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KPSC\Set 05 October 19 SR\"/>
    </mc:Choice>
  </mc:AlternateContent>
  <bookViews>
    <workbookView xWindow="0" yWindow="0" windowWidth="19200" windowHeight="6465" tabRatio="822"/>
  </bookViews>
  <sheets>
    <sheet name="Basic Service Charge Calc. 2020" sheetId="46" r:id="rId1"/>
    <sheet name="Summary-Acct 364-368 2020" sheetId="52" r:id="rId2"/>
    <sheet name="2020KY 364 Poles &amp; Towers" sheetId="48" r:id="rId3"/>
    <sheet name="2020KY 365 OH Conductors" sheetId="49" r:id="rId4"/>
    <sheet name="2020KY 367 UG Conductors" sheetId="50" r:id="rId5"/>
    <sheet name="2020KY 368 Transformers" sheetId="51" r:id="rId6"/>
    <sheet name="2020 Acct 368-# of TRNFs" sheetId="53" r:id="rId7"/>
  </sheets>
  <definedNames>
    <definedName name="CSA" localSheetId="6">#REF!</definedName>
    <definedName name="CSA" localSheetId="0">#REF!</definedName>
    <definedName name="CSA" localSheetId="1">#REF!</definedName>
    <definedName name="CSA">#REF!</definedName>
    <definedName name="CSO" localSheetId="6">#REF!</definedName>
    <definedName name="CSO" localSheetId="0">#REF!</definedName>
    <definedName name="CSO" localSheetId="1">#REF!</definedName>
    <definedName name="CSO">#REF!</definedName>
    <definedName name="NvsASD">"V2008-12-31"</definedName>
    <definedName name="NvsAutoDrillOk">"VN"</definedName>
    <definedName name="NvsElapsedTime">0.00053240740817273</definedName>
    <definedName name="NvsEndTime">40010.6892013889</definedName>
    <definedName name="NvsInstLang">"VENG"</definedName>
    <definedName name="NvsInstSpec">"%,FBUSINESS_UNIT,TGL_PRPT_CONS,NI&amp;M_CORP_CONSOL"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"V2020-01-01"</definedName>
    <definedName name="NvsPanelSetid">"VAEP"</definedName>
    <definedName name="NvsReqBU">"VX993"</definedName>
    <definedName name="NvsReqBUOnly">"VN"</definedName>
    <definedName name="NvsTransLed">"VN"</definedName>
    <definedName name="NvsTreeASD">"V2008-12-31"</definedName>
    <definedName name="NvsValTbl.STATISTICS_CODE">"STAT_TBL"</definedName>
    <definedName name="_xlnm.Print_Area" localSheetId="6">'2020 Acct 368-# of TRNFs'!$A$1:$G$21</definedName>
    <definedName name="_xlnm.Print_Area" localSheetId="0">'Basic Service Charge Calc. 2020'!$A$1:$E$21</definedName>
    <definedName name="_xlnm.Print_Area" localSheetId="1">'Summary-Acct 364-368 2020'!$A$1:$J$29</definedName>
  </definedNames>
  <calcPr calcId="162913" iterate="1"/>
</workbook>
</file>

<file path=xl/calcChain.xml><?xml version="1.0" encoding="utf-8"?>
<calcChain xmlns="http://schemas.openxmlformats.org/spreadsheetml/2006/main">
  <c r="B19" i="46" l="1"/>
  <c r="D15" i="46"/>
  <c r="C15" i="46"/>
  <c r="B15" i="46"/>
  <c r="E8" i="46"/>
  <c r="E11" i="46"/>
  <c r="D11" i="46"/>
  <c r="C11" i="46"/>
  <c r="B11" i="46"/>
  <c r="A1" i="50"/>
  <c r="A1" i="49"/>
  <c r="A3" i="51"/>
  <c r="A3" i="50"/>
  <c r="A3" i="49"/>
  <c r="D41" i="51"/>
  <c r="G45" i="51" l="1"/>
  <c r="G41" i="51"/>
  <c r="F18" i="53" l="1"/>
  <c r="F19" i="53" l="1"/>
  <c r="F21" i="53" s="1"/>
  <c r="D40" i="51" l="1"/>
  <c r="D39" i="51"/>
  <c r="G112" i="49" l="1"/>
  <c r="N98" i="49" l="1"/>
  <c r="I98" i="49"/>
  <c r="H112" i="49"/>
  <c r="E112" i="49"/>
  <c r="F31" i="51" l="1"/>
  <c r="E31" i="51"/>
  <c r="I20" i="52"/>
  <c r="J20" i="52"/>
  <c r="H20" i="52"/>
  <c r="I19" i="52"/>
  <c r="J19" i="52"/>
  <c r="H19" i="52"/>
  <c r="E20" i="52"/>
  <c r="F20" i="52"/>
  <c r="D20" i="52"/>
  <c r="E19" i="52"/>
  <c r="F19" i="52"/>
  <c r="D19" i="52"/>
  <c r="H17" i="52"/>
  <c r="H16" i="52"/>
  <c r="D17" i="52"/>
  <c r="D16" i="52"/>
  <c r="I14" i="52"/>
  <c r="J14" i="52"/>
  <c r="H14" i="52"/>
  <c r="J13" i="52"/>
  <c r="I13" i="52"/>
  <c r="H13" i="52"/>
  <c r="E14" i="52"/>
  <c r="D14" i="52"/>
  <c r="E13" i="52"/>
  <c r="D13" i="52"/>
  <c r="F14" i="52"/>
  <c r="F13" i="52"/>
  <c r="K355" i="48"/>
  <c r="F42" i="51"/>
  <c r="F41" i="51"/>
  <c r="B41" i="51"/>
  <c r="E33" i="51"/>
  <c r="B31" i="51"/>
  <c r="F30" i="51"/>
  <c r="E30" i="51"/>
  <c r="F29" i="51"/>
  <c r="E29" i="51"/>
  <c r="F28" i="51"/>
  <c r="E28" i="51"/>
  <c r="F27" i="51"/>
  <c r="E27" i="51"/>
  <c r="F26" i="51"/>
  <c r="E26" i="51"/>
  <c r="F25" i="51"/>
  <c r="E25" i="51"/>
  <c r="F24" i="51"/>
  <c r="E24" i="51"/>
  <c r="F23" i="51"/>
  <c r="E23" i="51"/>
  <c r="F22" i="51"/>
  <c r="E22" i="51"/>
  <c r="F21" i="51"/>
  <c r="E21" i="51"/>
  <c r="F20" i="51"/>
  <c r="E20" i="51"/>
  <c r="F19" i="51"/>
  <c r="E19" i="51"/>
  <c r="F18" i="51"/>
  <c r="E18" i="51"/>
  <c r="F17" i="51"/>
  <c r="E17" i="51"/>
  <c r="F16" i="51"/>
  <c r="E16" i="51"/>
  <c r="F15" i="51"/>
  <c r="E15" i="51"/>
  <c r="F14" i="51"/>
  <c r="E14" i="51"/>
  <c r="F13" i="51"/>
  <c r="E13" i="51"/>
  <c r="F12" i="51"/>
  <c r="E12" i="51"/>
  <c r="F11" i="51"/>
  <c r="E11" i="51"/>
  <c r="F10" i="51"/>
  <c r="E10" i="51"/>
  <c r="F9" i="51"/>
  <c r="E9" i="51"/>
  <c r="F8" i="51"/>
  <c r="E8" i="51"/>
  <c r="F7" i="51"/>
  <c r="E7" i="51"/>
  <c r="G44" i="50"/>
  <c r="E44" i="50"/>
  <c r="D42" i="50"/>
  <c r="L32" i="50"/>
  <c r="K32" i="50"/>
  <c r="J32" i="50"/>
  <c r="I32" i="50"/>
  <c r="F42" i="50" s="1"/>
  <c r="E32" i="50"/>
  <c r="D32" i="50"/>
  <c r="C32" i="50"/>
  <c r="B32" i="50"/>
  <c r="O29" i="50"/>
  <c r="M28" i="50"/>
  <c r="O28" i="50" s="1"/>
  <c r="F28" i="50"/>
  <c r="H28" i="50" s="1"/>
  <c r="P27" i="50"/>
  <c r="O27" i="50"/>
  <c r="M27" i="50"/>
  <c r="F27" i="50"/>
  <c r="H27" i="50" s="1"/>
  <c r="P26" i="50"/>
  <c r="M26" i="50"/>
  <c r="O26" i="50" s="1"/>
  <c r="F26" i="50"/>
  <c r="H26" i="50" s="1"/>
  <c r="M25" i="50"/>
  <c r="O25" i="50" s="1"/>
  <c r="H25" i="50"/>
  <c r="F25" i="50"/>
  <c r="M24" i="50"/>
  <c r="O24" i="50" s="1"/>
  <c r="F24" i="50"/>
  <c r="H24" i="50" s="1"/>
  <c r="O23" i="50"/>
  <c r="M23" i="50"/>
  <c r="F23" i="50"/>
  <c r="H23" i="50" s="1"/>
  <c r="P23" i="50" s="1"/>
  <c r="M22" i="50"/>
  <c r="O22" i="50" s="1"/>
  <c r="H22" i="50"/>
  <c r="P22" i="50" s="1"/>
  <c r="F22" i="50"/>
  <c r="M21" i="50"/>
  <c r="O21" i="50" s="1"/>
  <c r="H21" i="50"/>
  <c r="P21" i="50" s="1"/>
  <c r="F21" i="50"/>
  <c r="O20" i="50"/>
  <c r="M20" i="50"/>
  <c r="F20" i="50"/>
  <c r="H20" i="50" s="1"/>
  <c r="P20" i="50" s="1"/>
  <c r="P19" i="50"/>
  <c r="O19" i="50"/>
  <c r="M19" i="50"/>
  <c r="F19" i="50"/>
  <c r="H19" i="50" s="1"/>
  <c r="P18" i="50"/>
  <c r="M18" i="50"/>
  <c r="O18" i="50" s="1"/>
  <c r="F18" i="50"/>
  <c r="H18" i="50" s="1"/>
  <c r="M17" i="50"/>
  <c r="O17" i="50" s="1"/>
  <c r="H17" i="50"/>
  <c r="F17" i="50"/>
  <c r="M16" i="50"/>
  <c r="O16" i="50" s="1"/>
  <c r="F16" i="50"/>
  <c r="H16" i="50" s="1"/>
  <c r="O15" i="50"/>
  <c r="M15" i="50"/>
  <c r="F15" i="50"/>
  <c r="H15" i="50" s="1"/>
  <c r="P15" i="50" s="1"/>
  <c r="M14" i="50"/>
  <c r="O14" i="50" s="1"/>
  <c r="H14" i="50"/>
  <c r="P14" i="50" s="1"/>
  <c r="F14" i="50"/>
  <c r="M13" i="50"/>
  <c r="O13" i="50" s="1"/>
  <c r="H13" i="50"/>
  <c r="P13" i="50" s="1"/>
  <c r="F13" i="50"/>
  <c r="O12" i="50"/>
  <c r="M12" i="50"/>
  <c r="F12" i="50"/>
  <c r="H12" i="50" s="1"/>
  <c r="P12" i="50" s="1"/>
  <c r="P11" i="50"/>
  <c r="O11" i="50"/>
  <c r="M11" i="50"/>
  <c r="F11" i="50"/>
  <c r="H11" i="50" s="1"/>
  <c r="P10" i="50"/>
  <c r="M10" i="50"/>
  <c r="O10" i="50" s="1"/>
  <c r="F10" i="50"/>
  <c r="H10" i="50" s="1"/>
  <c r="M9" i="50"/>
  <c r="O9" i="50" s="1"/>
  <c r="H9" i="50"/>
  <c r="F9" i="50"/>
  <c r="M8" i="50"/>
  <c r="O8" i="50" s="1"/>
  <c r="F8" i="50"/>
  <c r="H8" i="50" s="1"/>
  <c r="O7" i="50"/>
  <c r="O32" i="50" s="1"/>
  <c r="I36" i="50" s="1"/>
  <c r="M7" i="50"/>
  <c r="M32" i="50" s="1"/>
  <c r="G42" i="50" s="1"/>
  <c r="F7" i="50"/>
  <c r="H7" i="50" s="1"/>
  <c r="P7" i="50" s="1"/>
  <c r="G109" i="49"/>
  <c r="F109" i="49"/>
  <c r="E109" i="49"/>
  <c r="D109" i="49"/>
  <c r="L98" i="49"/>
  <c r="K98" i="49"/>
  <c r="J98" i="49"/>
  <c r="F110" i="49"/>
  <c r="E98" i="49"/>
  <c r="D98" i="49"/>
  <c r="C98" i="49"/>
  <c r="B98" i="49"/>
  <c r="D110" i="49" s="1"/>
  <c r="O97" i="49"/>
  <c r="M97" i="49"/>
  <c r="F97" i="49"/>
  <c r="H97" i="49" s="1"/>
  <c r="P97" i="49" s="1"/>
  <c r="O96" i="49"/>
  <c r="M96" i="49"/>
  <c r="H96" i="49"/>
  <c r="P96" i="49" s="1"/>
  <c r="F96" i="49"/>
  <c r="M95" i="49"/>
  <c r="O95" i="49" s="1"/>
  <c r="H95" i="49"/>
  <c r="P95" i="49" s="1"/>
  <c r="F95" i="49"/>
  <c r="M94" i="49"/>
  <c r="O94" i="49" s="1"/>
  <c r="H94" i="49"/>
  <c r="F94" i="49"/>
  <c r="O93" i="49"/>
  <c r="M93" i="49"/>
  <c r="F93" i="49"/>
  <c r="H93" i="49" s="1"/>
  <c r="P93" i="49" s="1"/>
  <c r="O92" i="49"/>
  <c r="M92" i="49"/>
  <c r="H92" i="49"/>
  <c r="P92" i="49" s="1"/>
  <c r="F92" i="49"/>
  <c r="M91" i="49"/>
  <c r="O91" i="49" s="1"/>
  <c r="H91" i="49"/>
  <c r="P91" i="49" s="1"/>
  <c r="F91" i="49"/>
  <c r="M90" i="49"/>
  <c r="O90" i="49" s="1"/>
  <c r="H90" i="49"/>
  <c r="P90" i="49" s="1"/>
  <c r="F90" i="49"/>
  <c r="O89" i="49"/>
  <c r="M89" i="49"/>
  <c r="F89" i="49"/>
  <c r="H89" i="49" s="1"/>
  <c r="P89" i="49" s="1"/>
  <c r="O88" i="49"/>
  <c r="M88" i="49"/>
  <c r="H88" i="49"/>
  <c r="P88" i="49" s="1"/>
  <c r="F88" i="49"/>
  <c r="M87" i="49"/>
  <c r="O87" i="49" s="1"/>
  <c r="H87" i="49"/>
  <c r="F87" i="49"/>
  <c r="M86" i="49"/>
  <c r="O86" i="49" s="1"/>
  <c r="H86" i="49"/>
  <c r="P86" i="49" s="1"/>
  <c r="F86" i="49"/>
  <c r="O85" i="49"/>
  <c r="M85" i="49"/>
  <c r="F85" i="49"/>
  <c r="H85" i="49" s="1"/>
  <c r="P85" i="49" s="1"/>
  <c r="O84" i="49"/>
  <c r="M84" i="49"/>
  <c r="H84" i="49"/>
  <c r="P84" i="49" s="1"/>
  <c r="F84" i="49"/>
  <c r="M83" i="49"/>
  <c r="O83" i="49" s="1"/>
  <c r="H83" i="49"/>
  <c r="F83" i="49"/>
  <c r="M82" i="49"/>
  <c r="O82" i="49" s="1"/>
  <c r="H82" i="49"/>
  <c r="F82" i="49"/>
  <c r="O81" i="49"/>
  <c r="M81" i="49"/>
  <c r="F81" i="49"/>
  <c r="H81" i="49" s="1"/>
  <c r="O80" i="49"/>
  <c r="M80" i="49"/>
  <c r="H80" i="49"/>
  <c r="P80" i="49" s="1"/>
  <c r="F80" i="49"/>
  <c r="M79" i="49"/>
  <c r="O79" i="49" s="1"/>
  <c r="H79" i="49"/>
  <c r="P79" i="49" s="1"/>
  <c r="F79" i="49"/>
  <c r="M78" i="49"/>
  <c r="O78" i="49" s="1"/>
  <c r="H78" i="49"/>
  <c r="F78" i="49"/>
  <c r="O77" i="49"/>
  <c r="M77" i="49"/>
  <c r="F77" i="49"/>
  <c r="H77" i="49" s="1"/>
  <c r="O76" i="49"/>
  <c r="M76" i="49"/>
  <c r="H76" i="49"/>
  <c r="P76" i="49" s="1"/>
  <c r="F76" i="49"/>
  <c r="M75" i="49"/>
  <c r="O75" i="49" s="1"/>
  <c r="H75" i="49"/>
  <c r="P75" i="49" s="1"/>
  <c r="F75" i="49"/>
  <c r="M74" i="49"/>
  <c r="O74" i="49" s="1"/>
  <c r="H74" i="49"/>
  <c r="P74" i="49" s="1"/>
  <c r="F74" i="49"/>
  <c r="O73" i="49"/>
  <c r="M73" i="49"/>
  <c r="F73" i="49"/>
  <c r="H73" i="49" s="1"/>
  <c r="P73" i="49" s="1"/>
  <c r="O72" i="49"/>
  <c r="M72" i="49"/>
  <c r="H72" i="49"/>
  <c r="P72" i="49" s="1"/>
  <c r="F72" i="49"/>
  <c r="M71" i="49"/>
  <c r="O71" i="49" s="1"/>
  <c r="H71" i="49"/>
  <c r="F71" i="49"/>
  <c r="M70" i="49"/>
  <c r="O70" i="49" s="1"/>
  <c r="H70" i="49"/>
  <c r="P70" i="49" s="1"/>
  <c r="F70" i="49"/>
  <c r="O69" i="49"/>
  <c r="M69" i="49"/>
  <c r="F69" i="49"/>
  <c r="H69" i="49" s="1"/>
  <c r="P69" i="49" s="1"/>
  <c r="O68" i="49"/>
  <c r="M68" i="49"/>
  <c r="H68" i="49"/>
  <c r="P68" i="49" s="1"/>
  <c r="F68" i="49"/>
  <c r="M67" i="49"/>
  <c r="O67" i="49" s="1"/>
  <c r="H67" i="49"/>
  <c r="F67" i="49"/>
  <c r="M66" i="49"/>
  <c r="O66" i="49" s="1"/>
  <c r="H66" i="49"/>
  <c r="F66" i="49"/>
  <c r="O65" i="49"/>
  <c r="M65" i="49"/>
  <c r="F65" i="49"/>
  <c r="H65" i="49" s="1"/>
  <c r="O64" i="49"/>
  <c r="M64" i="49"/>
  <c r="H64" i="49"/>
  <c r="P64" i="49" s="1"/>
  <c r="F64" i="49"/>
  <c r="M63" i="49"/>
  <c r="O63" i="49" s="1"/>
  <c r="H63" i="49"/>
  <c r="P63" i="49" s="1"/>
  <c r="F63" i="49"/>
  <c r="M62" i="49"/>
  <c r="O62" i="49" s="1"/>
  <c r="H62" i="49"/>
  <c r="F62" i="49"/>
  <c r="O61" i="49"/>
  <c r="M61" i="49"/>
  <c r="F61" i="49"/>
  <c r="H61" i="49" s="1"/>
  <c r="O60" i="49"/>
  <c r="M60" i="49"/>
  <c r="H60" i="49"/>
  <c r="P60" i="49" s="1"/>
  <c r="F60" i="49"/>
  <c r="M59" i="49"/>
  <c r="O59" i="49" s="1"/>
  <c r="H59" i="49"/>
  <c r="P59" i="49" s="1"/>
  <c r="F59" i="49"/>
  <c r="M58" i="49"/>
  <c r="O58" i="49" s="1"/>
  <c r="H58" i="49"/>
  <c r="P58" i="49" s="1"/>
  <c r="F58" i="49"/>
  <c r="O57" i="49"/>
  <c r="M57" i="49"/>
  <c r="F57" i="49"/>
  <c r="H57" i="49" s="1"/>
  <c r="P57" i="49" s="1"/>
  <c r="O56" i="49"/>
  <c r="M56" i="49"/>
  <c r="H56" i="49"/>
  <c r="P56" i="49" s="1"/>
  <c r="F56" i="49"/>
  <c r="M55" i="49"/>
  <c r="O55" i="49" s="1"/>
  <c r="H55" i="49"/>
  <c r="F55" i="49"/>
  <c r="M54" i="49"/>
  <c r="O54" i="49" s="1"/>
  <c r="H54" i="49"/>
  <c r="P54" i="49" s="1"/>
  <c r="F54" i="49"/>
  <c r="O53" i="49"/>
  <c r="M53" i="49"/>
  <c r="F53" i="49"/>
  <c r="H53" i="49" s="1"/>
  <c r="P53" i="49" s="1"/>
  <c r="O52" i="49"/>
  <c r="M52" i="49"/>
  <c r="H52" i="49"/>
  <c r="P52" i="49" s="1"/>
  <c r="F52" i="49"/>
  <c r="M51" i="49"/>
  <c r="O51" i="49" s="1"/>
  <c r="H51" i="49"/>
  <c r="F51" i="49"/>
  <c r="M50" i="49"/>
  <c r="O50" i="49" s="1"/>
  <c r="H50" i="49"/>
  <c r="F50" i="49"/>
  <c r="O49" i="49"/>
  <c r="M49" i="49"/>
  <c r="F49" i="49"/>
  <c r="H49" i="49" s="1"/>
  <c r="O48" i="49"/>
  <c r="M48" i="49"/>
  <c r="H48" i="49"/>
  <c r="P48" i="49" s="1"/>
  <c r="F48" i="49"/>
  <c r="M47" i="49"/>
  <c r="O47" i="49" s="1"/>
  <c r="H47" i="49"/>
  <c r="P47" i="49" s="1"/>
  <c r="F47" i="49"/>
  <c r="M46" i="49"/>
  <c r="O46" i="49" s="1"/>
  <c r="H46" i="49"/>
  <c r="F46" i="49"/>
  <c r="O45" i="49"/>
  <c r="M45" i="49"/>
  <c r="F45" i="49"/>
  <c r="H45" i="49" s="1"/>
  <c r="O44" i="49"/>
  <c r="M44" i="49"/>
  <c r="H44" i="49"/>
  <c r="P44" i="49" s="1"/>
  <c r="F44" i="49"/>
  <c r="M43" i="49"/>
  <c r="O43" i="49" s="1"/>
  <c r="H43" i="49"/>
  <c r="P43" i="49" s="1"/>
  <c r="F43" i="49"/>
  <c r="M42" i="49"/>
  <c r="O42" i="49" s="1"/>
  <c r="H42" i="49"/>
  <c r="P42" i="49" s="1"/>
  <c r="F42" i="49"/>
  <c r="O41" i="49"/>
  <c r="M41" i="49"/>
  <c r="F41" i="49"/>
  <c r="H41" i="49" s="1"/>
  <c r="P41" i="49" s="1"/>
  <c r="O40" i="49"/>
  <c r="M40" i="49"/>
  <c r="H40" i="49"/>
  <c r="P40" i="49" s="1"/>
  <c r="F40" i="49"/>
  <c r="M39" i="49"/>
  <c r="O39" i="49" s="1"/>
  <c r="H39" i="49"/>
  <c r="F39" i="49"/>
  <c r="M38" i="49"/>
  <c r="O38" i="49" s="1"/>
  <c r="H38" i="49"/>
  <c r="P38" i="49" s="1"/>
  <c r="F38" i="49"/>
  <c r="O37" i="49"/>
  <c r="M37" i="49"/>
  <c r="F37" i="49"/>
  <c r="H37" i="49" s="1"/>
  <c r="P37" i="49" s="1"/>
  <c r="O36" i="49"/>
  <c r="M36" i="49"/>
  <c r="H36" i="49"/>
  <c r="P36" i="49" s="1"/>
  <c r="F36" i="49"/>
  <c r="P35" i="49"/>
  <c r="M35" i="49"/>
  <c r="O35" i="49" s="1"/>
  <c r="H35" i="49"/>
  <c r="F35" i="49"/>
  <c r="O34" i="49"/>
  <c r="M34" i="49"/>
  <c r="H34" i="49"/>
  <c r="F34" i="49"/>
  <c r="O33" i="49"/>
  <c r="M33" i="49"/>
  <c r="F33" i="49"/>
  <c r="H33" i="49" s="1"/>
  <c r="P33" i="49" s="1"/>
  <c r="O32" i="49"/>
  <c r="M32" i="49"/>
  <c r="H32" i="49"/>
  <c r="P32" i="49" s="1"/>
  <c r="F32" i="49"/>
  <c r="M31" i="49"/>
  <c r="O31" i="49" s="1"/>
  <c r="H31" i="49"/>
  <c r="P31" i="49" s="1"/>
  <c r="F31" i="49"/>
  <c r="O30" i="49"/>
  <c r="M30" i="49"/>
  <c r="H30" i="49"/>
  <c r="P30" i="49" s="1"/>
  <c r="F30" i="49"/>
  <c r="O29" i="49"/>
  <c r="M29" i="49"/>
  <c r="F29" i="49"/>
  <c r="H29" i="49" s="1"/>
  <c r="P29" i="49" s="1"/>
  <c r="O28" i="49"/>
  <c r="M28" i="49"/>
  <c r="H28" i="49"/>
  <c r="P28" i="49" s="1"/>
  <c r="F28" i="49"/>
  <c r="M27" i="49"/>
  <c r="O27" i="49" s="1"/>
  <c r="H27" i="49"/>
  <c r="P27" i="49" s="1"/>
  <c r="F27" i="49"/>
  <c r="O26" i="49"/>
  <c r="M26" i="49"/>
  <c r="H26" i="49"/>
  <c r="P26" i="49" s="1"/>
  <c r="F26" i="49"/>
  <c r="O25" i="49"/>
  <c r="M25" i="49"/>
  <c r="F25" i="49"/>
  <c r="H25" i="49" s="1"/>
  <c r="P25" i="49" s="1"/>
  <c r="O24" i="49"/>
  <c r="M24" i="49"/>
  <c r="H24" i="49"/>
  <c r="P24" i="49" s="1"/>
  <c r="F24" i="49"/>
  <c r="M23" i="49"/>
  <c r="O23" i="49" s="1"/>
  <c r="H23" i="49"/>
  <c r="P23" i="49" s="1"/>
  <c r="F23" i="49"/>
  <c r="O22" i="49"/>
  <c r="M22" i="49"/>
  <c r="H22" i="49"/>
  <c r="F22" i="49"/>
  <c r="O21" i="49"/>
  <c r="M21" i="49"/>
  <c r="F21" i="49"/>
  <c r="H21" i="49" s="1"/>
  <c r="P21" i="49" s="1"/>
  <c r="O20" i="49"/>
  <c r="M20" i="49"/>
  <c r="H20" i="49"/>
  <c r="P20" i="49" s="1"/>
  <c r="F20" i="49"/>
  <c r="M19" i="49"/>
  <c r="O19" i="49" s="1"/>
  <c r="H19" i="49"/>
  <c r="P19" i="49" s="1"/>
  <c r="F19" i="49"/>
  <c r="O18" i="49"/>
  <c r="M18" i="49"/>
  <c r="H18" i="49"/>
  <c r="F18" i="49"/>
  <c r="O17" i="49"/>
  <c r="M17" i="49"/>
  <c r="F17" i="49"/>
  <c r="H17" i="49" s="1"/>
  <c r="P17" i="49" s="1"/>
  <c r="O16" i="49"/>
  <c r="M16" i="49"/>
  <c r="H16" i="49"/>
  <c r="P16" i="49" s="1"/>
  <c r="F16" i="49"/>
  <c r="M15" i="49"/>
  <c r="O15" i="49" s="1"/>
  <c r="H15" i="49"/>
  <c r="P15" i="49" s="1"/>
  <c r="F15" i="49"/>
  <c r="O14" i="49"/>
  <c r="M14" i="49"/>
  <c r="H14" i="49"/>
  <c r="F14" i="49"/>
  <c r="O13" i="49"/>
  <c r="M13" i="49"/>
  <c r="F13" i="49"/>
  <c r="H13" i="49" s="1"/>
  <c r="P13" i="49" s="1"/>
  <c r="O12" i="49"/>
  <c r="M12" i="49"/>
  <c r="H12" i="49"/>
  <c r="P12" i="49" s="1"/>
  <c r="F12" i="49"/>
  <c r="M11" i="49"/>
  <c r="O11" i="49" s="1"/>
  <c r="H11" i="49"/>
  <c r="P11" i="49" s="1"/>
  <c r="F11" i="49"/>
  <c r="O10" i="49"/>
  <c r="M10" i="49"/>
  <c r="H10" i="49"/>
  <c r="F10" i="49"/>
  <c r="O9" i="49"/>
  <c r="M9" i="49"/>
  <c r="F9" i="49"/>
  <c r="H9" i="49" s="1"/>
  <c r="P9" i="49" s="1"/>
  <c r="O8" i="49"/>
  <c r="M8" i="49"/>
  <c r="H8" i="49"/>
  <c r="P8" i="49" s="1"/>
  <c r="F8" i="49"/>
  <c r="M7" i="49"/>
  <c r="H7" i="49"/>
  <c r="F7" i="49"/>
  <c r="H359" i="48"/>
  <c r="F359" i="48"/>
  <c r="E358" i="48"/>
  <c r="F354" i="48"/>
  <c r="E354" i="48"/>
  <c r="E359" i="48" s="1"/>
  <c r="D354" i="48"/>
  <c r="D359" i="48" s="1"/>
  <c r="F353" i="48"/>
  <c r="F358" i="48" s="1"/>
  <c r="E353" i="48"/>
  <c r="D353" i="48"/>
  <c r="D358" i="48" s="1"/>
  <c r="G348" i="48"/>
  <c r="F348" i="48"/>
  <c r="E348" i="48"/>
  <c r="D348" i="48"/>
  <c r="L347" i="48"/>
  <c r="K347" i="48"/>
  <c r="M347" i="48" s="1"/>
  <c r="I347" i="48"/>
  <c r="H347" i="48"/>
  <c r="J347" i="48" s="1"/>
  <c r="K346" i="48"/>
  <c r="M346" i="48" s="1"/>
  <c r="J346" i="48"/>
  <c r="L346" i="48" s="1"/>
  <c r="I346" i="48"/>
  <c r="H346" i="48"/>
  <c r="N345" i="48"/>
  <c r="M345" i="48"/>
  <c r="J345" i="48"/>
  <c r="L345" i="48" s="1"/>
  <c r="I345" i="48"/>
  <c r="K345" i="48" s="1"/>
  <c r="H345" i="48"/>
  <c r="M344" i="48"/>
  <c r="I344" i="48"/>
  <c r="K344" i="48" s="1"/>
  <c r="H344" i="48"/>
  <c r="J344" i="48" s="1"/>
  <c r="L344" i="48" s="1"/>
  <c r="N344" i="48" s="1"/>
  <c r="K343" i="48"/>
  <c r="M343" i="48" s="1"/>
  <c r="I343" i="48"/>
  <c r="H343" i="48"/>
  <c r="J343" i="48" s="1"/>
  <c r="L343" i="48" s="1"/>
  <c r="N343" i="48" s="1"/>
  <c r="K342" i="48"/>
  <c r="M342" i="48" s="1"/>
  <c r="J342" i="48"/>
  <c r="L342" i="48" s="1"/>
  <c r="N342" i="48" s="1"/>
  <c r="I342" i="48"/>
  <c r="H342" i="48"/>
  <c r="J341" i="48"/>
  <c r="L341" i="48" s="1"/>
  <c r="I341" i="48"/>
  <c r="K341" i="48" s="1"/>
  <c r="M341" i="48" s="1"/>
  <c r="H341" i="48"/>
  <c r="L340" i="48"/>
  <c r="I340" i="48"/>
  <c r="K340" i="48" s="1"/>
  <c r="M340" i="48" s="1"/>
  <c r="H340" i="48"/>
  <c r="J340" i="48" s="1"/>
  <c r="L339" i="48"/>
  <c r="K339" i="48"/>
  <c r="M339" i="48" s="1"/>
  <c r="I339" i="48"/>
  <c r="H339" i="48"/>
  <c r="J339" i="48" s="1"/>
  <c r="K338" i="48"/>
  <c r="M338" i="48" s="1"/>
  <c r="J338" i="48"/>
  <c r="L338" i="48" s="1"/>
  <c r="I338" i="48"/>
  <c r="H338" i="48"/>
  <c r="J337" i="48"/>
  <c r="L337" i="48" s="1"/>
  <c r="I337" i="48"/>
  <c r="K337" i="48" s="1"/>
  <c r="M337" i="48" s="1"/>
  <c r="N337" i="48" s="1"/>
  <c r="H337" i="48"/>
  <c r="I336" i="48"/>
  <c r="K336" i="48" s="1"/>
  <c r="M336" i="48" s="1"/>
  <c r="H336" i="48"/>
  <c r="J336" i="48" s="1"/>
  <c r="L336" i="48" s="1"/>
  <c r="K335" i="48"/>
  <c r="M335" i="48" s="1"/>
  <c r="I335" i="48"/>
  <c r="H335" i="48"/>
  <c r="J335" i="48" s="1"/>
  <c r="L335" i="48" s="1"/>
  <c r="N335" i="48" s="1"/>
  <c r="K334" i="48"/>
  <c r="M334" i="48" s="1"/>
  <c r="J334" i="48"/>
  <c r="L334" i="48" s="1"/>
  <c r="N334" i="48" s="1"/>
  <c r="I334" i="48"/>
  <c r="H334" i="48"/>
  <c r="M333" i="48"/>
  <c r="J333" i="48"/>
  <c r="L333" i="48" s="1"/>
  <c r="N333" i="48" s="1"/>
  <c r="I333" i="48"/>
  <c r="K333" i="48" s="1"/>
  <c r="H333" i="48"/>
  <c r="L332" i="48"/>
  <c r="I332" i="48"/>
  <c r="K332" i="48" s="1"/>
  <c r="M332" i="48" s="1"/>
  <c r="H332" i="48"/>
  <c r="J332" i="48" s="1"/>
  <c r="L331" i="48"/>
  <c r="K331" i="48"/>
  <c r="M331" i="48" s="1"/>
  <c r="I331" i="48"/>
  <c r="H331" i="48"/>
  <c r="J331" i="48" s="1"/>
  <c r="K330" i="48"/>
  <c r="M330" i="48" s="1"/>
  <c r="J330" i="48"/>
  <c r="L330" i="48" s="1"/>
  <c r="I330" i="48"/>
  <c r="H330" i="48"/>
  <c r="J329" i="48"/>
  <c r="L329" i="48" s="1"/>
  <c r="I329" i="48"/>
  <c r="K329" i="48" s="1"/>
  <c r="M329" i="48" s="1"/>
  <c r="N329" i="48" s="1"/>
  <c r="H329" i="48"/>
  <c r="I328" i="48"/>
  <c r="K328" i="48" s="1"/>
  <c r="M328" i="48" s="1"/>
  <c r="H328" i="48"/>
  <c r="J328" i="48" s="1"/>
  <c r="L328" i="48" s="1"/>
  <c r="K327" i="48"/>
  <c r="M327" i="48" s="1"/>
  <c r="I327" i="48"/>
  <c r="H327" i="48"/>
  <c r="J327" i="48" s="1"/>
  <c r="L327" i="48" s="1"/>
  <c r="N327" i="48" s="1"/>
  <c r="K326" i="48"/>
  <c r="M326" i="48" s="1"/>
  <c r="J326" i="48"/>
  <c r="L326" i="48" s="1"/>
  <c r="N326" i="48" s="1"/>
  <c r="I326" i="48"/>
  <c r="H326" i="48"/>
  <c r="M325" i="48"/>
  <c r="J325" i="48"/>
  <c r="L325" i="48" s="1"/>
  <c r="N325" i="48" s="1"/>
  <c r="I325" i="48"/>
  <c r="K325" i="48" s="1"/>
  <c r="H325" i="48"/>
  <c r="L324" i="48"/>
  <c r="I324" i="48"/>
  <c r="K324" i="48" s="1"/>
  <c r="M324" i="48" s="1"/>
  <c r="H324" i="48"/>
  <c r="J324" i="48" s="1"/>
  <c r="L323" i="48"/>
  <c r="K323" i="48"/>
  <c r="M323" i="48" s="1"/>
  <c r="I323" i="48"/>
  <c r="H323" i="48"/>
  <c r="J323" i="48" s="1"/>
  <c r="K322" i="48"/>
  <c r="M322" i="48" s="1"/>
  <c r="J322" i="48"/>
  <c r="L322" i="48" s="1"/>
  <c r="I322" i="48"/>
  <c r="H322" i="48"/>
  <c r="J321" i="48"/>
  <c r="L321" i="48" s="1"/>
  <c r="I321" i="48"/>
  <c r="K321" i="48" s="1"/>
  <c r="M321" i="48" s="1"/>
  <c r="N321" i="48" s="1"/>
  <c r="H321" i="48"/>
  <c r="I320" i="48"/>
  <c r="K320" i="48" s="1"/>
  <c r="M320" i="48" s="1"/>
  <c r="H320" i="48"/>
  <c r="J320" i="48" s="1"/>
  <c r="L320" i="48" s="1"/>
  <c r="K319" i="48"/>
  <c r="M319" i="48" s="1"/>
  <c r="I319" i="48"/>
  <c r="H319" i="48"/>
  <c r="J319" i="48" s="1"/>
  <c r="L319" i="48" s="1"/>
  <c r="N319" i="48" s="1"/>
  <c r="K318" i="48"/>
  <c r="M318" i="48" s="1"/>
  <c r="J318" i="48"/>
  <c r="L318" i="48" s="1"/>
  <c r="N318" i="48" s="1"/>
  <c r="I318" i="48"/>
  <c r="H318" i="48"/>
  <c r="M317" i="48"/>
  <c r="J317" i="48"/>
  <c r="L317" i="48" s="1"/>
  <c r="N317" i="48" s="1"/>
  <c r="I317" i="48"/>
  <c r="K317" i="48" s="1"/>
  <c r="H317" i="48"/>
  <c r="L316" i="48"/>
  <c r="I316" i="48"/>
  <c r="K316" i="48" s="1"/>
  <c r="M316" i="48" s="1"/>
  <c r="H316" i="48"/>
  <c r="J316" i="48" s="1"/>
  <c r="L315" i="48"/>
  <c r="K315" i="48"/>
  <c r="M315" i="48" s="1"/>
  <c r="I315" i="48"/>
  <c r="H315" i="48"/>
  <c r="J315" i="48" s="1"/>
  <c r="K314" i="48"/>
  <c r="M314" i="48" s="1"/>
  <c r="J314" i="48"/>
  <c r="L314" i="48" s="1"/>
  <c r="I314" i="48"/>
  <c r="H314" i="48"/>
  <c r="J313" i="48"/>
  <c r="L313" i="48" s="1"/>
  <c r="I313" i="48"/>
  <c r="K313" i="48" s="1"/>
  <c r="M313" i="48" s="1"/>
  <c r="N313" i="48" s="1"/>
  <c r="H313" i="48"/>
  <c r="I312" i="48"/>
  <c r="K312" i="48" s="1"/>
  <c r="M312" i="48" s="1"/>
  <c r="H312" i="48"/>
  <c r="J312" i="48" s="1"/>
  <c r="L312" i="48" s="1"/>
  <c r="K311" i="48"/>
  <c r="M311" i="48" s="1"/>
  <c r="I311" i="48"/>
  <c r="H311" i="48"/>
  <c r="J311" i="48" s="1"/>
  <c r="L311" i="48" s="1"/>
  <c r="N311" i="48" s="1"/>
  <c r="K310" i="48"/>
  <c r="M310" i="48" s="1"/>
  <c r="J310" i="48"/>
  <c r="L310" i="48" s="1"/>
  <c r="N310" i="48" s="1"/>
  <c r="I310" i="48"/>
  <c r="H310" i="48"/>
  <c r="M309" i="48"/>
  <c r="J309" i="48"/>
  <c r="L309" i="48" s="1"/>
  <c r="N309" i="48" s="1"/>
  <c r="I309" i="48"/>
  <c r="K309" i="48" s="1"/>
  <c r="H309" i="48"/>
  <c r="L308" i="48"/>
  <c r="I308" i="48"/>
  <c r="K308" i="48" s="1"/>
  <c r="M308" i="48" s="1"/>
  <c r="H308" i="48"/>
  <c r="J308" i="48" s="1"/>
  <c r="K307" i="48"/>
  <c r="M307" i="48" s="1"/>
  <c r="I307" i="48"/>
  <c r="H307" i="48"/>
  <c r="J307" i="48" s="1"/>
  <c r="L307" i="48" s="1"/>
  <c r="N307" i="48" s="1"/>
  <c r="K306" i="48"/>
  <c r="M306" i="48" s="1"/>
  <c r="J306" i="48"/>
  <c r="L306" i="48" s="1"/>
  <c r="I306" i="48"/>
  <c r="H306" i="48"/>
  <c r="N305" i="48"/>
  <c r="I305" i="48"/>
  <c r="K305" i="48" s="1"/>
  <c r="M305" i="48" s="1"/>
  <c r="H305" i="48"/>
  <c r="J305" i="48" s="1"/>
  <c r="L305" i="48" s="1"/>
  <c r="I304" i="48"/>
  <c r="K304" i="48" s="1"/>
  <c r="M304" i="48" s="1"/>
  <c r="H304" i="48"/>
  <c r="J304" i="48" s="1"/>
  <c r="L304" i="48" s="1"/>
  <c r="N304" i="48" s="1"/>
  <c r="K303" i="48"/>
  <c r="M303" i="48" s="1"/>
  <c r="J303" i="48"/>
  <c r="L303" i="48" s="1"/>
  <c r="I303" i="48"/>
  <c r="H303" i="48"/>
  <c r="J302" i="48"/>
  <c r="L302" i="48" s="1"/>
  <c r="I302" i="48"/>
  <c r="K302" i="48" s="1"/>
  <c r="M302" i="48" s="1"/>
  <c r="N302" i="48" s="1"/>
  <c r="H302" i="48"/>
  <c r="M301" i="48"/>
  <c r="I301" i="48"/>
  <c r="K301" i="48" s="1"/>
  <c r="H301" i="48"/>
  <c r="J301" i="48" s="1"/>
  <c r="L301" i="48" s="1"/>
  <c r="N301" i="48" s="1"/>
  <c r="L300" i="48"/>
  <c r="N300" i="48" s="1"/>
  <c r="K300" i="48"/>
  <c r="M300" i="48" s="1"/>
  <c r="I300" i="48"/>
  <c r="H300" i="48"/>
  <c r="J300" i="48" s="1"/>
  <c r="K299" i="48"/>
  <c r="M299" i="48" s="1"/>
  <c r="J299" i="48"/>
  <c r="L299" i="48" s="1"/>
  <c r="I299" i="48"/>
  <c r="H299" i="48"/>
  <c r="N298" i="48"/>
  <c r="J298" i="48"/>
  <c r="L298" i="48" s="1"/>
  <c r="I298" i="48"/>
  <c r="K298" i="48" s="1"/>
  <c r="M298" i="48" s="1"/>
  <c r="H298" i="48"/>
  <c r="M297" i="48"/>
  <c r="I297" i="48"/>
  <c r="K297" i="48" s="1"/>
  <c r="H297" i="48"/>
  <c r="J297" i="48" s="1"/>
  <c r="L297" i="48" s="1"/>
  <c r="L296" i="48"/>
  <c r="K296" i="48"/>
  <c r="M296" i="48" s="1"/>
  <c r="I296" i="48"/>
  <c r="H296" i="48"/>
  <c r="J296" i="48" s="1"/>
  <c r="K295" i="48"/>
  <c r="M295" i="48" s="1"/>
  <c r="I295" i="48"/>
  <c r="H295" i="48"/>
  <c r="J295" i="48" s="1"/>
  <c r="L295" i="48" s="1"/>
  <c r="J294" i="48"/>
  <c r="L294" i="48" s="1"/>
  <c r="N294" i="48" s="1"/>
  <c r="I294" i="48"/>
  <c r="K294" i="48" s="1"/>
  <c r="M294" i="48" s="1"/>
  <c r="H294" i="48"/>
  <c r="I293" i="48"/>
  <c r="K293" i="48" s="1"/>
  <c r="M293" i="48" s="1"/>
  <c r="H293" i="48"/>
  <c r="J293" i="48" s="1"/>
  <c r="L293" i="48" s="1"/>
  <c r="N293" i="48" s="1"/>
  <c r="I292" i="48"/>
  <c r="K292" i="48" s="1"/>
  <c r="M292" i="48" s="1"/>
  <c r="H292" i="48"/>
  <c r="J292" i="48" s="1"/>
  <c r="L292" i="48" s="1"/>
  <c r="N292" i="48" s="1"/>
  <c r="K291" i="48"/>
  <c r="M291" i="48" s="1"/>
  <c r="I291" i="48"/>
  <c r="H291" i="48"/>
  <c r="J291" i="48" s="1"/>
  <c r="L291" i="48" s="1"/>
  <c r="J290" i="48"/>
  <c r="L290" i="48" s="1"/>
  <c r="N290" i="48" s="1"/>
  <c r="I290" i="48"/>
  <c r="K290" i="48" s="1"/>
  <c r="M290" i="48" s="1"/>
  <c r="H290" i="48"/>
  <c r="I289" i="48"/>
  <c r="K289" i="48" s="1"/>
  <c r="M289" i="48" s="1"/>
  <c r="H289" i="48"/>
  <c r="J289" i="48" s="1"/>
  <c r="L289" i="48" s="1"/>
  <c r="I288" i="48"/>
  <c r="K288" i="48" s="1"/>
  <c r="M288" i="48" s="1"/>
  <c r="H288" i="48"/>
  <c r="J288" i="48" s="1"/>
  <c r="L288" i="48" s="1"/>
  <c r="N288" i="48" s="1"/>
  <c r="K287" i="48"/>
  <c r="M287" i="48" s="1"/>
  <c r="I287" i="48"/>
  <c r="H287" i="48"/>
  <c r="J287" i="48" s="1"/>
  <c r="L287" i="48" s="1"/>
  <c r="N287" i="48" s="1"/>
  <c r="N286" i="48"/>
  <c r="J286" i="48"/>
  <c r="L286" i="48" s="1"/>
  <c r="I286" i="48"/>
  <c r="K286" i="48" s="1"/>
  <c r="M286" i="48" s="1"/>
  <c r="H286" i="48"/>
  <c r="M285" i="48"/>
  <c r="I285" i="48"/>
  <c r="K285" i="48" s="1"/>
  <c r="H285" i="48"/>
  <c r="J285" i="48" s="1"/>
  <c r="L285" i="48" s="1"/>
  <c r="L284" i="48"/>
  <c r="I284" i="48"/>
  <c r="K284" i="48" s="1"/>
  <c r="M284" i="48" s="1"/>
  <c r="H284" i="48"/>
  <c r="J284" i="48" s="1"/>
  <c r="K283" i="48"/>
  <c r="M283" i="48" s="1"/>
  <c r="I283" i="48"/>
  <c r="H283" i="48"/>
  <c r="J283" i="48" s="1"/>
  <c r="L283" i="48" s="1"/>
  <c r="N283" i="48" s="1"/>
  <c r="J282" i="48"/>
  <c r="L282" i="48" s="1"/>
  <c r="I282" i="48"/>
  <c r="K282" i="48" s="1"/>
  <c r="M282" i="48" s="1"/>
  <c r="N282" i="48" s="1"/>
  <c r="H282" i="48"/>
  <c r="M281" i="48"/>
  <c r="I281" i="48"/>
  <c r="K281" i="48" s="1"/>
  <c r="H281" i="48"/>
  <c r="J281" i="48" s="1"/>
  <c r="L281" i="48" s="1"/>
  <c r="N281" i="48" s="1"/>
  <c r="L280" i="48"/>
  <c r="N280" i="48" s="1"/>
  <c r="I280" i="48"/>
  <c r="K280" i="48" s="1"/>
  <c r="M280" i="48" s="1"/>
  <c r="H280" i="48"/>
  <c r="J280" i="48" s="1"/>
  <c r="K279" i="48"/>
  <c r="M279" i="48" s="1"/>
  <c r="I279" i="48"/>
  <c r="H279" i="48"/>
  <c r="J279" i="48" s="1"/>
  <c r="L279" i="48" s="1"/>
  <c r="J278" i="48"/>
  <c r="L278" i="48" s="1"/>
  <c r="I278" i="48"/>
  <c r="K278" i="48" s="1"/>
  <c r="M278" i="48" s="1"/>
  <c r="H278" i="48"/>
  <c r="I277" i="48"/>
  <c r="K277" i="48" s="1"/>
  <c r="M277" i="48" s="1"/>
  <c r="H277" i="48"/>
  <c r="J277" i="48" s="1"/>
  <c r="L277" i="48" s="1"/>
  <c r="I276" i="48"/>
  <c r="K276" i="48" s="1"/>
  <c r="M276" i="48" s="1"/>
  <c r="H276" i="48"/>
  <c r="J276" i="48" s="1"/>
  <c r="L276" i="48" s="1"/>
  <c r="N276" i="48" s="1"/>
  <c r="K275" i="48"/>
  <c r="M275" i="48" s="1"/>
  <c r="I275" i="48"/>
  <c r="H275" i="48"/>
  <c r="J275" i="48" s="1"/>
  <c r="L275" i="48" s="1"/>
  <c r="J274" i="48"/>
  <c r="L274" i="48" s="1"/>
  <c r="N274" i="48" s="1"/>
  <c r="I274" i="48"/>
  <c r="K274" i="48" s="1"/>
  <c r="M274" i="48" s="1"/>
  <c r="H274" i="48"/>
  <c r="I273" i="48"/>
  <c r="K273" i="48" s="1"/>
  <c r="M273" i="48" s="1"/>
  <c r="H273" i="48"/>
  <c r="J273" i="48" s="1"/>
  <c r="L273" i="48" s="1"/>
  <c r="I272" i="48"/>
  <c r="K272" i="48" s="1"/>
  <c r="M272" i="48" s="1"/>
  <c r="H272" i="48"/>
  <c r="J272" i="48" s="1"/>
  <c r="L272" i="48" s="1"/>
  <c r="N272" i="48" s="1"/>
  <c r="K271" i="48"/>
  <c r="M271" i="48" s="1"/>
  <c r="I271" i="48"/>
  <c r="H271" i="48"/>
  <c r="J271" i="48" s="1"/>
  <c r="L271" i="48" s="1"/>
  <c r="N271" i="48" s="1"/>
  <c r="N270" i="48"/>
  <c r="J270" i="48"/>
  <c r="L270" i="48" s="1"/>
  <c r="I270" i="48"/>
  <c r="K270" i="48" s="1"/>
  <c r="M270" i="48" s="1"/>
  <c r="H270" i="48"/>
  <c r="M269" i="48"/>
  <c r="I269" i="48"/>
  <c r="K269" i="48" s="1"/>
  <c r="H269" i="48"/>
  <c r="J269" i="48" s="1"/>
  <c r="L269" i="48" s="1"/>
  <c r="L268" i="48"/>
  <c r="I268" i="48"/>
  <c r="K268" i="48" s="1"/>
  <c r="M268" i="48" s="1"/>
  <c r="H268" i="48"/>
  <c r="J268" i="48" s="1"/>
  <c r="K267" i="48"/>
  <c r="M267" i="48" s="1"/>
  <c r="I267" i="48"/>
  <c r="H267" i="48"/>
  <c r="J267" i="48" s="1"/>
  <c r="L267" i="48" s="1"/>
  <c r="N267" i="48" s="1"/>
  <c r="J266" i="48"/>
  <c r="L266" i="48" s="1"/>
  <c r="I266" i="48"/>
  <c r="K266" i="48" s="1"/>
  <c r="M266" i="48" s="1"/>
  <c r="N266" i="48" s="1"/>
  <c r="H266" i="48"/>
  <c r="M265" i="48"/>
  <c r="I265" i="48"/>
  <c r="K265" i="48" s="1"/>
  <c r="H265" i="48"/>
  <c r="J265" i="48" s="1"/>
  <c r="L265" i="48" s="1"/>
  <c r="N265" i="48" s="1"/>
  <c r="L264" i="48"/>
  <c r="N264" i="48" s="1"/>
  <c r="I264" i="48"/>
  <c r="K264" i="48" s="1"/>
  <c r="M264" i="48" s="1"/>
  <c r="H264" i="48"/>
  <c r="J264" i="48" s="1"/>
  <c r="K263" i="48"/>
  <c r="M263" i="48" s="1"/>
  <c r="I263" i="48"/>
  <c r="H263" i="48"/>
  <c r="J263" i="48" s="1"/>
  <c r="L263" i="48" s="1"/>
  <c r="J262" i="48"/>
  <c r="L262" i="48" s="1"/>
  <c r="I262" i="48"/>
  <c r="K262" i="48" s="1"/>
  <c r="M262" i="48" s="1"/>
  <c r="H262" i="48"/>
  <c r="I261" i="48"/>
  <c r="K261" i="48" s="1"/>
  <c r="M261" i="48" s="1"/>
  <c r="H261" i="48"/>
  <c r="J261" i="48" s="1"/>
  <c r="L261" i="48" s="1"/>
  <c r="N261" i="48" s="1"/>
  <c r="K260" i="48"/>
  <c r="M260" i="48" s="1"/>
  <c r="I260" i="48"/>
  <c r="H260" i="48"/>
  <c r="J260" i="48" s="1"/>
  <c r="L260" i="48" s="1"/>
  <c r="N260" i="48" s="1"/>
  <c r="K259" i="48"/>
  <c r="M259" i="48" s="1"/>
  <c r="J259" i="48"/>
  <c r="L259" i="48" s="1"/>
  <c r="N259" i="48" s="1"/>
  <c r="I259" i="48"/>
  <c r="H259" i="48"/>
  <c r="K258" i="48"/>
  <c r="M258" i="48" s="1"/>
  <c r="J258" i="48"/>
  <c r="L258" i="48" s="1"/>
  <c r="N258" i="48" s="1"/>
  <c r="I258" i="48"/>
  <c r="H258" i="48"/>
  <c r="J257" i="48"/>
  <c r="L257" i="48" s="1"/>
  <c r="I257" i="48"/>
  <c r="K257" i="48" s="1"/>
  <c r="M257" i="48" s="1"/>
  <c r="H257" i="48"/>
  <c r="I256" i="48"/>
  <c r="K256" i="48" s="1"/>
  <c r="M256" i="48" s="1"/>
  <c r="H256" i="48"/>
  <c r="J256" i="48" s="1"/>
  <c r="L256" i="48" s="1"/>
  <c r="N256" i="48" s="1"/>
  <c r="K255" i="48"/>
  <c r="M255" i="48" s="1"/>
  <c r="I255" i="48"/>
  <c r="H255" i="48"/>
  <c r="J255" i="48" s="1"/>
  <c r="L255" i="48" s="1"/>
  <c r="N255" i="48" s="1"/>
  <c r="N254" i="48"/>
  <c r="K254" i="48"/>
  <c r="M254" i="48" s="1"/>
  <c r="J254" i="48"/>
  <c r="L254" i="48" s="1"/>
  <c r="I254" i="48"/>
  <c r="H254" i="48"/>
  <c r="J253" i="48"/>
  <c r="L253" i="48" s="1"/>
  <c r="I253" i="48"/>
  <c r="K253" i="48" s="1"/>
  <c r="M253" i="48" s="1"/>
  <c r="H253" i="48"/>
  <c r="I252" i="48"/>
  <c r="K252" i="48" s="1"/>
  <c r="M252" i="48" s="1"/>
  <c r="H252" i="48"/>
  <c r="J252" i="48" s="1"/>
  <c r="L252" i="48" s="1"/>
  <c r="N252" i="48" s="1"/>
  <c r="K251" i="48"/>
  <c r="M251" i="48" s="1"/>
  <c r="I251" i="48"/>
  <c r="H251" i="48"/>
  <c r="J251" i="48" s="1"/>
  <c r="L251" i="48" s="1"/>
  <c r="K250" i="48"/>
  <c r="M250" i="48" s="1"/>
  <c r="N250" i="48" s="1"/>
  <c r="J250" i="48"/>
  <c r="L250" i="48" s="1"/>
  <c r="I250" i="48"/>
  <c r="H250" i="48"/>
  <c r="M249" i="48"/>
  <c r="J249" i="48"/>
  <c r="L249" i="48" s="1"/>
  <c r="I249" i="48"/>
  <c r="K249" i="48" s="1"/>
  <c r="H249" i="48"/>
  <c r="L248" i="48"/>
  <c r="N248" i="48" s="1"/>
  <c r="I248" i="48"/>
  <c r="K248" i="48" s="1"/>
  <c r="M248" i="48" s="1"/>
  <c r="H248" i="48"/>
  <c r="J248" i="48" s="1"/>
  <c r="K247" i="48"/>
  <c r="M247" i="48" s="1"/>
  <c r="I247" i="48"/>
  <c r="H247" i="48"/>
  <c r="J247" i="48" s="1"/>
  <c r="L247" i="48" s="1"/>
  <c r="K246" i="48"/>
  <c r="M246" i="48" s="1"/>
  <c r="J246" i="48"/>
  <c r="L246" i="48" s="1"/>
  <c r="N246" i="48" s="1"/>
  <c r="I246" i="48"/>
  <c r="H246" i="48"/>
  <c r="M245" i="48"/>
  <c r="J245" i="48"/>
  <c r="L245" i="48" s="1"/>
  <c r="N245" i="48" s="1"/>
  <c r="I245" i="48"/>
  <c r="K245" i="48" s="1"/>
  <c r="H245" i="48"/>
  <c r="L244" i="48"/>
  <c r="I244" i="48"/>
  <c r="K244" i="48" s="1"/>
  <c r="M244" i="48" s="1"/>
  <c r="H244" i="48"/>
  <c r="J244" i="48" s="1"/>
  <c r="K243" i="48"/>
  <c r="M243" i="48" s="1"/>
  <c r="I243" i="48"/>
  <c r="H243" i="48"/>
  <c r="J243" i="48" s="1"/>
  <c r="L243" i="48" s="1"/>
  <c r="N243" i="48" s="1"/>
  <c r="K242" i="48"/>
  <c r="M242" i="48" s="1"/>
  <c r="J242" i="48"/>
  <c r="L242" i="48" s="1"/>
  <c r="N242" i="48" s="1"/>
  <c r="I242" i="48"/>
  <c r="H242" i="48"/>
  <c r="J241" i="48"/>
  <c r="L241" i="48" s="1"/>
  <c r="I241" i="48"/>
  <c r="K241" i="48" s="1"/>
  <c r="M241" i="48" s="1"/>
  <c r="H241" i="48"/>
  <c r="I240" i="48"/>
  <c r="K240" i="48" s="1"/>
  <c r="M240" i="48" s="1"/>
  <c r="H240" i="48"/>
  <c r="J240" i="48" s="1"/>
  <c r="L240" i="48" s="1"/>
  <c r="N240" i="48" s="1"/>
  <c r="K239" i="48"/>
  <c r="M239" i="48" s="1"/>
  <c r="I239" i="48"/>
  <c r="H239" i="48"/>
  <c r="J239" i="48" s="1"/>
  <c r="L239" i="48" s="1"/>
  <c r="N239" i="48" s="1"/>
  <c r="N238" i="48"/>
  <c r="K238" i="48"/>
  <c r="M238" i="48" s="1"/>
  <c r="J238" i="48"/>
  <c r="L238" i="48" s="1"/>
  <c r="I238" i="48"/>
  <c r="H238" i="48"/>
  <c r="J237" i="48"/>
  <c r="L237" i="48" s="1"/>
  <c r="I237" i="48"/>
  <c r="K237" i="48" s="1"/>
  <c r="M237" i="48" s="1"/>
  <c r="H237" i="48"/>
  <c r="I236" i="48"/>
  <c r="K236" i="48" s="1"/>
  <c r="M236" i="48" s="1"/>
  <c r="H236" i="48"/>
  <c r="J236" i="48" s="1"/>
  <c r="L236" i="48" s="1"/>
  <c r="N236" i="48" s="1"/>
  <c r="K235" i="48"/>
  <c r="M235" i="48" s="1"/>
  <c r="I235" i="48"/>
  <c r="H235" i="48"/>
  <c r="J235" i="48" s="1"/>
  <c r="L235" i="48" s="1"/>
  <c r="K234" i="48"/>
  <c r="M234" i="48" s="1"/>
  <c r="N234" i="48" s="1"/>
  <c r="J234" i="48"/>
  <c r="L234" i="48" s="1"/>
  <c r="I234" i="48"/>
  <c r="H234" i="48"/>
  <c r="M233" i="48"/>
  <c r="J233" i="48"/>
  <c r="L233" i="48" s="1"/>
  <c r="I233" i="48"/>
  <c r="K233" i="48" s="1"/>
  <c r="H233" i="48"/>
  <c r="L232" i="48"/>
  <c r="N232" i="48" s="1"/>
  <c r="I232" i="48"/>
  <c r="K232" i="48" s="1"/>
  <c r="M232" i="48" s="1"/>
  <c r="H232" i="48"/>
  <c r="J232" i="48" s="1"/>
  <c r="K231" i="48"/>
  <c r="M231" i="48" s="1"/>
  <c r="I231" i="48"/>
  <c r="H231" i="48"/>
  <c r="J231" i="48" s="1"/>
  <c r="L231" i="48" s="1"/>
  <c r="K230" i="48"/>
  <c r="M230" i="48" s="1"/>
  <c r="J230" i="48"/>
  <c r="L230" i="48" s="1"/>
  <c r="N230" i="48" s="1"/>
  <c r="I230" i="48"/>
  <c r="H230" i="48"/>
  <c r="M229" i="48"/>
  <c r="J229" i="48"/>
  <c r="L229" i="48" s="1"/>
  <c r="N229" i="48" s="1"/>
  <c r="I229" i="48"/>
  <c r="K229" i="48" s="1"/>
  <c r="H229" i="48"/>
  <c r="L228" i="48"/>
  <c r="I228" i="48"/>
  <c r="K228" i="48" s="1"/>
  <c r="M228" i="48" s="1"/>
  <c r="H228" i="48"/>
  <c r="J228" i="48" s="1"/>
  <c r="K227" i="48"/>
  <c r="M227" i="48" s="1"/>
  <c r="I227" i="48"/>
  <c r="H227" i="48"/>
  <c r="J227" i="48" s="1"/>
  <c r="L227" i="48" s="1"/>
  <c r="N227" i="48" s="1"/>
  <c r="K226" i="48"/>
  <c r="M226" i="48" s="1"/>
  <c r="J226" i="48"/>
  <c r="L226" i="48" s="1"/>
  <c r="N226" i="48" s="1"/>
  <c r="I226" i="48"/>
  <c r="H226" i="48"/>
  <c r="J225" i="48"/>
  <c r="L225" i="48" s="1"/>
  <c r="I225" i="48"/>
  <c r="K225" i="48" s="1"/>
  <c r="M225" i="48" s="1"/>
  <c r="H225" i="48"/>
  <c r="I224" i="48"/>
  <c r="K224" i="48" s="1"/>
  <c r="M224" i="48" s="1"/>
  <c r="H224" i="48"/>
  <c r="J224" i="48" s="1"/>
  <c r="L224" i="48" s="1"/>
  <c r="N224" i="48" s="1"/>
  <c r="K223" i="48"/>
  <c r="M223" i="48" s="1"/>
  <c r="I223" i="48"/>
  <c r="H223" i="48"/>
  <c r="J223" i="48" s="1"/>
  <c r="L223" i="48" s="1"/>
  <c r="N223" i="48" s="1"/>
  <c r="N222" i="48"/>
  <c r="K222" i="48"/>
  <c r="M222" i="48" s="1"/>
  <c r="J222" i="48"/>
  <c r="L222" i="48" s="1"/>
  <c r="I222" i="48"/>
  <c r="H222" i="48"/>
  <c r="J221" i="48"/>
  <c r="L221" i="48" s="1"/>
  <c r="I221" i="48"/>
  <c r="K221" i="48" s="1"/>
  <c r="M221" i="48" s="1"/>
  <c r="H221" i="48"/>
  <c r="I220" i="48"/>
  <c r="K220" i="48" s="1"/>
  <c r="M220" i="48" s="1"/>
  <c r="H220" i="48"/>
  <c r="J220" i="48" s="1"/>
  <c r="L220" i="48" s="1"/>
  <c r="N220" i="48" s="1"/>
  <c r="K219" i="48"/>
  <c r="M219" i="48" s="1"/>
  <c r="I219" i="48"/>
  <c r="H219" i="48"/>
  <c r="J219" i="48" s="1"/>
  <c r="L219" i="48" s="1"/>
  <c r="K218" i="48"/>
  <c r="M218" i="48" s="1"/>
  <c r="N218" i="48" s="1"/>
  <c r="J218" i="48"/>
  <c r="L218" i="48" s="1"/>
  <c r="I218" i="48"/>
  <c r="H218" i="48"/>
  <c r="M217" i="48"/>
  <c r="J217" i="48"/>
  <c r="L217" i="48" s="1"/>
  <c r="I217" i="48"/>
  <c r="K217" i="48" s="1"/>
  <c r="H217" i="48"/>
  <c r="L216" i="48"/>
  <c r="N216" i="48" s="1"/>
  <c r="I216" i="48"/>
  <c r="K216" i="48" s="1"/>
  <c r="M216" i="48" s="1"/>
  <c r="H216" i="48"/>
  <c r="J216" i="48" s="1"/>
  <c r="K215" i="48"/>
  <c r="M215" i="48" s="1"/>
  <c r="I215" i="48"/>
  <c r="H215" i="48"/>
  <c r="J215" i="48" s="1"/>
  <c r="L215" i="48" s="1"/>
  <c r="K214" i="48"/>
  <c r="M214" i="48" s="1"/>
  <c r="J214" i="48"/>
  <c r="L214" i="48" s="1"/>
  <c r="N214" i="48" s="1"/>
  <c r="I214" i="48"/>
  <c r="H214" i="48"/>
  <c r="M213" i="48"/>
  <c r="J213" i="48"/>
  <c r="L213" i="48" s="1"/>
  <c r="N213" i="48" s="1"/>
  <c r="I213" i="48"/>
  <c r="K213" i="48" s="1"/>
  <c r="H213" i="48"/>
  <c r="L212" i="48"/>
  <c r="I212" i="48"/>
  <c r="K212" i="48" s="1"/>
  <c r="M212" i="48" s="1"/>
  <c r="H212" i="48"/>
  <c r="J212" i="48" s="1"/>
  <c r="K211" i="48"/>
  <c r="M211" i="48" s="1"/>
  <c r="I211" i="48"/>
  <c r="H211" i="48"/>
  <c r="J211" i="48" s="1"/>
  <c r="L211" i="48" s="1"/>
  <c r="N211" i="48" s="1"/>
  <c r="K210" i="48"/>
  <c r="M210" i="48" s="1"/>
  <c r="J210" i="48"/>
  <c r="L210" i="48" s="1"/>
  <c r="N210" i="48" s="1"/>
  <c r="I210" i="48"/>
  <c r="H210" i="48"/>
  <c r="J209" i="48"/>
  <c r="L209" i="48" s="1"/>
  <c r="I209" i="48"/>
  <c r="K209" i="48" s="1"/>
  <c r="M209" i="48" s="1"/>
  <c r="H209" i="48"/>
  <c r="I208" i="48"/>
  <c r="K208" i="48" s="1"/>
  <c r="M208" i="48" s="1"/>
  <c r="H208" i="48"/>
  <c r="J208" i="48" s="1"/>
  <c r="L208" i="48" s="1"/>
  <c r="N208" i="48" s="1"/>
  <c r="K207" i="48"/>
  <c r="M207" i="48" s="1"/>
  <c r="I207" i="48"/>
  <c r="H207" i="48"/>
  <c r="J207" i="48" s="1"/>
  <c r="L207" i="48" s="1"/>
  <c r="N207" i="48" s="1"/>
  <c r="N206" i="48"/>
  <c r="K206" i="48"/>
  <c r="M206" i="48" s="1"/>
  <c r="J206" i="48"/>
  <c r="L206" i="48" s="1"/>
  <c r="I206" i="48"/>
  <c r="H206" i="48"/>
  <c r="J205" i="48"/>
  <c r="L205" i="48" s="1"/>
  <c r="I205" i="48"/>
  <c r="K205" i="48" s="1"/>
  <c r="M205" i="48" s="1"/>
  <c r="H205" i="48"/>
  <c r="I204" i="48"/>
  <c r="K204" i="48" s="1"/>
  <c r="M204" i="48" s="1"/>
  <c r="H204" i="48"/>
  <c r="J204" i="48" s="1"/>
  <c r="L204" i="48" s="1"/>
  <c r="N204" i="48" s="1"/>
  <c r="K203" i="48"/>
  <c r="M203" i="48" s="1"/>
  <c r="I203" i="48"/>
  <c r="H203" i="48"/>
  <c r="J203" i="48" s="1"/>
  <c r="L203" i="48" s="1"/>
  <c r="K202" i="48"/>
  <c r="M202" i="48" s="1"/>
  <c r="N202" i="48" s="1"/>
  <c r="J202" i="48"/>
  <c r="L202" i="48" s="1"/>
  <c r="I202" i="48"/>
  <c r="H202" i="48"/>
  <c r="M201" i="48"/>
  <c r="J201" i="48"/>
  <c r="L201" i="48" s="1"/>
  <c r="I201" i="48"/>
  <c r="K201" i="48" s="1"/>
  <c r="H201" i="48"/>
  <c r="L200" i="48"/>
  <c r="N200" i="48" s="1"/>
  <c r="I200" i="48"/>
  <c r="K200" i="48" s="1"/>
  <c r="M200" i="48" s="1"/>
  <c r="H200" i="48"/>
  <c r="J200" i="48" s="1"/>
  <c r="K199" i="48"/>
  <c r="M199" i="48" s="1"/>
  <c r="I199" i="48"/>
  <c r="H199" i="48"/>
  <c r="J199" i="48" s="1"/>
  <c r="L199" i="48" s="1"/>
  <c r="K198" i="48"/>
  <c r="M198" i="48" s="1"/>
  <c r="J198" i="48"/>
  <c r="L198" i="48" s="1"/>
  <c r="N198" i="48" s="1"/>
  <c r="I198" i="48"/>
  <c r="H198" i="48"/>
  <c r="M197" i="48"/>
  <c r="J197" i="48"/>
  <c r="L197" i="48" s="1"/>
  <c r="N197" i="48" s="1"/>
  <c r="I197" i="48"/>
  <c r="K197" i="48" s="1"/>
  <c r="H197" i="48"/>
  <c r="L196" i="48"/>
  <c r="I196" i="48"/>
  <c r="K196" i="48" s="1"/>
  <c r="M196" i="48" s="1"/>
  <c r="H196" i="48"/>
  <c r="J196" i="48" s="1"/>
  <c r="K195" i="48"/>
  <c r="M195" i="48" s="1"/>
  <c r="I195" i="48"/>
  <c r="H195" i="48"/>
  <c r="J195" i="48" s="1"/>
  <c r="L195" i="48" s="1"/>
  <c r="N195" i="48" s="1"/>
  <c r="K194" i="48"/>
  <c r="M194" i="48" s="1"/>
  <c r="J194" i="48"/>
  <c r="L194" i="48" s="1"/>
  <c r="N194" i="48" s="1"/>
  <c r="I194" i="48"/>
  <c r="H194" i="48"/>
  <c r="J193" i="48"/>
  <c r="L193" i="48" s="1"/>
  <c r="I193" i="48"/>
  <c r="K193" i="48" s="1"/>
  <c r="M193" i="48" s="1"/>
  <c r="H193" i="48"/>
  <c r="I192" i="48"/>
  <c r="K192" i="48" s="1"/>
  <c r="M192" i="48" s="1"/>
  <c r="H192" i="48"/>
  <c r="J192" i="48" s="1"/>
  <c r="L192" i="48" s="1"/>
  <c r="N192" i="48" s="1"/>
  <c r="K191" i="48"/>
  <c r="M191" i="48" s="1"/>
  <c r="I191" i="48"/>
  <c r="H191" i="48"/>
  <c r="J191" i="48" s="1"/>
  <c r="L191" i="48" s="1"/>
  <c r="N191" i="48" s="1"/>
  <c r="N190" i="48"/>
  <c r="K190" i="48"/>
  <c r="M190" i="48" s="1"/>
  <c r="J190" i="48"/>
  <c r="L190" i="48" s="1"/>
  <c r="I190" i="48"/>
  <c r="H190" i="48"/>
  <c r="J189" i="48"/>
  <c r="L189" i="48" s="1"/>
  <c r="I189" i="48"/>
  <c r="K189" i="48" s="1"/>
  <c r="M189" i="48" s="1"/>
  <c r="H189" i="48"/>
  <c r="I188" i="48"/>
  <c r="K188" i="48" s="1"/>
  <c r="M188" i="48" s="1"/>
  <c r="H188" i="48"/>
  <c r="J188" i="48" s="1"/>
  <c r="L188" i="48" s="1"/>
  <c r="N188" i="48" s="1"/>
  <c r="K187" i="48"/>
  <c r="M187" i="48" s="1"/>
  <c r="I187" i="48"/>
  <c r="H187" i="48"/>
  <c r="J187" i="48" s="1"/>
  <c r="L187" i="48" s="1"/>
  <c r="K186" i="48"/>
  <c r="M186" i="48" s="1"/>
  <c r="N186" i="48" s="1"/>
  <c r="J186" i="48"/>
  <c r="L186" i="48" s="1"/>
  <c r="I186" i="48"/>
  <c r="H186" i="48"/>
  <c r="M185" i="48"/>
  <c r="J185" i="48"/>
  <c r="L185" i="48" s="1"/>
  <c r="I185" i="48"/>
  <c r="K185" i="48" s="1"/>
  <c r="H185" i="48"/>
  <c r="L184" i="48"/>
  <c r="N184" i="48" s="1"/>
  <c r="I184" i="48"/>
  <c r="K184" i="48" s="1"/>
  <c r="M184" i="48" s="1"/>
  <c r="H184" i="48"/>
  <c r="J184" i="48" s="1"/>
  <c r="K183" i="48"/>
  <c r="M183" i="48" s="1"/>
  <c r="I183" i="48"/>
  <c r="H183" i="48"/>
  <c r="J183" i="48" s="1"/>
  <c r="L183" i="48" s="1"/>
  <c r="K182" i="48"/>
  <c r="M182" i="48" s="1"/>
  <c r="J182" i="48"/>
  <c r="L182" i="48" s="1"/>
  <c r="N182" i="48" s="1"/>
  <c r="I182" i="48"/>
  <c r="H182" i="48"/>
  <c r="M181" i="48"/>
  <c r="J181" i="48"/>
  <c r="L181" i="48" s="1"/>
  <c r="N181" i="48" s="1"/>
  <c r="I181" i="48"/>
  <c r="K181" i="48" s="1"/>
  <c r="H181" i="48"/>
  <c r="L180" i="48"/>
  <c r="I180" i="48"/>
  <c r="K180" i="48" s="1"/>
  <c r="M180" i="48" s="1"/>
  <c r="H180" i="48"/>
  <c r="J180" i="48" s="1"/>
  <c r="K179" i="48"/>
  <c r="M179" i="48" s="1"/>
  <c r="I179" i="48"/>
  <c r="H179" i="48"/>
  <c r="J179" i="48" s="1"/>
  <c r="L179" i="48" s="1"/>
  <c r="N179" i="48" s="1"/>
  <c r="K178" i="48"/>
  <c r="M178" i="48" s="1"/>
  <c r="J178" i="48"/>
  <c r="L178" i="48" s="1"/>
  <c r="N178" i="48" s="1"/>
  <c r="I178" i="48"/>
  <c r="H178" i="48"/>
  <c r="J177" i="48"/>
  <c r="L177" i="48" s="1"/>
  <c r="I177" i="48"/>
  <c r="K177" i="48" s="1"/>
  <c r="M177" i="48" s="1"/>
  <c r="H177" i="48"/>
  <c r="I176" i="48"/>
  <c r="K176" i="48" s="1"/>
  <c r="M176" i="48" s="1"/>
  <c r="H176" i="48"/>
  <c r="J176" i="48" s="1"/>
  <c r="L176" i="48" s="1"/>
  <c r="N176" i="48" s="1"/>
  <c r="K175" i="48"/>
  <c r="M175" i="48" s="1"/>
  <c r="I175" i="48"/>
  <c r="H175" i="48"/>
  <c r="J175" i="48" s="1"/>
  <c r="L175" i="48" s="1"/>
  <c r="N175" i="48" s="1"/>
  <c r="N174" i="48"/>
  <c r="K174" i="48"/>
  <c r="M174" i="48" s="1"/>
  <c r="J174" i="48"/>
  <c r="L174" i="48" s="1"/>
  <c r="I174" i="48"/>
  <c r="H174" i="48"/>
  <c r="J173" i="48"/>
  <c r="L173" i="48" s="1"/>
  <c r="I173" i="48"/>
  <c r="K173" i="48" s="1"/>
  <c r="M173" i="48" s="1"/>
  <c r="H173" i="48"/>
  <c r="I172" i="48"/>
  <c r="K172" i="48" s="1"/>
  <c r="M172" i="48" s="1"/>
  <c r="H172" i="48"/>
  <c r="J172" i="48" s="1"/>
  <c r="L172" i="48" s="1"/>
  <c r="N172" i="48" s="1"/>
  <c r="K171" i="48"/>
  <c r="M171" i="48" s="1"/>
  <c r="I171" i="48"/>
  <c r="H171" i="48"/>
  <c r="J171" i="48" s="1"/>
  <c r="L171" i="48" s="1"/>
  <c r="K170" i="48"/>
  <c r="M170" i="48" s="1"/>
  <c r="N170" i="48" s="1"/>
  <c r="J170" i="48"/>
  <c r="L170" i="48" s="1"/>
  <c r="I170" i="48"/>
  <c r="H170" i="48"/>
  <c r="M169" i="48"/>
  <c r="J169" i="48"/>
  <c r="L169" i="48" s="1"/>
  <c r="I169" i="48"/>
  <c r="K169" i="48" s="1"/>
  <c r="H169" i="48"/>
  <c r="L168" i="48"/>
  <c r="N168" i="48" s="1"/>
  <c r="I168" i="48"/>
  <c r="K168" i="48" s="1"/>
  <c r="M168" i="48" s="1"/>
  <c r="H168" i="48"/>
  <c r="J168" i="48" s="1"/>
  <c r="K167" i="48"/>
  <c r="M167" i="48" s="1"/>
  <c r="I167" i="48"/>
  <c r="H167" i="48"/>
  <c r="J167" i="48" s="1"/>
  <c r="L167" i="48" s="1"/>
  <c r="K166" i="48"/>
  <c r="M166" i="48" s="1"/>
  <c r="J166" i="48"/>
  <c r="L166" i="48" s="1"/>
  <c r="N166" i="48" s="1"/>
  <c r="I166" i="48"/>
  <c r="H166" i="48"/>
  <c r="M165" i="48"/>
  <c r="J165" i="48"/>
  <c r="L165" i="48" s="1"/>
  <c r="N165" i="48" s="1"/>
  <c r="I165" i="48"/>
  <c r="K165" i="48" s="1"/>
  <c r="H165" i="48"/>
  <c r="L164" i="48"/>
  <c r="I164" i="48"/>
  <c r="K164" i="48" s="1"/>
  <c r="M164" i="48" s="1"/>
  <c r="H164" i="48"/>
  <c r="J164" i="48" s="1"/>
  <c r="K163" i="48"/>
  <c r="M163" i="48" s="1"/>
  <c r="I163" i="48"/>
  <c r="H163" i="48"/>
  <c r="J163" i="48" s="1"/>
  <c r="L163" i="48" s="1"/>
  <c r="N163" i="48" s="1"/>
  <c r="K162" i="48"/>
  <c r="M162" i="48" s="1"/>
  <c r="J162" i="48"/>
  <c r="L162" i="48" s="1"/>
  <c r="N162" i="48" s="1"/>
  <c r="I162" i="48"/>
  <c r="H162" i="48"/>
  <c r="J161" i="48"/>
  <c r="L161" i="48" s="1"/>
  <c r="I161" i="48"/>
  <c r="K161" i="48" s="1"/>
  <c r="M161" i="48" s="1"/>
  <c r="H161" i="48"/>
  <c r="I160" i="48"/>
  <c r="K160" i="48" s="1"/>
  <c r="M160" i="48" s="1"/>
  <c r="H160" i="48"/>
  <c r="J160" i="48" s="1"/>
  <c r="L160" i="48" s="1"/>
  <c r="N160" i="48" s="1"/>
  <c r="K159" i="48"/>
  <c r="M159" i="48" s="1"/>
  <c r="I159" i="48"/>
  <c r="H159" i="48"/>
  <c r="J159" i="48" s="1"/>
  <c r="L159" i="48" s="1"/>
  <c r="N159" i="48" s="1"/>
  <c r="N158" i="48"/>
  <c r="K158" i="48"/>
  <c r="M158" i="48" s="1"/>
  <c r="J158" i="48"/>
  <c r="L158" i="48" s="1"/>
  <c r="I158" i="48"/>
  <c r="H158" i="48"/>
  <c r="J157" i="48"/>
  <c r="L157" i="48" s="1"/>
  <c r="N157" i="48" s="1"/>
  <c r="I157" i="48"/>
  <c r="K157" i="48" s="1"/>
  <c r="M157" i="48" s="1"/>
  <c r="H157" i="48"/>
  <c r="L156" i="48"/>
  <c r="I156" i="48"/>
  <c r="K156" i="48" s="1"/>
  <c r="M156" i="48" s="1"/>
  <c r="H156" i="48"/>
  <c r="J156" i="48" s="1"/>
  <c r="K155" i="48"/>
  <c r="M155" i="48" s="1"/>
  <c r="I155" i="48"/>
  <c r="H155" i="48"/>
  <c r="J155" i="48" s="1"/>
  <c r="L155" i="48" s="1"/>
  <c r="N155" i="48" s="1"/>
  <c r="K154" i="48"/>
  <c r="M154" i="48" s="1"/>
  <c r="J154" i="48"/>
  <c r="L154" i="48" s="1"/>
  <c r="N154" i="48" s="1"/>
  <c r="I154" i="48"/>
  <c r="H154" i="48"/>
  <c r="M153" i="48"/>
  <c r="N153" i="48" s="1"/>
  <c r="J153" i="48"/>
  <c r="L153" i="48" s="1"/>
  <c r="I153" i="48"/>
  <c r="K153" i="48" s="1"/>
  <c r="H153" i="48"/>
  <c r="M152" i="48"/>
  <c r="I152" i="48"/>
  <c r="K152" i="48" s="1"/>
  <c r="H152" i="48"/>
  <c r="J152" i="48" s="1"/>
  <c r="L152" i="48" s="1"/>
  <c r="N152" i="48" s="1"/>
  <c r="L151" i="48"/>
  <c r="N151" i="48" s="1"/>
  <c r="K151" i="48"/>
  <c r="M151" i="48" s="1"/>
  <c r="I151" i="48"/>
  <c r="H151" i="48"/>
  <c r="J151" i="48" s="1"/>
  <c r="N150" i="48"/>
  <c r="K150" i="48"/>
  <c r="M150" i="48" s="1"/>
  <c r="J150" i="48"/>
  <c r="L150" i="48" s="1"/>
  <c r="I150" i="48"/>
  <c r="H150" i="48"/>
  <c r="J149" i="48"/>
  <c r="L149" i="48" s="1"/>
  <c r="I149" i="48"/>
  <c r="K149" i="48" s="1"/>
  <c r="M149" i="48" s="1"/>
  <c r="H149" i="48"/>
  <c r="L148" i="48"/>
  <c r="I148" i="48"/>
  <c r="K148" i="48" s="1"/>
  <c r="M148" i="48" s="1"/>
  <c r="H148" i="48"/>
  <c r="J148" i="48" s="1"/>
  <c r="K147" i="48"/>
  <c r="M147" i="48" s="1"/>
  <c r="J147" i="48"/>
  <c r="L147" i="48" s="1"/>
  <c r="N147" i="48" s="1"/>
  <c r="I147" i="48"/>
  <c r="H147" i="48"/>
  <c r="M146" i="48"/>
  <c r="I146" i="48"/>
  <c r="K146" i="48" s="1"/>
  <c r="H146" i="48"/>
  <c r="J146" i="48" s="1"/>
  <c r="L146" i="48" s="1"/>
  <c r="K145" i="48"/>
  <c r="M145" i="48" s="1"/>
  <c r="I145" i="48"/>
  <c r="H145" i="48"/>
  <c r="J145" i="48" s="1"/>
  <c r="L145" i="48" s="1"/>
  <c r="K144" i="48"/>
  <c r="M144" i="48" s="1"/>
  <c r="J144" i="48"/>
  <c r="L144" i="48" s="1"/>
  <c r="N144" i="48" s="1"/>
  <c r="I144" i="48"/>
  <c r="H144" i="48"/>
  <c r="M143" i="48"/>
  <c r="J143" i="48"/>
  <c r="L143" i="48" s="1"/>
  <c r="N143" i="48" s="1"/>
  <c r="I143" i="48"/>
  <c r="K143" i="48" s="1"/>
  <c r="H143" i="48"/>
  <c r="L142" i="48"/>
  <c r="I142" i="48"/>
  <c r="K142" i="48" s="1"/>
  <c r="M142" i="48" s="1"/>
  <c r="H142" i="48"/>
  <c r="J142" i="48" s="1"/>
  <c r="K141" i="48"/>
  <c r="M141" i="48" s="1"/>
  <c r="I141" i="48"/>
  <c r="H141" i="48"/>
  <c r="J141" i="48" s="1"/>
  <c r="L141" i="48" s="1"/>
  <c r="N141" i="48" s="1"/>
  <c r="K140" i="48"/>
  <c r="M140" i="48" s="1"/>
  <c r="J140" i="48"/>
  <c r="L140" i="48" s="1"/>
  <c r="N140" i="48" s="1"/>
  <c r="I140" i="48"/>
  <c r="H140" i="48"/>
  <c r="J139" i="48"/>
  <c r="L139" i="48" s="1"/>
  <c r="I139" i="48"/>
  <c r="K139" i="48" s="1"/>
  <c r="M139" i="48" s="1"/>
  <c r="H139" i="48"/>
  <c r="I138" i="48"/>
  <c r="K138" i="48" s="1"/>
  <c r="M138" i="48" s="1"/>
  <c r="H138" i="48"/>
  <c r="J138" i="48" s="1"/>
  <c r="L138" i="48" s="1"/>
  <c r="N138" i="48" s="1"/>
  <c r="K137" i="48"/>
  <c r="M137" i="48" s="1"/>
  <c r="I137" i="48"/>
  <c r="H137" i="48"/>
  <c r="J137" i="48" s="1"/>
  <c r="L137" i="48" s="1"/>
  <c r="N137" i="48" s="1"/>
  <c r="N136" i="48"/>
  <c r="K136" i="48"/>
  <c r="M136" i="48" s="1"/>
  <c r="J136" i="48"/>
  <c r="L136" i="48" s="1"/>
  <c r="I136" i="48"/>
  <c r="H136" i="48"/>
  <c r="J135" i="48"/>
  <c r="L135" i="48" s="1"/>
  <c r="I135" i="48"/>
  <c r="K135" i="48" s="1"/>
  <c r="M135" i="48" s="1"/>
  <c r="H135" i="48"/>
  <c r="I134" i="48"/>
  <c r="K134" i="48" s="1"/>
  <c r="M134" i="48" s="1"/>
  <c r="H134" i="48"/>
  <c r="J134" i="48" s="1"/>
  <c r="L134" i="48" s="1"/>
  <c r="N134" i="48" s="1"/>
  <c r="K133" i="48"/>
  <c r="M133" i="48" s="1"/>
  <c r="I133" i="48"/>
  <c r="H133" i="48"/>
  <c r="J133" i="48" s="1"/>
  <c r="L133" i="48" s="1"/>
  <c r="K132" i="48"/>
  <c r="M132" i="48" s="1"/>
  <c r="N132" i="48" s="1"/>
  <c r="J132" i="48"/>
  <c r="L132" i="48" s="1"/>
  <c r="I132" i="48"/>
  <c r="H132" i="48"/>
  <c r="M131" i="48"/>
  <c r="J131" i="48"/>
  <c r="L131" i="48" s="1"/>
  <c r="I131" i="48"/>
  <c r="K131" i="48" s="1"/>
  <c r="H131" i="48"/>
  <c r="L130" i="48"/>
  <c r="N130" i="48" s="1"/>
  <c r="I130" i="48"/>
  <c r="K130" i="48" s="1"/>
  <c r="M130" i="48" s="1"/>
  <c r="H130" i="48"/>
  <c r="J130" i="48" s="1"/>
  <c r="K129" i="48"/>
  <c r="M129" i="48" s="1"/>
  <c r="I129" i="48"/>
  <c r="H129" i="48"/>
  <c r="J129" i="48" s="1"/>
  <c r="L129" i="48" s="1"/>
  <c r="K128" i="48"/>
  <c r="M128" i="48" s="1"/>
  <c r="J128" i="48"/>
  <c r="L128" i="48" s="1"/>
  <c r="N128" i="48" s="1"/>
  <c r="I128" i="48"/>
  <c r="H128" i="48"/>
  <c r="M127" i="48"/>
  <c r="J127" i="48"/>
  <c r="L127" i="48" s="1"/>
  <c r="N127" i="48" s="1"/>
  <c r="I127" i="48"/>
  <c r="K127" i="48" s="1"/>
  <c r="H127" i="48"/>
  <c r="L126" i="48"/>
  <c r="I126" i="48"/>
  <c r="K126" i="48" s="1"/>
  <c r="M126" i="48" s="1"/>
  <c r="H126" i="48"/>
  <c r="J126" i="48" s="1"/>
  <c r="K125" i="48"/>
  <c r="M125" i="48" s="1"/>
  <c r="I125" i="48"/>
  <c r="H125" i="48"/>
  <c r="J125" i="48" s="1"/>
  <c r="L125" i="48" s="1"/>
  <c r="N125" i="48" s="1"/>
  <c r="K124" i="48"/>
  <c r="M124" i="48" s="1"/>
  <c r="J124" i="48"/>
  <c r="L124" i="48" s="1"/>
  <c r="N124" i="48" s="1"/>
  <c r="I124" i="48"/>
  <c r="H124" i="48"/>
  <c r="J123" i="48"/>
  <c r="L123" i="48" s="1"/>
  <c r="I123" i="48"/>
  <c r="K123" i="48" s="1"/>
  <c r="M123" i="48" s="1"/>
  <c r="H123" i="48"/>
  <c r="I122" i="48"/>
  <c r="K122" i="48" s="1"/>
  <c r="M122" i="48" s="1"/>
  <c r="H122" i="48"/>
  <c r="J122" i="48" s="1"/>
  <c r="L122" i="48" s="1"/>
  <c r="N122" i="48" s="1"/>
  <c r="K121" i="48"/>
  <c r="M121" i="48" s="1"/>
  <c r="I121" i="48"/>
  <c r="H121" i="48"/>
  <c r="J121" i="48" s="1"/>
  <c r="L121" i="48" s="1"/>
  <c r="N121" i="48" s="1"/>
  <c r="N120" i="48"/>
  <c r="K120" i="48"/>
  <c r="M120" i="48" s="1"/>
  <c r="J120" i="48"/>
  <c r="L120" i="48" s="1"/>
  <c r="I120" i="48"/>
  <c r="H120" i="48"/>
  <c r="J119" i="48"/>
  <c r="L119" i="48" s="1"/>
  <c r="I119" i="48"/>
  <c r="K119" i="48" s="1"/>
  <c r="M119" i="48" s="1"/>
  <c r="H119" i="48"/>
  <c r="I118" i="48"/>
  <c r="K118" i="48" s="1"/>
  <c r="M118" i="48" s="1"/>
  <c r="H118" i="48"/>
  <c r="J118" i="48" s="1"/>
  <c r="L118" i="48" s="1"/>
  <c r="N118" i="48" s="1"/>
  <c r="K117" i="48"/>
  <c r="M117" i="48" s="1"/>
  <c r="I117" i="48"/>
  <c r="H117" i="48"/>
  <c r="J117" i="48" s="1"/>
  <c r="L117" i="48" s="1"/>
  <c r="K116" i="48"/>
  <c r="M116" i="48" s="1"/>
  <c r="N116" i="48" s="1"/>
  <c r="J116" i="48"/>
  <c r="L116" i="48" s="1"/>
  <c r="I116" i="48"/>
  <c r="H116" i="48"/>
  <c r="M115" i="48"/>
  <c r="J115" i="48"/>
  <c r="L115" i="48" s="1"/>
  <c r="I115" i="48"/>
  <c r="K115" i="48" s="1"/>
  <c r="H115" i="48"/>
  <c r="L114" i="48"/>
  <c r="N114" i="48" s="1"/>
  <c r="I114" i="48"/>
  <c r="K114" i="48" s="1"/>
  <c r="M114" i="48" s="1"/>
  <c r="H114" i="48"/>
  <c r="J114" i="48" s="1"/>
  <c r="K113" i="48"/>
  <c r="M113" i="48" s="1"/>
  <c r="I113" i="48"/>
  <c r="H113" i="48"/>
  <c r="J113" i="48" s="1"/>
  <c r="L113" i="48" s="1"/>
  <c r="J112" i="48"/>
  <c r="L112" i="48" s="1"/>
  <c r="N112" i="48" s="1"/>
  <c r="I112" i="48"/>
  <c r="K112" i="48" s="1"/>
  <c r="M112" i="48" s="1"/>
  <c r="H112" i="48"/>
  <c r="I111" i="48"/>
  <c r="K111" i="48" s="1"/>
  <c r="M111" i="48" s="1"/>
  <c r="H111" i="48"/>
  <c r="J111" i="48" s="1"/>
  <c r="L111" i="48" s="1"/>
  <c r="K110" i="48"/>
  <c r="M110" i="48" s="1"/>
  <c r="I110" i="48"/>
  <c r="H110" i="48"/>
  <c r="J110" i="48" s="1"/>
  <c r="L110" i="48" s="1"/>
  <c r="N110" i="48" s="1"/>
  <c r="K109" i="48"/>
  <c r="M109" i="48" s="1"/>
  <c r="J109" i="48"/>
  <c r="L109" i="48" s="1"/>
  <c r="I109" i="48"/>
  <c r="H109" i="48"/>
  <c r="J108" i="48"/>
  <c r="L108" i="48" s="1"/>
  <c r="I108" i="48"/>
  <c r="K108" i="48" s="1"/>
  <c r="M108" i="48" s="1"/>
  <c r="N108" i="48" s="1"/>
  <c r="H108" i="48"/>
  <c r="M107" i="48"/>
  <c r="I107" i="48"/>
  <c r="K107" i="48" s="1"/>
  <c r="H107" i="48"/>
  <c r="J107" i="48" s="1"/>
  <c r="L107" i="48" s="1"/>
  <c r="N107" i="48" s="1"/>
  <c r="L106" i="48"/>
  <c r="N106" i="48" s="1"/>
  <c r="K106" i="48"/>
  <c r="M106" i="48" s="1"/>
  <c r="I106" i="48"/>
  <c r="H106" i="48"/>
  <c r="J106" i="48" s="1"/>
  <c r="K105" i="48"/>
  <c r="M105" i="48" s="1"/>
  <c r="J105" i="48"/>
  <c r="L105" i="48" s="1"/>
  <c r="I105" i="48"/>
  <c r="H105" i="48"/>
  <c r="N104" i="48"/>
  <c r="J104" i="48"/>
  <c r="L104" i="48" s="1"/>
  <c r="I104" i="48"/>
  <c r="K104" i="48" s="1"/>
  <c r="M104" i="48" s="1"/>
  <c r="H104" i="48"/>
  <c r="M103" i="48"/>
  <c r="I103" i="48"/>
  <c r="K103" i="48" s="1"/>
  <c r="H103" i="48"/>
  <c r="J103" i="48" s="1"/>
  <c r="L103" i="48" s="1"/>
  <c r="L102" i="48"/>
  <c r="K102" i="48"/>
  <c r="M102" i="48" s="1"/>
  <c r="I102" i="48"/>
  <c r="H102" i="48"/>
  <c r="J102" i="48" s="1"/>
  <c r="K101" i="48"/>
  <c r="M101" i="48" s="1"/>
  <c r="J101" i="48"/>
  <c r="L101" i="48" s="1"/>
  <c r="N101" i="48" s="1"/>
  <c r="I101" i="48"/>
  <c r="H101" i="48"/>
  <c r="J100" i="48"/>
  <c r="L100" i="48" s="1"/>
  <c r="N100" i="48" s="1"/>
  <c r="I100" i="48"/>
  <c r="K100" i="48" s="1"/>
  <c r="M100" i="48" s="1"/>
  <c r="H100" i="48"/>
  <c r="I99" i="48"/>
  <c r="K99" i="48" s="1"/>
  <c r="M99" i="48" s="1"/>
  <c r="H99" i="48"/>
  <c r="J99" i="48" s="1"/>
  <c r="L99" i="48" s="1"/>
  <c r="K98" i="48"/>
  <c r="M98" i="48" s="1"/>
  <c r="I98" i="48"/>
  <c r="H98" i="48"/>
  <c r="J98" i="48" s="1"/>
  <c r="L98" i="48" s="1"/>
  <c r="N98" i="48" s="1"/>
  <c r="K97" i="48"/>
  <c r="M97" i="48" s="1"/>
  <c r="J97" i="48"/>
  <c r="L97" i="48" s="1"/>
  <c r="N97" i="48" s="1"/>
  <c r="I97" i="48"/>
  <c r="H97" i="48"/>
  <c r="J96" i="48"/>
  <c r="L96" i="48" s="1"/>
  <c r="N96" i="48" s="1"/>
  <c r="I96" i="48"/>
  <c r="K96" i="48" s="1"/>
  <c r="M96" i="48" s="1"/>
  <c r="H96" i="48"/>
  <c r="I95" i="48"/>
  <c r="K95" i="48" s="1"/>
  <c r="M95" i="48" s="1"/>
  <c r="H95" i="48"/>
  <c r="J95" i="48" s="1"/>
  <c r="L95" i="48" s="1"/>
  <c r="K94" i="48"/>
  <c r="M94" i="48" s="1"/>
  <c r="I94" i="48"/>
  <c r="H94" i="48"/>
  <c r="J94" i="48" s="1"/>
  <c r="L94" i="48" s="1"/>
  <c r="N94" i="48" s="1"/>
  <c r="K93" i="48"/>
  <c r="M93" i="48" s="1"/>
  <c r="J93" i="48"/>
  <c r="L93" i="48" s="1"/>
  <c r="I93" i="48"/>
  <c r="H93" i="48"/>
  <c r="J92" i="48"/>
  <c r="L92" i="48" s="1"/>
  <c r="I92" i="48"/>
  <c r="K92" i="48" s="1"/>
  <c r="M92" i="48" s="1"/>
  <c r="N92" i="48" s="1"/>
  <c r="H92" i="48"/>
  <c r="M91" i="48"/>
  <c r="I91" i="48"/>
  <c r="K91" i="48" s="1"/>
  <c r="H91" i="48"/>
  <c r="J91" i="48" s="1"/>
  <c r="L91" i="48" s="1"/>
  <c r="N91" i="48" s="1"/>
  <c r="L90" i="48"/>
  <c r="N90" i="48" s="1"/>
  <c r="K90" i="48"/>
  <c r="M90" i="48" s="1"/>
  <c r="I90" i="48"/>
  <c r="H90" i="48"/>
  <c r="J90" i="48" s="1"/>
  <c r="K89" i="48"/>
  <c r="M89" i="48" s="1"/>
  <c r="J89" i="48"/>
  <c r="L89" i="48" s="1"/>
  <c r="I89" i="48"/>
  <c r="H89" i="48"/>
  <c r="N88" i="48"/>
  <c r="J88" i="48"/>
  <c r="L88" i="48" s="1"/>
  <c r="I88" i="48"/>
  <c r="K88" i="48" s="1"/>
  <c r="M88" i="48" s="1"/>
  <c r="H88" i="48"/>
  <c r="M87" i="48"/>
  <c r="I87" i="48"/>
  <c r="K87" i="48" s="1"/>
  <c r="H87" i="48"/>
  <c r="J87" i="48" s="1"/>
  <c r="L87" i="48" s="1"/>
  <c r="L86" i="48"/>
  <c r="K86" i="48"/>
  <c r="M86" i="48" s="1"/>
  <c r="I86" i="48"/>
  <c r="H86" i="48"/>
  <c r="J86" i="48" s="1"/>
  <c r="K85" i="48"/>
  <c r="M85" i="48" s="1"/>
  <c r="J85" i="48"/>
  <c r="L85" i="48" s="1"/>
  <c r="N85" i="48" s="1"/>
  <c r="I85" i="48"/>
  <c r="H85" i="48"/>
  <c r="J84" i="48"/>
  <c r="L84" i="48" s="1"/>
  <c r="N84" i="48" s="1"/>
  <c r="I84" i="48"/>
  <c r="K84" i="48" s="1"/>
  <c r="M84" i="48" s="1"/>
  <c r="H84" i="48"/>
  <c r="I83" i="48"/>
  <c r="K83" i="48" s="1"/>
  <c r="M83" i="48" s="1"/>
  <c r="H83" i="48"/>
  <c r="J83" i="48" s="1"/>
  <c r="L83" i="48" s="1"/>
  <c r="K82" i="48"/>
  <c r="M82" i="48" s="1"/>
  <c r="I82" i="48"/>
  <c r="H82" i="48"/>
  <c r="J82" i="48" s="1"/>
  <c r="L82" i="48" s="1"/>
  <c r="N82" i="48" s="1"/>
  <c r="K81" i="48"/>
  <c r="M81" i="48" s="1"/>
  <c r="J81" i="48"/>
  <c r="L81" i="48" s="1"/>
  <c r="N81" i="48" s="1"/>
  <c r="I81" i="48"/>
  <c r="H81" i="48"/>
  <c r="J80" i="48"/>
  <c r="L80" i="48" s="1"/>
  <c r="N80" i="48" s="1"/>
  <c r="I80" i="48"/>
  <c r="K80" i="48" s="1"/>
  <c r="M80" i="48" s="1"/>
  <c r="H80" i="48"/>
  <c r="I79" i="48"/>
  <c r="K79" i="48" s="1"/>
  <c r="M79" i="48" s="1"/>
  <c r="H79" i="48"/>
  <c r="J79" i="48" s="1"/>
  <c r="L79" i="48" s="1"/>
  <c r="K78" i="48"/>
  <c r="M78" i="48" s="1"/>
  <c r="I78" i="48"/>
  <c r="H78" i="48"/>
  <c r="J78" i="48" s="1"/>
  <c r="L78" i="48" s="1"/>
  <c r="N78" i="48" s="1"/>
  <c r="K77" i="48"/>
  <c r="M77" i="48" s="1"/>
  <c r="J77" i="48"/>
  <c r="L77" i="48" s="1"/>
  <c r="I77" i="48"/>
  <c r="H77" i="48"/>
  <c r="J76" i="48"/>
  <c r="L76" i="48" s="1"/>
  <c r="I76" i="48"/>
  <c r="K76" i="48" s="1"/>
  <c r="M76" i="48" s="1"/>
  <c r="N76" i="48" s="1"/>
  <c r="H76" i="48"/>
  <c r="M75" i="48"/>
  <c r="I75" i="48"/>
  <c r="K75" i="48" s="1"/>
  <c r="H75" i="48"/>
  <c r="J75" i="48" s="1"/>
  <c r="L75" i="48" s="1"/>
  <c r="N75" i="48" s="1"/>
  <c r="L74" i="48"/>
  <c r="N74" i="48" s="1"/>
  <c r="K74" i="48"/>
  <c r="M74" i="48" s="1"/>
  <c r="I74" i="48"/>
  <c r="H74" i="48"/>
  <c r="J74" i="48" s="1"/>
  <c r="K73" i="48"/>
  <c r="M73" i="48" s="1"/>
  <c r="J73" i="48"/>
  <c r="L73" i="48" s="1"/>
  <c r="I73" i="48"/>
  <c r="H73" i="48"/>
  <c r="N72" i="48"/>
  <c r="J72" i="48"/>
  <c r="L72" i="48" s="1"/>
  <c r="I72" i="48"/>
  <c r="K72" i="48" s="1"/>
  <c r="M72" i="48" s="1"/>
  <c r="H72" i="48"/>
  <c r="M71" i="48"/>
  <c r="I71" i="48"/>
  <c r="K71" i="48" s="1"/>
  <c r="H71" i="48"/>
  <c r="J71" i="48" s="1"/>
  <c r="L71" i="48" s="1"/>
  <c r="L70" i="48"/>
  <c r="K70" i="48"/>
  <c r="M70" i="48" s="1"/>
  <c r="I70" i="48"/>
  <c r="H70" i="48"/>
  <c r="J70" i="48" s="1"/>
  <c r="K69" i="48"/>
  <c r="M69" i="48" s="1"/>
  <c r="J69" i="48"/>
  <c r="L69" i="48" s="1"/>
  <c r="N69" i="48" s="1"/>
  <c r="I69" i="48"/>
  <c r="H69" i="48"/>
  <c r="J68" i="48"/>
  <c r="L68" i="48" s="1"/>
  <c r="N68" i="48" s="1"/>
  <c r="I68" i="48"/>
  <c r="K68" i="48" s="1"/>
  <c r="M68" i="48" s="1"/>
  <c r="H68" i="48"/>
  <c r="I67" i="48"/>
  <c r="K67" i="48" s="1"/>
  <c r="M67" i="48" s="1"/>
  <c r="H67" i="48"/>
  <c r="J67" i="48" s="1"/>
  <c r="L67" i="48" s="1"/>
  <c r="K66" i="48"/>
  <c r="M66" i="48" s="1"/>
  <c r="I66" i="48"/>
  <c r="H66" i="48"/>
  <c r="J66" i="48" s="1"/>
  <c r="L66" i="48" s="1"/>
  <c r="N66" i="48" s="1"/>
  <c r="K65" i="48"/>
  <c r="M65" i="48" s="1"/>
  <c r="J65" i="48"/>
  <c r="L65" i="48" s="1"/>
  <c r="N65" i="48" s="1"/>
  <c r="I65" i="48"/>
  <c r="H65" i="48"/>
  <c r="J64" i="48"/>
  <c r="L64" i="48" s="1"/>
  <c r="N64" i="48" s="1"/>
  <c r="I64" i="48"/>
  <c r="K64" i="48" s="1"/>
  <c r="M64" i="48" s="1"/>
  <c r="H64" i="48"/>
  <c r="I63" i="48"/>
  <c r="K63" i="48" s="1"/>
  <c r="M63" i="48" s="1"/>
  <c r="H63" i="48"/>
  <c r="J63" i="48" s="1"/>
  <c r="L63" i="48" s="1"/>
  <c r="K62" i="48"/>
  <c r="M62" i="48" s="1"/>
  <c r="I62" i="48"/>
  <c r="H62" i="48"/>
  <c r="J62" i="48" s="1"/>
  <c r="L62" i="48" s="1"/>
  <c r="N62" i="48" s="1"/>
  <c r="K61" i="48"/>
  <c r="M61" i="48" s="1"/>
  <c r="J61" i="48"/>
  <c r="L61" i="48" s="1"/>
  <c r="I61" i="48"/>
  <c r="H61" i="48"/>
  <c r="J60" i="48"/>
  <c r="L60" i="48" s="1"/>
  <c r="I60" i="48"/>
  <c r="K60" i="48" s="1"/>
  <c r="M60" i="48" s="1"/>
  <c r="N60" i="48" s="1"/>
  <c r="H60" i="48"/>
  <c r="M59" i="48"/>
  <c r="I59" i="48"/>
  <c r="K59" i="48" s="1"/>
  <c r="H59" i="48"/>
  <c r="J59" i="48" s="1"/>
  <c r="L59" i="48" s="1"/>
  <c r="N59" i="48" s="1"/>
  <c r="L58" i="48"/>
  <c r="N58" i="48" s="1"/>
  <c r="K58" i="48"/>
  <c r="M58" i="48" s="1"/>
  <c r="I58" i="48"/>
  <c r="H58" i="48"/>
  <c r="J58" i="48" s="1"/>
  <c r="K57" i="48"/>
  <c r="M57" i="48" s="1"/>
  <c r="J57" i="48"/>
  <c r="L57" i="48" s="1"/>
  <c r="I57" i="48"/>
  <c r="H57" i="48"/>
  <c r="N56" i="48"/>
  <c r="J56" i="48"/>
  <c r="L56" i="48" s="1"/>
  <c r="I56" i="48"/>
  <c r="K56" i="48" s="1"/>
  <c r="M56" i="48" s="1"/>
  <c r="H56" i="48"/>
  <c r="M55" i="48"/>
  <c r="I55" i="48"/>
  <c r="K55" i="48" s="1"/>
  <c r="H55" i="48"/>
  <c r="J55" i="48" s="1"/>
  <c r="L55" i="48" s="1"/>
  <c r="L54" i="48"/>
  <c r="K54" i="48"/>
  <c r="M54" i="48" s="1"/>
  <c r="I54" i="48"/>
  <c r="H54" i="48"/>
  <c r="J54" i="48" s="1"/>
  <c r="K53" i="48"/>
  <c r="M53" i="48" s="1"/>
  <c r="J53" i="48"/>
  <c r="L53" i="48" s="1"/>
  <c r="N53" i="48" s="1"/>
  <c r="I53" i="48"/>
  <c r="H53" i="48"/>
  <c r="J52" i="48"/>
  <c r="L52" i="48" s="1"/>
  <c r="N52" i="48" s="1"/>
  <c r="I52" i="48"/>
  <c r="K52" i="48" s="1"/>
  <c r="M52" i="48" s="1"/>
  <c r="H52" i="48"/>
  <c r="I51" i="48"/>
  <c r="K51" i="48" s="1"/>
  <c r="M51" i="48" s="1"/>
  <c r="H51" i="48"/>
  <c r="J51" i="48" s="1"/>
  <c r="L51" i="48" s="1"/>
  <c r="K50" i="48"/>
  <c r="M50" i="48" s="1"/>
  <c r="I50" i="48"/>
  <c r="H50" i="48"/>
  <c r="J50" i="48" s="1"/>
  <c r="L50" i="48" s="1"/>
  <c r="N50" i="48" s="1"/>
  <c r="K49" i="48"/>
  <c r="M49" i="48" s="1"/>
  <c r="J49" i="48"/>
  <c r="L49" i="48" s="1"/>
  <c r="N49" i="48" s="1"/>
  <c r="I49" i="48"/>
  <c r="H49" i="48"/>
  <c r="J48" i="48"/>
  <c r="L48" i="48" s="1"/>
  <c r="N48" i="48" s="1"/>
  <c r="I48" i="48"/>
  <c r="K48" i="48" s="1"/>
  <c r="M48" i="48" s="1"/>
  <c r="H48" i="48"/>
  <c r="I47" i="48"/>
  <c r="K47" i="48" s="1"/>
  <c r="M47" i="48" s="1"/>
  <c r="H47" i="48"/>
  <c r="J47" i="48" s="1"/>
  <c r="L47" i="48" s="1"/>
  <c r="K46" i="48"/>
  <c r="M46" i="48" s="1"/>
  <c r="I46" i="48"/>
  <c r="H46" i="48"/>
  <c r="J46" i="48" s="1"/>
  <c r="L46" i="48" s="1"/>
  <c r="N46" i="48" s="1"/>
  <c r="K45" i="48"/>
  <c r="M45" i="48" s="1"/>
  <c r="J45" i="48"/>
  <c r="L45" i="48" s="1"/>
  <c r="I45" i="48"/>
  <c r="H45" i="48"/>
  <c r="J44" i="48"/>
  <c r="L44" i="48" s="1"/>
  <c r="I44" i="48"/>
  <c r="K44" i="48" s="1"/>
  <c r="M44" i="48" s="1"/>
  <c r="N44" i="48" s="1"/>
  <c r="H44" i="48"/>
  <c r="M43" i="48"/>
  <c r="I43" i="48"/>
  <c r="K43" i="48" s="1"/>
  <c r="H43" i="48"/>
  <c r="J43" i="48" s="1"/>
  <c r="L43" i="48" s="1"/>
  <c r="N43" i="48" s="1"/>
  <c r="L42" i="48"/>
  <c r="N42" i="48" s="1"/>
  <c r="K42" i="48"/>
  <c r="M42" i="48" s="1"/>
  <c r="I42" i="48"/>
  <c r="H42" i="48"/>
  <c r="J42" i="48" s="1"/>
  <c r="K41" i="48"/>
  <c r="M41" i="48" s="1"/>
  <c r="J41" i="48"/>
  <c r="L41" i="48" s="1"/>
  <c r="I41" i="48"/>
  <c r="H41" i="48"/>
  <c r="N40" i="48"/>
  <c r="J40" i="48"/>
  <c r="L40" i="48" s="1"/>
  <c r="I40" i="48"/>
  <c r="K40" i="48" s="1"/>
  <c r="M40" i="48" s="1"/>
  <c r="H40" i="48"/>
  <c r="M39" i="48"/>
  <c r="I39" i="48"/>
  <c r="K39" i="48" s="1"/>
  <c r="H39" i="48"/>
  <c r="J39" i="48" s="1"/>
  <c r="L39" i="48" s="1"/>
  <c r="L38" i="48"/>
  <c r="K38" i="48"/>
  <c r="M38" i="48" s="1"/>
  <c r="I38" i="48"/>
  <c r="H38" i="48"/>
  <c r="J38" i="48" s="1"/>
  <c r="K37" i="48"/>
  <c r="M37" i="48" s="1"/>
  <c r="J37" i="48"/>
  <c r="L37" i="48" s="1"/>
  <c r="N37" i="48" s="1"/>
  <c r="I37" i="48"/>
  <c r="H37" i="48"/>
  <c r="J36" i="48"/>
  <c r="L36" i="48" s="1"/>
  <c r="N36" i="48" s="1"/>
  <c r="I36" i="48"/>
  <c r="K36" i="48" s="1"/>
  <c r="M36" i="48" s="1"/>
  <c r="H36" i="48"/>
  <c r="I35" i="48"/>
  <c r="K35" i="48" s="1"/>
  <c r="M35" i="48" s="1"/>
  <c r="H35" i="48"/>
  <c r="J35" i="48" s="1"/>
  <c r="L35" i="48" s="1"/>
  <c r="K34" i="48"/>
  <c r="M34" i="48" s="1"/>
  <c r="I34" i="48"/>
  <c r="H34" i="48"/>
  <c r="J34" i="48" s="1"/>
  <c r="L34" i="48" s="1"/>
  <c r="N34" i="48" s="1"/>
  <c r="K33" i="48"/>
  <c r="M33" i="48" s="1"/>
  <c r="J33" i="48"/>
  <c r="L33" i="48" s="1"/>
  <c r="N33" i="48" s="1"/>
  <c r="I33" i="48"/>
  <c r="H33" i="48"/>
  <c r="J32" i="48"/>
  <c r="L32" i="48" s="1"/>
  <c r="N32" i="48" s="1"/>
  <c r="I32" i="48"/>
  <c r="K32" i="48" s="1"/>
  <c r="M32" i="48" s="1"/>
  <c r="H32" i="48"/>
  <c r="I31" i="48"/>
  <c r="K31" i="48" s="1"/>
  <c r="M31" i="48" s="1"/>
  <c r="H31" i="48"/>
  <c r="J31" i="48" s="1"/>
  <c r="L31" i="48" s="1"/>
  <c r="K30" i="48"/>
  <c r="M30" i="48" s="1"/>
  <c r="I30" i="48"/>
  <c r="H30" i="48"/>
  <c r="J30" i="48" s="1"/>
  <c r="L30" i="48" s="1"/>
  <c r="N30" i="48" s="1"/>
  <c r="K29" i="48"/>
  <c r="M29" i="48" s="1"/>
  <c r="J29" i="48"/>
  <c r="L29" i="48" s="1"/>
  <c r="I29" i="48"/>
  <c r="H29" i="48"/>
  <c r="J28" i="48"/>
  <c r="L28" i="48" s="1"/>
  <c r="I28" i="48"/>
  <c r="K28" i="48" s="1"/>
  <c r="M28" i="48" s="1"/>
  <c r="N28" i="48" s="1"/>
  <c r="H28" i="48"/>
  <c r="M27" i="48"/>
  <c r="I27" i="48"/>
  <c r="K27" i="48" s="1"/>
  <c r="H27" i="48"/>
  <c r="J27" i="48" s="1"/>
  <c r="L27" i="48" s="1"/>
  <c r="N27" i="48" s="1"/>
  <c r="L26" i="48"/>
  <c r="N26" i="48" s="1"/>
  <c r="K26" i="48"/>
  <c r="M26" i="48" s="1"/>
  <c r="I26" i="48"/>
  <c r="H26" i="48"/>
  <c r="J26" i="48" s="1"/>
  <c r="K25" i="48"/>
  <c r="M25" i="48" s="1"/>
  <c r="J25" i="48"/>
  <c r="L25" i="48" s="1"/>
  <c r="I25" i="48"/>
  <c r="H25" i="48"/>
  <c r="N24" i="48"/>
  <c r="J24" i="48"/>
  <c r="L24" i="48" s="1"/>
  <c r="I24" i="48"/>
  <c r="K24" i="48" s="1"/>
  <c r="M24" i="48" s="1"/>
  <c r="H24" i="48"/>
  <c r="M23" i="48"/>
  <c r="I23" i="48"/>
  <c r="K23" i="48" s="1"/>
  <c r="H23" i="48"/>
  <c r="J23" i="48" s="1"/>
  <c r="L23" i="48" s="1"/>
  <c r="L22" i="48"/>
  <c r="K22" i="48"/>
  <c r="M22" i="48" s="1"/>
  <c r="I22" i="48"/>
  <c r="H22" i="48"/>
  <c r="J22" i="48" s="1"/>
  <c r="K21" i="48"/>
  <c r="M21" i="48" s="1"/>
  <c r="N21" i="48" s="1"/>
  <c r="J21" i="48"/>
  <c r="L21" i="48" s="1"/>
  <c r="I21" i="48"/>
  <c r="H21" i="48"/>
  <c r="J20" i="48"/>
  <c r="L20" i="48" s="1"/>
  <c r="I20" i="48"/>
  <c r="K20" i="48" s="1"/>
  <c r="M20" i="48" s="1"/>
  <c r="N20" i="48" s="1"/>
  <c r="H20" i="48"/>
  <c r="I19" i="48"/>
  <c r="K19" i="48" s="1"/>
  <c r="M19" i="48" s="1"/>
  <c r="H19" i="48"/>
  <c r="J19" i="48" s="1"/>
  <c r="L19" i="48" s="1"/>
  <c r="N19" i="48" s="1"/>
  <c r="K18" i="48"/>
  <c r="M18" i="48" s="1"/>
  <c r="I18" i="48"/>
  <c r="H18" i="48"/>
  <c r="J18" i="48" s="1"/>
  <c r="L18" i="48" s="1"/>
  <c r="N18" i="48" s="1"/>
  <c r="K17" i="48"/>
  <c r="M17" i="48" s="1"/>
  <c r="J17" i="48"/>
  <c r="L17" i="48" s="1"/>
  <c r="N17" i="48" s="1"/>
  <c r="I17" i="48"/>
  <c r="H17" i="48"/>
  <c r="M16" i="48"/>
  <c r="J16" i="48"/>
  <c r="L16" i="48" s="1"/>
  <c r="N16" i="48" s="1"/>
  <c r="I16" i="48"/>
  <c r="K16" i="48" s="1"/>
  <c r="H16" i="48"/>
  <c r="M15" i="48"/>
  <c r="L15" i="48"/>
  <c r="N15" i="48" s="1"/>
  <c r="I15" i="48"/>
  <c r="K15" i="48" s="1"/>
  <c r="H15" i="48"/>
  <c r="J15" i="48" s="1"/>
  <c r="M14" i="48"/>
  <c r="L14" i="48"/>
  <c r="N14" i="48" s="1"/>
  <c r="K14" i="48"/>
  <c r="I14" i="48"/>
  <c r="H14" i="48"/>
  <c r="J14" i="48" s="1"/>
  <c r="K13" i="48"/>
  <c r="M13" i="48" s="1"/>
  <c r="J13" i="48"/>
  <c r="L13" i="48" s="1"/>
  <c r="N13" i="48" s="1"/>
  <c r="I13" i="48"/>
  <c r="H13" i="48"/>
  <c r="K12" i="48"/>
  <c r="M12" i="48" s="1"/>
  <c r="J12" i="48"/>
  <c r="L12" i="48" s="1"/>
  <c r="N12" i="48" s="1"/>
  <c r="I12" i="48"/>
  <c r="H12" i="48"/>
  <c r="J11" i="48"/>
  <c r="L11" i="48" s="1"/>
  <c r="I11" i="48"/>
  <c r="K11" i="48" s="1"/>
  <c r="M11" i="48" s="1"/>
  <c r="H11" i="48"/>
  <c r="L10" i="48"/>
  <c r="K10" i="48"/>
  <c r="M10" i="48" s="1"/>
  <c r="I10" i="48"/>
  <c r="H10" i="48"/>
  <c r="J10" i="48" s="1"/>
  <c r="K9" i="48"/>
  <c r="M9" i="48" s="1"/>
  <c r="I9" i="48"/>
  <c r="H9" i="48"/>
  <c r="J9" i="48" s="1"/>
  <c r="L9" i="48" s="1"/>
  <c r="N9" i="48" s="1"/>
  <c r="K8" i="48"/>
  <c r="M8" i="48" s="1"/>
  <c r="J8" i="48"/>
  <c r="L8" i="48" s="1"/>
  <c r="N8" i="48" s="1"/>
  <c r="I8" i="48"/>
  <c r="H8" i="48"/>
  <c r="M7" i="48"/>
  <c r="I7" i="48"/>
  <c r="K7" i="48" s="1"/>
  <c r="H7" i="48"/>
  <c r="J7" i="48" s="1"/>
  <c r="L7" i="48" s="1"/>
  <c r="N7" i="48" s="1"/>
  <c r="I6" i="48"/>
  <c r="K6" i="48" s="1"/>
  <c r="M6" i="48" s="1"/>
  <c r="H6" i="48"/>
  <c r="J6" i="48" s="1"/>
  <c r="L6" i="48" s="1"/>
  <c r="H44" i="51" l="1"/>
  <c r="G44" i="51"/>
  <c r="D42" i="51"/>
  <c r="H42" i="51" s="1"/>
  <c r="L349" i="48"/>
  <c r="N6" i="48"/>
  <c r="M349" i="48"/>
  <c r="N11" i="48"/>
  <c r="N31" i="48"/>
  <c r="N47" i="48"/>
  <c r="N63" i="48"/>
  <c r="N123" i="48"/>
  <c r="N126" i="48"/>
  <c r="N142" i="48"/>
  <c r="N79" i="48"/>
  <c r="N111" i="48"/>
  <c r="N38" i="48"/>
  <c r="N54" i="48"/>
  <c r="N70" i="48"/>
  <c r="N102" i="48"/>
  <c r="N139" i="48"/>
  <c r="N23" i="48"/>
  <c r="N29" i="48"/>
  <c r="N39" i="48"/>
  <c r="N45" i="48"/>
  <c r="N55" i="48"/>
  <c r="N61" i="48"/>
  <c r="N71" i="48"/>
  <c r="N77" i="48"/>
  <c r="N87" i="48"/>
  <c r="N93" i="48"/>
  <c r="N103" i="48"/>
  <c r="N109" i="48"/>
  <c r="N117" i="48"/>
  <c r="N119" i="48"/>
  <c r="N133" i="48"/>
  <c r="N135" i="48"/>
  <c r="N146" i="48"/>
  <c r="N149" i="48"/>
  <c r="N257" i="48"/>
  <c r="N95" i="48"/>
  <c r="N10" i="48"/>
  <c r="N22" i="48"/>
  <c r="N86" i="48"/>
  <c r="N25" i="48"/>
  <c r="N35" i="48"/>
  <c r="N41" i="48"/>
  <c r="N51" i="48"/>
  <c r="N57" i="48"/>
  <c r="N67" i="48"/>
  <c r="N73" i="48"/>
  <c r="N83" i="48"/>
  <c r="N89" i="48"/>
  <c r="N99" i="48"/>
  <c r="N105" i="48"/>
  <c r="N113" i="48"/>
  <c r="N115" i="48"/>
  <c r="N129" i="48"/>
  <c r="N131" i="48"/>
  <c r="N145" i="48"/>
  <c r="N148" i="48"/>
  <c r="N156" i="48"/>
  <c r="N161" i="48"/>
  <c r="N164" i="48"/>
  <c r="N177" i="48"/>
  <c r="N180" i="48"/>
  <c r="N193" i="48"/>
  <c r="N196" i="48"/>
  <c r="N209" i="48"/>
  <c r="N212" i="48"/>
  <c r="N225" i="48"/>
  <c r="N228" i="48"/>
  <c r="N241" i="48"/>
  <c r="N244" i="48"/>
  <c r="N171" i="48"/>
  <c r="N173" i="48"/>
  <c r="N187" i="48"/>
  <c r="N189" i="48"/>
  <c r="N203" i="48"/>
  <c r="N205" i="48"/>
  <c r="N219" i="48"/>
  <c r="N221" i="48"/>
  <c r="N235" i="48"/>
  <c r="N237" i="48"/>
  <c r="N251" i="48"/>
  <c r="N253" i="48"/>
  <c r="N262" i="48"/>
  <c r="N167" i="48"/>
  <c r="N169" i="48"/>
  <c r="N183" i="48"/>
  <c r="N185" i="48"/>
  <c r="N199" i="48"/>
  <c r="N201" i="48"/>
  <c r="N215" i="48"/>
  <c r="N217" i="48"/>
  <c r="N231" i="48"/>
  <c r="N233" i="48"/>
  <c r="N247" i="48"/>
  <c r="N249" i="48"/>
  <c r="N277" i="48"/>
  <c r="N278" i="48"/>
  <c r="N268" i="48"/>
  <c r="N284" i="48"/>
  <c r="N296" i="48"/>
  <c r="N341" i="48"/>
  <c r="F33" i="51"/>
  <c r="N269" i="48"/>
  <c r="N275" i="48"/>
  <c r="N285" i="48"/>
  <c r="N291" i="48"/>
  <c r="N297" i="48"/>
  <c r="N303" i="48"/>
  <c r="N308" i="48"/>
  <c r="N312" i="48"/>
  <c r="N314" i="48"/>
  <c r="N316" i="48"/>
  <c r="N320" i="48"/>
  <c r="N322" i="48"/>
  <c r="N324" i="48"/>
  <c r="N328" i="48"/>
  <c r="N330" i="48"/>
  <c r="N332" i="48"/>
  <c r="N336" i="48"/>
  <c r="N338" i="48"/>
  <c r="N340" i="48"/>
  <c r="I359" i="48"/>
  <c r="J359" i="48"/>
  <c r="N263" i="48"/>
  <c r="N273" i="48"/>
  <c r="N279" i="48"/>
  <c r="N289" i="48"/>
  <c r="N295" i="48"/>
  <c r="N299" i="48"/>
  <c r="N306" i="48"/>
  <c r="N346" i="48"/>
  <c r="N315" i="48"/>
  <c r="N323" i="48"/>
  <c r="N331" i="48"/>
  <c r="N339" i="48"/>
  <c r="N347" i="48"/>
  <c r="H98" i="49"/>
  <c r="P7" i="49"/>
  <c r="P10" i="49"/>
  <c r="P14" i="49"/>
  <c r="P18" i="49"/>
  <c r="P22" i="49"/>
  <c r="I44" i="50"/>
  <c r="N32" i="50"/>
  <c r="M98" i="49"/>
  <c r="G110" i="49" s="1"/>
  <c r="I112" i="49" s="1"/>
  <c r="I17" i="52" s="1"/>
  <c r="O7" i="49"/>
  <c r="O98" i="49" s="1"/>
  <c r="P45" i="49"/>
  <c r="P46" i="49"/>
  <c r="P51" i="49"/>
  <c r="P61" i="49"/>
  <c r="P62" i="49"/>
  <c r="P67" i="49"/>
  <c r="P77" i="49"/>
  <c r="P78" i="49"/>
  <c r="P83" i="49"/>
  <c r="P94" i="49"/>
  <c r="P39" i="49"/>
  <c r="P49" i="49"/>
  <c r="P50" i="49"/>
  <c r="P55" i="49"/>
  <c r="P65" i="49"/>
  <c r="P66" i="49"/>
  <c r="P71" i="49"/>
  <c r="P81" i="49"/>
  <c r="P82" i="49"/>
  <c r="P87" i="49"/>
  <c r="P28" i="50"/>
  <c r="F32" i="50"/>
  <c r="E42" i="50" s="1"/>
  <c r="F98" i="49"/>
  <c r="E110" i="49" s="1"/>
  <c r="P34" i="49"/>
  <c r="H29" i="50"/>
  <c r="H32" i="50"/>
  <c r="P8" i="50"/>
  <c r="P32" i="50" s="1"/>
  <c r="P9" i="50"/>
  <c r="P29" i="50" s="1"/>
  <c r="O30" i="50" s="1"/>
  <c r="P16" i="50"/>
  <c r="P17" i="50"/>
  <c r="P24" i="50"/>
  <c r="P25" i="50"/>
  <c r="H44" i="50"/>
  <c r="E23" i="52" l="1"/>
  <c r="I23" i="52"/>
  <c r="I27" i="52" s="1"/>
  <c r="H23" i="52"/>
  <c r="H27" i="52" s="1"/>
  <c r="K359" i="48"/>
  <c r="H45" i="51"/>
  <c r="I103" i="49"/>
  <c r="J354" i="48"/>
  <c r="H30" i="50"/>
  <c r="P98" i="49"/>
  <c r="O99" i="49" s="1"/>
  <c r="H99" i="49"/>
  <c r="H103" i="49"/>
  <c r="J112" i="49"/>
  <c r="J17" i="52" s="1"/>
  <c r="N349" i="48"/>
  <c r="K354" i="48" s="1"/>
  <c r="K361" i="48" s="1"/>
  <c r="K362" i="48" s="1"/>
  <c r="J44" i="50"/>
  <c r="I46" i="50"/>
  <c r="H36" i="50"/>
  <c r="G32" i="50"/>
  <c r="I354" i="48"/>
  <c r="E22" i="52" l="1"/>
  <c r="I22" i="52"/>
  <c r="J23" i="52"/>
  <c r="J27" i="52" s="1"/>
  <c r="D22" i="52"/>
  <c r="H22" i="52"/>
  <c r="H25" i="52" s="1"/>
  <c r="H29" i="52" s="1"/>
  <c r="B10" i="46" s="1"/>
  <c r="D23" i="52"/>
  <c r="F23" i="52" s="1"/>
  <c r="I355" i="48"/>
  <c r="I361" i="48"/>
  <c r="I362" i="48" s="1"/>
  <c r="J360" i="48"/>
  <c r="I47" i="50"/>
  <c r="K360" i="48"/>
  <c r="J355" i="48"/>
  <c r="J361" i="48"/>
  <c r="J362" i="48" s="1"/>
  <c r="J45" i="50"/>
  <c r="I114" i="49"/>
  <c r="I360" i="48"/>
  <c r="J36" i="50"/>
  <c r="H46" i="50"/>
  <c r="H47" i="50" s="1"/>
  <c r="L350" i="48"/>
  <c r="H114" i="49"/>
  <c r="J103" i="49"/>
  <c r="I104" i="49" s="1"/>
  <c r="H104" i="49"/>
  <c r="M350" i="48"/>
  <c r="F22" i="52" l="1"/>
  <c r="I115" i="49"/>
  <c r="E16" i="52" s="1"/>
  <c r="I16" i="52"/>
  <c r="I25" i="52" s="1"/>
  <c r="I29" i="52" s="1"/>
  <c r="C10" i="46" s="1"/>
  <c r="J22" i="52"/>
  <c r="J104" i="49"/>
  <c r="J46" i="50"/>
  <c r="J47" i="50" s="1"/>
  <c r="I37" i="50"/>
  <c r="I45" i="50"/>
  <c r="H45" i="50"/>
  <c r="J114" i="49"/>
  <c r="I113" i="49"/>
  <c r="E17" i="52" s="1"/>
  <c r="H113" i="49"/>
  <c r="H115" i="49"/>
  <c r="H37" i="50"/>
  <c r="J113" i="49"/>
  <c r="F17" i="52" l="1"/>
  <c r="J115" i="49"/>
  <c r="F16" i="52" s="1"/>
  <c r="J16" i="52"/>
  <c r="J25" i="52" s="1"/>
  <c r="J29" i="52" s="1"/>
  <c r="J37" i="50"/>
  <c r="A17" i="46" l="1"/>
  <c r="A15" i="46" s="1"/>
</calcChain>
</file>

<file path=xl/sharedStrings.xml><?xml version="1.0" encoding="utf-8"?>
<sst xmlns="http://schemas.openxmlformats.org/spreadsheetml/2006/main" count="818" uniqueCount="288">
  <si>
    <t>Total</t>
  </si>
  <si>
    <t>Distribution</t>
  </si>
  <si>
    <t>Demand</t>
  </si>
  <si>
    <t>RS</t>
  </si>
  <si>
    <t>Property</t>
  </si>
  <si>
    <t>Class</t>
  </si>
  <si>
    <t>Primary</t>
  </si>
  <si>
    <t>Secondary</t>
  </si>
  <si>
    <t>Description</t>
  </si>
  <si>
    <t>Voltage</t>
  </si>
  <si>
    <t>Poles &amp; Towers</t>
  </si>
  <si>
    <t>Customer</t>
  </si>
  <si>
    <t>OH Conductors</t>
  </si>
  <si>
    <t>UG Conductors</t>
  </si>
  <si>
    <t>Transformers</t>
  </si>
  <si>
    <t>Account 364 - Poles</t>
  </si>
  <si>
    <t>Height</t>
  </si>
  <si>
    <t>Pole Usage</t>
  </si>
  <si>
    <t>Number of poles</t>
  </si>
  <si>
    <t>Primary Connections</t>
  </si>
  <si>
    <t>Secondary Connections</t>
  </si>
  <si>
    <t>Pri Investment</t>
  </si>
  <si>
    <t>Sec Investment</t>
  </si>
  <si>
    <t>Total Investment</t>
  </si>
  <si>
    <t>PO</t>
  </si>
  <si>
    <t>PT</t>
  </si>
  <si>
    <t>SO</t>
  </si>
  <si>
    <t>PS</t>
  </si>
  <si>
    <t>N/A</t>
  </si>
  <si>
    <t>Unknown</t>
  </si>
  <si>
    <t>Demand-related</t>
  </si>
  <si>
    <t>Customer-related</t>
  </si>
  <si>
    <t>35'</t>
  </si>
  <si>
    <t xml:space="preserve"> </t>
  </si>
  <si>
    <t>Account 365 - Overhead Conductors</t>
  </si>
  <si>
    <t>Conductor Size/Type</t>
  </si>
  <si>
    <t>Pri Neutral Span Total (Feet)</t>
  </si>
  <si>
    <t>Sec Neutral Span Total (Feet)</t>
  </si>
  <si>
    <t>1/0AA</t>
  </si>
  <si>
    <t>1/0AL</t>
  </si>
  <si>
    <t>1/0AS</t>
  </si>
  <si>
    <t>1/0CU</t>
  </si>
  <si>
    <t>159AL</t>
  </si>
  <si>
    <t>159AS</t>
  </si>
  <si>
    <t>1AA</t>
  </si>
  <si>
    <t>1AS</t>
  </si>
  <si>
    <t>1CU</t>
  </si>
  <si>
    <t>2/0AA</t>
  </si>
  <si>
    <t>2/0AL</t>
  </si>
  <si>
    <t>2/0AS</t>
  </si>
  <si>
    <t>2/0CU</t>
  </si>
  <si>
    <t>2A5</t>
  </si>
  <si>
    <t>2AA</t>
  </si>
  <si>
    <t>2ACC</t>
  </si>
  <si>
    <t>2AL</t>
  </si>
  <si>
    <t>2AS</t>
  </si>
  <si>
    <t>2CU</t>
  </si>
  <si>
    <t>2CW</t>
  </si>
  <si>
    <t>3/0AA</t>
  </si>
  <si>
    <t>3/0AL</t>
  </si>
  <si>
    <t>3/0AS</t>
  </si>
  <si>
    <t>3/0CU</t>
  </si>
  <si>
    <t>336AA</t>
  </si>
  <si>
    <t>336AL</t>
  </si>
  <si>
    <t>336AS</t>
  </si>
  <si>
    <t>350AL</t>
  </si>
  <si>
    <t>350CU</t>
  </si>
  <si>
    <t>4/0AA</t>
  </si>
  <si>
    <t>4/0AL</t>
  </si>
  <si>
    <t>4/0AS</t>
  </si>
  <si>
    <t>4/0CU</t>
  </si>
  <si>
    <t>4AA</t>
  </si>
  <si>
    <t>4ACC</t>
  </si>
  <si>
    <t>4AL</t>
  </si>
  <si>
    <t>4AS</t>
  </si>
  <si>
    <t>4CU</t>
  </si>
  <si>
    <t>4CW</t>
  </si>
  <si>
    <t>500AL</t>
  </si>
  <si>
    <t>500CU</t>
  </si>
  <si>
    <t>556AL</t>
  </si>
  <si>
    <t>6AA</t>
  </si>
  <si>
    <t>6ACC</t>
  </si>
  <si>
    <t>6AL</t>
  </si>
  <si>
    <t>6AS</t>
  </si>
  <si>
    <t>6CC</t>
  </si>
  <si>
    <t>6CU</t>
  </si>
  <si>
    <t>6CW</t>
  </si>
  <si>
    <t>750AL</t>
  </si>
  <si>
    <t>750CU</t>
  </si>
  <si>
    <t>795AL</t>
  </si>
  <si>
    <t>8ACC</t>
  </si>
  <si>
    <t>8CU</t>
  </si>
  <si>
    <t>UnknownAA</t>
  </si>
  <si>
    <t>UnknownAL</t>
  </si>
  <si>
    <t>UnknownCU</t>
  </si>
  <si>
    <t>Primary cost</t>
  </si>
  <si>
    <t>Secondary cost</t>
  </si>
  <si>
    <t>Account 367 - Underground Conductors</t>
  </si>
  <si>
    <t>Pri Span Total      (Feet)</t>
  </si>
  <si>
    <t>Sec Span Total      (Feet)</t>
  </si>
  <si>
    <t>Account 368 - Transformers</t>
  </si>
  <si>
    <t>Capacitor, Unit or Bank</t>
  </si>
  <si>
    <t>Controller, Capacitor</t>
  </si>
  <si>
    <t>Cutout or Fuse Mounting</t>
  </si>
  <si>
    <t>Regulator</t>
  </si>
  <si>
    <t>Transformer</t>
  </si>
  <si>
    <t>Transformer, Line</t>
  </si>
  <si>
    <t># of Transformers</t>
  </si>
  <si>
    <t>$/Transformer</t>
  </si>
  <si>
    <t>OH Distribution Transformers</t>
  </si>
  <si>
    <t>UG Distribution Transformers</t>
  </si>
  <si>
    <t>Total Customer Related</t>
  </si>
  <si>
    <t>Remaining Demand Related Portion</t>
  </si>
  <si>
    <t xml:space="preserve">  Customer-related</t>
  </si>
  <si>
    <t xml:space="preserve">  Demand-related</t>
  </si>
  <si>
    <t>Number of Transformers</t>
  </si>
  <si>
    <t>Equipment Kind Desc</t>
  </si>
  <si>
    <t>Status Desc</t>
  </si>
  <si>
    <t>Type (Xfmr)</t>
  </si>
  <si>
    <t>State Abbr</t>
  </si>
  <si>
    <t>Company Desc</t>
  </si>
  <si>
    <t>Nbr Pieces of Equipment</t>
  </si>
  <si>
    <t>OH / UG</t>
  </si>
  <si>
    <t>INSTALL,IN SERV</t>
  </si>
  <si>
    <t>Base Mtg.</t>
  </si>
  <si>
    <t>Underground</t>
  </si>
  <si>
    <t>Dead Front</t>
  </si>
  <si>
    <t>Dry Type</t>
  </si>
  <si>
    <t>Live Front</t>
  </si>
  <si>
    <t>Pole Mtg.</t>
  </si>
  <si>
    <t>Overhead</t>
  </si>
  <si>
    <t>Pole Type</t>
  </si>
  <si>
    <t>Submersible</t>
  </si>
  <si>
    <t>Overhead TRNF</t>
  </si>
  <si>
    <t>Underground TRNF</t>
  </si>
  <si>
    <t>Total TRNF</t>
  </si>
  <si>
    <t>Secondary cost:</t>
  </si>
  <si>
    <t>Primary cost:</t>
  </si>
  <si>
    <t>Regulator Controller</t>
  </si>
  <si>
    <t>1/0CC</t>
  </si>
  <si>
    <t>1/0CW</t>
  </si>
  <si>
    <t>2CC</t>
  </si>
  <si>
    <t>4AAA</t>
  </si>
  <si>
    <t>4ACU</t>
  </si>
  <si>
    <t>4CC</t>
  </si>
  <si>
    <t xml:space="preserve">Dist. Primary </t>
  </si>
  <si>
    <t xml:space="preserve">Dist. Secondary </t>
  </si>
  <si>
    <t>Primary $</t>
  </si>
  <si>
    <t>Secondary $</t>
  </si>
  <si>
    <t>Customer Total</t>
  </si>
  <si>
    <t>159AA</t>
  </si>
  <si>
    <t>8AA</t>
  </si>
  <si>
    <t>Distribution Plant Study</t>
  </si>
  <si>
    <t>Classification</t>
  </si>
  <si>
    <t>Fixed Cost Distribution Plant Study</t>
  </si>
  <si>
    <t>Total Plant $</t>
  </si>
  <si>
    <t>Total Dist Plant</t>
  </si>
  <si>
    <t>Fixed Allocation Factor for Rate Design</t>
  </si>
  <si>
    <t>Full Cost Basic Service Charge Calculation</t>
  </si>
  <si>
    <t>Fixed Cost of Distribution Plant Method</t>
  </si>
  <si>
    <t xml:space="preserve">Residential </t>
  </si>
  <si>
    <t xml:space="preserve">Distribution </t>
  </si>
  <si>
    <t xml:space="preserve"> Customer Services &amp; Accounts</t>
  </si>
  <si>
    <t>Fixed Distribution Plant Allocation Factors</t>
  </si>
  <si>
    <t>Fixed Distribution Plant Revenue Requirement</t>
  </si>
  <si>
    <t>Residential Bills</t>
  </si>
  <si>
    <t>RSTOD</t>
  </si>
  <si>
    <t>Full Cost Basic Service Charge</t>
  </si>
  <si>
    <t>per customer per month</t>
  </si>
  <si>
    <t>Distribution Revenue Requirement (CCOS)</t>
  </si>
  <si>
    <t>Kentucky Power</t>
  </si>
  <si>
    <t>1AL</t>
  </si>
  <si>
    <t>397AS</t>
  </si>
  <si>
    <t>4/0A5</t>
  </si>
  <si>
    <t>4/0AW</t>
  </si>
  <si>
    <t>4A5</t>
  </si>
  <si>
    <t>4AAS</t>
  </si>
  <si>
    <t>6AAL</t>
  </si>
  <si>
    <t>6ACU</t>
  </si>
  <si>
    <t>8CC</t>
  </si>
  <si>
    <t>UnknownAS</t>
  </si>
  <si>
    <t>UnknownAW</t>
  </si>
  <si>
    <t>Kentucky</t>
  </si>
  <si>
    <t>KY</t>
  </si>
  <si>
    <t>Size to use</t>
  </si>
  <si>
    <t>Cost</t>
  </si>
  <si>
    <t>Summary</t>
  </si>
  <si>
    <t>Kentucky Power Company</t>
  </si>
  <si>
    <t>Est. Installed Cost per Pole</t>
  </si>
  <si>
    <t>Pri Portion of Pole</t>
  </si>
  <si>
    <t>Sec Portion of pole</t>
  </si>
  <si>
    <t>Pri Poles</t>
  </si>
  <si>
    <t>Sec Poles</t>
  </si>
  <si>
    <t>(7=5/(5+6))</t>
  </si>
  <si>
    <t>(8=6/(5+6))</t>
  </si>
  <si>
    <t>(9=3*7)</t>
  </si>
  <si>
    <t>(10=3*8)</t>
  </si>
  <si>
    <t>(11=4*9)</t>
  </si>
  <si>
    <t>(12=4*10)</t>
  </si>
  <si>
    <t>(13=11+12)</t>
  </si>
  <si>
    <t>H2</t>
  </si>
  <si>
    <t>H1</t>
  </si>
  <si>
    <t>unset</t>
  </si>
  <si>
    <t>H3</t>
  </si>
  <si>
    <t>Note:  Current installed cost of 35 foot pole (material and labor) is $612.</t>
  </si>
  <si>
    <t>Pri Span Total</t>
  </si>
  <si>
    <t>Pri Neutral Span Total</t>
  </si>
  <si>
    <t>Pri No. Common Neutral</t>
  </si>
  <si>
    <t>Pri Neutral No. Common Neutral</t>
  </si>
  <si>
    <t>Primary Total Span Length (Ft)</t>
  </si>
  <si>
    <t>Pri. Est Installed Cost per Ft.</t>
  </si>
  <si>
    <t>Total Pri Investment</t>
  </si>
  <si>
    <t>Sec Span Total</t>
  </si>
  <si>
    <t>Sec Neutral Span Total</t>
  </si>
  <si>
    <t>Sec No. Common Neutral</t>
  </si>
  <si>
    <t>Sec Neutral No. Common Neutral</t>
  </si>
  <si>
    <t>Secondary Total Span Length (Ft)</t>
  </si>
  <si>
    <t>Sec. Est. Installed Cost per Ft.</t>
  </si>
  <si>
    <t>Total Secondary Investment</t>
  </si>
  <si>
    <t>(1)</t>
  </si>
  <si>
    <t>(2)</t>
  </si>
  <si>
    <t>(3)</t>
  </si>
  <si>
    <t>(4)</t>
  </si>
  <si>
    <t>(5)</t>
  </si>
  <si>
    <t>(6=2+3+4+5)</t>
  </si>
  <si>
    <t>(7)</t>
  </si>
  <si>
    <t>(8=6*7)</t>
  </si>
  <si>
    <t>(9)</t>
  </si>
  <si>
    <t>(10)</t>
  </si>
  <si>
    <t>(11)</t>
  </si>
  <si>
    <t>(12)</t>
  </si>
  <si>
    <t>(13=9+10+11+12)</t>
  </si>
  <si>
    <t>(14)</t>
  </si>
  <si>
    <t>(15=13*14)</t>
  </si>
  <si>
    <t>(16=8+15)</t>
  </si>
  <si>
    <t>UknownCC</t>
  </si>
  <si>
    <t>1/0Unknown</t>
  </si>
  <si>
    <t>10AL</t>
  </si>
  <si>
    <t>159Unknown</t>
  </si>
  <si>
    <t>2Unknown</t>
  </si>
  <si>
    <t>2AAL</t>
  </si>
  <si>
    <t>3/8AS</t>
  </si>
  <si>
    <t>3/8AW</t>
  </si>
  <si>
    <t>3/8GS</t>
  </si>
  <si>
    <t>300AL</t>
  </si>
  <si>
    <t>336CU</t>
  </si>
  <si>
    <t>4/0Unknown</t>
  </si>
  <si>
    <t>4Unknown</t>
  </si>
  <si>
    <t>6Unknown</t>
  </si>
  <si>
    <t>7#8AL</t>
  </si>
  <si>
    <t>7#8AW</t>
  </si>
  <si>
    <t>Note:  $0.74 is the average installed cost (material &amp; labor) of a foot of overhead primary conductor (#2 Aluminum Alloy - 2AA).</t>
  </si>
  <si>
    <t>Pri No. Spans</t>
  </si>
  <si>
    <t>Pri Neutral No. Snans</t>
  </si>
  <si>
    <t>Est. Installed Cost per Foot</t>
  </si>
  <si>
    <t>Sec No. Spans</t>
  </si>
  <si>
    <t>Sec Neutral No. Spans</t>
  </si>
  <si>
    <t>(6=2+3)</t>
  </si>
  <si>
    <t>(13=9+10)</t>
  </si>
  <si>
    <t>Unknown AL</t>
  </si>
  <si>
    <t>Note:  $2.97 is the current installed cost (material &amp; labor) of a foot of underground primary conductor (#2 Aluminum - 2AL).</t>
  </si>
  <si>
    <t>Note:  $0.68 is the current installed cost (material &amp; labor) of a foot of underground secondary conductor (1 Oht - 1/OAL).</t>
  </si>
  <si>
    <t>Percent Allocations</t>
  </si>
  <si>
    <t>Dollar Allocations</t>
  </si>
  <si>
    <t>Investment</t>
  </si>
  <si>
    <t>Arrester - Transformer</t>
  </si>
  <si>
    <t>Switch, Capacitor</t>
  </si>
  <si>
    <t>Protector - All</t>
  </si>
  <si>
    <t>*Capacitor, Preassemb SW BK 450 KVA</t>
  </si>
  <si>
    <t>*Capacitor, Preassemb Sw Bk 450KVAR</t>
  </si>
  <si>
    <t>*Capacitor, Preassemb Sw Bk 900KVAR</t>
  </si>
  <si>
    <t>Capacitor, Protective Device with Suppressor</t>
  </si>
  <si>
    <t>Regulator, Volt 1 Ph 100A 2.4 kV</t>
  </si>
  <si>
    <t>Regulator, Volt 1 Ph 100A 7.2 kV</t>
  </si>
  <si>
    <t>Regulator, Volt 1 Ph 100A 7.2KV</t>
  </si>
  <si>
    <t>Regulator, Volt 1 Ph 150A 7.2 kV</t>
  </si>
  <si>
    <t>Regulator, Volt 1 Ph 200A 19.9 kV</t>
  </si>
  <si>
    <t>Capacitor, 300 KVAR</t>
  </si>
  <si>
    <t>Capacitor, 200 KVAR</t>
  </si>
  <si>
    <t>Capacitor, 50 KVAR</t>
  </si>
  <si>
    <t>Capacitor, 150 KVAR</t>
  </si>
  <si>
    <t>*Capacitor, Preassemb Sw Bk 1350 KVAR</t>
  </si>
  <si>
    <t>Note:  $0.57 is the average installed cost (material &amp; labor) of a foot of overhead secondary conductor (1 Oht - 1/OAA &amp; #2 Aluminum Alloy - 2AA).</t>
  </si>
  <si>
    <t>Note:  Current installed cost (material &amp; labor) of 25 kVA single phase overhead transformer is $1,514.</t>
  </si>
  <si>
    <t>Note:  Current installed cost (material &amp; labor) of 25 kVA single phase underground transformer is $1,899.</t>
  </si>
  <si>
    <t>Test Year Ending March 31, 2020</t>
  </si>
  <si>
    <t>The list below represents all in service transformers in Kentucky as of 3/31/2020</t>
  </si>
  <si>
    <t>Test Period Ending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</si>
</sst>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0.0%"/>
    <numFmt numFmtId="169" formatCode="0_);\(0\)"/>
    <numFmt numFmtId="170" formatCode="#,##0.0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37" fontId="21" fillId="0" borderId="0"/>
    <xf numFmtId="0" fontId="2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37" fontId="21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7" fillId="23" borderId="7" applyNumberFormat="0" applyFont="0" applyAlignment="0" applyProtection="0"/>
    <xf numFmtId="0" fontId="3" fillId="23" borderId="7" applyNumberFormat="0" applyFont="0" applyAlignment="0" applyProtection="0"/>
    <xf numFmtId="0" fontId="27" fillId="23" borderId="7" applyNumberFormat="0" applyFont="0" applyAlignment="0" applyProtection="0"/>
    <xf numFmtId="0" fontId="3" fillId="23" borderId="7" applyNumberFormat="0" applyFont="0" applyAlignment="0" applyProtection="0"/>
    <xf numFmtId="0" fontId="27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8" fillId="0" borderId="9">
      <alignment horizontal="center"/>
    </xf>
    <xf numFmtId="3" fontId="23" fillId="0" borderId="0" applyFont="0" applyFill="0" applyBorder="0" applyAlignment="0" applyProtection="0"/>
    <xf numFmtId="0" fontId="23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</cellStyleXfs>
  <cellXfs count="233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Alignment="1">
      <alignment horizontal="centerContinuous"/>
    </xf>
    <xf numFmtId="0" fontId="28" fillId="0" borderId="0" xfId="0" applyFont="1" applyAlignment="1">
      <alignment horizontal="left"/>
    </xf>
    <xf numFmtId="0" fontId="0" fillId="0" borderId="0" xfId="0" applyNumberFormat="1"/>
    <xf numFmtId="0" fontId="28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164" fontId="36" fillId="25" borderId="20" xfId="28" applyNumberFormat="1" applyFont="1" applyFill="1" applyBorder="1"/>
    <xf numFmtId="2" fontId="36" fillId="25" borderId="0" xfId="66" applyNumberFormat="1" applyFont="1" applyFill="1" applyBorder="1"/>
    <xf numFmtId="2" fontId="0" fillId="25" borderId="0" xfId="0" applyNumberFormat="1" applyFill="1" applyBorder="1"/>
    <xf numFmtId="0" fontId="4" fillId="25" borderId="0" xfId="0" applyFont="1" applyFill="1"/>
    <xf numFmtId="0" fontId="0" fillId="25" borderId="20" xfId="0" applyFill="1" applyBorder="1"/>
    <xf numFmtId="0" fontId="4" fillId="25" borderId="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0" fillId="25" borderId="34" xfId="0" applyFill="1" applyBorder="1"/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6" fontId="0" fillId="25" borderId="0" xfId="0" applyNumberFormat="1" applyFill="1" applyBorder="1"/>
    <xf numFmtId="166" fontId="36" fillId="25" borderId="21" xfId="66" applyNumberFormat="1" applyFont="1" applyFill="1" applyBorder="1"/>
    <xf numFmtId="0" fontId="0" fillId="25" borderId="0" xfId="0" applyFill="1" applyBorder="1"/>
    <xf numFmtId="9" fontId="0" fillId="25" borderId="0" xfId="0" applyNumberFormat="1" applyFill="1" applyBorder="1"/>
    <xf numFmtId="9" fontId="36" fillId="25" borderId="0" xfId="122" applyFont="1" applyFill="1" applyBorder="1"/>
    <xf numFmtId="0" fontId="4" fillId="25" borderId="20" xfId="0" applyFont="1" applyFill="1" applyBorder="1"/>
    <xf numFmtId="166" fontId="36" fillId="25" borderId="0" xfId="66" applyNumberFormat="1" applyFont="1" applyFill="1" applyBorder="1"/>
    <xf numFmtId="0" fontId="0" fillId="25" borderId="21" xfId="0" applyFill="1" applyBorder="1"/>
    <xf numFmtId="0" fontId="4" fillId="25" borderId="35" xfId="0" applyFont="1" applyFill="1" applyBorder="1"/>
    <xf numFmtId="8" fontId="4" fillId="25" borderId="36" xfId="0" applyNumberFormat="1" applyFont="1" applyFill="1" applyBorder="1"/>
    <xf numFmtId="0" fontId="4" fillId="25" borderId="36" xfId="0" applyFont="1" applyFill="1" applyBorder="1"/>
    <xf numFmtId="0" fontId="0" fillId="25" borderId="36" xfId="0" applyFill="1" applyBorder="1"/>
    <xf numFmtId="0" fontId="0" fillId="25" borderId="37" xfId="0" applyFill="1" applyBorder="1"/>
    <xf numFmtId="0" fontId="0" fillId="25" borderId="17" xfId="0" applyFill="1" applyBorder="1"/>
    <xf numFmtId="0" fontId="0" fillId="25" borderId="9" xfId="0" applyFill="1" applyBorder="1"/>
    <xf numFmtId="0" fontId="0" fillId="25" borderId="18" xfId="0" applyFill="1" applyBorder="1"/>
    <xf numFmtId="0" fontId="0" fillId="25" borderId="0" xfId="0" applyFill="1"/>
    <xf numFmtId="0" fontId="0" fillId="25" borderId="22" xfId="0" applyFill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168" fontId="37" fillId="25" borderId="0" xfId="118" applyNumberFormat="1" applyFont="1" applyFill="1"/>
    <xf numFmtId="166" fontId="37" fillId="25" borderId="0" xfId="63" applyNumberFormat="1" applyFont="1" applyFill="1"/>
    <xf numFmtId="0" fontId="4" fillId="25" borderId="36" xfId="103" applyFont="1" applyFill="1" applyBorder="1"/>
    <xf numFmtId="166" fontId="37" fillId="25" borderId="36" xfId="63" applyNumberFormat="1" applyFont="1" applyFill="1" applyBorder="1"/>
    <xf numFmtId="0" fontId="4" fillId="25" borderId="36" xfId="103" applyFont="1" applyFill="1" applyBorder="1" applyAlignment="1">
      <alignment horizontal="left"/>
    </xf>
    <xf numFmtId="9" fontId="37" fillId="25" borderId="36" xfId="118" applyNumberFormat="1" applyFont="1" applyFill="1" applyBorder="1"/>
    <xf numFmtId="167" fontId="43" fillId="0" borderId="0" xfId="161" applyNumberFormat="1" applyFont="1" applyFill="1" applyBorder="1"/>
    <xf numFmtId="10" fontId="1" fillId="0" borderId="0" xfId="161" applyNumberFormat="1" applyFill="1" applyBorder="1" applyAlignment="1">
      <alignment vertical="top"/>
    </xf>
    <xf numFmtId="0" fontId="1" fillId="0" borderId="0" xfId="161" applyFill="1" applyBorder="1" applyAlignment="1">
      <alignment vertical="top"/>
    </xf>
    <xf numFmtId="0" fontId="3" fillId="0" borderId="15" xfId="161" applyFont="1" applyFill="1" applyBorder="1" applyAlignment="1">
      <alignment horizontal="center" wrapText="1"/>
    </xf>
    <xf numFmtId="164" fontId="1" fillId="0" borderId="9" xfId="161" applyNumberFormat="1" applyFill="1" applyBorder="1"/>
    <xf numFmtId="0" fontId="4" fillId="0" borderId="0" xfId="161" applyFont="1" applyFill="1" applyBorder="1" applyAlignment="1">
      <alignment horizontal="right" wrapText="1"/>
    </xf>
    <xf numFmtId="0" fontId="4" fillId="0" borderId="21" xfId="161" applyFont="1" applyFill="1" applyBorder="1" applyAlignment="1">
      <alignment horizontal="right" wrapText="1"/>
    </xf>
    <xf numFmtId="0" fontId="4" fillId="0" borderId="0" xfId="161" applyFont="1" applyFill="1" applyBorder="1" applyAlignment="1">
      <alignment horizontal="right"/>
    </xf>
    <xf numFmtId="0" fontId="4" fillId="0" borderId="21" xfId="161" applyFont="1" applyFill="1" applyBorder="1" applyAlignment="1">
      <alignment horizontal="right"/>
    </xf>
    <xf numFmtId="0" fontId="1" fillId="0" borderId="15" xfId="161" applyFill="1" applyBorder="1"/>
    <xf numFmtId="0" fontId="1" fillId="0" borderId="9" xfId="161" applyFill="1" applyBorder="1"/>
    <xf numFmtId="0" fontId="4" fillId="0" borderId="0" xfId="161" applyFont="1" applyFill="1" applyBorder="1" applyAlignment="1">
      <alignment horizontal="center" wrapText="1"/>
    </xf>
    <xf numFmtId="0" fontId="4" fillId="0" borderId="21" xfId="161" applyFont="1" applyFill="1" applyBorder="1" applyAlignment="1">
      <alignment horizontal="center" wrapText="1"/>
    </xf>
    <xf numFmtId="0" fontId="1" fillId="0" borderId="0" xfId="161" applyFill="1"/>
    <xf numFmtId="10" fontId="3" fillId="0" borderId="0" xfId="164" applyNumberFormat="1" applyFont="1" applyFill="1" applyBorder="1"/>
    <xf numFmtId="10" fontId="3" fillId="0" borderId="9" xfId="164" applyNumberFormat="1" applyFont="1" applyFill="1" applyBorder="1"/>
    <xf numFmtId="0" fontId="7" fillId="0" borderId="0" xfId="161" applyFont="1" applyFill="1"/>
    <xf numFmtId="0" fontId="45" fillId="25" borderId="0" xfId="0" applyFont="1" applyFill="1"/>
    <xf numFmtId="0" fontId="47" fillId="25" borderId="0" xfId="0" applyFont="1" applyFill="1"/>
    <xf numFmtId="0" fontId="1" fillId="25" borderId="0" xfId="161" applyFill="1"/>
    <xf numFmtId="7" fontId="1" fillId="25" borderId="0" xfId="161" applyNumberFormat="1" applyFill="1"/>
    <xf numFmtId="5" fontId="29" fillId="0" borderId="0" xfId="163" applyNumberFormat="1" applyFont="1" applyFill="1" applyBorder="1" applyAlignment="1">
      <alignment horizontal="center"/>
    </xf>
    <xf numFmtId="5" fontId="29" fillId="0" borderId="26" xfId="161" applyNumberFormat="1" applyFont="1" applyFill="1" applyBorder="1" applyAlignment="1">
      <alignment horizontal="center"/>
    </xf>
    <xf numFmtId="164" fontId="3" fillId="0" borderId="0" xfId="32" applyNumberFormat="1" applyFont="1" applyFill="1" applyBorder="1"/>
    <xf numFmtId="164" fontId="32" fillId="0" borderId="0" xfId="32" applyNumberFormat="1" applyFont="1" applyFill="1" applyBorder="1"/>
    <xf numFmtId="0" fontId="41" fillId="0" borderId="0" xfId="161" applyFont="1" applyFill="1"/>
    <xf numFmtId="7" fontId="1" fillId="0" borderId="0" xfId="161" applyNumberFormat="1" applyFill="1"/>
    <xf numFmtId="0" fontId="7" fillId="25" borderId="0" xfId="161" applyFont="1" applyFill="1" applyBorder="1"/>
    <xf numFmtId="164" fontId="45" fillId="25" borderId="0" xfId="32" applyNumberFormat="1" applyFont="1" applyFill="1" applyBorder="1"/>
    <xf numFmtId="164" fontId="46" fillId="25" borderId="0" xfId="32" applyNumberFormat="1" applyFont="1" applyFill="1" applyBorder="1"/>
    <xf numFmtId="0" fontId="47" fillId="25" borderId="0" xfId="0" applyFont="1" applyFill="1" applyBorder="1"/>
    <xf numFmtId="0" fontId="1" fillId="25" borderId="0" xfId="161" applyFill="1" applyBorder="1"/>
    <xf numFmtId="0" fontId="29" fillId="25" borderId="0" xfId="161" applyFont="1" applyFill="1" applyBorder="1"/>
    <xf numFmtId="0" fontId="45" fillId="25" borderId="0" xfId="0" applyFont="1" applyFill="1" applyBorder="1"/>
    <xf numFmtId="0" fontId="45" fillId="25" borderId="0" xfId="161" applyFont="1" applyFill="1" applyBorder="1"/>
    <xf numFmtId="0" fontId="47" fillId="25" borderId="0" xfId="161" applyFont="1" applyFill="1" applyBorder="1"/>
    <xf numFmtId="0" fontId="49" fillId="0" borderId="7" xfId="165" applyFont="1" applyFill="1" applyBorder="1" applyAlignment="1">
      <alignment horizontal="right" wrapText="1"/>
    </xf>
    <xf numFmtId="0" fontId="49" fillId="0" borderId="0" xfId="165" applyFont="1" applyFill="1" applyBorder="1" applyAlignment="1">
      <alignment horizontal="right" wrapText="1"/>
    </xf>
    <xf numFmtId="0" fontId="0" fillId="25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89" applyFill="1"/>
    <xf numFmtId="0" fontId="3" fillId="0" borderId="0" xfId="89" applyFill="1" applyAlignment="1">
      <alignment horizontal="center"/>
    </xf>
    <xf numFmtId="9" fontId="3" fillId="0" borderId="0" xfId="89" applyNumberFormat="1" applyFill="1" applyAlignment="1">
      <alignment horizontal="center"/>
    </xf>
    <xf numFmtId="166" fontId="3" fillId="0" borderId="0" xfId="63" applyNumberFormat="1" applyFont="1" applyFill="1"/>
    <xf numFmtId="9" fontId="3" fillId="0" borderId="0" xfId="89" applyNumberFormat="1" applyFill="1"/>
    <xf numFmtId="3" fontId="3" fillId="0" borderId="0" xfId="89" applyNumberFormat="1" applyFill="1"/>
    <xf numFmtId="10" fontId="0" fillId="0" borderId="0" xfId="32" applyNumberFormat="1" applyFont="1" applyFill="1"/>
    <xf numFmtId="0" fontId="5" fillId="0" borderId="14" xfId="161" applyFont="1" applyFill="1" applyBorder="1"/>
    <xf numFmtId="44" fontId="4" fillId="0" borderId="19" xfId="163" applyFont="1" applyFill="1" applyBorder="1" applyAlignment="1">
      <alignment horizontal="center"/>
    </xf>
    <xf numFmtId="44" fontId="4" fillId="0" borderId="15" xfId="163" applyFont="1" applyFill="1" applyBorder="1" applyAlignment="1">
      <alignment horizontal="left"/>
    </xf>
    <xf numFmtId="43" fontId="3" fillId="0" borderId="15" xfId="32" applyFont="1" applyFill="1" applyBorder="1"/>
    <xf numFmtId="0" fontId="1" fillId="0" borderId="16" xfId="161" applyFill="1" applyBorder="1"/>
    <xf numFmtId="0" fontId="3" fillId="0" borderId="20" xfId="161" applyFont="1" applyFill="1" applyBorder="1"/>
    <xf numFmtId="166" fontId="3" fillId="0" borderId="0" xfId="163" applyNumberFormat="1" applyFont="1" applyFill="1" applyBorder="1"/>
    <xf numFmtId="43" fontId="3" fillId="0" borderId="0" xfId="32" applyFont="1" applyFill="1" applyBorder="1"/>
    <xf numFmtId="0" fontId="1" fillId="0" borderId="0" xfId="161" applyFill="1" applyBorder="1"/>
    <xf numFmtId="0" fontId="1" fillId="0" borderId="21" xfId="161" applyFill="1" applyBorder="1"/>
    <xf numFmtId="166" fontId="3" fillId="0" borderId="26" xfId="163" applyNumberFormat="1" applyFont="1" applyFill="1" applyBorder="1"/>
    <xf numFmtId="10" fontId="4" fillId="0" borderId="0" xfId="161" applyNumberFormat="1" applyFont="1" applyFill="1" applyBorder="1" applyAlignment="1">
      <alignment horizontal="center"/>
    </xf>
    <xf numFmtId="10" fontId="4" fillId="0" borderId="21" xfId="161" applyNumberFormat="1" applyFont="1" applyFill="1" applyBorder="1" applyAlignment="1">
      <alignment horizontal="center"/>
    </xf>
    <xf numFmtId="0" fontId="4" fillId="0" borderId="20" xfId="161" applyFont="1" applyFill="1" applyBorder="1"/>
    <xf numFmtId="9" fontId="3" fillId="0" borderId="0" xfId="164" applyFont="1" applyFill="1" applyBorder="1"/>
    <xf numFmtId="43" fontId="3" fillId="0" borderId="22" xfId="32" applyFont="1" applyFill="1" applyBorder="1"/>
    <xf numFmtId="43" fontId="3" fillId="0" borderId="23" xfId="32" applyFont="1" applyFill="1" applyBorder="1" applyAlignment="1">
      <alignment horizontal="right"/>
    </xf>
    <xf numFmtId="166" fontId="1" fillId="0" borderId="23" xfId="161" applyNumberFormat="1" applyFill="1" applyBorder="1"/>
    <xf numFmtId="166" fontId="1" fillId="0" borderId="24" xfId="161" applyNumberFormat="1" applyFill="1" applyBorder="1"/>
    <xf numFmtId="43" fontId="3" fillId="0" borderId="25" xfId="32" applyFont="1" applyFill="1" applyBorder="1"/>
    <xf numFmtId="43" fontId="3" fillId="0" borderId="26" xfId="32" applyFont="1" applyFill="1" applyBorder="1" applyAlignment="1">
      <alignment horizontal="right"/>
    </xf>
    <xf numFmtId="5" fontId="1" fillId="0" borderId="26" xfId="161" applyNumberFormat="1" applyFill="1" applyBorder="1"/>
    <xf numFmtId="5" fontId="1" fillId="0" borderId="27" xfId="161" applyNumberFormat="1" applyFill="1" applyBorder="1"/>
    <xf numFmtId="44" fontId="3" fillId="0" borderId="0" xfId="163" applyFont="1" applyFill="1" applyBorder="1"/>
    <xf numFmtId="44" fontId="4" fillId="0" borderId="20" xfId="163" applyFont="1" applyFill="1" applyBorder="1" applyAlignment="1">
      <alignment horizontal="left"/>
    </xf>
    <xf numFmtId="10" fontId="4" fillId="0" borderId="0" xfId="161" applyNumberFormat="1" applyFont="1" applyFill="1" applyBorder="1"/>
    <xf numFmtId="10" fontId="4" fillId="0" borderId="21" xfId="161" applyNumberFormat="1" applyFont="1" applyFill="1" applyBorder="1"/>
    <xf numFmtId="44" fontId="4" fillId="0" borderId="17" xfId="163" applyFont="1" applyFill="1" applyBorder="1" applyAlignment="1">
      <alignment horizontal="left"/>
    </xf>
    <xf numFmtId="44" fontId="3" fillId="0" borderId="9" xfId="163" applyFont="1" applyFill="1" applyBorder="1"/>
    <xf numFmtId="9" fontId="3" fillId="0" borderId="9" xfId="164" applyFont="1" applyFill="1" applyBorder="1"/>
    <xf numFmtId="10" fontId="4" fillId="0" borderId="9" xfId="161" applyNumberFormat="1" applyFont="1" applyFill="1" applyBorder="1"/>
    <xf numFmtId="10" fontId="4" fillId="0" borderId="18" xfId="161" applyNumberFormat="1" applyFont="1" applyFill="1" applyBorder="1"/>
    <xf numFmtId="10" fontId="3" fillId="0" borderId="0" xfId="89" applyNumberFormat="1" applyFill="1"/>
    <xf numFmtId="44" fontId="4" fillId="0" borderId="0" xfId="163" applyFont="1" applyFill="1" applyAlignment="1">
      <alignment horizontal="left"/>
    </xf>
    <xf numFmtId="0" fontId="30" fillId="0" borderId="0" xfId="0" applyFont="1" applyFill="1"/>
    <xf numFmtId="0" fontId="45" fillId="0" borderId="0" xfId="0" applyFont="1" applyFill="1"/>
    <xf numFmtId="165" fontId="29" fillId="0" borderId="15" xfId="161" applyNumberFormat="1" applyFont="1" applyFill="1" applyBorder="1" applyAlignment="1">
      <alignment vertical="top"/>
    </xf>
    <xf numFmtId="0" fontId="1" fillId="0" borderId="0" xfId="161" applyFill="1" applyAlignment="1">
      <alignment horizontal="center" wrapText="1"/>
    </xf>
    <xf numFmtId="169" fontId="1" fillId="0" borderId="0" xfId="161" applyNumberFormat="1" applyFill="1" applyAlignment="1">
      <alignment horizontal="center"/>
    </xf>
    <xf numFmtId="169" fontId="1" fillId="0" borderId="0" xfId="161" applyNumberFormat="1" applyFill="1" applyAlignment="1">
      <alignment horizontal="center" wrapText="1"/>
    </xf>
    <xf numFmtId="0" fontId="42" fillId="0" borderId="0" xfId="161" applyFont="1" applyFill="1"/>
    <xf numFmtId="167" fontId="41" fillId="0" borderId="0" xfId="161" applyNumberFormat="1" applyFont="1" applyFill="1"/>
    <xf numFmtId="10" fontId="1" fillId="0" borderId="0" xfId="161" applyNumberFormat="1" applyFill="1"/>
    <xf numFmtId="170" fontId="1" fillId="0" borderId="0" xfId="161" applyNumberFormat="1" applyFill="1"/>
    <xf numFmtId="167" fontId="1" fillId="0" borderId="0" xfId="161" applyNumberFormat="1" applyFill="1"/>
    <xf numFmtId="164" fontId="0" fillId="0" borderId="0" xfId="162" applyNumberFormat="1" applyFont="1" applyFill="1"/>
    <xf numFmtId="0" fontId="5" fillId="0" borderId="11" xfId="161" applyFont="1" applyFill="1" applyBorder="1" applyAlignment="1">
      <alignment vertical="top"/>
    </xf>
    <xf numFmtId="0" fontId="5" fillId="0" borderId="12" xfId="161" applyFont="1" applyFill="1" applyBorder="1" applyAlignment="1">
      <alignment vertical="top"/>
    </xf>
    <xf numFmtId="0" fontId="1" fillId="0" borderId="12" xfId="161" applyFill="1" applyBorder="1" applyAlignment="1">
      <alignment vertical="top"/>
    </xf>
    <xf numFmtId="0" fontId="1" fillId="0" borderId="12" xfId="161" applyFill="1" applyBorder="1" applyAlignment="1">
      <alignment horizontal="center" vertical="top" wrapText="1"/>
    </xf>
    <xf numFmtId="165" fontId="4" fillId="0" borderId="12" xfId="161" applyNumberFormat="1" applyFont="1" applyFill="1" applyBorder="1" applyAlignment="1">
      <alignment horizontal="center" vertical="top"/>
    </xf>
    <xf numFmtId="165" fontId="1" fillId="0" borderId="13" xfId="161" applyNumberFormat="1" applyFill="1" applyBorder="1" applyAlignment="1">
      <alignment vertical="top"/>
    </xf>
    <xf numFmtId="44" fontId="4" fillId="0" borderId="14" xfId="163" applyFont="1" applyFill="1" applyBorder="1" applyAlignment="1">
      <alignment horizontal="left" vertical="top"/>
    </xf>
    <xf numFmtId="44" fontId="4" fillId="0" borderId="15" xfId="163" applyFont="1" applyFill="1" applyBorder="1" applyAlignment="1">
      <alignment horizontal="left" vertical="top"/>
    </xf>
    <xf numFmtId="0" fontId="1" fillId="0" borderId="15" xfId="161" applyFill="1" applyBorder="1" applyAlignment="1">
      <alignment vertical="top"/>
    </xf>
    <xf numFmtId="3" fontId="1" fillId="0" borderId="15" xfId="161" applyNumberFormat="1" applyFill="1" applyBorder="1" applyAlignment="1">
      <alignment vertical="top"/>
    </xf>
    <xf numFmtId="165" fontId="1" fillId="0" borderId="15" xfId="161" applyNumberFormat="1" applyFill="1" applyBorder="1" applyAlignment="1">
      <alignment vertical="top"/>
    </xf>
    <xf numFmtId="165" fontId="1" fillId="0" borderId="16" xfId="161" applyNumberFormat="1" applyFill="1" applyBorder="1" applyAlignment="1">
      <alignment vertical="top"/>
    </xf>
    <xf numFmtId="0" fontId="1" fillId="0" borderId="17" xfId="161" applyFill="1" applyBorder="1" applyAlignment="1">
      <alignment vertical="top"/>
    </xf>
    <xf numFmtId="0" fontId="1" fillId="0" borderId="9" xfId="161" applyFill="1" applyBorder="1" applyAlignment="1">
      <alignment vertical="top"/>
    </xf>
    <xf numFmtId="10" fontId="1" fillId="0" borderId="9" xfId="161" applyNumberFormat="1" applyFill="1" applyBorder="1" applyAlignment="1">
      <alignment vertical="top"/>
    </xf>
    <xf numFmtId="10" fontId="1" fillId="0" borderId="18" xfId="161" applyNumberFormat="1" applyFill="1" applyBorder="1" applyAlignment="1">
      <alignment vertical="top"/>
    </xf>
    <xf numFmtId="0" fontId="1" fillId="0" borderId="0" xfId="161" applyFill="1" applyAlignment="1">
      <alignment vertical="top"/>
    </xf>
    <xf numFmtId="0" fontId="1" fillId="0" borderId="12" xfId="161" applyFill="1" applyBorder="1" applyAlignment="1">
      <alignment horizontal="center" vertical="top"/>
    </xf>
    <xf numFmtId="0" fontId="1" fillId="0" borderId="13" xfId="161" applyFill="1" applyBorder="1" applyAlignment="1">
      <alignment vertical="top"/>
    </xf>
    <xf numFmtId="0" fontId="1" fillId="0" borderId="15" xfId="161" applyFill="1" applyBorder="1" applyAlignment="1">
      <alignment horizontal="center" vertical="top"/>
    </xf>
    <xf numFmtId="3" fontId="7" fillId="0" borderId="15" xfId="161" applyNumberFormat="1" applyFont="1" applyFill="1" applyBorder="1" applyAlignment="1">
      <alignment horizontal="right" vertical="top"/>
    </xf>
    <xf numFmtId="167" fontId="1" fillId="0" borderId="15" xfId="161" applyNumberFormat="1" applyFill="1" applyBorder="1" applyAlignment="1">
      <alignment vertical="top"/>
    </xf>
    <xf numFmtId="44" fontId="4" fillId="0" borderId="17" xfId="163" applyFont="1" applyFill="1" applyBorder="1" applyAlignment="1">
      <alignment horizontal="left" vertical="top"/>
    </xf>
    <xf numFmtId="44" fontId="4" fillId="0" borderId="9" xfId="163" applyFont="1" applyFill="1" applyBorder="1" applyAlignment="1">
      <alignment horizontal="left" vertical="top"/>
    </xf>
    <xf numFmtId="0" fontId="1" fillId="0" borderId="9" xfId="161" applyFill="1" applyBorder="1" applyAlignment="1">
      <alignment horizontal="center" vertical="top"/>
    </xf>
    <xf numFmtId="0" fontId="1" fillId="0" borderId="0" xfId="161" applyFont="1" applyFill="1" applyAlignment="1">
      <alignment horizontal="center" wrapText="1"/>
    </xf>
    <xf numFmtId="0" fontId="1" fillId="0" borderId="0" xfId="161" applyFill="1" applyAlignment="1">
      <alignment horizontal="center"/>
    </xf>
    <xf numFmtId="0" fontId="1" fillId="0" borderId="0" xfId="161" applyFont="1" applyFill="1" applyAlignment="1">
      <alignment horizontal="center"/>
    </xf>
    <xf numFmtId="3" fontId="1" fillId="0" borderId="0" xfId="161" applyNumberFormat="1" applyFill="1"/>
    <xf numFmtId="2" fontId="26" fillId="0" borderId="0" xfId="161" applyNumberFormat="1" applyFont="1" applyFill="1"/>
    <xf numFmtId="43" fontId="26" fillId="0" borderId="0" xfId="161" applyNumberFormat="1" applyFont="1" applyFill="1"/>
    <xf numFmtId="43" fontId="1" fillId="0" borderId="0" xfId="161" applyNumberFormat="1" applyFill="1"/>
    <xf numFmtId="0" fontId="1" fillId="0" borderId="0" xfId="161" applyFont="1" applyFill="1"/>
    <xf numFmtId="43" fontId="1" fillId="0" borderId="0" xfId="28" applyFont="1" applyFill="1"/>
    <xf numFmtId="44" fontId="4" fillId="0" borderId="14" xfId="163" applyFont="1" applyFill="1" applyBorder="1" applyAlignment="1">
      <alignment horizontal="left"/>
    </xf>
    <xf numFmtId="164" fontId="1" fillId="0" borderId="12" xfId="162" applyNumberFormat="1" applyFill="1" applyBorder="1"/>
    <xf numFmtId="0" fontId="1" fillId="0" borderId="12" xfId="161" applyFill="1" applyBorder="1"/>
    <xf numFmtId="0" fontId="4" fillId="0" borderId="12" xfId="161" applyFont="1" applyFill="1" applyBorder="1" applyAlignment="1">
      <alignment horizontal="right"/>
    </xf>
    <xf numFmtId="0" fontId="4" fillId="0" borderId="13" xfId="161" applyFont="1" applyFill="1" applyBorder="1" applyAlignment="1">
      <alignment horizontal="right"/>
    </xf>
    <xf numFmtId="164" fontId="1" fillId="0" borderId="15" xfId="162" applyNumberFormat="1" applyFill="1" applyBorder="1"/>
    <xf numFmtId="165" fontId="1" fillId="0" borderId="15" xfId="161" applyNumberFormat="1" applyFill="1" applyBorder="1"/>
    <xf numFmtId="0" fontId="1" fillId="0" borderId="17" xfId="161" applyFill="1" applyBorder="1"/>
    <xf numFmtId="164" fontId="1" fillId="0" borderId="9" xfId="162" applyNumberFormat="1" applyFill="1" applyBorder="1"/>
    <xf numFmtId="10" fontId="1" fillId="0" borderId="9" xfId="161" applyNumberFormat="1" applyFill="1" applyBorder="1"/>
    <xf numFmtId="10" fontId="1" fillId="0" borderId="18" xfId="161" applyNumberFormat="1" applyFill="1" applyBorder="1"/>
    <xf numFmtId="164" fontId="1" fillId="0" borderId="0" xfId="162" applyNumberFormat="1" applyFill="1"/>
    <xf numFmtId="0" fontId="4" fillId="0" borderId="15" xfId="161" applyFont="1" applyFill="1" applyBorder="1" applyAlignment="1">
      <alignment horizontal="right"/>
    </xf>
    <xf numFmtId="0" fontId="4" fillId="0" borderId="16" xfId="161" applyFont="1" applyFill="1" applyBorder="1" applyAlignment="1">
      <alignment horizontal="right"/>
    </xf>
    <xf numFmtId="0" fontId="5" fillId="0" borderId="20" xfId="161" applyFont="1" applyFill="1" applyBorder="1" applyAlignment="1">
      <alignment wrapText="1"/>
    </xf>
    <xf numFmtId="0" fontId="1" fillId="0" borderId="0" xfId="161" applyFill="1" applyBorder="1" applyAlignment="1">
      <alignment wrapText="1"/>
    </xf>
    <xf numFmtId="164" fontId="1" fillId="0" borderId="31" xfId="161" applyNumberFormat="1" applyFill="1" applyBorder="1" applyAlignment="1">
      <alignment horizontal="center" wrapText="1"/>
    </xf>
    <xf numFmtId="0" fontId="5" fillId="0" borderId="20" xfId="161" applyFont="1" applyFill="1" applyBorder="1"/>
    <xf numFmtId="164" fontId="4" fillId="0" borderId="31" xfId="161" applyNumberFormat="1" applyFont="1" applyFill="1" applyBorder="1"/>
    <xf numFmtId="164" fontId="4" fillId="0" borderId="32" xfId="161" applyNumberFormat="1" applyFont="1" applyFill="1" applyBorder="1"/>
    <xf numFmtId="3" fontId="31" fillId="0" borderId="0" xfId="162" applyNumberFormat="1" applyFont="1" applyFill="1" applyBorder="1"/>
    <xf numFmtId="0" fontId="1" fillId="0" borderId="11" xfId="161" applyFill="1" applyBorder="1"/>
    <xf numFmtId="167" fontId="29" fillId="0" borderId="13" xfId="161" applyNumberFormat="1" applyFont="1" applyFill="1" applyBorder="1"/>
    <xf numFmtId="165" fontId="1" fillId="0" borderId="0" xfId="161" applyNumberFormat="1" applyFill="1" applyBorder="1"/>
    <xf numFmtId="165" fontId="1" fillId="0" borderId="21" xfId="161" applyNumberFormat="1" applyFill="1" applyBorder="1"/>
    <xf numFmtId="165" fontId="1" fillId="0" borderId="16" xfId="161" applyNumberFormat="1" applyFill="1" applyBorder="1"/>
    <xf numFmtId="3" fontId="44" fillId="0" borderId="0" xfId="161" applyNumberFormat="1" applyFont="1" applyFill="1"/>
    <xf numFmtId="4" fontId="41" fillId="0" borderId="0" xfId="161" applyNumberFormat="1" applyFont="1" applyFill="1"/>
    <xf numFmtId="4" fontId="44" fillId="0" borderId="0" xfId="161" applyNumberFormat="1" applyFont="1" applyFill="1"/>
    <xf numFmtId="4" fontId="1" fillId="0" borderId="0" xfId="161" applyNumberFormat="1" applyFill="1"/>
    <xf numFmtId="4" fontId="26" fillId="0" borderId="0" xfId="161" applyNumberFormat="1" applyFont="1" applyFill="1"/>
    <xf numFmtId="10" fontId="44" fillId="0" borderId="0" xfId="161" applyNumberFormat="1" applyFont="1" applyFill="1"/>
    <xf numFmtId="2" fontId="1" fillId="0" borderId="0" xfId="161" applyNumberFormat="1" applyFill="1"/>
    <xf numFmtId="0" fontId="5" fillId="0" borderId="11" xfId="161" applyFont="1" applyFill="1" applyBorder="1"/>
    <xf numFmtId="0" fontId="1" fillId="0" borderId="19" xfId="161" applyFill="1" applyBorder="1"/>
    <xf numFmtId="0" fontId="5" fillId="0" borderId="20" xfId="161" applyFont="1" applyFill="1" applyBorder="1" applyAlignment="1">
      <alignment horizontal="center" wrapText="1"/>
    </xf>
    <xf numFmtId="0" fontId="1" fillId="0" borderId="0" xfId="161" applyFill="1" applyBorder="1" applyAlignment="1">
      <alignment horizontal="center" wrapText="1"/>
    </xf>
    <xf numFmtId="0" fontId="1" fillId="0" borderId="25" xfId="161" applyFill="1" applyBorder="1" applyAlignment="1">
      <alignment horizontal="center" wrapText="1"/>
    </xf>
    <xf numFmtId="0" fontId="1" fillId="0" borderId="33" xfId="161" applyFill="1" applyBorder="1" applyAlignment="1">
      <alignment horizontal="center" wrapText="1"/>
    </xf>
    <xf numFmtId="3" fontId="4" fillId="0" borderId="31" xfId="161" applyNumberFormat="1" applyFont="1" applyFill="1" applyBorder="1"/>
    <xf numFmtId="3" fontId="4" fillId="0" borderId="32" xfId="161" applyNumberFormat="1" applyFont="1" applyFill="1" applyBorder="1"/>
    <xf numFmtId="0" fontId="28" fillId="0" borderId="0" xfId="0" applyFont="1" applyFill="1" applyAlignment="1">
      <alignment horizontal="left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/>
    </xf>
    <xf numFmtId="164" fontId="4" fillId="0" borderId="28" xfId="28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164" fontId="4" fillId="0" borderId="29" xfId="28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64" fontId="4" fillId="0" borderId="3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9" fontId="45" fillId="25" borderId="0" xfId="118" applyNumberFormat="1" applyFont="1" applyFill="1" applyBorder="1"/>
    <xf numFmtId="0" fontId="35" fillId="25" borderId="11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35" fillId="25" borderId="13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26" xfId="0" applyFill="1" applyBorder="1" applyAlignment="1">
      <alignment horizontal="center"/>
    </xf>
    <xf numFmtId="9" fontId="3" fillId="0" borderId="26" xfId="89" applyNumberFormat="1" applyFill="1" applyBorder="1" applyAlignment="1">
      <alignment horizontal="center"/>
    </xf>
    <xf numFmtId="0" fontId="3" fillId="0" borderId="26" xfId="89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1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30"/>
    <cellStyle name="Comma 2 2 2" xfId="31"/>
    <cellStyle name="Comma 2 2 2 2" xfId="32"/>
    <cellStyle name="Comma 2 2 3" xfId="33"/>
    <cellStyle name="Comma 2 2 3 2" xfId="34"/>
    <cellStyle name="Comma 2 2 4" xfId="35"/>
    <cellStyle name="Comma 2 2 4 2" xfId="36"/>
    <cellStyle name="Comma 2 2 5" xfId="37"/>
    <cellStyle name="Comma 2 3" xfId="38"/>
    <cellStyle name="Comma 2 3 2" xfId="39"/>
    <cellStyle name="Comma 2 3 2 2" xfId="40"/>
    <cellStyle name="Comma 2 3 3" xfId="41"/>
    <cellStyle name="Comma 2 3 3 2" xfId="42"/>
    <cellStyle name="Comma 2 3 4" xfId="43"/>
    <cellStyle name="Comma 2 3 4 2" xfId="44"/>
    <cellStyle name="Comma 2 3 5" xfId="45"/>
    <cellStyle name="Comma 2 4" xfId="46"/>
    <cellStyle name="Comma 2 4 2" xfId="47"/>
    <cellStyle name="Comma 2 5" xfId="48"/>
    <cellStyle name="Comma 2 5 2" xfId="49"/>
    <cellStyle name="Comma 2 6" xfId="50"/>
    <cellStyle name="Comma 2 6 2" xfId="51"/>
    <cellStyle name="Comma 2 7" xfId="52"/>
    <cellStyle name="Comma 3" xfId="53"/>
    <cellStyle name="Comma 3 2" xfId="54"/>
    <cellStyle name="Comma 3 2 2" xfId="55"/>
    <cellStyle name="Comma 3 3" xfId="56"/>
    <cellStyle name="Comma 3 3 2" xfId="57"/>
    <cellStyle name="Comma 3 4" xfId="58"/>
    <cellStyle name="Comma 3 4 2" xfId="59"/>
    <cellStyle name="Comma 3 5" xfId="60"/>
    <cellStyle name="Comma 4" xfId="162"/>
    <cellStyle name="Comma 7" xfId="61"/>
    <cellStyle name="Comma 8" xfId="62"/>
    <cellStyle name="Currency" xfId="63" builtinId="4"/>
    <cellStyle name="Currency 2" xfId="64"/>
    <cellStyle name="Currency 2 2" xfId="65"/>
    <cellStyle name="Currency 2 2 2" xfId="66"/>
    <cellStyle name="Currency 2 3" xfId="67"/>
    <cellStyle name="Currency 2 3 2" xfId="68"/>
    <cellStyle name="Currency 2 4" xfId="69"/>
    <cellStyle name="Currency 2 4 2" xfId="70"/>
    <cellStyle name="Currency 2 5" xfId="71"/>
    <cellStyle name="Currency 3" xfId="72"/>
    <cellStyle name="Currency 4" xfId="73"/>
    <cellStyle name="Currency 4 2" xfId="74"/>
    <cellStyle name="Currency 5" xfId="75"/>
    <cellStyle name="Currency 6" xfId="76"/>
    <cellStyle name="Currency 7" xfId="163"/>
    <cellStyle name="Explanatory Text" xfId="77" builtinId="53" customBuiltin="1"/>
    <cellStyle name="Good" xfId="78" builtinId="26" customBuiltin="1"/>
    <cellStyle name="Heading 1" xfId="79" builtinId="16" customBuiltin="1"/>
    <cellStyle name="Heading 2" xfId="80" builtinId="17" customBuiltin="1"/>
    <cellStyle name="Heading 3" xfId="81" builtinId="18" customBuiltin="1"/>
    <cellStyle name="Heading 4" xfId="82" builtinId="19" customBuiltin="1"/>
    <cellStyle name="Input" xfId="83" builtinId="20" customBuiltin="1"/>
    <cellStyle name="Linked Cell" xfId="84" builtinId="24" customBuiltin="1"/>
    <cellStyle name="Neutral" xfId="85" builtinId="28" customBuiltin="1"/>
    <cellStyle name="Normal" xfId="0" builtinId="0"/>
    <cellStyle name="Normal 2" xfId="86"/>
    <cellStyle name="Normal 2 2" xfId="87"/>
    <cellStyle name="Normal 2 2 2" xfId="88"/>
    <cellStyle name="Normal 2 2 2 2" xfId="89"/>
    <cellStyle name="Normal 2 2 3" xfId="90"/>
    <cellStyle name="Normal 2 2 3 2" xfId="91"/>
    <cellStyle name="Normal 2 2 4" xfId="92"/>
    <cellStyle name="Normal 2 2 4 2" xfId="93"/>
    <cellStyle name="Normal 2 2 5" xfId="94"/>
    <cellStyle name="Normal 2 3" xfId="95"/>
    <cellStyle name="Normal 2 3 2" xfId="96"/>
    <cellStyle name="Normal 2 3 2 2" xfId="97"/>
    <cellStyle name="Normal 2 3 3" xfId="98"/>
    <cellStyle name="Normal 2 3 3 2" xfId="99"/>
    <cellStyle name="Normal 2 3 4" xfId="100"/>
    <cellStyle name="Normal 2 3 4 2" xfId="101"/>
    <cellStyle name="Normal 2 3 5" xfId="102"/>
    <cellStyle name="Normal 2 4" xfId="103"/>
    <cellStyle name="Normal 3" xfId="104"/>
    <cellStyle name="Normal 3 2" xfId="105"/>
    <cellStyle name="Normal 4" xfId="106"/>
    <cellStyle name="Normal 5" xfId="107"/>
    <cellStyle name="Normal 6" xfId="108"/>
    <cellStyle name="Normal 7" xfId="161"/>
    <cellStyle name="Normal_Acct 368-# of TRNFs" xfId="165"/>
    <cellStyle name="Note" xfId="109" builtinId="10" customBuiltin="1"/>
    <cellStyle name="Note 2" xfId="110"/>
    <cellStyle name="Note 2 2" xfId="111"/>
    <cellStyle name="Note 3" xfId="112"/>
    <cellStyle name="Note 3 2" xfId="113"/>
    <cellStyle name="Note 4" xfId="114"/>
    <cellStyle name="Note 4 2" xfId="115"/>
    <cellStyle name="Note 5" xfId="116"/>
    <cellStyle name="Output" xfId="117" builtinId="21" customBuiltin="1"/>
    <cellStyle name="Percent" xfId="118" builtinId="5"/>
    <cellStyle name="Percent 2" xfId="119"/>
    <cellStyle name="Percent 2 2" xfId="120"/>
    <cellStyle name="Percent 2 2 2" xfId="121"/>
    <cellStyle name="Percent 2 2 2 2" xfId="122"/>
    <cellStyle name="Percent 2 2 3" xfId="123"/>
    <cellStyle name="Percent 2 2 3 2" xfId="124"/>
    <cellStyle name="Percent 2 2 4" xfId="125"/>
    <cellStyle name="Percent 2 2 4 2" xfId="126"/>
    <cellStyle name="Percent 2 2 5" xfId="127"/>
    <cellStyle name="Percent 2 3" xfId="128"/>
    <cellStyle name="Percent 2 3 2" xfId="129"/>
    <cellStyle name="Percent 2 3 2 2" xfId="130"/>
    <cellStyle name="Percent 2 3 3" xfId="131"/>
    <cellStyle name="Percent 2 3 3 2" xfId="132"/>
    <cellStyle name="Percent 2 3 4" xfId="133"/>
    <cellStyle name="Percent 2 3 4 2" xfId="134"/>
    <cellStyle name="Percent 2 3 5" xfId="135"/>
    <cellStyle name="Percent 2 4" xfId="136"/>
    <cellStyle name="Percent 2 4 2" xfId="137"/>
    <cellStyle name="Percent 2 5" xfId="138"/>
    <cellStyle name="Percent 2 5 2" xfId="139"/>
    <cellStyle name="Percent 2 6" xfId="140"/>
    <cellStyle name="Percent 2 6 2" xfId="141"/>
    <cellStyle name="Percent 2 7" xfId="142"/>
    <cellStyle name="Percent 3" xfId="143"/>
    <cellStyle name="Percent 3 2" xfId="144"/>
    <cellStyle name="Percent 3 2 2" xfId="145"/>
    <cellStyle name="Percent 3 3" xfId="146"/>
    <cellStyle name="Percent 3 3 2" xfId="147"/>
    <cellStyle name="Percent 3 4" xfId="148"/>
    <cellStyle name="Percent 3 4 2" xfId="149"/>
    <cellStyle name="Percent 3 5" xfId="150"/>
    <cellStyle name="Percent 4" xfId="164"/>
    <cellStyle name="Percent 7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Title" xfId="158" builtinId="15" customBuiltin="1"/>
    <cellStyle name="Total" xfId="159" builtinId="25" customBuiltin="1"/>
    <cellStyle name="Warning Text" xfId="16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/>
  </sheetViews>
  <sheetFormatPr defaultColWidth="9.140625" defaultRowHeight="12.75"/>
  <cols>
    <col min="1" max="1" width="43" style="35" customWidth="1"/>
    <col min="2" max="2" width="15" style="35" customWidth="1"/>
    <col min="3" max="3" width="15.140625" style="35" customWidth="1"/>
    <col min="4" max="4" width="29.7109375" style="35" customWidth="1"/>
    <col min="5" max="5" width="17.28515625" style="35" customWidth="1"/>
    <col min="6" max="16384" width="9.140625" style="35"/>
  </cols>
  <sheetData>
    <row r="1" spans="1:5">
      <c r="A1" s="12" t="s">
        <v>158</v>
      </c>
    </row>
    <row r="2" spans="1:5">
      <c r="A2" s="12" t="s">
        <v>159</v>
      </c>
    </row>
    <row r="3" spans="1:5">
      <c r="A3" s="12" t="s">
        <v>187</v>
      </c>
    </row>
    <row r="4" spans="1:5" ht="13.5" thickBot="1"/>
    <row r="5" spans="1:5" ht="16.5" thickBot="1">
      <c r="A5" s="225" t="s">
        <v>160</v>
      </c>
      <c r="B5" s="226"/>
      <c r="C5" s="226"/>
      <c r="D5" s="226"/>
      <c r="E5" s="227"/>
    </row>
    <row r="6" spans="1:5">
      <c r="A6" s="13"/>
      <c r="B6" s="14" t="s">
        <v>145</v>
      </c>
      <c r="C6" s="14" t="s">
        <v>146</v>
      </c>
      <c r="D6" s="14" t="s">
        <v>1</v>
      </c>
      <c r="E6" s="15" t="s">
        <v>161</v>
      </c>
    </row>
    <row r="7" spans="1:5">
      <c r="A7" s="16"/>
      <c r="B7" s="17" t="s">
        <v>2</v>
      </c>
      <c r="C7" s="17" t="s">
        <v>2</v>
      </c>
      <c r="D7" s="17" t="s">
        <v>162</v>
      </c>
      <c r="E7" s="18" t="s">
        <v>0</v>
      </c>
    </row>
    <row r="8" spans="1:5">
      <c r="A8" s="24" t="s">
        <v>169</v>
      </c>
      <c r="B8" s="19">
        <v>42886747.340000004</v>
      </c>
      <c r="C8" s="19">
        <v>20643519.27</v>
      </c>
      <c r="D8" s="19">
        <v>13525406.789999999</v>
      </c>
      <c r="E8" s="20">
        <f>SUM(B8:D8)</f>
        <v>77055673.400000006</v>
      </c>
    </row>
    <row r="9" spans="1:5">
      <c r="A9" s="13"/>
      <c r="B9" s="21"/>
      <c r="C9" s="21"/>
      <c r="D9" s="21"/>
      <c r="E9" s="20"/>
    </row>
    <row r="10" spans="1:5">
      <c r="A10" s="13" t="s">
        <v>163</v>
      </c>
      <c r="B10" s="22">
        <f>'Summary-Acct 364-368 2020'!H29</f>
        <v>0.68500588471009505</v>
      </c>
      <c r="C10" s="22">
        <f>'Summary-Acct 364-368 2020'!I29</f>
        <v>0.90841922117748919</v>
      </c>
      <c r="D10" s="23">
        <v>1</v>
      </c>
      <c r="E10" s="20"/>
    </row>
    <row r="11" spans="1:5">
      <c r="A11" s="24" t="s">
        <v>164</v>
      </c>
      <c r="B11" s="25">
        <f>B8*B10</f>
        <v>29377674.30397502</v>
      </c>
      <c r="C11" s="25">
        <f>C8*C10</f>
        <v>18752969.697615888</v>
      </c>
      <c r="D11" s="19">
        <f>D8*D10</f>
        <v>13525406.789999999</v>
      </c>
      <c r="E11" s="20">
        <f>B11+C11+D11</f>
        <v>61656050.791590907</v>
      </c>
    </row>
    <row r="12" spans="1:5">
      <c r="A12" s="13"/>
      <c r="B12" s="21"/>
      <c r="C12" s="21"/>
      <c r="D12" s="21"/>
      <c r="E12" s="20"/>
    </row>
    <row r="13" spans="1:5">
      <c r="A13" s="13"/>
      <c r="B13" s="21"/>
      <c r="C13" s="21"/>
      <c r="D13" s="21"/>
      <c r="E13" s="26"/>
    </row>
    <row r="14" spans="1:5">
      <c r="A14" s="24" t="s">
        <v>165</v>
      </c>
      <c r="B14" s="21"/>
      <c r="C14" s="21"/>
      <c r="D14" s="21"/>
      <c r="E14" s="26"/>
    </row>
    <row r="15" spans="1:5">
      <c r="A15" s="9">
        <f>A16+A17</f>
        <v>1605143</v>
      </c>
      <c r="B15" s="11">
        <f>B11/A15</f>
        <v>18.302216253614176</v>
      </c>
      <c r="C15" s="11">
        <f>C11/A15</f>
        <v>11.683052349613641</v>
      </c>
      <c r="D15" s="10">
        <f>D11/A15</f>
        <v>8.4262939750539356</v>
      </c>
      <c r="E15" s="26"/>
    </row>
    <row r="16" spans="1:5">
      <c r="A16" s="9">
        <v>1603152</v>
      </c>
      <c r="B16" s="21" t="s">
        <v>3</v>
      </c>
      <c r="C16" s="21"/>
      <c r="D16" s="21"/>
      <c r="E16" s="26"/>
    </row>
    <row r="17" spans="1:7">
      <c r="A17" s="9">
        <f>1896+95</f>
        <v>1991</v>
      </c>
      <c r="B17" s="21" t="s">
        <v>166</v>
      </c>
      <c r="C17" s="21"/>
      <c r="D17" s="21"/>
      <c r="E17" s="26"/>
    </row>
    <row r="18" spans="1:7">
      <c r="A18" s="13"/>
      <c r="B18" s="21"/>
      <c r="C18" s="21"/>
      <c r="D18" s="21"/>
      <c r="E18" s="26"/>
    </row>
    <row r="19" spans="1:7">
      <c r="A19" s="27" t="s">
        <v>167</v>
      </c>
      <c r="B19" s="28">
        <f>B15+C15+D15</f>
        <v>38.411562578281753</v>
      </c>
      <c r="C19" s="29" t="s">
        <v>168</v>
      </c>
      <c r="D19" s="30"/>
      <c r="E19" s="31"/>
    </row>
    <row r="20" spans="1:7" ht="13.5" thickBot="1">
      <c r="A20" s="32"/>
      <c r="B20" s="33"/>
      <c r="C20" s="33"/>
      <c r="D20" s="33"/>
      <c r="E20" s="34"/>
    </row>
    <row r="26" spans="1:7">
      <c r="A26" s="63"/>
    </row>
    <row r="27" spans="1:7">
      <c r="A27" s="21"/>
      <c r="B27" s="21"/>
      <c r="C27" s="21"/>
    </row>
    <row r="28" spans="1:7">
      <c r="A28" s="75"/>
      <c r="B28" s="21"/>
      <c r="C28" s="21"/>
    </row>
    <row r="29" spans="1:7" ht="15">
      <c r="A29" s="72"/>
      <c r="B29" s="76"/>
      <c r="C29" s="76"/>
      <c r="D29" s="64"/>
      <c r="E29" s="64"/>
    </row>
    <row r="30" spans="1:7" ht="15">
      <c r="A30" s="72"/>
      <c r="B30" s="76"/>
      <c r="C30" s="76"/>
      <c r="D30" s="64"/>
      <c r="E30" s="64"/>
    </row>
    <row r="31" spans="1:7" ht="15">
      <c r="A31" s="72"/>
      <c r="B31" s="76"/>
      <c r="C31" s="76"/>
      <c r="D31" s="64"/>
      <c r="E31" s="64"/>
      <c r="F31" s="64"/>
      <c r="G31" s="64"/>
    </row>
    <row r="32" spans="1:7" ht="15">
      <c r="A32" s="72"/>
      <c r="B32" s="76"/>
      <c r="C32" s="76"/>
      <c r="D32" s="64"/>
      <c r="E32" s="64"/>
      <c r="F32" s="64"/>
      <c r="G32" s="64"/>
    </row>
    <row r="33" spans="1:9" ht="15">
      <c r="A33" s="72"/>
      <c r="B33" s="76"/>
      <c r="C33" s="76"/>
      <c r="D33" s="64"/>
      <c r="E33" s="64"/>
      <c r="F33" s="64"/>
      <c r="G33" s="64"/>
    </row>
    <row r="34" spans="1:9" ht="15">
      <c r="A34" s="72"/>
      <c r="B34" s="76"/>
      <c r="C34" s="76"/>
      <c r="D34" s="64"/>
      <c r="E34" s="64"/>
      <c r="F34" s="64"/>
      <c r="G34" s="64"/>
      <c r="H34" s="64"/>
      <c r="I34" s="64"/>
    </row>
    <row r="35" spans="1:9" ht="15">
      <c r="A35" s="72"/>
      <c r="B35" s="76"/>
      <c r="C35" s="76"/>
      <c r="D35" s="64"/>
      <c r="E35" s="64"/>
      <c r="F35" s="64"/>
      <c r="G35" s="64"/>
      <c r="H35" s="64"/>
      <c r="I35" s="64"/>
    </row>
    <row r="36" spans="1:9" ht="15">
      <c r="A36" s="72"/>
      <c r="B36" s="76"/>
      <c r="C36" s="76"/>
      <c r="D36" s="64"/>
      <c r="E36" s="64"/>
      <c r="F36" s="64"/>
      <c r="G36" s="64"/>
      <c r="H36" s="64"/>
      <c r="I36" s="64"/>
    </row>
    <row r="37" spans="1:9" ht="15">
      <c r="A37" s="72"/>
      <c r="B37" s="76"/>
      <c r="C37" s="76"/>
      <c r="D37" s="64"/>
      <c r="E37" s="64"/>
      <c r="F37" s="64"/>
      <c r="G37" s="64"/>
      <c r="H37" s="64"/>
      <c r="I37" s="64"/>
    </row>
    <row r="38" spans="1:9" ht="15">
      <c r="A38" s="77"/>
      <c r="B38" s="76"/>
      <c r="C38" s="76"/>
      <c r="D38" s="64"/>
      <c r="E38" s="64"/>
      <c r="F38" s="64"/>
      <c r="G38" s="64"/>
      <c r="H38" s="64"/>
      <c r="I38" s="64"/>
    </row>
    <row r="39" spans="1:9" ht="15">
      <c r="A39" s="72"/>
      <c r="B39" s="76"/>
      <c r="C39" s="76"/>
      <c r="D39" s="64"/>
      <c r="E39" s="65"/>
      <c r="F39" s="64"/>
      <c r="G39" s="64"/>
    </row>
    <row r="40" spans="1:9" ht="15">
      <c r="A40" s="72"/>
      <c r="B40" s="76"/>
      <c r="C40" s="76"/>
      <c r="D40" s="64"/>
      <c r="E40" s="65"/>
      <c r="F40" s="64"/>
      <c r="G40" s="64"/>
    </row>
    <row r="41" spans="1:9" ht="15">
      <c r="A41" s="72"/>
      <c r="B41" s="76"/>
      <c r="C41" s="76"/>
      <c r="D41" s="64"/>
      <c r="E41" s="65"/>
      <c r="F41" s="64"/>
      <c r="G41" s="64"/>
    </row>
    <row r="42" spans="1:9" ht="15">
      <c r="A42" s="72"/>
      <c r="B42" s="76"/>
      <c r="C42" s="76"/>
      <c r="D42" s="64"/>
      <c r="E42" s="65"/>
      <c r="F42" s="64"/>
      <c r="G42" s="64"/>
    </row>
    <row r="43" spans="1:9">
      <c r="A43" s="78"/>
      <c r="B43" s="78"/>
      <c r="C43" s="21"/>
    </row>
    <row r="44" spans="1:9">
      <c r="A44" s="79"/>
      <c r="B44" s="73"/>
      <c r="C44" s="21"/>
    </row>
    <row r="45" spans="1:9" ht="15">
      <c r="A45" s="79"/>
      <c r="B45" s="74"/>
      <c r="C45" s="21"/>
    </row>
    <row r="46" spans="1:9">
      <c r="A46" s="80"/>
      <c r="B46" s="73"/>
      <c r="C46" s="21"/>
    </row>
    <row r="47" spans="1:9">
      <c r="A47" s="21"/>
      <c r="B47" s="21"/>
      <c r="C47" s="21"/>
    </row>
  </sheetData>
  <mergeCells count="1">
    <mergeCell ref="A5:E5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workbookViewId="0">
      <selection activeCell="H29" sqref="H29"/>
    </sheetView>
  </sheetViews>
  <sheetFormatPr defaultColWidth="9.140625" defaultRowHeight="12.75"/>
  <cols>
    <col min="1" max="1" width="8.5703125" style="35" customWidth="1"/>
    <col min="2" max="2" width="14.140625" style="35" bestFit="1" customWidth="1"/>
    <col min="3" max="3" width="13" style="35" customWidth="1"/>
    <col min="4" max="6" width="10.7109375" style="35" customWidth="1"/>
    <col min="7" max="7" width="15" style="35" customWidth="1"/>
    <col min="8" max="8" width="14" style="35" bestFit="1" customWidth="1"/>
    <col min="9" max="9" width="13.42578125" style="35" bestFit="1" customWidth="1"/>
    <col min="10" max="10" width="15" style="35" bestFit="1" customWidth="1"/>
    <col min="11" max="16384" width="9.140625" style="35"/>
  </cols>
  <sheetData>
    <row r="1" spans="1:15">
      <c r="A1" s="228" t="s">
        <v>182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5">
      <c r="A2" s="228" t="s">
        <v>152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5">
      <c r="A3" s="228"/>
      <c r="B3" s="228"/>
      <c r="C3" s="228"/>
      <c r="D3" s="228"/>
      <c r="E3" s="228"/>
      <c r="F3" s="228"/>
      <c r="G3" s="228"/>
      <c r="H3" s="228"/>
      <c r="I3" s="228"/>
      <c r="J3" s="228"/>
    </row>
    <row r="8" spans="1:15">
      <c r="A8" s="83"/>
      <c r="B8" s="83"/>
      <c r="C8" s="83"/>
      <c r="D8" s="229" t="s">
        <v>154</v>
      </c>
      <c r="E8" s="229"/>
      <c r="F8" s="229"/>
      <c r="G8" s="83"/>
      <c r="H8" s="83"/>
      <c r="I8" s="83"/>
      <c r="J8" s="83"/>
      <c r="K8" s="83"/>
      <c r="L8" s="83"/>
      <c r="M8" s="83"/>
    </row>
    <row r="9" spans="1:15">
      <c r="A9" s="83"/>
      <c r="B9" s="83" t="s">
        <v>4</v>
      </c>
      <c r="C9" s="83"/>
      <c r="D9" s="36"/>
      <c r="E9" s="83"/>
      <c r="F9" s="37"/>
      <c r="G9" s="83"/>
      <c r="H9" s="83"/>
      <c r="I9" s="83"/>
      <c r="J9" s="83"/>
      <c r="K9" s="83"/>
      <c r="L9" s="83"/>
      <c r="M9" s="83"/>
    </row>
    <row r="10" spans="1:15">
      <c r="A10" s="83" t="s">
        <v>4</v>
      </c>
      <c r="B10" s="83" t="s">
        <v>5</v>
      </c>
      <c r="C10" s="83"/>
      <c r="D10" s="83" t="s">
        <v>6</v>
      </c>
      <c r="E10" s="83" t="s">
        <v>7</v>
      </c>
      <c r="F10" s="83"/>
      <c r="G10" s="83"/>
      <c r="H10" s="83"/>
      <c r="I10" s="83"/>
      <c r="J10" s="83"/>
      <c r="K10" s="83"/>
      <c r="L10" s="83"/>
      <c r="M10" s="83"/>
    </row>
    <row r="11" spans="1:15">
      <c r="A11" s="38" t="s">
        <v>5</v>
      </c>
      <c r="B11" s="38" t="s">
        <v>8</v>
      </c>
      <c r="C11" s="38" t="s">
        <v>153</v>
      </c>
      <c r="D11" s="38" t="s">
        <v>9</v>
      </c>
      <c r="E11" s="38" t="s">
        <v>9</v>
      </c>
      <c r="F11" s="38" t="s">
        <v>0</v>
      </c>
      <c r="G11" s="83"/>
      <c r="H11" s="38" t="s">
        <v>147</v>
      </c>
      <c r="I11" s="38" t="s">
        <v>148</v>
      </c>
      <c r="J11" s="38" t="s">
        <v>155</v>
      </c>
      <c r="K11" s="83"/>
      <c r="L11" s="83"/>
      <c r="M11" s="83"/>
    </row>
    <row r="13" spans="1:15">
      <c r="A13" s="83">
        <v>364</v>
      </c>
      <c r="B13" s="83" t="s">
        <v>10</v>
      </c>
      <c r="C13" s="35" t="s">
        <v>2</v>
      </c>
      <c r="D13" s="39">
        <f>'2020KY 364 Poles &amp; Towers'!I362</f>
        <v>6.5586025911558696E-2</v>
      </c>
      <c r="E13" s="39">
        <f>'2020KY 364 Poles &amp; Towers'!J362</f>
        <v>0.10474806189918071</v>
      </c>
      <c r="F13" s="39">
        <f>SUM(D13:E13)</f>
        <v>0.17033408781073939</v>
      </c>
      <c r="H13" s="40">
        <f>'2020KY 364 Poles &amp; Towers'!I361</f>
        <v>9880746.805158183</v>
      </c>
      <c r="I13" s="40">
        <f>'2020KY 364 Poles &amp; Towers'!J361</f>
        <v>15780634.114841796</v>
      </c>
      <c r="J13" s="40">
        <f>'2020KY 364 Poles &amp; Towers'!K361</f>
        <v>25661380.919999823</v>
      </c>
      <c r="M13" s="39"/>
      <c r="N13" s="39"/>
      <c r="O13" s="39"/>
    </row>
    <row r="14" spans="1:15">
      <c r="A14" s="83"/>
      <c r="C14" s="35" t="s">
        <v>11</v>
      </c>
      <c r="D14" s="39">
        <f>'2020KY 364 Poles &amp; Towers'!I360</f>
        <v>0.50691286526007018</v>
      </c>
      <c r="E14" s="39">
        <f>'2020KY 364 Poles &amp; Towers'!J360</f>
        <v>0.32275304692919149</v>
      </c>
      <c r="F14" s="39">
        <f>SUM(D14:E14)</f>
        <v>0.82966591218926167</v>
      </c>
      <c r="H14" s="40">
        <f>'2020KY 364 Poles &amp; Towers'!I359</f>
        <v>76368061.706713393</v>
      </c>
      <c r="I14" s="40">
        <f>'2020KY 364 Poles &amp; Towers'!J359</f>
        <v>48623789.793286592</v>
      </c>
      <c r="J14" s="40">
        <f>'2020KY 364 Poles &amp; Towers'!K359</f>
        <v>124991851.49999999</v>
      </c>
      <c r="M14" s="39"/>
      <c r="N14" s="39"/>
      <c r="O14" s="39"/>
    </row>
    <row r="15" spans="1:15">
      <c r="A15" s="83"/>
      <c r="D15" s="39"/>
      <c r="E15" s="39"/>
      <c r="F15" s="39"/>
      <c r="H15" s="40"/>
      <c r="I15" s="40"/>
      <c r="J15" s="40"/>
      <c r="M15" s="39"/>
      <c r="N15" s="39"/>
      <c r="O15" s="39"/>
    </row>
    <row r="16" spans="1:15">
      <c r="A16" s="83">
        <v>365</v>
      </c>
      <c r="B16" s="35" t="s">
        <v>12</v>
      </c>
      <c r="C16" s="35" t="s">
        <v>2</v>
      </c>
      <c r="D16" s="39">
        <f>'2020KY 365 OH Conductors'!H115</f>
        <v>0.24180835178750143</v>
      </c>
      <c r="E16" s="39">
        <f>'2020KY 365 OH Conductors'!I115</f>
        <v>1.5370823473888918E-2</v>
      </c>
      <c r="F16" s="39">
        <f>'2020KY 365 OH Conductors'!J115</f>
        <v>0.25717917526139034</v>
      </c>
      <c r="H16" s="40">
        <f>'2020KY 365 OH Conductors'!H114</f>
        <v>26721609.199130036</v>
      </c>
      <c r="I16" s="40">
        <f>'2020KY 365 OH Conductors'!I114</f>
        <v>1698589.5437516645</v>
      </c>
      <c r="J16" s="40">
        <f>'2020KY 365 OH Conductors'!J114</f>
        <v>28420198.7428817</v>
      </c>
      <c r="M16" s="39"/>
      <c r="N16" s="39"/>
      <c r="O16" s="39"/>
    </row>
    <row r="17" spans="1:15">
      <c r="A17" s="83"/>
      <c r="C17" s="35" t="s">
        <v>11</v>
      </c>
      <c r="D17" s="39">
        <f>'2020KY 365 OH Conductors'!H113</f>
        <v>0.59442781697313241</v>
      </c>
      <c r="E17" s="39">
        <f>'2020KY 365 OH Conductors'!I113</f>
        <v>0.14839300776547723</v>
      </c>
      <c r="F17" s="39">
        <f>'2020KY 365 OH Conductors'!J113</f>
        <v>0.74282082473860966</v>
      </c>
      <c r="H17" s="40">
        <f>'2020KY 365 OH Conductors'!H112</f>
        <v>65688665.030919977</v>
      </c>
      <c r="I17" s="40">
        <f>'2020KY 365 OH Conductors'!I112</f>
        <v>16398523.591431674</v>
      </c>
      <c r="J17" s="40">
        <f>'2020KY 365 OH Conductors'!J112</f>
        <v>82087188.622351646</v>
      </c>
      <c r="M17" s="39"/>
      <c r="N17" s="39"/>
      <c r="O17" s="39"/>
    </row>
    <row r="18" spans="1:15">
      <c r="A18" s="83"/>
      <c r="D18" s="39"/>
      <c r="E18" s="39"/>
      <c r="F18" s="39"/>
      <c r="H18" s="40"/>
      <c r="I18" s="40"/>
      <c r="J18" s="40"/>
      <c r="M18" s="39"/>
      <c r="N18" s="39"/>
      <c r="O18" s="39"/>
    </row>
    <row r="19" spans="1:15">
      <c r="A19" s="83">
        <v>367</v>
      </c>
      <c r="B19" s="35" t="s">
        <v>13</v>
      </c>
      <c r="C19" s="35" t="s">
        <v>2</v>
      </c>
      <c r="D19" s="39">
        <f>'2020KY 367 UG Conductors'!H47</f>
        <v>0.19941898111350587</v>
      </c>
      <c r="E19" s="39">
        <f>'2020KY 367 UG Conductors'!I47</f>
        <v>8.3745464451775484E-2</v>
      </c>
      <c r="F19" s="39">
        <f>'2020KY 367 UG Conductors'!J47</f>
        <v>0.28316444556528142</v>
      </c>
      <c r="H19" s="40">
        <f>'2020KY 367 UG Conductors'!H46</f>
        <v>1075562.4458799977</v>
      </c>
      <c r="I19" s="40">
        <f>'2020KY 367 UG Conductors'!I46</f>
        <v>451679.55464500026</v>
      </c>
      <c r="J19" s="40">
        <f>'2020KY 367 UG Conductors'!J46</f>
        <v>1527242.0005249982</v>
      </c>
      <c r="M19" s="39"/>
      <c r="N19" s="39"/>
      <c r="O19" s="39"/>
    </row>
    <row r="20" spans="1:15">
      <c r="A20" s="83"/>
      <c r="C20" s="35" t="s">
        <v>11</v>
      </c>
      <c r="D20" s="39">
        <f>'2020KY 367 UG Conductors'!H45</f>
        <v>0.61855481002078372</v>
      </c>
      <c r="E20" s="39">
        <f>'2020KY 367 UG Conductors'!I45</f>
        <v>9.8280744413934862E-2</v>
      </c>
      <c r="F20" s="39">
        <f>'2020KY 367 UG Conductors'!J45</f>
        <v>0.71683555443471858</v>
      </c>
      <c r="H20" s="40">
        <f>'2020KY 367 UG Conductors'!H44</f>
        <v>3336163.491870001</v>
      </c>
      <c r="I20" s="40">
        <f>'2020KY 367 UG Conductors'!I44</f>
        <v>530075.30804999976</v>
      </c>
      <c r="J20" s="40">
        <f>'2020KY 367 UG Conductors'!J44</f>
        <v>3866238.7999200006</v>
      </c>
      <c r="M20" s="39"/>
      <c r="N20" s="39"/>
      <c r="O20" s="39"/>
    </row>
    <row r="21" spans="1:15">
      <c r="A21" s="83"/>
      <c r="D21" s="39"/>
      <c r="E21" s="39"/>
      <c r="F21" s="39"/>
      <c r="H21" s="40"/>
      <c r="I21" s="40"/>
      <c r="J21" s="40"/>
      <c r="M21" s="39"/>
      <c r="N21" s="39"/>
      <c r="O21" s="39"/>
    </row>
    <row r="22" spans="1:15">
      <c r="A22" s="83">
        <v>368</v>
      </c>
      <c r="B22" s="35" t="s">
        <v>14</v>
      </c>
      <c r="C22" s="35" t="s">
        <v>2</v>
      </c>
      <c r="D22" s="39">
        <f>'2020KY 368 Transformers'!H45</f>
        <v>0.20623230644656479</v>
      </c>
      <c r="E22" s="39">
        <f>'2020KY 368 Transformers'!G45</f>
        <v>0</v>
      </c>
      <c r="F22" s="39">
        <f>SUM(D22:E22)</f>
        <v>0.20623230644656479</v>
      </c>
      <c r="H22" s="40">
        <f>'2020KY 368 Transformers'!H42</f>
        <v>29179762.409999967</v>
      </c>
      <c r="I22" s="40">
        <f>'2020KY 368 Transformers'!G42</f>
        <v>0</v>
      </c>
      <c r="J22" s="40">
        <f>H22+I22</f>
        <v>29179762.409999967</v>
      </c>
      <c r="M22" s="39"/>
      <c r="N22" s="39"/>
      <c r="O22" s="39"/>
    </row>
    <row r="23" spans="1:15">
      <c r="A23" s="83"/>
      <c r="C23" s="35" t="s">
        <v>11</v>
      </c>
      <c r="D23" s="39">
        <f>'2020KY 368 Transformers'!H44</f>
        <v>0</v>
      </c>
      <c r="E23" s="39">
        <f>'2020KY 368 Transformers'!G44</f>
        <v>0.79376769355343524</v>
      </c>
      <c r="F23" s="39">
        <f>SUM(D23:E23)</f>
        <v>0.79376769355343524</v>
      </c>
      <c r="H23" s="40">
        <f>'2020KY 368 Transformers'!H41</f>
        <v>0</v>
      </c>
      <c r="I23" s="40">
        <f>'2020KY 368 Transformers'!G41</f>
        <v>112310011.49000004</v>
      </c>
      <c r="J23" s="40">
        <f>H23+I23</f>
        <v>112310011.49000004</v>
      </c>
      <c r="M23" s="39"/>
      <c r="N23" s="39"/>
      <c r="O23" s="39"/>
    </row>
    <row r="24" spans="1:15">
      <c r="A24" s="83"/>
      <c r="H24" s="40"/>
      <c r="I24" s="40"/>
      <c r="J24" s="40"/>
    </row>
    <row r="25" spans="1:15">
      <c r="E25" s="41" t="s">
        <v>156</v>
      </c>
      <c r="F25" s="30"/>
      <c r="G25" s="30"/>
      <c r="H25" s="42">
        <f>SUM(H13:H23)</f>
        <v>212250571.08967155</v>
      </c>
      <c r="I25" s="42">
        <f>SUM(I13:I23)</f>
        <v>195793303.39600676</v>
      </c>
      <c r="J25" s="42">
        <f>SUM(J13:J23)</f>
        <v>408043874.48567808</v>
      </c>
    </row>
    <row r="26" spans="1:15">
      <c r="H26" s="40"/>
      <c r="I26" s="40"/>
      <c r="J26" s="40"/>
    </row>
    <row r="27" spans="1:15">
      <c r="E27" s="41" t="s">
        <v>149</v>
      </c>
      <c r="F27" s="30"/>
      <c r="G27" s="30"/>
      <c r="H27" s="42">
        <f>H14+H17+H20+H23</f>
        <v>145392890.22950339</v>
      </c>
      <c r="I27" s="42">
        <f>I14+I17+I20+I23</f>
        <v>177862400.18276832</v>
      </c>
      <c r="J27" s="42">
        <f>J14+J17+J20+J23</f>
        <v>323255290.41227168</v>
      </c>
    </row>
    <row r="29" spans="1:15">
      <c r="E29" s="43" t="s">
        <v>157</v>
      </c>
      <c r="F29" s="30"/>
      <c r="G29" s="30"/>
      <c r="H29" s="44">
        <f>H27/H25</f>
        <v>0.68500588471009505</v>
      </c>
      <c r="I29" s="44">
        <f>I27/I25</f>
        <v>0.90841922117748919</v>
      </c>
      <c r="J29" s="44">
        <f>J27/J25</f>
        <v>0.79220718806212009</v>
      </c>
    </row>
    <row r="31" spans="1:15">
      <c r="H31" s="21"/>
      <c r="I31" s="21"/>
      <c r="J31" s="21"/>
    </row>
    <row r="32" spans="1:15">
      <c r="F32" s="62"/>
      <c r="G32" s="62"/>
      <c r="H32" s="224"/>
      <c r="I32" s="224"/>
      <c r="J32" s="224"/>
    </row>
  </sheetData>
  <mergeCells count="4">
    <mergeCell ref="A1:J1"/>
    <mergeCell ref="A2:J2"/>
    <mergeCell ref="A3:J3"/>
    <mergeCell ref="D8:F8"/>
  </mergeCells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zoomScaleNormal="100" workbookViewId="0">
      <pane ySplit="5" topLeftCell="A6" activePane="bottomLeft" state="frozen"/>
      <selection pane="bottomLeft" activeCell="A4" sqref="A4"/>
    </sheetView>
  </sheetViews>
  <sheetFormatPr defaultColWidth="8.7109375" defaultRowHeight="15"/>
  <cols>
    <col min="1" max="1" width="6.85546875" style="58" bestFit="1" customWidth="1"/>
    <col min="2" max="2" width="9.42578125" style="58" bestFit="1" customWidth="1"/>
    <col min="3" max="3" width="10.7109375" style="58" bestFit="1" customWidth="1"/>
    <col min="4" max="4" width="16" style="58" bestFit="1" customWidth="1"/>
    <col min="5" max="5" width="16" style="58" customWidth="1"/>
    <col min="6" max="6" width="19.5703125" style="58" bestFit="1" customWidth="1"/>
    <col min="7" max="7" width="22" style="58" bestFit="1" customWidth="1"/>
    <col min="8" max="8" width="17.42578125" style="58" bestFit="1" customWidth="1"/>
    <col min="9" max="9" width="18" style="58" bestFit="1" customWidth="1"/>
    <col min="10" max="10" width="11.140625" style="58" bestFit="1" customWidth="1"/>
    <col min="11" max="11" width="12.140625" style="58" bestFit="1" customWidth="1"/>
    <col min="12" max="13" width="13.85546875" style="58" bestFit="1" customWidth="1"/>
    <col min="14" max="14" width="14.85546875" style="58" bestFit="1" customWidth="1"/>
    <col min="15" max="16384" width="8.7109375" style="58"/>
  </cols>
  <sheetData>
    <row r="1" spans="1:14">
      <c r="A1" s="4" t="s">
        <v>170</v>
      </c>
    </row>
    <row r="2" spans="1:14">
      <c r="A2" s="4" t="s">
        <v>15</v>
      </c>
    </row>
    <row r="3" spans="1:14">
      <c r="A3" s="4" t="s">
        <v>287</v>
      </c>
    </row>
    <row r="4" spans="1:14" ht="30">
      <c r="A4" s="58" t="s">
        <v>16</v>
      </c>
      <c r="B4" s="58" t="s">
        <v>5</v>
      </c>
      <c r="C4" s="58" t="s">
        <v>17</v>
      </c>
      <c r="D4" s="58" t="s">
        <v>18</v>
      </c>
      <c r="E4" s="70" t="s">
        <v>188</v>
      </c>
      <c r="F4" s="58" t="s">
        <v>19</v>
      </c>
      <c r="G4" s="58" t="s">
        <v>20</v>
      </c>
      <c r="H4" s="58" t="s">
        <v>189</v>
      </c>
      <c r="I4" s="58" t="s">
        <v>190</v>
      </c>
      <c r="J4" s="129" t="s">
        <v>191</v>
      </c>
      <c r="K4" s="129" t="s">
        <v>192</v>
      </c>
      <c r="L4" s="129" t="s">
        <v>21</v>
      </c>
      <c r="M4" s="129" t="s">
        <v>22</v>
      </c>
      <c r="N4" s="129" t="s">
        <v>23</v>
      </c>
    </row>
    <row r="5" spans="1:14" s="130" customFormat="1">
      <c r="A5" s="130">
        <v>-1</v>
      </c>
      <c r="C5" s="130">
        <v>-2</v>
      </c>
      <c r="D5" s="130">
        <v>-3</v>
      </c>
      <c r="E5" s="130">
        <v>-4</v>
      </c>
      <c r="F5" s="130">
        <v>-5</v>
      </c>
      <c r="G5" s="130">
        <v>-6</v>
      </c>
      <c r="H5" s="130" t="s">
        <v>193</v>
      </c>
      <c r="I5" s="130" t="s">
        <v>194</v>
      </c>
      <c r="J5" s="131" t="s">
        <v>195</v>
      </c>
      <c r="K5" s="131" t="s">
        <v>196</v>
      </c>
      <c r="L5" s="131" t="s">
        <v>197</v>
      </c>
      <c r="M5" s="131" t="s">
        <v>198</v>
      </c>
      <c r="N5" s="131" t="s">
        <v>199</v>
      </c>
    </row>
    <row r="6" spans="1:14">
      <c r="A6" s="132">
        <v>0</v>
      </c>
      <c r="B6" s="132">
        <v>2</v>
      </c>
      <c r="C6" s="132" t="s">
        <v>27</v>
      </c>
      <c r="D6" s="132">
        <v>1</v>
      </c>
      <c r="E6" s="133">
        <v>493.45</v>
      </c>
      <c r="F6" s="132">
        <v>12</v>
      </c>
      <c r="G6" s="132">
        <v>6</v>
      </c>
      <c r="H6" s="134">
        <f>F6/($F6+$G6)</f>
        <v>0.66666666666666663</v>
      </c>
      <c r="I6" s="134">
        <f>G6/($F6+$G6)</f>
        <v>0.33333333333333331</v>
      </c>
      <c r="J6" s="135">
        <f>$D6*H6</f>
        <v>0.66666666666666663</v>
      </c>
      <c r="K6" s="135">
        <f>$D6*I6</f>
        <v>0.33333333333333331</v>
      </c>
      <c r="L6" s="136">
        <f>E6*J6</f>
        <v>328.96666666666664</v>
      </c>
      <c r="M6" s="136">
        <f>E6*K6</f>
        <v>164.48333333333332</v>
      </c>
      <c r="N6" s="136">
        <f>L6+M6</f>
        <v>493.44999999999993</v>
      </c>
    </row>
    <row r="7" spans="1:14">
      <c r="A7" s="132">
        <v>0</v>
      </c>
      <c r="B7" s="132">
        <v>2</v>
      </c>
      <c r="C7" s="132" t="s">
        <v>24</v>
      </c>
      <c r="D7" s="132">
        <v>15</v>
      </c>
      <c r="E7" s="133">
        <v>493.45</v>
      </c>
      <c r="F7" s="132">
        <v>131</v>
      </c>
      <c r="G7" s="132">
        <v>0</v>
      </c>
      <c r="H7" s="134">
        <f t="shared" ref="H7:I70" si="0">F7/($F7+$G7)</f>
        <v>1</v>
      </c>
      <c r="I7" s="134">
        <f t="shared" si="0"/>
        <v>0</v>
      </c>
      <c r="J7" s="135">
        <f t="shared" ref="J7:K70" si="1">$D7*H7</f>
        <v>15</v>
      </c>
      <c r="K7" s="135">
        <f t="shared" si="1"/>
        <v>0</v>
      </c>
      <c r="L7" s="136">
        <f t="shared" ref="L7:L70" si="2">E7*J7</f>
        <v>7401.75</v>
      </c>
      <c r="M7" s="136">
        <f t="shared" ref="M7:M70" si="3">E7*K7</f>
        <v>0</v>
      </c>
      <c r="N7" s="136">
        <f t="shared" ref="N7:N70" si="4">L7+M7</f>
        <v>7401.75</v>
      </c>
    </row>
    <row r="8" spans="1:14">
      <c r="A8" s="132">
        <v>0</v>
      </c>
      <c r="B8" s="132">
        <v>0</v>
      </c>
      <c r="C8" s="132" t="s">
        <v>25</v>
      </c>
      <c r="D8" s="132">
        <v>2</v>
      </c>
      <c r="E8" s="133">
        <v>493.45</v>
      </c>
      <c r="F8" s="132">
        <v>8</v>
      </c>
      <c r="G8" s="132">
        <v>2</v>
      </c>
      <c r="H8" s="134">
        <f t="shared" si="0"/>
        <v>0.8</v>
      </c>
      <c r="I8" s="134">
        <f t="shared" si="0"/>
        <v>0.2</v>
      </c>
      <c r="J8" s="135">
        <f t="shared" si="1"/>
        <v>1.6</v>
      </c>
      <c r="K8" s="135">
        <f t="shared" si="1"/>
        <v>0.4</v>
      </c>
      <c r="L8" s="136">
        <f t="shared" si="2"/>
        <v>789.52</v>
      </c>
      <c r="M8" s="136">
        <f t="shared" si="3"/>
        <v>197.38</v>
      </c>
      <c r="N8" s="136">
        <f t="shared" si="4"/>
        <v>986.9</v>
      </c>
    </row>
    <row r="9" spans="1:14">
      <c r="A9" s="132">
        <v>0</v>
      </c>
      <c r="B9" s="132">
        <v>4</v>
      </c>
      <c r="C9" s="132" t="s">
        <v>27</v>
      </c>
      <c r="D9" s="132">
        <v>15</v>
      </c>
      <c r="E9" s="133">
        <v>493.45</v>
      </c>
      <c r="F9" s="132">
        <v>105</v>
      </c>
      <c r="G9" s="132">
        <v>87</v>
      </c>
      <c r="H9" s="134">
        <f t="shared" si="0"/>
        <v>0.546875</v>
      </c>
      <c r="I9" s="134">
        <f t="shared" si="0"/>
        <v>0.453125</v>
      </c>
      <c r="J9" s="135">
        <f t="shared" si="1"/>
        <v>8.203125</v>
      </c>
      <c r="K9" s="135">
        <f t="shared" si="1"/>
        <v>6.796875</v>
      </c>
      <c r="L9" s="136">
        <f t="shared" si="2"/>
        <v>4047.83203125</v>
      </c>
      <c r="M9" s="136">
        <f t="shared" si="3"/>
        <v>3353.91796875</v>
      </c>
      <c r="N9" s="136">
        <f t="shared" si="4"/>
        <v>7401.75</v>
      </c>
    </row>
    <row r="10" spans="1:14">
      <c r="A10" s="132">
        <v>0</v>
      </c>
      <c r="B10" s="132">
        <v>4</v>
      </c>
      <c r="C10" s="132" t="s">
        <v>25</v>
      </c>
      <c r="D10" s="132">
        <v>69</v>
      </c>
      <c r="E10" s="133">
        <v>493.45</v>
      </c>
      <c r="F10" s="132">
        <v>353</v>
      </c>
      <c r="G10" s="132">
        <v>178</v>
      </c>
      <c r="H10" s="134">
        <f t="shared" si="0"/>
        <v>0.66478342749529196</v>
      </c>
      <c r="I10" s="134">
        <f t="shared" si="0"/>
        <v>0.3352165725047081</v>
      </c>
      <c r="J10" s="135">
        <f t="shared" si="1"/>
        <v>45.870056497175142</v>
      </c>
      <c r="K10" s="135">
        <f t="shared" si="1"/>
        <v>23.129943502824858</v>
      </c>
      <c r="L10" s="136">
        <f t="shared" si="2"/>
        <v>22634.579378531074</v>
      </c>
      <c r="M10" s="136">
        <f t="shared" si="3"/>
        <v>11413.470621468927</v>
      </c>
      <c r="N10" s="136">
        <f t="shared" si="4"/>
        <v>34048.050000000003</v>
      </c>
    </row>
    <row r="11" spans="1:14">
      <c r="A11" s="132">
        <v>0</v>
      </c>
      <c r="B11" s="132">
        <v>2</v>
      </c>
      <c r="C11" s="132" t="s">
        <v>25</v>
      </c>
      <c r="D11" s="132">
        <v>8</v>
      </c>
      <c r="E11" s="133">
        <v>493.45</v>
      </c>
      <c r="F11" s="132">
        <v>45</v>
      </c>
      <c r="G11" s="132">
        <v>16</v>
      </c>
      <c r="H11" s="134">
        <f t="shared" si="0"/>
        <v>0.73770491803278693</v>
      </c>
      <c r="I11" s="134">
        <f t="shared" si="0"/>
        <v>0.26229508196721313</v>
      </c>
      <c r="J11" s="135">
        <f t="shared" si="1"/>
        <v>5.9016393442622954</v>
      </c>
      <c r="K11" s="135">
        <f t="shared" si="1"/>
        <v>2.098360655737705</v>
      </c>
      <c r="L11" s="136">
        <f t="shared" si="2"/>
        <v>2912.1639344262294</v>
      </c>
      <c r="M11" s="136">
        <f t="shared" si="3"/>
        <v>1035.4360655737705</v>
      </c>
      <c r="N11" s="136">
        <f t="shared" si="4"/>
        <v>3947.6</v>
      </c>
    </row>
    <row r="12" spans="1:14">
      <c r="A12" s="132">
        <v>0</v>
      </c>
      <c r="B12" s="132">
        <v>4</v>
      </c>
      <c r="C12" s="132" t="s">
        <v>24</v>
      </c>
      <c r="D12" s="132">
        <v>65</v>
      </c>
      <c r="E12" s="133">
        <v>493.45</v>
      </c>
      <c r="F12" s="132">
        <v>428</v>
      </c>
      <c r="G12" s="132">
        <v>0</v>
      </c>
      <c r="H12" s="134">
        <f t="shared" si="0"/>
        <v>1</v>
      </c>
      <c r="I12" s="134">
        <f t="shared" si="0"/>
        <v>0</v>
      </c>
      <c r="J12" s="135">
        <f t="shared" si="1"/>
        <v>65</v>
      </c>
      <c r="K12" s="135">
        <f t="shared" si="1"/>
        <v>0</v>
      </c>
      <c r="L12" s="136">
        <f t="shared" si="2"/>
        <v>32074.25</v>
      </c>
      <c r="M12" s="136">
        <f t="shared" si="3"/>
        <v>0</v>
      </c>
      <c r="N12" s="136">
        <f t="shared" si="4"/>
        <v>32074.25</v>
      </c>
    </row>
    <row r="13" spans="1:14">
      <c r="A13" s="132">
        <v>0</v>
      </c>
      <c r="B13" s="132">
        <v>5</v>
      </c>
      <c r="C13" s="132" t="s">
        <v>25</v>
      </c>
      <c r="D13" s="132">
        <v>77</v>
      </c>
      <c r="E13" s="133">
        <v>493.45</v>
      </c>
      <c r="F13" s="132">
        <v>301</v>
      </c>
      <c r="G13" s="132">
        <v>103</v>
      </c>
      <c r="H13" s="134">
        <f t="shared" si="0"/>
        <v>0.74504950495049505</v>
      </c>
      <c r="I13" s="134">
        <f t="shared" si="0"/>
        <v>0.25495049504950495</v>
      </c>
      <c r="J13" s="135">
        <f t="shared" si="1"/>
        <v>57.368811881188115</v>
      </c>
      <c r="K13" s="135">
        <f t="shared" si="1"/>
        <v>19.631188118811881</v>
      </c>
      <c r="L13" s="136">
        <f t="shared" si="2"/>
        <v>28308.640222772276</v>
      </c>
      <c r="M13" s="136">
        <f t="shared" si="3"/>
        <v>9687.0097772277222</v>
      </c>
      <c r="N13" s="136">
        <f t="shared" si="4"/>
        <v>37995.649999999994</v>
      </c>
    </row>
    <row r="14" spans="1:14">
      <c r="A14" s="132">
        <v>0</v>
      </c>
      <c r="B14" s="132">
        <v>4</v>
      </c>
      <c r="C14" s="132" t="s">
        <v>26</v>
      </c>
      <c r="D14" s="132">
        <v>44</v>
      </c>
      <c r="E14" s="133">
        <v>493.45</v>
      </c>
      <c r="F14" s="132">
        <v>0</v>
      </c>
      <c r="G14" s="132">
        <v>158</v>
      </c>
      <c r="H14" s="134">
        <f t="shared" si="0"/>
        <v>0</v>
      </c>
      <c r="I14" s="134">
        <f t="shared" si="0"/>
        <v>1</v>
      </c>
      <c r="J14" s="135">
        <f t="shared" si="1"/>
        <v>0</v>
      </c>
      <c r="K14" s="135">
        <f t="shared" si="1"/>
        <v>44</v>
      </c>
      <c r="L14" s="136">
        <f t="shared" si="2"/>
        <v>0</v>
      </c>
      <c r="M14" s="136">
        <f t="shared" si="3"/>
        <v>21711.8</v>
      </c>
      <c r="N14" s="136">
        <f t="shared" si="4"/>
        <v>21711.8</v>
      </c>
    </row>
    <row r="15" spans="1:14">
      <c r="A15" s="132">
        <v>0</v>
      </c>
      <c r="B15" s="132" t="s">
        <v>28</v>
      </c>
      <c r="C15" s="132" t="s">
        <v>27</v>
      </c>
      <c r="D15" s="132">
        <v>1</v>
      </c>
      <c r="E15" s="133">
        <v>493.45</v>
      </c>
      <c r="F15" s="132">
        <v>8</v>
      </c>
      <c r="G15" s="132">
        <v>8</v>
      </c>
      <c r="H15" s="134">
        <f t="shared" si="0"/>
        <v>0.5</v>
      </c>
      <c r="I15" s="134">
        <f t="shared" si="0"/>
        <v>0.5</v>
      </c>
      <c r="J15" s="135">
        <f t="shared" si="1"/>
        <v>0.5</v>
      </c>
      <c r="K15" s="135">
        <f t="shared" si="1"/>
        <v>0.5</v>
      </c>
      <c r="L15" s="136">
        <f t="shared" si="2"/>
        <v>246.72499999999999</v>
      </c>
      <c r="M15" s="136">
        <f t="shared" si="3"/>
        <v>246.72499999999999</v>
      </c>
      <c r="N15" s="136">
        <f t="shared" si="4"/>
        <v>493.45</v>
      </c>
    </row>
    <row r="16" spans="1:14">
      <c r="A16" s="132">
        <v>0</v>
      </c>
      <c r="B16" s="132" t="s">
        <v>28</v>
      </c>
      <c r="C16" s="132" t="s">
        <v>25</v>
      </c>
      <c r="D16" s="132">
        <v>5</v>
      </c>
      <c r="E16" s="133">
        <v>493.45</v>
      </c>
      <c r="F16" s="132">
        <v>32</v>
      </c>
      <c r="G16" s="132">
        <v>29</v>
      </c>
      <c r="H16" s="134">
        <f t="shared" si="0"/>
        <v>0.52459016393442626</v>
      </c>
      <c r="I16" s="134">
        <f t="shared" si="0"/>
        <v>0.47540983606557374</v>
      </c>
      <c r="J16" s="135">
        <f t="shared" si="1"/>
        <v>2.6229508196721314</v>
      </c>
      <c r="K16" s="135">
        <f t="shared" si="1"/>
        <v>2.3770491803278686</v>
      </c>
      <c r="L16" s="136">
        <f t="shared" si="2"/>
        <v>1294.2950819672133</v>
      </c>
      <c r="M16" s="136">
        <f t="shared" si="3"/>
        <v>1172.9549180327867</v>
      </c>
      <c r="N16" s="136">
        <f t="shared" si="4"/>
        <v>2467.25</v>
      </c>
    </row>
    <row r="17" spans="1:14">
      <c r="A17" s="132">
        <v>0</v>
      </c>
      <c r="B17" s="132">
        <v>6</v>
      </c>
      <c r="C17" s="132" t="s">
        <v>27</v>
      </c>
      <c r="D17" s="132">
        <v>1</v>
      </c>
      <c r="E17" s="133">
        <v>493.45</v>
      </c>
      <c r="F17" s="132">
        <v>4</v>
      </c>
      <c r="G17" s="132">
        <v>3</v>
      </c>
      <c r="H17" s="134">
        <f t="shared" si="0"/>
        <v>0.5714285714285714</v>
      </c>
      <c r="I17" s="134">
        <f t="shared" si="0"/>
        <v>0.42857142857142855</v>
      </c>
      <c r="J17" s="135">
        <f t="shared" si="1"/>
        <v>0.5714285714285714</v>
      </c>
      <c r="K17" s="135">
        <f t="shared" si="1"/>
        <v>0.42857142857142855</v>
      </c>
      <c r="L17" s="136">
        <f t="shared" si="2"/>
        <v>281.97142857142853</v>
      </c>
      <c r="M17" s="136">
        <f t="shared" si="3"/>
        <v>211.4785714285714</v>
      </c>
      <c r="N17" s="136">
        <f t="shared" si="4"/>
        <v>493.44999999999993</v>
      </c>
    </row>
    <row r="18" spans="1:14">
      <c r="A18" s="132">
        <v>0</v>
      </c>
      <c r="B18" s="132">
        <v>6</v>
      </c>
      <c r="C18" s="132" t="s">
        <v>25</v>
      </c>
      <c r="D18" s="132">
        <v>21</v>
      </c>
      <c r="E18" s="133">
        <v>493.45</v>
      </c>
      <c r="F18" s="132">
        <v>66</v>
      </c>
      <c r="G18" s="132">
        <v>50</v>
      </c>
      <c r="H18" s="134">
        <f t="shared" si="0"/>
        <v>0.56896551724137934</v>
      </c>
      <c r="I18" s="134">
        <f t="shared" si="0"/>
        <v>0.43103448275862066</v>
      </c>
      <c r="J18" s="135">
        <f t="shared" si="1"/>
        <v>11.948275862068966</v>
      </c>
      <c r="K18" s="135">
        <f t="shared" si="1"/>
        <v>9.0517241379310338</v>
      </c>
      <c r="L18" s="136">
        <f t="shared" si="2"/>
        <v>5895.876724137931</v>
      </c>
      <c r="M18" s="136">
        <f t="shared" si="3"/>
        <v>4466.5732758620688</v>
      </c>
      <c r="N18" s="136">
        <f t="shared" si="4"/>
        <v>10362.450000000001</v>
      </c>
    </row>
    <row r="19" spans="1:14">
      <c r="A19" s="132">
        <v>0</v>
      </c>
      <c r="B19" s="132" t="s">
        <v>28</v>
      </c>
      <c r="C19" s="132" t="s">
        <v>26</v>
      </c>
      <c r="D19" s="132">
        <v>12</v>
      </c>
      <c r="E19" s="133">
        <v>493.45</v>
      </c>
      <c r="F19" s="132">
        <v>0</v>
      </c>
      <c r="G19" s="132">
        <v>57</v>
      </c>
      <c r="H19" s="134">
        <f t="shared" si="0"/>
        <v>0</v>
      </c>
      <c r="I19" s="134">
        <f t="shared" si="0"/>
        <v>1</v>
      </c>
      <c r="J19" s="135">
        <f t="shared" si="1"/>
        <v>0</v>
      </c>
      <c r="K19" s="135">
        <f t="shared" si="1"/>
        <v>12</v>
      </c>
      <c r="L19" s="136">
        <f t="shared" si="2"/>
        <v>0</v>
      </c>
      <c r="M19" s="136">
        <f t="shared" si="3"/>
        <v>5921.4</v>
      </c>
      <c r="N19" s="136">
        <f t="shared" si="4"/>
        <v>5921.4</v>
      </c>
    </row>
    <row r="20" spans="1:14">
      <c r="A20" s="132">
        <v>0</v>
      </c>
      <c r="B20" s="132">
        <v>6</v>
      </c>
      <c r="C20" s="132" t="s">
        <v>24</v>
      </c>
      <c r="D20" s="132">
        <v>33</v>
      </c>
      <c r="E20" s="133">
        <v>493.45</v>
      </c>
      <c r="F20" s="132">
        <v>144</v>
      </c>
      <c r="G20" s="132">
        <v>0</v>
      </c>
      <c r="H20" s="134">
        <f t="shared" si="0"/>
        <v>1</v>
      </c>
      <c r="I20" s="134">
        <f t="shared" si="0"/>
        <v>0</v>
      </c>
      <c r="J20" s="135">
        <f t="shared" si="1"/>
        <v>33</v>
      </c>
      <c r="K20" s="135">
        <f t="shared" si="1"/>
        <v>0</v>
      </c>
      <c r="L20" s="136">
        <f t="shared" si="2"/>
        <v>16283.85</v>
      </c>
      <c r="M20" s="136">
        <f t="shared" si="3"/>
        <v>0</v>
      </c>
      <c r="N20" s="136">
        <f t="shared" si="4"/>
        <v>16283.85</v>
      </c>
    </row>
    <row r="21" spans="1:14">
      <c r="A21" s="132">
        <v>0</v>
      </c>
      <c r="B21" s="132">
        <v>0</v>
      </c>
      <c r="C21" s="132" t="s">
        <v>26</v>
      </c>
      <c r="D21" s="132">
        <v>197</v>
      </c>
      <c r="E21" s="133">
        <v>493.45</v>
      </c>
      <c r="F21" s="132">
        <v>0</v>
      </c>
      <c r="G21" s="132">
        <v>676</v>
      </c>
      <c r="H21" s="134">
        <f t="shared" si="0"/>
        <v>0</v>
      </c>
      <c r="I21" s="134">
        <f t="shared" si="0"/>
        <v>1</v>
      </c>
      <c r="J21" s="135">
        <f t="shared" si="1"/>
        <v>0</v>
      </c>
      <c r="K21" s="135">
        <f t="shared" si="1"/>
        <v>197</v>
      </c>
      <c r="L21" s="136">
        <f t="shared" si="2"/>
        <v>0</v>
      </c>
      <c r="M21" s="136">
        <f t="shared" si="3"/>
        <v>97209.65</v>
      </c>
      <c r="N21" s="136">
        <f t="shared" si="4"/>
        <v>97209.65</v>
      </c>
    </row>
    <row r="22" spans="1:14">
      <c r="A22" s="132">
        <v>0</v>
      </c>
      <c r="B22" s="132">
        <v>0</v>
      </c>
      <c r="C22" s="132" t="s">
        <v>25</v>
      </c>
      <c r="D22" s="132">
        <v>90</v>
      </c>
      <c r="E22" s="133">
        <v>493.45</v>
      </c>
      <c r="F22" s="132">
        <v>339</v>
      </c>
      <c r="G22" s="132">
        <v>148</v>
      </c>
      <c r="H22" s="134">
        <f t="shared" si="0"/>
        <v>0.6960985626283368</v>
      </c>
      <c r="I22" s="134">
        <f t="shared" si="0"/>
        <v>0.30390143737166325</v>
      </c>
      <c r="J22" s="135">
        <f t="shared" si="1"/>
        <v>62.648870636550313</v>
      </c>
      <c r="K22" s="135">
        <f t="shared" si="1"/>
        <v>27.351129363449694</v>
      </c>
      <c r="L22" s="136">
        <f t="shared" si="2"/>
        <v>30914.085215605752</v>
      </c>
      <c r="M22" s="136">
        <f t="shared" si="3"/>
        <v>13496.414784394252</v>
      </c>
      <c r="N22" s="136">
        <f t="shared" si="4"/>
        <v>44410.5</v>
      </c>
    </row>
    <row r="23" spans="1:14">
      <c r="A23" s="132">
        <v>0</v>
      </c>
      <c r="B23" s="132" t="s">
        <v>29</v>
      </c>
      <c r="C23" s="132" t="s">
        <v>24</v>
      </c>
      <c r="D23" s="132">
        <v>572</v>
      </c>
      <c r="E23" s="133">
        <v>493.45</v>
      </c>
      <c r="F23" s="132">
        <v>3229</v>
      </c>
      <c r="G23" s="132">
        <v>0</v>
      </c>
      <c r="H23" s="134">
        <f t="shared" si="0"/>
        <v>1</v>
      </c>
      <c r="I23" s="134">
        <f t="shared" si="0"/>
        <v>0</v>
      </c>
      <c r="J23" s="135">
        <f t="shared" si="1"/>
        <v>572</v>
      </c>
      <c r="K23" s="135">
        <f t="shared" si="1"/>
        <v>0</v>
      </c>
      <c r="L23" s="136">
        <f t="shared" si="2"/>
        <v>282253.39999999997</v>
      </c>
      <c r="M23" s="136">
        <f t="shared" si="3"/>
        <v>0</v>
      </c>
      <c r="N23" s="136">
        <f t="shared" si="4"/>
        <v>282253.39999999997</v>
      </c>
    </row>
    <row r="24" spans="1:14">
      <c r="A24" s="132">
        <v>0</v>
      </c>
      <c r="B24" s="132">
        <v>3</v>
      </c>
      <c r="C24" s="132" t="s">
        <v>26</v>
      </c>
      <c r="D24" s="132">
        <v>2</v>
      </c>
      <c r="E24" s="133">
        <v>493.45</v>
      </c>
      <c r="F24" s="132">
        <v>0</v>
      </c>
      <c r="G24" s="132">
        <v>9</v>
      </c>
      <c r="H24" s="134">
        <f t="shared" si="0"/>
        <v>0</v>
      </c>
      <c r="I24" s="134">
        <f t="shared" si="0"/>
        <v>1</v>
      </c>
      <c r="J24" s="135">
        <f t="shared" si="1"/>
        <v>0</v>
      </c>
      <c r="K24" s="135">
        <f t="shared" si="1"/>
        <v>2</v>
      </c>
      <c r="L24" s="136">
        <f t="shared" si="2"/>
        <v>0</v>
      </c>
      <c r="M24" s="136">
        <f t="shared" si="3"/>
        <v>986.9</v>
      </c>
      <c r="N24" s="136">
        <f t="shared" si="4"/>
        <v>986.9</v>
      </c>
    </row>
    <row r="25" spans="1:14">
      <c r="A25" s="132">
        <v>0</v>
      </c>
      <c r="B25" s="132" t="s">
        <v>29</v>
      </c>
      <c r="C25" s="132" t="s">
        <v>27</v>
      </c>
      <c r="D25" s="132">
        <v>94</v>
      </c>
      <c r="E25" s="133">
        <v>493.45</v>
      </c>
      <c r="F25" s="132">
        <v>531</v>
      </c>
      <c r="G25" s="132">
        <v>367</v>
      </c>
      <c r="H25" s="134">
        <f t="shared" si="0"/>
        <v>0.59131403118040093</v>
      </c>
      <c r="I25" s="134">
        <f t="shared" si="0"/>
        <v>0.40868596881959912</v>
      </c>
      <c r="J25" s="135">
        <f t="shared" si="1"/>
        <v>55.583518930957688</v>
      </c>
      <c r="K25" s="135">
        <f t="shared" si="1"/>
        <v>38.41648106904232</v>
      </c>
      <c r="L25" s="136">
        <f t="shared" si="2"/>
        <v>27427.687416481069</v>
      </c>
      <c r="M25" s="136">
        <f t="shared" si="3"/>
        <v>18956.61258351893</v>
      </c>
      <c r="N25" s="136">
        <f t="shared" si="4"/>
        <v>46384.3</v>
      </c>
    </row>
    <row r="26" spans="1:14">
      <c r="A26" s="132">
        <v>0</v>
      </c>
      <c r="B26" s="132" t="s">
        <v>29</v>
      </c>
      <c r="C26" s="132" t="s">
        <v>25</v>
      </c>
      <c r="D26" s="132">
        <v>569</v>
      </c>
      <c r="E26" s="133">
        <v>493.45</v>
      </c>
      <c r="F26" s="132">
        <v>2445</v>
      </c>
      <c r="G26" s="132">
        <v>1013</v>
      </c>
      <c r="H26" s="134">
        <f t="shared" si="0"/>
        <v>0.70705610179294387</v>
      </c>
      <c r="I26" s="134">
        <f t="shared" si="0"/>
        <v>0.29294389820705607</v>
      </c>
      <c r="J26" s="135">
        <f t="shared" si="1"/>
        <v>402.31492192018504</v>
      </c>
      <c r="K26" s="135">
        <f t="shared" si="1"/>
        <v>166.6850780798149</v>
      </c>
      <c r="L26" s="136">
        <f t="shared" si="2"/>
        <v>198522.29822151532</v>
      </c>
      <c r="M26" s="136">
        <f t="shared" si="3"/>
        <v>82250.751778484657</v>
      </c>
      <c r="N26" s="136">
        <f t="shared" si="4"/>
        <v>280773.05</v>
      </c>
    </row>
    <row r="27" spans="1:14">
      <c r="A27" s="132">
        <v>0</v>
      </c>
      <c r="B27" s="132">
        <v>3</v>
      </c>
      <c r="C27" s="132" t="s">
        <v>25</v>
      </c>
      <c r="D27" s="132">
        <v>7</v>
      </c>
      <c r="E27" s="133">
        <v>493.45</v>
      </c>
      <c r="F27" s="132">
        <v>33</v>
      </c>
      <c r="G27" s="132">
        <v>20</v>
      </c>
      <c r="H27" s="134">
        <f t="shared" si="0"/>
        <v>0.62264150943396224</v>
      </c>
      <c r="I27" s="134">
        <f t="shared" si="0"/>
        <v>0.37735849056603776</v>
      </c>
      <c r="J27" s="135">
        <f t="shared" si="1"/>
        <v>4.3584905660377355</v>
      </c>
      <c r="K27" s="135">
        <f t="shared" si="1"/>
        <v>2.6415094339622645</v>
      </c>
      <c r="L27" s="136">
        <f t="shared" si="2"/>
        <v>2150.6971698113207</v>
      </c>
      <c r="M27" s="136">
        <f t="shared" si="3"/>
        <v>1303.4528301886794</v>
      </c>
      <c r="N27" s="136">
        <f t="shared" si="4"/>
        <v>3454.15</v>
      </c>
    </row>
    <row r="28" spans="1:14">
      <c r="A28" s="132">
        <v>0</v>
      </c>
      <c r="B28" s="132" t="s">
        <v>29</v>
      </c>
      <c r="C28" s="132" t="s">
        <v>26</v>
      </c>
      <c r="D28" s="132">
        <v>834</v>
      </c>
      <c r="E28" s="133">
        <v>493.45</v>
      </c>
      <c r="F28" s="132">
        <v>0</v>
      </c>
      <c r="G28" s="132">
        <v>2776</v>
      </c>
      <c r="H28" s="134">
        <f t="shared" si="0"/>
        <v>0</v>
      </c>
      <c r="I28" s="134">
        <f t="shared" si="0"/>
        <v>1</v>
      </c>
      <c r="J28" s="135">
        <f t="shared" si="1"/>
        <v>0</v>
      </c>
      <c r="K28" s="135">
        <f t="shared" si="1"/>
        <v>834</v>
      </c>
      <c r="L28" s="136">
        <f t="shared" si="2"/>
        <v>0</v>
      </c>
      <c r="M28" s="136">
        <f t="shared" si="3"/>
        <v>411537.3</v>
      </c>
      <c r="N28" s="136">
        <f t="shared" si="4"/>
        <v>411537.3</v>
      </c>
    </row>
    <row r="29" spans="1:14">
      <c r="A29" s="132">
        <v>0</v>
      </c>
      <c r="B29" s="132">
        <v>3</v>
      </c>
      <c r="C29" s="132" t="s">
        <v>24</v>
      </c>
      <c r="D29" s="132">
        <v>5</v>
      </c>
      <c r="E29" s="133">
        <v>493.45</v>
      </c>
      <c r="F29" s="132">
        <v>28</v>
      </c>
      <c r="G29" s="132">
        <v>0</v>
      </c>
      <c r="H29" s="134">
        <f t="shared" si="0"/>
        <v>1</v>
      </c>
      <c r="I29" s="134">
        <f t="shared" si="0"/>
        <v>0</v>
      </c>
      <c r="J29" s="135">
        <f t="shared" si="1"/>
        <v>5</v>
      </c>
      <c r="K29" s="135">
        <f t="shared" si="1"/>
        <v>0</v>
      </c>
      <c r="L29" s="136">
        <f t="shared" si="2"/>
        <v>2467.25</v>
      </c>
      <c r="M29" s="136">
        <f t="shared" si="3"/>
        <v>0</v>
      </c>
      <c r="N29" s="136">
        <f t="shared" si="4"/>
        <v>2467.25</v>
      </c>
    </row>
    <row r="30" spans="1:14">
      <c r="A30" s="132">
        <v>0</v>
      </c>
      <c r="B30" s="132">
        <v>6</v>
      </c>
      <c r="C30" s="132" t="s">
        <v>26</v>
      </c>
      <c r="D30" s="132">
        <v>49</v>
      </c>
      <c r="E30" s="133">
        <v>493.45</v>
      </c>
      <c r="F30" s="132">
        <v>0</v>
      </c>
      <c r="G30" s="132">
        <v>173</v>
      </c>
      <c r="H30" s="134">
        <f t="shared" si="0"/>
        <v>0</v>
      </c>
      <c r="I30" s="134">
        <f t="shared" si="0"/>
        <v>1</v>
      </c>
      <c r="J30" s="135">
        <f t="shared" si="1"/>
        <v>0</v>
      </c>
      <c r="K30" s="135">
        <f t="shared" si="1"/>
        <v>49</v>
      </c>
      <c r="L30" s="136">
        <f t="shared" si="2"/>
        <v>0</v>
      </c>
      <c r="M30" s="136">
        <f t="shared" si="3"/>
        <v>24179.05</v>
      </c>
      <c r="N30" s="136">
        <f t="shared" si="4"/>
        <v>24179.05</v>
      </c>
    </row>
    <row r="31" spans="1:14">
      <c r="A31" s="132">
        <v>0</v>
      </c>
      <c r="B31" s="132">
        <v>5</v>
      </c>
      <c r="C31" s="132" t="s">
        <v>26</v>
      </c>
      <c r="D31" s="132">
        <v>75</v>
      </c>
      <c r="E31" s="133">
        <v>493.45</v>
      </c>
      <c r="F31" s="132">
        <v>0</v>
      </c>
      <c r="G31" s="132">
        <v>278</v>
      </c>
      <c r="H31" s="134">
        <f t="shared" si="0"/>
        <v>0</v>
      </c>
      <c r="I31" s="134">
        <f t="shared" si="0"/>
        <v>1</v>
      </c>
      <c r="J31" s="135">
        <f t="shared" si="1"/>
        <v>0</v>
      </c>
      <c r="K31" s="135">
        <f t="shared" si="1"/>
        <v>75</v>
      </c>
      <c r="L31" s="136">
        <f t="shared" si="2"/>
        <v>0</v>
      </c>
      <c r="M31" s="136">
        <f t="shared" si="3"/>
        <v>37008.75</v>
      </c>
      <c r="N31" s="136">
        <f t="shared" si="4"/>
        <v>37008.75</v>
      </c>
    </row>
    <row r="32" spans="1:14">
      <c r="A32" s="132">
        <v>0</v>
      </c>
      <c r="B32" s="132">
        <v>5</v>
      </c>
      <c r="C32" s="132" t="s">
        <v>27</v>
      </c>
      <c r="D32" s="132">
        <v>6</v>
      </c>
      <c r="E32" s="133">
        <v>493.45</v>
      </c>
      <c r="F32" s="132">
        <v>32</v>
      </c>
      <c r="G32" s="132">
        <v>22</v>
      </c>
      <c r="H32" s="134">
        <f t="shared" si="0"/>
        <v>0.59259259259259256</v>
      </c>
      <c r="I32" s="134">
        <f t="shared" si="0"/>
        <v>0.40740740740740738</v>
      </c>
      <c r="J32" s="135">
        <f t="shared" si="1"/>
        <v>3.5555555555555554</v>
      </c>
      <c r="K32" s="135">
        <f t="shared" si="1"/>
        <v>2.4444444444444442</v>
      </c>
      <c r="L32" s="136">
        <f t="shared" si="2"/>
        <v>1754.4888888888888</v>
      </c>
      <c r="M32" s="136">
        <f t="shared" si="3"/>
        <v>1206.211111111111</v>
      </c>
      <c r="N32" s="136">
        <f t="shared" si="4"/>
        <v>2960.7</v>
      </c>
    </row>
    <row r="33" spans="1:14">
      <c r="A33" s="132">
        <v>0</v>
      </c>
      <c r="B33" s="132">
        <v>5</v>
      </c>
      <c r="C33" s="132" t="s">
        <v>24</v>
      </c>
      <c r="D33" s="132">
        <v>61</v>
      </c>
      <c r="E33" s="133">
        <v>493.45</v>
      </c>
      <c r="F33" s="132">
        <v>308</v>
      </c>
      <c r="G33" s="132">
        <v>0</v>
      </c>
      <c r="H33" s="134">
        <f t="shared" si="0"/>
        <v>1</v>
      </c>
      <c r="I33" s="134">
        <f t="shared" si="0"/>
        <v>0</v>
      </c>
      <c r="J33" s="135">
        <f t="shared" si="1"/>
        <v>61</v>
      </c>
      <c r="K33" s="135">
        <f t="shared" si="1"/>
        <v>0</v>
      </c>
      <c r="L33" s="136">
        <f t="shared" si="2"/>
        <v>30100.45</v>
      </c>
      <c r="M33" s="136">
        <f t="shared" si="3"/>
        <v>0</v>
      </c>
      <c r="N33" s="136">
        <f t="shared" si="4"/>
        <v>30100.45</v>
      </c>
    </row>
    <row r="34" spans="1:14">
      <c r="A34" s="132">
        <v>0</v>
      </c>
      <c r="B34" s="132">
        <v>7</v>
      </c>
      <c r="C34" s="132" t="s">
        <v>26</v>
      </c>
      <c r="D34" s="132">
        <v>3</v>
      </c>
      <c r="E34" s="133">
        <v>493.45</v>
      </c>
      <c r="F34" s="132">
        <v>0</v>
      </c>
      <c r="G34" s="132">
        <v>23</v>
      </c>
      <c r="H34" s="134">
        <f t="shared" si="0"/>
        <v>0</v>
      </c>
      <c r="I34" s="134">
        <f t="shared" si="0"/>
        <v>1</v>
      </c>
      <c r="J34" s="135">
        <f t="shared" si="1"/>
        <v>0</v>
      </c>
      <c r="K34" s="135">
        <f t="shared" si="1"/>
        <v>3</v>
      </c>
      <c r="L34" s="136">
        <f t="shared" si="2"/>
        <v>0</v>
      </c>
      <c r="M34" s="136">
        <f t="shared" si="3"/>
        <v>1480.35</v>
      </c>
      <c r="N34" s="136">
        <f t="shared" si="4"/>
        <v>1480.35</v>
      </c>
    </row>
    <row r="35" spans="1:14">
      <c r="A35" s="132">
        <v>0</v>
      </c>
      <c r="B35" s="132">
        <v>7</v>
      </c>
      <c r="C35" s="132" t="s">
        <v>27</v>
      </c>
      <c r="D35" s="132">
        <v>1</v>
      </c>
      <c r="E35" s="133">
        <v>493.45</v>
      </c>
      <c r="F35" s="132">
        <v>2</v>
      </c>
      <c r="G35" s="132">
        <v>3</v>
      </c>
      <c r="H35" s="134">
        <f t="shared" si="0"/>
        <v>0.4</v>
      </c>
      <c r="I35" s="134">
        <f t="shared" si="0"/>
        <v>0.6</v>
      </c>
      <c r="J35" s="135">
        <f t="shared" si="1"/>
        <v>0.4</v>
      </c>
      <c r="K35" s="135">
        <f t="shared" si="1"/>
        <v>0.6</v>
      </c>
      <c r="L35" s="136">
        <f t="shared" si="2"/>
        <v>197.38</v>
      </c>
      <c r="M35" s="136">
        <f t="shared" si="3"/>
        <v>296.07</v>
      </c>
      <c r="N35" s="136">
        <f t="shared" si="4"/>
        <v>493.45</v>
      </c>
    </row>
    <row r="36" spans="1:14">
      <c r="A36" s="132">
        <v>0</v>
      </c>
      <c r="B36" s="132">
        <v>0</v>
      </c>
      <c r="C36" s="132" t="s">
        <v>27</v>
      </c>
      <c r="D36" s="132">
        <v>22</v>
      </c>
      <c r="E36" s="133">
        <v>493.45</v>
      </c>
      <c r="F36" s="132">
        <v>117</v>
      </c>
      <c r="G36" s="132">
        <v>81</v>
      </c>
      <c r="H36" s="134">
        <f t="shared" si="0"/>
        <v>0.59090909090909094</v>
      </c>
      <c r="I36" s="134">
        <f t="shared" si="0"/>
        <v>0.40909090909090912</v>
      </c>
      <c r="J36" s="135">
        <f t="shared" si="1"/>
        <v>13</v>
      </c>
      <c r="K36" s="135">
        <f t="shared" si="1"/>
        <v>9</v>
      </c>
      <c r="L36" s="136">
        <f t="shared" si="2"/>
        <v>6414.8499999999995</v>
      </c>
      <c r="M36" s="136">
        <f t="shared" si="3"/>
        <v>4441.05</v>
      </c>
      <c r="N36" s="136">
        <f t="shared" si="4"/>
        <v>10855.9</v>
      </c>
    </row>
    <row r="37" spans="1:14">
      <c r="A37" s="132">
        <v>0</v>
      </c>
      <c r="B37" s="132">
        <v>7</v>
      </c>
      <c r="C37" s="132" t="s">
        <v>24</v>
      </c>
      <c r="D37" s="132">
        <v>10</v>
      </c>
      <c r="E37" s="133">
        <v>493.45</v>
      </c>
      <c r="F37" s="132">
        <v>46</v>
      </c>
      <c r="G37" s="132">
        <v>0</v>
      </c>
      <c r="H37" s="134">
        <f t="shared" si="0"/>
        <v>1</v>
      </c>
      <c r="I37" s="134">
        <f t="shared" si="0"/>
        <v>0</v>
      </c>
      <c r="J37" s="135">
        <f t="shared" si="1"/>
        <v>10</v>
      </c>
      <c r="K37" s="135">
        <f t="shared" si="1"/>
        <v>0</v>
      </c>
      <c r="L37" s="136">
        <f t="shared" si="2"/>
        <v>4934.5</v>
      </c>
      <c r="M37" s="136">
        <f t="shared" si="3"/>
        <v>0</v>
      </c>
      <c r="N37" s="136">
        <f t="shared" si="4"/>
        <v>4934.5</v>
      </c>
    </row>
    <row r="38" spans="1:14">
      <c r="A38" s="132">
        <v>0</v>
      </c>
      <c r="B38" s="132">
        <v>0</v>
      </c>
      <c r="C38" s="132" t="s">
        <v>24</v>
      </c>
      <c r="D38" s="132">
        <v>68</v>
      </c>
      <c r="E38" s="133">
        <v>493.45</v>
      </c>
      <c r="F38" s="132">
        <v>413</v>
      </c>
      <c r="G38" s="132">
        <v>0</v>
      </c>
      <c r="H38" s="134">
        <f t="shared" si="0"/>
        <v>1</v>
      </c>
      <c r="I38" s="134">
        <f t="shared" si="0"/>
        <v>0</v>
      </c>
      <c r="J38" s="135">
        <f t="shared" si="1"/>
        <v>68</v>
      </c>
      <c r="K38" s="135">
        <f t="shared" si="1"/>
        <v>0</v>
      </c>
      <c r="L38" s="136">
        <f t="shared" si="2"/>
        <v>33554.6</v>
      </c>
      <c r="M38" s="136">
        <f t="shared" si="3"/>
        <v>0</v>
      </c>
      <c r="N38" s="136">
        <f t="shared" si="4"/>
        <v>33554.6</v>
      </c>
    </row>
    <row r="39" spans="1:14">
      <c r="A39" s="132">
        <v>0</v>
      </c>
      <c r="B39" s="132" t="s">
        <v>28</v>
      </c>
      <c r="C39" s="132" t="s">
        <v>24</v>
      </c>
      <c r="D39" s="132">
        <v>3</v>
      </c>
      <c r="E39" s="133">
        <v>493.45</v>
      </c>
      <c r="F39" s="132">
        <v>16</v>
      </c>
      <c r="G39" s="132">
        <v>0</v>
      </c>
      <c r="H39" s="134">
        <f t="shared" si="0"/>
        <v>1</v>
      </c>
      <c r="I39" s="134">
        <f t="shared" si="0"/>
        <v>0</v>
      </c>
      <c r="J39" s="135">
        <f t="shared" si="1"/>
        <v>3</v>
      </c>
      <c r="K39" s="135">
        <f t="shared" si="1"/>
        <v>0</v>
      </c>
      <c r="L39" s="136">
        <f t="shared" si="2"/>
        <v>1480.35</v>
      </c>
      <c r="M39" s="136">
        <f t="shared" si="3"/>
        <v>0</v>
      </c>
      <c r="N39" s="136">
        <f t="shared" si="4"/>
        <v>1480.35</v>
      </c>
    </row>
    <row r="40" spans="1:14">
      <c r="A40" s="132">
        <v>0</v>
      </c>
      <c r="B40" s="132">
        <v>2</v>
      </c>
      <c r="C40" s="132" t="s">
        <v>26</v>
      </c>
      <c r="D40" s="132">
        <v>2</v>
      </c>
      <c r="E40" s="133">
        <v>493.45</v>
      </c>
      <c r="F40" s="132">
        <v>0</v>
      </c>
      <c r="G40" s="132">
        <v>15</v>
      </c>
      <c r="H40" s="134">
        <f t="shared" si="0"/>
        <v>0</v>
      </c>
      <c r="I40" s="134">
        <f t="shared" si="0"/>
        <v>1</v>
      </c>
      <c r="J40" s="135">
        <f t="shared" si="1"/>
        <v>0</v>
      </c>
      <c r="K40" s="135">
        <f t="shared" si="1"/>
        <v>2</v>
      </c>
      <c r="L40" s="136">
        <f t="shared" si="2"/>
        <v>0</v>
      </c>
      <c r="M40" s="136">
        <f t="shared" si="3"/>
        <v>986.9</v>
      </c>
      <c r="N40" s="136">
        <f t="shared" si="4"/>
        <v>986.9</v>
      </c>
    </row>
    <row r="41" spans="1:14">
      <c r="A41" s="132">
        <v>10</v>
      </c>
      <c r="B41" s="132">
        <v>4</v>
      </c>
      <c r="C41" s="132" t="s">
        <v>25</v>
      </c>
      <c r="D41" s="132">
        <v>1</v>
      </c>
      <c r="E41" s="133">
        <v>493.45</v>
      </c>
      <c r="F41" s="132">
        <v>2</v>
      </c>
      <c r="G41" s="132">
        <v>0</v>
      </c>
      <c r="H41" s="134">
        <f t="shared" si="0"/>
        <v>1</v>
      </c>
      <c r="I41" s="134">
        <f t="shared" si="0"/>
        <v>0</v>
      </c>
      <c r="J41" s="135">
        <f t="shared" si="1"/>
        <v>1</v>
      </c>
      <c r="K41" s="135">
        <f t="shared" si="1"/>
        <v>0</v>
      </c>
      <c r="L41" s="136">
        <f t="shared" si="2"/>
        <v>493.45</v>
      </c>
      <c r="M41" s="136">
        <f t="shared" si="3"/>
        <v>0</v>
      </c>
      <c r="N41" s="136">
        <f t="shared" si="4"/>
        <v>493.45</v>
      </c>
    </row>
    <row r="42" spans="1:14">
      <c r="A42" s="132">
        <v>17</v>
      </c>
      <c r="B42" s="132" t="s">
        <v>28</v>
      </c>
      <c r="C42" s="132" t="s">
        <v>26</v>
      </c>
      <c r="D42" s="132">
        <v>3</v>
      </c>
      <c r="E42" s="133">
        <v>493.45</v>
      </c>
      <c r="F42" s="132">
        <v>0</v>
      </c>
      <c r="G42" s="132">
        <v>8</v>
      </c>
      <c r="H42" s="134">
        <f t="shared" si="0"/>
        <v>0</v>
      </c>
      <c r="I42" s="134">
        <f t="shared" si="0"/>
        <v>1</v>
      </c>
      <c r="J42" s="135">
        <f t="shared" si="1"/>
        <v>0</v>
      </c>
      <c r="K42" s="135">
        <f t="shared" si="1"/>
        <v>3</v>
      </c>
      <c r="L42" s="136">
        <f t="shared" si="2"/>
        <v>0</v>
      </c>
      <c r="M42" s="136">
        <f t="shared" si="3"/>
        <v>1480.35</v>
      </c>
      <c r="N42" s="136">
        <f t="shared" si="4"/>
        <v>1480.35</v>
      </c>
    </row>
    <row r="43" spans="1:14">
      <c r="A43" s="132">
        <v>20</v>
      </c>
      <c r="B43" s="132">
        <v>5</v>
      </c>
      <c r="C43" s="132" t="s">
        <v>27</v>
      </c>
      <c r="D43" s="132">
        <v>1</v>
      </c>
      <c r="E43" s="133">
        <v>493.45</v>
      </c>
      <c r="F43" s="132">
        <v>2</v>
      </c>
      <c r="G43" s="132">
        <v>3</v>
      </c>
      <c r="H43" s="134">
        <f t="shared" si="0"/>
        <v>0.4</v>
      </c>
      <c r="I43" s="134">
        <f t="shared" si="0"/>
        <v>0.6</v>
      </c>
      <c r="J43" s="135">
        <f t="shared" si="1"/>
        <v>0.4</v>
      </c>
      <c r="K43" s="135">
        <f t="shared" si="1"/>
        <v>0.6</v>
      </c>
      <c r="L43" s="136">
        <f t="shared" si="2"/>
        <v>197.38</v>
      </c>
      <c r="M43" s="136">
        <f t="shared" si="3"/>
        <v>296.07</v>
      </c>
      <c r="N43" s="136">
        <f t="shared" si="4"/>
        <v>493.45</v>
      </c>
    </row>
    <row r="44" spans="1:14">
      <c r="A44" s="132">
        <v>20</v>
      </c>
      <c r="B44" s="132">
        <v>4</v>
      </c>
      <c r="C44" s="132" t="s">
        <v>26</v>
      </c>
      <c r="D44" s="132">
        <v>1</v>
      </c>
      <c r="E44" s="133">
        <v>493.45</v>
      </c>
      <c r="F44" s="132">
        <v>0</v>
      </c>
      <c r="G44" s="132">
        <v>3</v>
      </c>
      <c r="H44" s="134">
        <f t="shared" si="0"/>
        <v>0</v>
      </c>
      <c r="I44" s="134">
        <f t="shared" si="0"/>
        <v>1</v>
      </c>
      <c r="J44" s="135">
        <f t="shared" si="1"/>
        <v>0</v>
      </c>
      <c r="K44" s="135">
        <f t="shared" si="1"/>
        <v>1</v>
      </c>
      <c r="L44" s="136">
        <f t="shared" si="2"/>
        <v>0</v>
      </c>
      <c r="M44" s="136">
        <f t="shared" si="3"/>
        <v>493.45</v>
      </c>
      <c r="N44" s="136">
        <f t="shared" si="4"/>
        <v>493.45</v>
      </c>
    </row>
    <row r="45" spans="1:14">
      <c r="A45" s="132">
        <v>20</v>
      </c>
      <c r="B45" s="132">
        <v>5</v>
      </c>
      <c r="C45" s="132" t="s">
        <v>25</v>
      </c>
      <c r="D45" s="132">
        <v>1</v>
      </c>
      <c r="E45" s="133">
        <v>493.45</v>
      </c>
      <c r="F45" s="132">
        <v>4</v>
      </c>
      <c r="G45" s="132">
        <v>6</v>
      </c>
      <c r="H45" s="134">
        <f t="shared" si="0"/>
        <v>0.4</v>
      </c>
      <c r="I45" s="134">
        <f t="shared" si="0"/>
        <v>0.6</v>
      </c>
      <c r="J45" s="135">
        <f t="shared" si="1"/>
        <v>0.4</v>
      </c>
      <c r="K45" s="135">
        <f t="shared" si="1"/>
        <v>0.6</v>
      </c>
      <c r="L45" s="136">
        <f t="shared" si="2"/>
        <v>197.38</v>
      </c>
      <c r="M45" s="136">
        <f t="shared" si="3"/>
        <v>296.07</v>
      </c>
      <c r="N45" s="136">
        <f t="shared" si="4"/>
        <v>493.45</v>
      </c>
    </row>
    <row r="46" spans="1:14">
      <c r="A46" s="132">
        <v>20</v>
      </c>
      <c r="B46" s="132">
        <v>5</v>
      </c>
      <c r="C46" s="132" t="s">
        <v>24</v>
      </c>
      <c r="D46" s="132">
        <v>1</v>
      </c>
      <c r="E46" s="133">
        <v>493.45</v>
      </c>
      <c r="F46" s="132">
        <v>8</v>
      </c>
      <c r="G46" s="132">
        <v>0</v>
      </c>
      <c r="H46" s="134">
        <f t="shared" si="0"/>
        <v>1</v>
      </c>
      <c r="I46" s="134">
        <f t="shared" si="0"/>
        <v>0</v>
      </c>
      <c r="J46" s="135">
        <f t="shared" si="1"/>
        <v>1</v>
      </c>
      <c r="K46" s="135">
        <f t="shared" si="1"/>
        <v>0</v>
      </c>
      <c r="L46" s="136">
        <f t="shared" si="2"/>
        <v>493.45</v>
      </c>
      <c r="M46" s="136">
        <f t="shared" si="3"/>
        <v>0</v>
      </c>
      <c r="N46" s="136">
        <f t="shared" si="4"/>
        <v>493.45</v>
      </c>
    </row>
    <row r="47" spans="1:14">
      <c r="A47" s="132">
        <v>20</v>
      </c>
      <c r="B47" s="132">
        <v>7</v>
      </c>
      <c r="C47" s="132" t="s">
        <v>25</v>
      </c>
      <c r="D47" s="132">
        <v>1</v>
      </c>
      <c r="E47" s="133">
        <v>493.45</v>
      </c>
      <c r="F47" s="132">
        <v>10</v>
      </c>
      <c r="G47" s="132">
        <v>9</v>
      </c>
      <c r="H47" s="134">
        <f t="shared" si="0"/>
        <v>0.52631578947368418</v>
      </c>
      <c r="I47" s="134">
        <f t="shared" si="0"/>
        <v>0.47368421052631576</v>
      </c>
      <c r="J47" s="135">
        <f t="shared" si="1"/>
        <v>0.52631578947368418</v>
      </c>
      <c r="K47" s="135">
        <f t="shared" si="1"/>
        <v>0.47368421052631576</v>
      </c>
      <c r="L47" s="136">
        <f t="shared" si="2"/>
        <v>259.71052631578948</v>
      </c>
      <c r="M47" s="136">
        <f t="shared" si="3"/>
        <v>233.73947368421051</v>
      </c>
      <c r="N47" s="136">
        <f t="shared" si="4"/>
        <v>493.45</v>
      </c>
    </row>
    <row r="48" spans="1:14">
      <c r="A48" s="132">
        <v>20</v>
      </c>
      <c r="B48" s="132">
        <v>7</v>
      </c>
      <c r="C48" s="132" t="s">
        <v>24</v>
      </c>
      <c r="D48" s="132">
        <v>2</v>
      </c>
      <c r="E48" s="133">
        <v>493.45</v>
      </c>
      <c r="F48" s="132">
        <v>16</v>
      </c>
      <c r="G48" s="132">
        <v>0</v>
      </c>
      <c r="H48" s="134">
        <f t="shared" si="0"/>
        <v>1</v>
      </c>
      <c r="I48" s="134">
        <f t="shared" si="0"/>
        <v>0</v>
      </c>
      <c r="J48" s="135">
        <f t="shared" si="1"/>
        <v>2</v>
      </c>
      <c r="K48" s="135">
        <f t="shared" si="1"/>
        <v>0</v>
      </c>
      <c r="L48" s="136">
        <f t="shared" si="2"/>
        <v>986.9</v>
      </c>
      <c r="M48" s="136">
        <f t="shared" si="3"/>
        <v>0</v>
      </c>
      <c r="N48" s="136">
        <f t="shared" si="4"/>
        <v>986.9</v>
      </c>
    </row>
    <row r="49" spans="1:14">
      <c r="A49" s="132">
        <v>20</v>
      </c>
      <c r="B49" s="132">
        <v>2</v>
      </c>
      <c r="C49" s="132" t="s">
        <v>25</v>
      </c>
      <c r="D49" s="132">
        <v>1</v>
      </c>
      <c r="E49" s="133">
        <v>493.45</v>
      </c>
      <c r="F49" s="132">
        <v>8</v>
      </c>
      <c r="G49" s="132">
        <v>0</v>
      </c>
      <c r="H49" s="134">
        <f t="shared" si="0"/>
        <v>1</v>
      </c>
      <c r="I49" s="134">
        <f t="shared" si="0"/>
        <v>0</v>
      </c>
      <c r="J49" s="135">
        <f t="shared" si="1"/>
        <v>1</v>
      </c>
      <c r="K49" s="135">
        <f t="shared" si="1"/>
        <v>0</v>
      </c>
      <c r="L49" s="136">
        <f t="shared" si="2"/>
        <v>493.45</v>
      </c>
      <c r="M49" s="136">
        <f t="shared" si="3"/>
        <v>0</v>
      </c>
      <c r="N49" s="136">
        <f t="shared" si="4"/>
        <v>493.45</v>
      </c>
    </row>
    <row r="50" spans="1:14">
      <c r="A50" s="132">
        <v>20</v>
      </c>
      <c r="B50" s="132" t="s">
        <v>28</v>
      </c>
      <c r="C50" s="132" t="s">
        <v>26</v>
      </c>
      <c r="D50" s="132">
        <v>1</v>
      </c>
      <c r="E50" s="133">
        <v>493.45</v>
      </c>
      <c r="F50" s="132">
        <v>0</v>
      </c>
      <c r="G50" s="132">
        <v>8</v>
      </c>
      <c r="H50" s="134">
        <f t="shared" si="0"/>
        <v>0</v>
      </c>
      <c r="I50" s="134">
        <f t="shared" si="0"/>
        <v>1</v>
      </c>
      <c r="J50" s="135">
        <f t="shared" si="1"/>
        <v>0</v>
      </c>
      <c r="K50" s="135">
        <f t="shared" si="1"/>
        <v>1</v>
      </c>
      <c r="L50" s="136">
        <f t="shared" si="2"/>
        <v>0</v>
      </c>
      <c r="M50" s="136">
        <f t="shared" si="3"/>
        <v>493.45</v>
      </c>
      <c r="N50" s="136">
        <f t="shared" si="4"/>
        <v>493.45</v>
      </c>
    </row>
    <row r="51" spans="1:14">
      <c r="A51" s="132">
        <v>20</v>
      </c>
      <c r="B51" s="132">
        <v>9</v>
      </c>
      <c r="C51" s="132" t="s">
        <v>26</v>
      </c>
      <c r="D51" s="132">
        <v>1</v>
      </c>
      <c r="E51" s="133">
        <v>493.45</v>
      </c>
      <c r="F51" s="132">
        <v>0</v>
      </c>
      <c r="G51" s="132">
        <v>5</v>
      </c>
      <c r="H51" s="134">
        <f t="shared" si="0"/>
        <v>0</v>
      </c>
      <c r="I51" s="134">
        <f t="shared" si="0"/>
        <v>1</v>
      </c>
      <c r="J51" s="135">
        <f t="shared" si="1"/>
        <v>0</v>
      </c>
      <c r="K51" s="135">
        <f t="shared" si="1"/>
        <v>1</v>
      </c>
      <c r="L51" s="136">
        <f t="shared" si="2"/>
        <v>0</v>
      </c>
      <c r="M51" s="136">
        <f t="shared" si="3"/>
        <v>493.45</v>
      </c>
      <c r="N51" s="136">
        <f t="shared" si="4"/>
        <v>493.45</v>
      </c>
    </row>
    <row r="52" spans="1:14">
      <c r="A52" s="132">
        <v>20</v>
      </c>
      <c r="B52" s="132">
        <v>8</v>
      </c>
      <c r="C52" s="132" t="s">
        <v>24</v>
      </c>
      <c r="D52" s="132">
        <v>1</v>
      </c>
      <c r="E52" s="133">
        <v>493.45</v>
      </c>
      <c r="F52" s="132">
        <v>8</v>
      </c>
      <c r="G52" s="132">
        <v>0</v>
      </c>
      <c r="H52" s="134">
        <f t="shared" si="0"/>
        <v>1</v>
      </c>
      <c r="I52" s="134">
        <f t="shared" si="0"/>
        <v>0</v>
      </c>
      <c r="J52" s="135">
        <f t="shared" si="1"/>
        <v>1</v>
      </c>
      <c r="K52" s="135">
        <f t="shared" si="1"/>
        <v>0</v>
      </c>
      <c r="L52" s="136">
        <f t="shared" si="2"/>
        <v>493.45</v>
      </c>
      <c r="M52" s="136">
        <f t="shared" si="3"/>
        <v>0</v>
      </c>
      <c r="N52" s="136">
        <f t="shared" si="4"/>
        <v>493.45</v>
      </c>
    </row>
    <row r="53" spans="1:14">
      <c r="A53" s="132">
        <v>20</v>
      </c>
      <c r="B53" s="132">
        <v>0</v>
      </c>
      <c r="C53" s="132" t="s">
        <v>24</v>
      </c>
      <c r="D53" s="132">
        <v>1</v>
      </c>
      <c r="E53" s="133">
        <v>493.45</v>
      </c>
      <c r="F53" s="132">
        <v>8</v>
      </c>
      <c r="G53" s="132">
        <v>0</v>
      </c>
      <c r="H53" s="134">
        <f t="shared" si="0"/>
        <v>1</v>
      </c>
      <c r="I53" s="134">
        <f t="shared" si="0"/>
        <v>0</v>
      </c>
      <c r="J53" s="135">
        <f t="shared" si="1"/>
        <v>1</v>
      </c>
      <c r="K53" s="135">
        <f t="shared" si="1"/>
        <v>0</v>
      </c>
      <c r="L53" s="136">
        <f t="shared" si="2"/>
        <v>493.45</v>
      </c>
      <c r="M53" s="136">
        <f t="shared" si="3"/>
        <v>0</v>
      </c>
      <c r="N53" s="136">
        <f t="shared" si="4"/>
        <v>493.45</v>
      </c>
    </row>
    <row r="54" spans="1:14">
      <c r="A54" s="132">
        <v>20</v>
      </c>
      <c r="B54" s="132">
        <v>4</v>
      </c>
      <c r="C54" s="132" t="s">
        <v>25</v>
      </c>
      <c r="D54" s="132">
        <v>1</v>
      </c>
      <c r="E54" s="133">
        <v>493.45</v>
      </c>
      <c r="F54" s="132">
        <v>8</v>
      </c>
      <c r="G54" s="132">
        <v>8</v>
      </c>
      <c r="H54" s="134">
        <f t="shared" si="0"/>
        <v>0.5</v>
      </c>
      <c r="I54" s="134">
        <f t="shared" si="0"/>
        <v>0.5</v>
      </c>
      <c r="J54" s="135">
        <f t="shared" si="1"/>
        <v>0.5</v>
      </c>
      <c r="K54" s="135">
        <f t="shared" si="1"/>
        <v>0.5</v>
      </c>
      <c r="L54" s="136">
        <f t="shared" si="2"/>
        <v>246.72499999999999</v>
      </c>
      <c r="M54" s="136">
        <f t="shared" si="3"/>
        <v>246.72499999999999</v>
      </c>
      <c r="N54" s="136">
        <f t="shared" si="4"/>
        <v>493.45</v>
      </c>
    </row>
    <row r="55" spans="1:14">
      <c r="A55" s="132">
        <v>20</v>
      </c>
      <c r="B55" s="132">
        <v>0</v>
      </c>
      <c r="C55" s="132" t="s">
        <v>26</v>
      </c>
      <c r="D55" s="132">
        <v>1</v>
      </c>
      <c r="E55" s="133">
        <v>493.45</v>
      </c>
      <c r="F55" s="132">
        <v>0</v>
      </c>
      <c r="G55" s="132">
        <v>3</v>
      </c>
      <c r="H55" s="134">
        <f t="shared" si="0"/>
        <v>0</v>
      </c>
      <c r="I55" s="134">
        <f t="shared" si="0"/>
        <v>1</v>
      </c>
      <c r="J55" s="135">
        <f t="shared" si="1"/>
        <v>0</v>
      </c>
      <c r="K55" s="135">
        <f t="shared" si="1"/>
        <v>1</v>
      </c>
      <c r="L55" s="136">
        <f t="shared" si="2"/>
        <v>0</v>
      </c>
      <c r="M55" s="136">
        <f t="shared" si="3"/>
        <v>493.45</v>
      </c>
      <c r="N55" s="136">
        <f t="shared" si="4"/>
        <v>493.45</v>
      </c>
    </row>
    <row r="56" spans="1:14">
      <c r="A56" s="132">
        <v>20</v>
      </c>
      <c r="B56" s="132">
        <v>5</v>
      </c>
      <c r="C56" s="132" t="s">
        <v>26</v>
      </c>
      <c r="D56" s="132">
        <v>2</v>
      </c>
      <c r="E56" s="133">
        <v>493.45</v>
      </c>
      <c r="F56" s="132">
        <v>0</v>
      </c>
      <c r="G56" s="132">
        <v>7</v>
      </c>
      <c r="H56" s="134">
        <f t="shared" si="0"/>
        <v>0</v>
      </c>
      <c r="I56" s="134">
        <f t="shared" si="0"/>
        <v>1</v>
      </c>
      <c r="J56" s="135">
        <f t="shared" si="1"/>
        <v>0</v>
      </c>
      <c r="K56" s="135">
        <f t="shared" si="1"/>
        <v>2</v>
      </c>
      <c r="L56" s="136">
        <f t="shared" si="2"/>
        <v>0</v>
      </c>
      <c r="M56" s="136">
        <f t="shared" si="3"/>
        <v>986.9</v>
      </c>
      <c r="N56" s="136">
        <f t="shared" si="4"/>
        <v>986.9</v>
      </c>
    </row>
    <row r="57" spans="1:14">
      <c r="A57" s="132">
        <v>20</v>
      </c>
      <c r="B57" s="132">
        <v>6</v>
      </c>
      <c r="C57" s="132" t="s">
        <v>26</v>
      </c>
      <c r="D57" s="132">
        <v>7</v>
      </c>
      <c r="E57" s="133">
        <v>493.45</v>
      </c>
      <c r="F57" s="132">
        <v>0</v>
      </c>
      <c r="G57" s="132">
        <v>23</v>
      </c>
      <c r="H57" s="134">
        <f t="shared" si="0"/>
        <v>0</v>
      </c>
      <c r="I57" s="134">
        <f t="shared" si="0"/>
        <v>1</v>
      </c>
      <c r="J57" s="135">
        <f t="shared" si="1"/>
        <v>0</v>
      </c>
      <c r="K57" s="135">
        <f t="shared" si="1"/>
        <v>7</v>
      </c>
      <c r="L57" s="136">
        <f t="shared" si="2"/>
        <v>0</v>
      </c>
      <c r="M57" s="136">
        <f t="shared" si="3"/>
        <v>3454.15</v>
      </c>
      <c r="N57" s="136">
        <f t="shared" si="4"/>
        <v>3454.15</v>
      </c>
    </row>
    <row r="58" spans="1:14">
      <c r="A58" s="132">
        <v>20</v>
      </c>
      <c r="B58" s="132">
        <v>7</v>
      </c>
      <c r="C58" s="132" t="s">
        <v>26</v>
      </c>
      <c r="D58" s="132">
        <v>7</v>
      </c>
      <c r="E58" s="133">
        <v>493.45</v>
      </c>
      <c r="F58" s="132">
        <v>0</v>
      </c>
      <c r="G58" s="132">
        <v>24</v>
      </c>
      <c r="H58" s="134">
        <f t="shared" si="0"/>
        <v>0</v>
      </c>
      <c r="I58" s="134">
        <f t="shared" si="0"/>
        <v>1</v>
      </c>
      <c r="J58" s="135">
        <f t="shared" si="1"/>
        <v>0</v>
      </c>
      <c r="K58" s="135">
        <f t="shared" si="1"/>
        <v>7</v>
      </c>
      <c r="L58" s="136">
        <f t="shared" si="2"/>
        <v>0</v>
      </c>
      <c r="M58" s="136">
        <f t="shared" si="3"/>
        <v>3454.15</v>
      </c>
      <c r="N58" s="136">
        <f t="shared" si="4"/>
        <v>3454.15</v>
      </c>
    </row>
    <row r="59" spans="1:14">
      <c r="A59" s="132">
        <v>20</v>
      </c>
      <c r="B59" s="132">
        <v>3</v>
      </c>
      <c r="C59" s="132" t="s">
        <v>27</v>
      </c>
      <c r="D59" s="132">
        <v>1</v>
      </c>
      <c r="E59" s="133">
        <v>493.45</v>
      </c>
      <c r="F59" s="132">
        <v>8</v>
      </c>
      <c r="G59" s="132">
        <v>6</v>
      </c>
      <c r="H59" s="134">
        <f t="shared" si="0"/>
        <v>0.5714285714285714</v>
      </c>
      <c r="I59" s="134">
        <f t="shared" si="0"/>
        <v>0.42857142857142855</v>
      </c>
      <c r="J59" s="135">
        <f t="shared" si="1"/>
        <v>0.5714285714285714</v>
      </c>
      <c r="K59" s="135">
        <f t="shared" si="1"/>
        <v>0.42857142857142855</v>
      </c>
      <c r="L59" s="136">
        <f t="shared" si="2"/>
        <v>281.97142857142853</v>
      </c>
      <c r="M59" s="136">
        <f t="shared" si="3"/>
        <v>211.4785714285714</v>
      </c>
      <c r="N59" s="136">
        <f t="shared" si="4"/>
        <v>493.44999999999993</v>
      </c>
    </row>
    <row r="60" spans="1:14">
      <c r="A60" s="132">
        <v>24</v>
      </c>
      <c r="B60" s="132" t="s">
        <v>28</v>
      </c>
      <c r="C60" s="132" t="s">
        <v>26</v>
      </c>
      <c r="D60" s="132">
        <v>2</v>
      </c>
      <c r="E60" s="133">
        <v>493.45</v>
      </c>
      <c r="F60" s="132">
        <v>0</v>
      </c>
      <c r="G60" s="132">
        <v>6</v>
      </c>
      <c r="H60" s="134">
        <f t="shared" si="0"/>
        <v>0</v>
      </c>
      <c r="I60" s="134">
        <f t="shared" si="0"/>
        <v>1</v>
      </c>
      <c r="J60" s="135">
        <f t="shared" si="1"/>
        <v>0</v>
      </c>
      <c r="K60" s="135">
        <f t="shared" si="1"/>
        <v>2</v>
      </c>
      <c r="L60" s="136">
        <f t="shared" si="2"/>
        <v>0</v>
      </c>
      <c r="M60" s="136">
        <f t="shared" si="3"/>
        <v>986.9</v>
      </c>
      <c r="N60" s="136">
        <f t="shared" si="4"/>
        <v>986.9</v>
      </c>
    </row>
    <row r="61" spans="1:14">
      <c r="A61" s="132">
        <v>25</v>
      </c>
      <c r="B61" s="132" t="s">
        <v>29</v>
      </c>
      <c r="C61" s="132" t="s">
        <v>24</v>
      </c>
      <c r="D61" s="132">
        <v>2</v>
      </c>
      <c r="E61" s="133">
        <v>493.45</v>
      </c>
      <c r="F61" s="132">
        <v>6</v>
      </c>
      <c r="G61" s="132">
        <v>0</v>
      </c>
      <c r="H61" s="134">
        <f t="shared" si="0"/>
        <v>1</v>
      </c>
      <c r="I61" s="134">
        <f t="shared" si="0"/>
        <v>0</v>
      </c>
      <c r="J61" s="135">
        <f t="shared" si="1"/>
        <v>2</v>
      </c>
      <c r="K61" s="135">
        <f t="shared" si="1"/>
        <v>0</v>
      </c>
      <c r="L61" s="136">
        <f t="shared" si="2"/>
        <v>986.9</v>
      </c>
      <c r="M61" s="136">
        <f t="shared" si="3"/>
        <v>0</v>
      </c>
      <c r="N61" s="136">
        <f t="shared" si="4"/>
        <v>986.9</v>
      </c>
    </row>
    <row r="62" spans="1:14">
      <c r="A62" s="132">
        <v>25</v>
      </c>
      <c r="B62" s="132">
        <v>5</v>
      </c>
      <c r="C62" s="132" t="s">
        <v>24</v>
      </c>
      <c r="D62" s="132">
        <v>3</v>
      </c>
      <c r="E62" s="133">
        <v>493.45</v>
      </c>
      <c r="F62" s="132">
        <v>20</v>
      </c>
      <c r="G62" s="132">
        <v>0</v>
      </c>
      <c r="H62" s="134">
        <f t="shared" si="0"/>
        <v>1</v>
      </c>
      <c r="I62" s="134">
        <f t="shared" si="0"/>
        <v>0</v>
      </c>
      <c r="J62" s="135">
        <f t="shared" si="1"/>
        <v>3</v>
      </c>
      <c r="K62" s="135">
        <f t="shared" si="1"/>
        <v>0</v>
      </c>
      <c r="L62" s="136">
        <f t="shared" si="2"/>
        <v>1480.35</v>
      </c>
      <c r="M62" s="136">
        <f t="shared" si="3"/>
        <v>0</v>
      </c>
      <c r="N62" s="136">
        <f t="shared" si="4"/>
        <v>1480.35</v>
      </c>
    </row>
    <row r="63" spans="1:14">
      <c r="A63" s="132">
        <v>25</v>
      </c>
      <c r="B63" s="132">
        <v>5</v>
      </c>
      <c r="C63" s="132" t="s">
        <v>26</v>
      </c>
      <c r="D63" s="132">
        <v>47</v>
      </c>
      <c r="E63" s="133">
        <v>493.45</v>
      </c>
      <c r="F63" s="132">
        <v>0</v>
      </c>
      <c r="G63" s="132">
        <v>170</v>
      </c>
      <c r="H63" s="134">
        <f t="shared" si="0"/>
        <v>0</v>
      </c>
      <c r="I63" s="134">
        <f t="shared" si="0"/>
        <v>1</v>
      </c>
      <c r="J63" s="135">
        <f t="shared" si="1"/>
        <v>0</v>
      </c>
      <c r="K63" s="135">
        <f t="shared" si="1"/>
        <v>47</v>
      </c>
      <c r="L63" s="136">
        <f t="shared" si="2"/>
        <v>0</v>
      </c>
      <c r="M63" s="136">
        <f t="shared" si="3"/>
        <v>23192.149999999998</v>
      </c>
      <c r="N63" s="136">
        <f t="shared" si="4"/>
        <v>23192.149999999998</v>
      </c>
    </row>
    <row r="64" spans="1:14">
      <c r="A64" s="132">
        <v>25</v>
      </c>
      <c r="B64" s="132" t="s">
        <v>29</v>
      </c>
      <c r="C64" s="132" t="s">
        <v>25</v>
      </c>
      <c r="D64" s="132">
        <v>1</v>
      </c>
      <c r="E64" s="133">
        <v>493.45</v>
      </c>
      <c r="F64" s="132">
        <v>4</v>
      </c>
      <c r="G64" s="132">
        <v>0</v>
      </c>
      <c r="H64" s="134">
        <f t="shared" si="0"/>
        <v>1</v>
      </c>
      <c r="I64" s="134">
        <f t="shared" si="0"/>
        <v>0</v>
      </c>
      <c r="J64" s="135">
        <f t="shared" si="1"/>
        <v>1</v>
      </c>
      <c r="K64" s="135">
        <f t="shared" si="1"/>
        <v>0</v>
      </c>
      <c r="L64" s="136">
        <f t="shared" si="2"/>
        <v>493.45</v>
      </c>
      <c r="M64" s="136">
        <f t="shared" si="3"/>
        <v>0</v>
      </c>
      <c r="N64" s="136">
        <f t="shared" si="4"/>
        <v>493.45</v>
      </c>
    </row>
    <row r="65" spans="1:14">
      <c r="A65" s="132">
        <v>25</v>
      </c>
      <c r="B65" s="132">
        <v>5</v>
      </c>
      <c r="C65" s="132" t="s">
        <v>25</v>
      </c>
      <c r="D65" s="132">
        <v>1</v>
      </c>
      <c r="E65" s="133">
        <v>493.45</v>
      </c>
      <c r="F65" s="132">
        <v>4</v>
      </c>
      <c r="G65" s="132">
        <v>6</v>
      </c>
      <c r="H65" s="134">
        <f t="shared" si="0"/>
        <v>0.4</v>
      </c>
      <c r="I65" s="134">
        <f t="shared" si="0"/>
        <v>0.6</v>
      </c>
      <c r="J65" s="135">
        <f t="shared" si="1"/>
        <v>0.4</v>
      </c>
      <c r="K65" s="135">
        <f t="shared" si="1"/>
        <v>0.6</v>
      </c>
      <c r="L65" s="136">
        <f t="shared" si="2"/>
        <v>197.38</v>
      </c>
      <c r="M65" s="136">
        <f t="shared" si="3"/>
        <v>296.07</v>
      </c>
      <c r="N65" s="136">
        <f t="shared" si="4"/>
        <v>493.45</v>
      </c>
    </row>
    <row r="66" spans="1:14">
      <c r="A66" s="132">
        <v>25</v>
      </c>
      <c r="B66" s="132">
        <v>4</v>
      </c>
      <c r="C66" s="132" t="s">
        <v>25</v>
      </c>
      <c r="D66" s="132">
        <v>1</v>
      </c>
      <c r="E66" s="133">
        <v>493.45</v>
      </c>
      <c r="F66" s="132">
        <v>12</v>
      </c>
      <c r="G66" s="132">
        <v>0</v>
      </c>
      <c r="H66" s="134">
        <f t="shared" si="0"/>
        <v>1</v>
      </c>
      <c r="I66" s="134">
        <f t="shared" si="0"/>
        <v>0</v>
      </c>
      <c r="J66" s="135">
        <f t="shared" si="1"/>
        <v>1</v>
      </c>
      <c r="K66" s="135">
        <f t="shared" si="1"/>
        <v>0</v>
      </c>
      <c r="L66" s="136">
        <f t="shared" si="2"/>
        <v>493.45</v>
      </c>
      <c r="M66" s="136">
        <f t="shared" si="3"/>
        <v>0</v>
      </c>
      <c r="N66" s="136">
        <f t="shared" si="4"/>
        <v>493.45</v>
      </c>
    </row>
    <row r="67" spans="1:14">
      <c r="A67" s="132">
        <v>25</v>
      </c>
      <c r="B67" s="132">
        <v>3</v>
      </c>
      <c r="C67" s="132" t="s">
        <v>26</v>
      </c>
      <c r="D67" s="132">
        <v>1</v>
      </c>
      <c r="E67" s="133">
        <v>493.45</v>
      </c>
      <c r="F67" s="132">
        <v>0</v>
      </c>
      <c r="G67" s="132">
        <v>6</v>
      </c>
      <c r="H67" s="134">
        <f t="shared" si="0"/>
        <v>0</v>
      </c>
      <c r="I67" s="134">
        <f t="shared" si="0"/>
        <v>1</v>
      </c>
      <c r="J67" s="135">
        <f t="shared" si="1"/>
        <v>0</v>
      </c>
      <c r="K67" s="135">
        <f t="shared" si="1"/>
        <v>1</v>
      </c>
      <c r="L67" s="136">
        <f t="shared" si="2"/>
        <v>0</v>
      </c>
      <c r="M67" s="136">
        <f t="shared" si="3"/>
        <v>493.45</v>
      </c>
      <c r="N67" s="136">
        <f t="shared" si="4"/>
        <v>493.45</v>
      </c>
    </row>
    <row r="68" spans="1:14">
      <c r="A68" s="132">
        <v>25</v>
      </c>
      <c r="B68" s="132">
        <v>5</v>
      </c>
      <c r="C68" s="132" t="s">
        <v>27</v>
      </c>
      <c r="D68" s="132">
        <v>2</v>
      </c>
      <c r="E68" s="133">
        <v>493.45</v>
      </c>
      <c r="F68" s="132">
        <v>8</v>
      </c>
      <c r="G68" s="132">
        <v>11</v>
      </c>
      <c r="H68" s="134">
        <f t="shared" si="0"/>
        <v>0.42105263157894735</v>
      </c>
      <c r="I68" s="134">
        <f t="shared" si="0"/>
        <v>0.57894736842105265</v>
      </c>
      <c r="J68" s="135">
        <f t="shared" si="1"/>
        <v>0.84210526315789469</v>
      </c>
      <c r="K68" s="135">
        <f t="shared" si="1"/>
        <v>1.1578947368421053</v>
      </c>
      <c r="L68" s="136">
        <f t="shared" si="2"/>
        <v>415.53684210526313</v>
      </c>
      <c r="M68" s="136">
        <f t="shared" si="3"/>
        <v>571.3631578947369</v>
      </c>
      <c r="N68" s="136">
        <f t="shared" si="4"/>
        <v>986.90000000000009</v>
      </c>
    </row>
    <row r="69" spans="1:14">
      <c r="A69" s="132">
        <v>25</v>
      </c>
      <c r="B69" s="132">
        <v>4</v>
      </c>
      <c r="C69" s="132" t="s">
        <v>26</v>
      </c>
      <c r="D69" s="132">
        <v>7</v>
      </c>
      <c r="E69" s="133">
        <v>493.45</v>
      </c>
      <c r="F69" s="132">
        <v>0</v>
      </c>
      <c r="G69" s="132">
        <v>28</v>
      </c>
      <c r="H69" s="134">
        <f t="shared" si="0"/>
        <v>0</v>
      </c>
      <c r="I69" s="134">
        <f t="shared" si="0"/>
        <v>1</v>
      </c>
      <c r="J69" s="135">
        <f t="shared" si="1"/>
        <v>0</v>
      </c>
      <c r="K69" s="135">
        <f t="shared" si="1"/>
        <v>7</v>
      </c>
      <c r="L69" s="136">
        <f t="shared" si="2"/>
        <v>0</v>
      </c>
      <c r="M69" s="136">
        <f t="shared" si="3"/>
        <v>3454.15</v>
      </c>
      <c r="N69" s="136">
        <f t="shared" si="4"/>
        <v>3454.15</v>
      </c>
    </row>
    <row r="70" spans="1:14">
      <c r="A70" s="132">
        <v>25</v>
      </c>
      <c r="B70" s="132">
        <v>2</v>
      </c>
      <c r="C70" s="132" t="s">
        <v>27</v>
      </c>
      <c r="D70" s="132">
        <v>1</v>
      </c>
      <c r="E70" s="133">
        <v>493.45</v>
      </c>
      <c r="F70" s="132">
        <v>6</v>
      </c>
      <c r="G70" s="132">
        <v>8</v>
      </c>
      <c r="H70" s="134">
        <f t="shared" si="0"/>
        <v>0.42857142857142855</v>
      </c>
      <c r="I70" s="134">
        <f t="shared" si="0"/>
        <v>0.5714285714285714</v>
      </c>
      <c r="J70" s="135">
        <f t="shared" si="1"/>
        <v>0.42857142857142855</v>
      </c>
      <c r="K70" s="135">
        <f t="shared" si="1"/>
        <v>0.5714285714285714</v>
      </c>
      <c r="L70" s="136">
        <f t="shared" si="2"/>
        <v>211.4785714285714</v>
      </c>
      <c r="M70" s="136">
        <f t="shared" si="3"/>
        <v>281.97142857142853</v>
      </c>
      <c r="N70" s="136">
        <f t="shared" si="4"/>
        <v>493.44999999999993</v>
      </c>
    </row>
    <row r="71" spans="1:14">
      <c r="A71" s="132">
        <v>25</v>
      </c>
      <c r="B71" s="132" t="s">
        <v>28</v>
      </c>
      <c r="C71" s="132" t="s">
        <v>26</v>
      </c>
      <c r="D71" s="132">
        <v>1</v>
      </c>
      <c r="E71" s="133">
        <v>493.45</v>
      </c>
      <c r="F71" s="132">
        <v>0</v>
      </c>
      <c r="G71" s="132">
        <v>4</v>
      </c>
      <c r="H71" s="134">
        <f t="shared" ref="H71:I134" si="5">F71/($F71+$G71)</f>
        <v>0</v>
      </c>
      <c r="I71" s="134">
        <f t="shared" si="5"/>
        <v>1</v>
      </c>
      <c r="J71" s="135">
        <f t="shared" ref="J71:K134" si="6">$D71*H71</f>
        <v>0</v>
      </c>
      <c r="K71" s="135">
        <f t="shared" si="6"/>
        <v>1</v>
      </c>
      <c r="L71" s="136">
        <f t="shared" ref="L71:L134" si="7">E71*J71</f>
        <v>0</v>
      </c>
      <c r="M71" s="136">
        <f t="shared" ref="M71:M134" si="8">E71*K71</f>
        <v>493.45</v>
      </c>
      <c r="N71" s="136">
        <f t="shared" ref="N71:N134" si="9">L71+M71</f>
        <v>493.45</v>
      </c>
    </row>
    <row r="72" spans="1:14">
      <c r="A72" s="132">
        <v>25</v>
      </c>
      <c r="B72" s="132">
        <v>7</v>
      </c>
      <c r="C72" s="132" t="s">
        <v>26</v>
      </c>
      <c r="D72" s="132">
        <v>25</v>
      </c>
      <c r="E72" s="133">
        <v>493.45</v>
      </c>
      <c r="F72" s="132">
        <v>0</v>
      </c>
      <c r="G72" s="132">
        <v>95</v>
      </c>
      <c r="H72" s="134">
        <f t="shared" si="5"/>
        <v>0</v>
      </c>
      <c r="I72" s="134">
        <f t="shared" si="5"/>
        <v>1</v>
      </c>
      <c r="J72" s="135">
        <f t="shared" si="6"/>
        <v>0</v>
      </c>
      <c r="K72" s="135">
        <f t="shared" si="6"/>
        <v>25</v>
      </c>
      <c r="L72" s="136">
        <f t="shared" si="7"/>
        <v>0</v>
      </c>
      <c r="M72" s="136">
        <f t="shared" si="8"/>
        <v>12336.25</v>
      </c>
      <c r="N72" s="136">
        <f t="shared" si="9"/>
        <v>12336.25</v>
      </c>
    </row>
    <row r="73" spans="1:14">
      <c r="A73" s="132">
        <v>25</v>
      </c>
      <c r="B73" s="132">
        <v>0</v>
      </c>
      <c r="C73" s="132" t="s">
        <v>26</v>
      </c>
      <c r="D73" s="132">
        <v>3</v>
      </c>
      <c r="E73" s="133">
        <v>493.45</v>
      </c>
      <c r="F73" s="132">
        <v>0</v>
      </c>
      <c r="G73" s="132">
        <v>15</v>
      </c>
      <c r="H73" s="134">
        <f t="shared" si="5"/>
        <v>0</v>
      </c>
      <c r="I73" s="134">
        <f t="shared" si="5"/>
        <v>1</v>
      </c>
      <c r="J73" s="135">
        <f t="shared" si="6"/>
        <v>0</v>
      </c>
      <c r="K73" s="135">
        <f t="shared" si="6"/>
        <v>3</v>
      </c>
      <c r="L73" s="136">
        <f t="shared" si="7"/>
        <v>0</v>
      </c>
      <c r="M73" s="136">
        <f t="shared" si="8"/>
        <v>1480.35</v>
      </c>
      <c r="N73" s="136">
        <f t="shared" si="9"/>
        <v>1480.35</v>
      </c>
    </row>
    <row r="74" spans="1:14">
      <c r="A74" s="132">
        <v>25</v>
      </c>
      <c r="B74" s="132">
        <v>6</v>
      </c>
      <c r="C74" s="132" t="s">
        <v>26</v>
      </c>
      <c r="D74" s="132">
        <v>13</v>
      </c>
      <c r="E74" s="133">
        <v>493.45</v>
      </c>
      <c r="F74" s="132">
        <v>0</v>
      </c>
      <c r="G74" s="132">
        <v>41</v>
      </c>
      <c r="H74" s="134">
        <f t="shared" si="5"/>
        <v>0</v>
      </c>
      <c r="I74" s="134">
        <f t="shared" si="5"/>
        <v>1</v>
      </c>
      <c r="J74" s="135">
        <f t="shared" si="6"/>
        <v>0</v>
      </c>
      <c r="K74" s="135">
        <f t="shared" si="6"/>
        <v>13</v>
      </c>
      <c r="L74" s="136">
        <f t="shared" si="7"/>
        <v>0</v>
      </c>
      <c r="M74" s="136">
        <f t="shared" si="8"/>
        <v>6414.8499999999995</v>
      </c>
      <c r="N74" s="136">
        <f t="shared" si="9"/>
        <v>6414.8499999999995</v>
      </c>
    </row>
    <row r="75" spans="1:14">
      <c r="A75" s="132">
        <v>25</v>
      </c>
      <c r="B75" s="132">
        <v>7</v>
      </c>
      <c r="C75" s="132" t="s">
        <v>25</v>
      </c>
      <c r="D75" s="132">
        <v>1</v>
      </c>
      <c r="E75" s="133">
        <v>493.45</v>
      </c>
      <c r="F75" s="132">
        <v>3</v>
      </c>
      <c r="G75" s="132">
        <v>9</v>
      </c>
      <c r="H75" s="134">
        <f t="shared" si="5"/>
        <v>0.25</v>
      </c>
      <c r="I75" s="134">
        <f t="shared" si="5"/>
        <v>0.75</v>
      </c>
      <c r="J75" s="135">
        <f t="shared" si="6"/>
        <v>0.25</v>
      </c>
      <c r="K75" s="135">
        <f t="shared" si="6"/>
        <v>0.75</v>
      </c>
      <c r="L75" s="136">
        <f t="shared" si="7"/>
        <v>123.3625</v>
      </c>
      <c r="M75" s="136">
        <f t="shared" si="8"/>
        <v>370.08749999999998</v>
      </c>
      <c r="N75" s="136">
        <f t="shared" si="9"/>
        <v>493.45</v>
      </c>
    </row>
    <row r="76" spans="1:14">
      <c r="A76" s="132">
        <v>25</v>
      </c>
      <c r="B76" s="132">
        <v>1</v>
      </c>
      <c r="C76" s="132" t="s">
        <v>26</v>
      </c>
      <c r="D76" s="132">
        <v>1</v>
      </c>
      <c r="E76" s="133">
        <v>493.45</v>
      </c>
      <c r="F76" s="132">
        <v>0</v>
      </c>
      <c r="G76" s="132">
        <v>3</v>
      </c>
      <c r="H76" s="134">
        <f t="shared" si="5"/>
        <v>0</v>
      </c>
      <c r="I76" s="134">
        <f t="shared" si="5"/>
        <v>1</v>
      </c>
      <c r="J76" s="135">
        <f t="shared" si="6"/>
        <v>0</v>
      </c>
      <c r="K76" s="135">
        <f t="shared" si="6"/>
        <v>1</v>
      </c>
      <c r="L76" s="136">
        <f t="shared" si="7"/>
        <v>0</v>
      </c>
      <c r="M76" s="136">
        <f t="shared" si="8"/>
        <v>493.45</v>
      </c>
      <c r="N76" s="136">
        <f t="shared" si="9"/>
        <v>493.45</v>
      </c>
    </row>
    <row r="77" spans="1:14">
      <c r="A77" s="132">
        <v>25</v>
      </c>
      <c r="B77" s="132">
        <v>0</v>
      </c>
      <c r="C77" s="132" t="s">
        <v>25</v>
      </c>
      <c r="D77" s="132">
        <v>1</v>
      </c>
      <c r="E77" s="133">
        <v>493.45</v>
      </c>
      <c r="F77" s="132">
        <v>4</v>
      </c>
      <c r="G77" s="132">
        <v>7</v>
      </c>
      <c r="H77" s="134">
        <f t="shared" si="5"/>
        <v>0.36363636363636365</v>
      </c>
      <c r="I77" s="134">
        <f t="shared" si="5"/>
        <v>0.63636363636363635</v>
      </c>
      <c r="J77" s="135">
        <f t="shared" si="6"/>
        <v>0.36363636363636365</v>
      </c>
      <c r="K77" s="135">
        <f t="shared" si="6"/>
        <v>0.63636363636363635</v>
      </c>
      <c r="L77" s="136">
        <f t="shared" si="7"/>
        <v>179.43636363636364</v>
      </c>
      <c r="M77" s="136">
        <f t="shared" si="8"/>
        <v>314.01363636363635</v>
      </c>
      <c r="N77" s="136">
        <f t="shared" si="9"/>
        <v>493.45</v>
      </c>
    </row>
    <row r="78" spans="1:14">
      <c r="A78" s="132">
        <v>25</v>
      </c>
      <c r="B78" s="132" t="s">
        <v>28</v>
      </c>
      <c r="C78" s="132" t="s">
        <v>24</v>
      </c>
      <c r="D78" s="132">
        <v>1</v>
      </c>
      <c r="E78" s="133">
        <v>493.45</v>
      </c>
      <c r="F78" s="132">
        <v>4</v>
      </c>
      <c r="G78" s="132">
        <v>0</v>
      </c>
      <c r="H78" s="134">
        <f t="shared" si="5"/>
        <v>1</v>
      </c>
      <c r="I78" s="134">
        <f t="shared" si="5"/>
        <v>0</v>
      </c>
      <c r="J78" s="135">
        <f t="shared" si="6"/>
        <v>1</v>
      </c>
      <c r="K78" s="135">
        <f t="shared" si="6"/>
        <v>0</v>
      </c>
      <c r="L78" s="136">
        <f t="shared" si="7"/>
        <v>493.45</v>
      </c>
      <c r="M78" s="136">
        <f t="shared" si="8"/>
        <v>0</v>
      </c>
      <c r="N78" s="136">
        <f t="shared" si="9"/>
        <v>493.45</v>
      </c>
    </row>
    <row r="79" spans="1:14">
      <c r="A79" s="132">
        <v>25</v>
      </c>
      <c r="B79" s="132">
        <v>2</v>
      </c>
      <c r="C79" s="132" t="s">
        <v>26</v>
      </c>
      <c r="D79" s="132">
        <v>3</v>
      </c>
      <c r="E79" s="133">
        <v>493.45</v>
      </c>
      <c r="F79" s="132">
        <v>0</v>
      </c>
      <c r="G79" s="132">
        <v>8</v>
      </c>
      <c r="H79" s="134">
        <f t="shared" si="5"/>
        <v>0</v>
      </c>
      <c r="I79" s="134">
        <f t="shared" si="5"/>
        <v>1</v>
      </c>
      <c r="J79" s="135">
        <f t="shared" si="6"/>
        <v>0</v>
      </c>
      <c r="K79" s="135">
        <f t="shared" si="6"/>
        <v>3</v>
      </c>
      <c r="L79" s="136">
        <f t="shared" si="7"/>
        <v>0</v>
      </c>
      <c r="M79" s="136">
        <f t="shared" si="8"/>
        <v>1480.35</v>
      </c>
      <c r="N79" s="136">
        <f t="shared" si="9"/>
        <v>1480.35</v>
      </c>
    </row>
    <row r="80" spans="1:14">
      <c r="A80" s="132">
        <v>30</v>
      </c>
      <c r="B80" s="132">
        <v>5</v>
      </c>
      <c r="C80" s="132" t="s">
        <v>26</v>
      </c>
      <c r="D80" s="132">
        <v>1008</v>
      </c>
      <c r="E80" s="45">
        <v>549.26</v>
      </c>
      <c r="F80" s="132">
        <v>0</v>
      </c>
      <c r="G80" s="132">
        <v>3486</v>
      </c>
      <c r="H80" s="134">
        <f t="shared" si="5"/>
        <v>0</v>
      </c>
      <c r="I80" s="134">
        <f t="shared" si="5"/>
        <v>1</v>
      </c>
      <c r="J80" s="135">
        <f t="shared" si="6"/>
        <v>0</v>
      </c>
      <c r="K80" s="135">
        <f t="shared" si="6"/>
        <v>1008</v>
      </c>
      <c r="L80" s="136">
        <f t="shared" si="7"/>
        <v>0</v>
      </c>
      <c r="M80" s="136">
        <f t="shared" si="8"/>
        <v>553654.07999999996</v>
      </c>
      <c r="N80" s="136">
        <f t="shared" si="9"/>
        <v>553654.07999999996</v>
      </c>
    </row>
    <row r="81" spans="1:14">
      <c r="A81" s="132">
        <v>30</v>
      </c>
      <c r="B81" s="132">
        <v>5</v>
      </c>
      <c r="C81" s="132" t="s">
        <v>27</v>
      </c>
      <c r="D81" s="132">
        <v>35</v>
      </c>
      <c r="E81" s="45">
        <v>549.26</v>
      </c>
      <c r="F81" s="132">
        <v>168</v>
      </c>
      <c r="G81" s="132">
        <v>163</v>
      </c>
      <c r="H81" s="134">
        <f t="shared" si="5"/>
        <v>0.50755287009063443</v>
      </c>
      <c r="I81" s="134">
        <f t="shared" si="5"/>
        <v>0.49244712990936557</v>
      </c>
      <c r="J81" s="135">
        <f t="shared" si="6"/>
        <v>17.764350453172206</v>
      </c>
      <c r="K81" s="135">
        <f t="shared" si="6"/>
        <v>17.235649546827794</v>
      </c>
      <c r="L81" s="136">
        <f t="shared" si="7"/>
        <v>9757.247129909365</v>
      </c>
      <c r="M81" s="136">
        <f t="shared" si="8"/>
        <v>9466.8528700906336</v>
      </c>
      <c r="N81" s="136">
        <f t="shared" si="9"/>
        <v>19224.099999999999</v>
      </c>
    </row>
    <row r="82" spans="1:14">
      <c r="A82" s="132">
        <v>30</v>
      </c>
      <c r="B82" s="132">
        <v>5</v>
      </c>
      <c r="C82" s="132" t="s">
        <v>25</v>
      </c>
      <c r="D82" s="132">
        <v>96</v>
      </c>
      <c r="E82" s="45">
        <v>549.26</v>
      </c>
      <c r="F82" s="132">
        <v>336</v>
      </c>
      <c r="G82" s="132">
        <v>278</v>
      </c>
      <c r="H82" s="134">
        <f t="shared" si="5"/>
        <v>0.54723127035830621</v>
      </c>
      <c r="I82" s="134">
        <f t="shared" si="5"/>
        <v>0.45276872964169379</v>
      </c>
      <c r="J82" s="135">
        <f t="shared" si="6"/>
        <v>52.534201954397396</v>
      </c>
      <c r="K82" s="135">
        <f t="shared" si="6"/>
        <v>43.465798045602604</v>
      </c>
      <c r="L82" s="136">
        <f t="shared" si="7"/>
        <v>28854.935765472314</v>
      </c>
      <c r="M82" s="136">
        <f t="shared" si="8"/>
        <v>23874.024234527686</v>
      </c>
      <c r="N82" s="136">
        <f t="shared" si="9"/>
        <v>52728.959999999999</v>
      </c>
    </row>
    <row r="83" spans="1:14">
      <c r="A83" s="132">
        <v>30</v>
      </c>
      <c r="B83" s="132">
        <v>0</v>
      </c>
      <c r="C83" s="132" t="s">
        <v>26</v>
      </c>
      <c r="D83" s="132">
        <v>13</v>
      </c>
      <c r="E83" s="45">
        <v>549.26</v>
      </c>
      <c r="F83" s="132">
        <v>0</v>
      </c>
      <c r="G83" s="132">
        <v>53</v>
      </c>
      <c r="H83" s="134">
        <f t="shared" si="5"/>
        <v>0</v>
      </c>
      <c r="I83" s="134">
        <f t="shared" si="5"/>
        <v>1</v>
      </c>
      <c r="J83" s="135">
        <f t="shared" si="6"/>
        <v>0</v>
      </c>
      <c r="K83" s="135">
        <f t="shared" si="6"/>
        <v>13</v>
      </c>
      <c r="L83" s="136">
        <f t="shared" si="7"/>
        <v>0</v>
      </c>
      <c r="M83" s="136">
        <f t="shared" si="8"/>
        <v>7140.38</v>
      </c>
      <c r="N83" s="136">
        <f t="shared" si="9"/>
        <v>7140.38</v>
      </c>
    </row>
    <row r="84" spans="1:14">
      <c r="A84" s="132">
        <v>30</v>
      </c>
      <c r="B84" s="132">
        <v>0</v>
      </c>
      <c r="C84" s="132" t="s">
        <v>24</v>
      </c>
      <c r="D84" s="132">
        <v>4</v>
      </c>
      <c r="E84" s="45">
        <v>549.26</v>
      </c>
      <c r="F84" s="132">
        <v>16</v>
      </c>
      <c r="G84" s="132">
        <v>0</v>
      </c>
      <c r="H84" s="134">
        <f t="shared" si="5"/>
        <v>1</v>
      </c>
      <c r="I84" s="134">
        <f t="shared" si="5"/>
        <v>0</v>
      </c>
      <c r="J84" s="135">
        <f t="shared" si="6"/>
        <v>4</v>
      </c>
      <c r="K84" s="135">
        <f t="shared" si="6"/>
        <v>0</v>
      </c>
      <c r="L84" s="136">
        <f t="shared" si="7"/>
        <v>2197.04</v>
      </c>
      <c r="M84" s="136">
        <f t="shared" si="8"/>
        <v>0</v>
      </c>
      <c r="N84" s="136">
        <f t="shared" si="9"/>
        <v>2197.04</v>
      </c>
    </row>
    <row r="85" spans="1:14">
      <c r="A85" s="132">
        <v>30</v>
      </c>
      <c r="B85" s="132">
        <v>7</v>
      </c>
      <c r="C85" s="132" t="s">
        <v>27</v>
      </c>
      <c r="D85" s="132">
        <v>14</v>
      </c>
      <c r="E85" s="45">
        <v>549.26</v>
      </c>
      <c r="F85" s="132">
        <v>66</v>
      </c>
      <c r="G85" s="132">
        <v>70</v>
      </c>
      <c r="H85" s="134">
        <f t="shared" si="5"/>
        <v>0.48529411764705882</v>
      </c>
      <c r="I85" s="134">
        <f t="shared" si="5"/>
        <v>0.51470588235294112</v>
      </c>
      <c r="J85" s="135">
        <f t="shared" si="6"/>
        <v>6.7941176470588234</v>
      </c>
      <c r="K85" s="135">
        <f t="shared" si="6"/>
        <v>7.2058823529411757</v>
      </c>
      <c r="L85" s="136">
        <f t="shared" si="7"/>
        <v>3731.7370588235294</v>
      </c>
      <c r="M85" s="136">
        <f t="shared" si="8"/>
        <v>3957.90294117647</v>
      </c>
      <c r="N85" s="136">
        <f t="shared" si="9"/>
        <v>7689.6399999999994</v>
      </c>
    </row>
    <row r="86" spans="1:14">
      <c r="A86" s="132">
        <v>30</v>
      </c>
      <c r="B86" s="132">
        <v>7</v>
      </c>
      <c r="C86" s="132" t="s">
        <v>25</v>
      </c>
      <c r="D86" s="132">
        <v>46</v>
      </c>
      <c r="E86" s="45">
        <v>549.26</v>
      </c>
      <c r="F86" s="132">
        <v>185</v>
      </c>
      <c r="G86" s="132">
        <v>116</v>
      </c>
      <c r="H86" s="134">
        <f t="shared" si="5"/>
        <v>0.61461794019933558</v>
      </c>
      <c r="I86" s="134">
        <f t="shared" si="5"/>
        <v>0.38538205980066448</v>
      </c>
      <c r="J86" s="135">
        <f t="shared" si="6"/>
        <v>28.272425249169437</v>
      </c>
      <c r="K86" s="135">
        <f t="shared" si="6"/>
        <v>17.727574750830566</v>
      </c>
      <c r="L86" s="136">
        <f t="shared" si="7"/>
        <v>15528.912292358806</v>
      </c>
      <c r="M86" s="136">
        <f t="shared" si="8"/>
        <v>9737.0477076411971</v>
      </c>
      <c r="N86" s="136">
        <f t="shared" si="9"/>
        <v>25265.960000000003</v>
      </c>
    </row>
    <row r="87" spans="1:14">
      <c r="A87" s="132">
        <v>30</v>
      </c>
      <c r="B87" s="132">
        <v>5</v>
      </c>
      <c r="C87" s="132" t="s">
        <v>24</v>
      </c>
      <c r="D87" s="132">
        <v>134</v>
      </c>
      <c r="E87" s="45">
        <v>549.26</v>
      </c>
      <c r="F87" s="132">
        <v>626</v>
      </c>
      <c r="G87" s="132">
        <v>0</v>
      </c>
      <c r="H87" s="134">
        <f t="shared" si="5"/>
        <v>1</v>
      </c>
      <c r="I87" s="134">
        <f t="shared" si="5"/>
        <v>0</v>
      </c>
      <c r="J87" s="135">
        <f t="shared" si="6"/>
        <v>134</v>
      </c>
      <c r="K87" s="135">
        <f t="shared" si="6"/>
        <v>0</v>
      </c>
      <c r="L87" s="136">
        <f t="shared" si="7"/>
        <v>73600.84</v>
      </c>
      <c r="M87" s="136">
        <f t="shared" si="8"/>
        <v>0</v>
      </c>
      <c r="N87" s="136">
        <f t="shared" si="9"/>
        <v>73600.84</v>
      </c>
    </row>
    <row r="88" spans="1:14">
      <c r="A88" s="132">
        <v>30</v>
      </c>
      <c r="B88" s="132">
        <v>2</v>
      </c>
      <c r="C88" s="132" t="s">
        <v>26</v>
      </c>
      <c r="D88" s="132">
        <v>8</v>
      </c>
      <c r="E88" s="45">
        <v>549.26</v>
      </c>
      <c r="F88" s="132">
        <v>0</v>
      </c>
      <c r="G88" s="132">
        <v>30</v>
      </c>
      <c r="H88" s="134">
        <f t="shared" si="5"/>
        <v>0</v>
      </c>
      <c r="I88" s="134">
        <f t="shared" si="5"/>
        <v>1</v>
      </c>
      <c r="J88" s="135">
        <f t="shared" si="6"/>
        <v>0</v>
      </c>
      <c r="K88" s="135">
        <f t="shared" si="6"/>
        <v>8</v>
      </c>
      <c r="L88" s="136">
        <f t="shared" si="7"/>
        <v>0</v>
      </c>
      <c r="M88" s="136">
        <f t="shared" si="8"/>
        <v>4394.08</v>
      </c>
      <c r="N88" s="136">
        <f t="shared" si="9"/>
        <v>4394.08</v>
      </c>
    </row>
    <row r="89" spans="1:14">
      <c r="A89" s="132">
        <v>30</v>
      </c>
      <c r="B89" s="132">
        <v>6</v>
      </c>
      <c r="C89" s="132" t="s">
        <v>24</v>
      </c>
      <c r="D89" s="132">
        <v>477</v>
      </c>
      <c r="E89" s="45">
        <v>549.26</v>
      </c>
      <c r="F89" s="132">
        <v>2283</v>
      </c>
      <c r="G89" s="132">
        <v>0</v>
      </c>
      <c r="H89" s="134">
        <f t="shared" si="5"/>
        <v>1</v>
      </c>
      <c r="I89" s="134">
        <f t="shared" si="5"/>
        <v>0</v>
      </c>
      <c r="J89" s="135">
        <f t="shared" si="6"/>
        <v>477</v>
      </c>
      <c r="K89" s="135">
        <f t="shared" si="6"/>
        <v>0</v>
      </c>
      <c r="L89" s="136">
        <f t="shared" si="7"/>
        <v>261997.02</v>
      </c>
      <c r="M89" s="136">
        <f t="shared" si="8"/>
        <v>0</v>
      </c>
      <c r="N89" s="136">
        <f t="shared" si="9"/>
        <v>261997.02</v>
      </c>
    </row>
    <row r="90" spans="1:14">
      <c r="A90" s="132">
        <v>30</v>
      </c>
      <c r="B90" s="132">
        <v>2</v>
      </c>
      <c r="C90" s="132" t="s">
        <v>24</v>
      </c>
      <c r="D90" s="132">
        <v>2</v>
      </c>
      <c r="E90" s="45">
        <v>549.26</v>
      </c>
      <c r="F90" s="132">
        <v>16</v>
      </c>
      <c r="G90" s="132">
        <v>0</v>
      </c>
      <c r="H90" s="134">
        <f t="shared" si="5"/>
        <v>1</v>
      </c>
      <c r="I90" s="134">
        <f t="shared" si="5"/>
        <v>0</v>
      </c>
      <c r="J90" s="135">
        <f t="shared" si="6"/>
        <v>2</v>
      </c>
      <c r="K90" s="135">
        <f t="shared" si="6"/>
        <v>0</v>
      </c>
      <c r="L90" s="136">
        <f t="shared" si="7"/>
        <v>1098.52</v>
      </c>
      <c r="M90" s="136">
        <f t="shared" si="8"/>
        <v>0</v>
      </c>
      <c r="N90" s="136">
        <f t="shared" si="9"/>
        <v>1098.52</v>
      </c>
    </row>
    <row r="91" spans="1:14">
      <c r="A91" s="132">
        <v>30</v>
      </c>
      <c r="B91" s="132">
        <v>2</v>
      </c>
      <c r="C91" s="132" t="s">
        <v>27</v>
      </c>
      <c r="D91" s="132">
        <v>2</v>
      </c>
      <c r="E91" s="45">
        <v>549.26</v>
      </c>
      <c r="F91" s="132">
        <v>10</v>
      </c>
      <c r="G91" s="132">
        <v>12</v>
      </c>
      <c r="H91" s="134">
        <f t="shared" si="5"/>
        <v>0.45454545454545453</v>
      </c>
      <c r="I91" s="134">
        <f t="shared" si="5"/>
        <v>0.54545454545454541</v>
      </c>
      <c r="J91" s="135">
        <f t="shared" si="6"/>
        <v>0.90909090909090906</v>
      </c>
      <c r="K91" s="135">
        <f t="shared" si="6"/>
        <v>1.0909090909090908</v>
      </c>
      <c r="L91" s="136">
        <f t="shared" si="7"/>
        <v>499.32727272727271</v>
      </c>
      <c r="M91" s="136">
        <f t="shared" si="8"/>
        <v>599.19272727272721</v>
      </c>
      <c r="N91" s="136">
        <f t="shared" si="9"/>
        <v>1098.52</v>
      </c>
    </row>
    <row r="92" spans="1:14">
      <c r="A92" s="132">
        <v>30</v>
      </c>
      <c r="B92" s="132">
        <v>7</v>
      </c>
      <c r="C92" s="132" t="s">
        <v>26</v>
      </c>
      <c r="D92" s="132">
        <v>1654</v>
      </c>
      <c r="E92" s="45">
        <v>549.26</v>
      </c>
      <c r="F92" s="132">
        <v>0</v>
      </c>
      <c r="G92" s="132">
        <v>4553</v>
      </c>
      <c r="H92" s="134">
        <f t="shared" si="5"/>
        <v>0</v>
      </c>
      <c r="I92" s="134">
        <f t="shared" si="5"/>
        <v>1</v>
      </c>
      <c r="J92" s="135">
        <f t="shared" si="6"/>
        <v>0</v>
      </c>
      <c r="K92" s="135">
        <f t="shared" si="6"/>
        <v>1654</v>
      </c>
      <c r="L92" s="136">
        <f t="shared" si="7"/>
        <v>0</v>
      </c>
      <c r="M92" s="136">
        <f t="shared" si="8"/>
        <v>908476.04</v>
      </c>
      <c r="N92" s="136">
        <f t="shared" si="9"/>
        <v>908476.04</v>
      </c>
    </row>
    <row r="93" spans="1:14">
      <c r="A93" s="132">
        <v>30</v>
      </c>
      <c r="B93" s="132">
        <v>4</v>
      </c>
      <c r="C93" s="132" t="s">
        <v>26</v>
      </c>
      <c r="D93" s="132">
        <v>326</v>
      </c>
      <c r="E93" s="45">
        <v>549.26</v>
      </c>
      <c r="F93" s="132">
        <v>0</v>
      </c>
      <c r="G93" s="132">
        <v>1226</v>
      </c>
      <c r="H93" s="134">
        <f t="shared" si="5"/>
        <v>0</v>
      </c>
      <c r="I93" s="134">
        <f t="shared" si="5"/>
        <v>1</v>
      </c>
      <c r="J93" s="135">
        <f t="shared" si="6"/>
        <v>0</v>
      </c>
      <c r="K93" s="135">
        <f t="shared" si="6"/>
        <v>326</v>
      </c>
      <c r="L93" s="136">
        <f t="shared" si="7"/>
        <v>0</v>
      </c>
      <c r="M93" s="136">
        <f t="shared" si="8"/>
        <v>179058.76</v>
      </c>
      <c r="N93" s="136">
        <f t="shared" si="9"/>
        <v>179058.76</v>
      </c>
    </row>
    <row r="94" spans="1:14">
      <c r="A94" s="132">
        <v>30</v>
      </c>
      <c r="B94" s="132">
        <v>7</v>
      </c>
      <c r="C94" s="132" t="s">
        <v>24</v>
      </c>
      <c r="D94" s="132">
        <v>258</v>
      </c>
      <c r="E94" s="45">
        <v>549.26</v>
      </c>
      <c r="F94" s="132">
        <v>1161</v>
      </c>
      <c r="G94" s="132">
        <v>0</v>
      </c>
      <c r="H94" s="134">
        <f t="shared" si="5"/>
        <v>1</v>
      </c>
      <c r="I94" s="134">
        <f t="shared" si="5"/>
        <v>0</v>
      </c>
      <c r="J94" s="135">
        <f t="shared" si="6"/>
        <v>258</v>
      </c>
      <c r="K94" s="135">
        <f t="shared" si="6"/>
        <v>0</v>
      </c>
      <c r="L94" s="136">
        <f t="shared" si="7"/>
        <v>141709.07999999999</v>
      </c>
      <c r="M94" s="136">
        <f t="shared" si="8"/>
        <v>0</v>
      </c>
      <c r="N94" s="136">
        <f t="shared" si="9"/>
        <v>141709.07999999999</v>
      </c>
    </row>
    <row r="95" spans="1:14">
      <c r="A95" s="132">
        <v>30</v>
      </c>
      <c r="B95" s="132">
        <v>4</v>
      </c>
      <c r="C95" s="132" t="s">
        <v>24</v>
      </c>
      <c r="D95" s="132">
        <v>30</v>
      </c>
      <c r="E95" s="45">
        <v>549.26</v>
      </c>
      <c r="F95" s="132">
        <v>142</v>
      </c>
      <c r="G95" s="132">
        <v>0</v>
      </c>
      <c r="H95" s="134">
        <f t="shared" si="5"/>
        <v>1</v>
      </c>
      <c r="I95" s="134">
        <f t="shared" si="5"/>
        <v>0</v>
      </c>
      <c r="J95" s="135">
        <f t="shared" si="6"/>
        <v>30</v>
      </c>
      <c r="K95" s="135">
        <f t="shared" si="6"/>
        <v>0</v>
      </c>
      <c r="L95" s="136">
        <f t="shared" si="7"/>
        <v>16477.8</v>
      </c>
      <c r="M95" s="136">
        <f t="shared" si="8"/>
        <v>0</v>
      </c>
      <c r="N95" s="136">
        <f t="shared" si="9"/>
        <v>16477.8</v>
      </c>
    </row>
    <row r="96" spans="1:14">
      <c r="A96" s="132">
        <v>30</v>
      </c>
      <c r="B96" s="132">
        <v>4</v>
      </c>
      <c r="C96" s="132" t="s">
        <v>27</v>
      </c>
      <c r="D96" s="132">
        <v>19</v>
      </c>
      <c r="E96" s="45">
        <v>549.26</v>
      </c>
      <c r="F96" s="132">
        <v>103</v>
      </c>
      <c r="G96" s="132">
        <v>81</v>
      </c>
      <c r="H96" s="134">
        <f t="shared" si="5"/>
        <v>0.55978260869565222</v>
      </c>
      <c r="I96" s="134">
        <f t="shared" si="5"/>
        <v>0.44021739130434784</v>
      </c>
      <c r="J96" s="135">
        <f t="shared" si="6"/>
        <v>10.635869565217392</v>
      </c>
      <c r="K96" s="135">
        <f t="shared" si="6"/>
        <v>8.3641304347826093</v>
      </c>
      <c r="L96" s="136">
        <f t="shared" si="7"/>
        <v>5841.8577173913045</v>
      </c>
      <c r="M96" s="136">
        <f t="shared" si="8"/>
        <v>4594.082282608696</v>
      </c>
      <c r="N96" s="136">
        <f t="shared" si="9"/>
        <v>10435.94</v>
      </c>
    </row>
    <row r="97" spans="1:14">
      <c r="A97" s="132">
        <v>30</v>
      </c>
      <c r="B97" s="132">
        <v>4</v>
      </c>
      <c r="C97" s="132" t="s">
        <v>25</v>
      </c>
      <c r="D97" s="132">
        <v>27</v>
      </c>
      <c r="E97" s="45">
        <v>549.26</v>
      </c>
      <c r="F97" s="132">
        <v>95</v>
      </c>
      <c r="G97" s="132">
        <v>69</v>
      </c>
      <c r="H97" s="134">
        <f t="shared" si="5"/>
        <v>0.57926829268292679</v>
      </c>
      <c r="I97" s="134">
        <f t="shared" si="5"/>
        <v>0.42073170731707316</v>
      </c>
      <c r="J97" s="135">
        <f t="shared" si="6"/>
        <v>15.640243902439023</v>
      </c>
      <c r="K97" s="135">
        <f t="shared" si="6"/>
        <v>11.359756097560975</v>
      </c>
      <c r="L97" s="136">
        <f t="shared" si="7"/>
        <v>8590.5603658536584</v>
      </c>
      <c r="M97" s="136">
        <f t="shared" si="8"/>
        <v>6239.4596341463412</v>
      </c>
      <c r="N97" s="136">
        <f t="shared" si="9"/>
        <v>14830.02</v>
      </c>
    </row>
    <row r="98" spans="1:14">
      <c r="A98" s="132">
        <v>30</v>
      </c>
      <c r="B98" s="132" t="s">
        <v>29</v>
      </c>
      <c r="C98" s="132" t="s">
        <v>24</v>
      </c>
      <c r="D98" s="132">
        <v>3</v>
      </c>
      <c r="E98" s="45">
        <v>549.26</v>
      </c>
      <c r="F98" s="132">
        <v>18</v>
      </c>
      <c r="G98" s="132">
        <v>0</v>
      </c>
      <c r="H98" s="134">
        <f t="shared" si="5"/>
        <v>1</v>
      </c>
      <c r="I98" s="134">
        <f t="shared" si="5"/>
        <v>0</v>
      </c>
      <c r="J98" s="135">
        <f t="shared" si="6"/>
        <v>3</v>
      </c>
      <c r="K98" s="135">
        <f t="shared" si="6"/>
        <v>0</v>
      </c>
      <c r="L98" s="136">
        <f t="shared" si="7"/>
        <v>1647.78</v>
      </c>
      <c r="M98" s="136">
        <f t="shared" si="8"/>
        <v>0</v>
      </c>
      <c r="N98" s="136">
        <f t="shared" si="9"/>
        <v>1647.78</v>
      </c>
    </row>
    <row r="99" spans="1:14">
      <c r="A99" s="132">
        <v>30</v>
      </c>
      <c r="B99" s="132" t="s">
        <v>29</v>
      </c>
      <c r="C99" s="132" t="s">
        <v>25</v>
      </c>
      <c r="D99" s="132">
        <v>1</v>
      </c>
      <c r="E99" s="45">
        <v>549.26</v>
      </c>
      <c r="F99" s="132">
        <v>4</v>
      </c>
      <c r="G99" s="132">
        <v>0</v>
      </c>
      <c r="H99" s="134">
        <f t="shared" si="5"/>
        <v>1</v>
      </c>
      <c r="I99" s="134">
        <f t="shared" si="5"/>
        <v>0</v>
      </c>
      <c r="J99" s="135">
        <f t="shared" si="6"/>
        <v>1</v>
      </c>
      <c r="K99" s="135">
        <f t="shared" si="6"/>
        <v>0</v>
      </c>
      <c r="L99" s="136">
        <f t="shared" si="7"/>
        <v>549.26</v>
      </c>
      <c r="M99" s="136">
        <f t="shared" si="8"/>
        <v>0</v>
      </c>
      <c r="N99" s="136">
        <f t="shared" si="9"/>
        <v>549.26</v>
      </c>
    </row>
    <row r="100" spans="1:14">
      <c r="A100" s="132">
        <v>30</v>
      </c>
      <c r="B100" s="132">
        <v>8</v>
      </c>
      <c r="C100" s="132" t="s">
        <v>26</v>
      </c>
      <c r="D100" s="132">
        <v>7</v>
      </c>
      <c r="E100" s="45">
        <v>549.26</v>
      </c>
      <c r="F100" s="132">
        <v>0</v>
      </c>
      <c r="G100" s="132">
        <v>23</v>
      </c>
      <c r="H100" s="134">
        <f t="shared" si="5"/>
        <v>0</v>
      </c>
      <c r="I100" s="134">
        <f t="shared" si="5"/>
        <v>1</v>
      </c>
      <c r="J100" s="135">
        <f t="shared" si="6"/>
        <v>0</v>
      </c>
      <c r="K100" s="135">
        <f t="shared" si="6"/>
        <v>7</v>
      </c>
      <c r="L100" s="136">
        <f t="shared" si="7"/>
        <v>0</v>
      </c>
      <c r="M100" s="136">
        <f t="shared" si="8"/>
        <v>3844.8199999999997</v>
      </c>
      <c r="N100" s="136">
        <f t="shared" si="9"/>
        <v>3844.8199999999997</v>
      </c>
    </row>
    <row r="101" spans="1:14">
      <c r="A101" s="132">
        <v>30</v>
      </c>
      <c r="B101" s="132">
        <v>6</v>
      </c>
      <c r="C101" s="132" t="s">
        <v>26</v>
      </c>
      <c r="D101" s="132">
        <v>31604</v>
      </c>
      <c r="E101" s="45">
        <v>549.26</v>
      </c>
      <c r="F101" s="132">
        <v>0</v>
      </c>
      <c r="G101" s="132">
        <v>99309</v>
      </c>
      <c r="H101" s="134">
        <f t="shared" si="5"/>
        <v>0</v>
      </c>
      <c r="I101" s="134">
        <f t="shared" si="5"/>
        <v>1</v>
      </c>
      <c r="J101" s="135">
        <f t="shared" si="6"/>
        <v>0</v>
      </c>
      <c r="K101" s="135">
        <f t="shared" si="6"/>
        <v>31604</v>
      </c>
      <c r="L101" s="136">
        <f t="shared" si="7"/>
        <v>0</v>
      </c>
      <c r="M101" s="136">
        <f t="shared" si="8"/>
        <v>17358813.039999999</v>
      </c>
      <c r="N101" s="136">
        <f t="shared" si="9"/>
        <v>17358813.039999999</v>
      </c>
    </row>
    <row r="102" spans="1:14">
      <c r="A102" s="132">
        <v>30</v>
      </c>
      <c r="B102" s="132" t="s">
        <v>29</v>
      </c>
      <c r="C102" s="132" t="s">
        <v>26</v>
      </c>
      <c r="D102" s="132">
        <v>23</v>
      </c>
      <c r="E102" s="45">
        <v>549.26</v>
      </c>
      <c r="F102" s="132">
        <v>0</v>
      </c>
      <c r="G102" s="132">
        <v>96</v>
      </c>
      <c r="H102" s="134">
        <f t="shared" si="5"/>
        <v>0</v>
      </c>
      <c r="I102" s="134">
        <f t="shared" si="5"/>
        <v>1</v>
      </c>
      <c r="J102" s="135">
        <f t="shared" si="6"/>
        <v>0</v>
      </c>
      <c r="K102" s="135">
        <f t="shared" si="6"/>
        <v>23</v>
      </c>
      <c r="L102" s="136">
        <f t="shared" si="7"/>
        <v>0</v>
      </c>
      <c r="M102" s="136">
        <f t="shared" si="8"/>
        <v>12632.98</v>
      </c>
      <c r="N102" s="136">
        <f t="shared" si="9"/>
        <v>12632.98</v>
      </c>
    </row>
    <row r="103" spans="1:14">
      <c r="A103" s="132">
        <v>30</v>
      </c>
      <c r="B103" s="132">
        <v>1</v>
      </c>
      <c r="C103" s="132" t="s">
        <v>25</v>
      </c>
      <c r="D103" s="132">
        <v>1</v>
      </c>
      <c r="E103" s="45">
        <v>549.26</v>
      </c>
      <c r="F103" s="132">
        <v>10</v>
      </c>
      <c r="G103" s="132">
        <v>9</v>
      </c>
      <c r="H103" s="134">
        <f t="shared" si="5"/>
        <v>0.52631578947368418</v>
      </c>
      <c r="I103" s="134">
        <f t="shared" si="5"/>
        <v>0.47368421052631576</v>
      </c>
      <c r="J103" s="135">
        <f t="shared" si="6"/>
        <v>0.52631578947368418</v>
      </c>
      <c r="K103" s="135">
        <f t="shared" si="6"/>
        <v>0.47368421052631576</v>
      </c>
      <c r="L103" s="136">
        <f t="shared" si="7"/>
        <v>289.08421052631576</v>
      </c>
      <c r="M103" s="136">
        <f t="shared" si="8"/>
        <v>260.17578947368418</v>
      </c>
      <c r="N103" s="136">
        <f t="shared" si="9"/>
        <v>549.26</v>
      </c>
    </row>
    <row r="104" spans="1:14">
      <c r="A104" s="132">
        <v>30</v>
      </c>
      <c r="B104" s="132">
        <v>6</v>
      </c>
      <c r="C104" s="132" t="s">
        <v>27</v>
      </c>
      <c r="D104" s="132">
        <v>197</v>
      </c>
      <c r="E104" s="45">
        <v>549.26</v>
      </c>
      <c r="F104" s="132">
        <v>956</v>
      </c>
      <c r="G104" s="132">
        <v>793</v>
      </c>
      <c r="H104" s="134">
        <f t="shared" si="5"/>
        <v>0.54659805603201828</v>
      </c>
      <c r="I104" s="134">
        <f t="shared" si="5"/>
        <v>0.45340194396798172</v>
      </c>
      <c r="J104" s="135">
        <f t="shared" si="6"/>
        <v>107.6798170383076</v>
      </c>
      <c r="K104" s="135">
        <f t="shared" si="6"/>
        <v>89.320182961692396</v>
      </c>
      <c r="L104" s="136">
        <f t="shared" si="7"/>
        <v>59144.216306460832</v>
      </c>
      <c r="M104" s="136">
        <f t="shared" si="8"/>
        <v>49060.003693539162</v>
      </c>
      <c r="N104" s="136">
        <f t="shared" si="9"/>
        <v>108204.22</v>
      </c>
    </row>
    <row r="105" spans="1:14">
      <c r="A105" s="132">
        <v>30</v>
      </c>
      <c r="B105" s="132">
        <v>6</v>
      </c>
      <c r="C105" s="132" t="s">
        <v>25</v>
      </c>
      <c r="D105" s="132">
        <v>454</v>
      </c>
      <c r="E105" s="45">
        <v>549.26</v>
      </c>
      <c r="F105" s="132">
        <v>1565</v>
      </c>
      <c r="G105" s="132">
        <v>1149</v>
      </c>
      <c r="H105" s="134">
        <f t="shared" si="5"/>
        <v>0.57663964627855568</v>
      </c>
      <c r="I105" s="134">
        <f t="shared" si="5"/>
        <v>0.42336035372144437</v>
      </c>
      <c r="J105" s="135">
        <f t="shared" si="6"/>
        <v>261.79439941046428</v>
      </c>
      <c r="K105" s="135">
        <f t="shared" si="6"/>
        <v>192.20560058953575</v>
      </c>
      <c r="L105" s="136">
        <f t="shared" si="7"/>
        <v>143793.1918201916</v>
      </c>
      <c r="M105" s="136">
        <f t="shared" si="8"/>
        <v>105570.84817980841</v>
      </c>
      <c r="N105" s="136">
        <f t="shared" si="9"/>
        <v>249364.04</v>
      </c>
    </row>
    <row r="106" spans="1:14">
      <c r="A106" s="132">
        <v>30</v>
      </c>
      <c r="B106" s="132" t="s">
        <v>28</v>
      </c>
      <c r="C106" s="132" t="s">
        <v>25</v>
      </c>
      <c r="D106" s="132">
        <v>1</v>
      </c>
      <c r="E106" s="45">
        <v>549.26</v>
      </c>
      <c r="F106" s="132">
        <v>0</v>
      </c>
      <c r="G106" s="132">
        <v>3</v>
      </c>
      <c r="H106" s="134">
        <f t="shared" si="5"/>
        <v>0</v>
      </c>
      <c r="I106" s="134">
        <f t="shared" si="5"/>
        <v>1</v>
      </c>
      <c r="J106" s="135">
        <f t="shared" si="6"/>
        <v>0</v>
      </c>
      <c r="K106" s="135">
        <f t="shared" si="6"/>
        <v>1</v>
      </c>
      <c r="L106" s="136">
        <f t="shared" si="7"/>
        <v>0</v>
      </c>
      <c r="M106" s="136">
        <f t="shared" si="8"/>
        <v>549.26</v>
      </c>
      <c r="N106" s="136">
        <f t="shared" si="9"/>
        <v>549.26</v>
      </c>
    </row>
    <row r="107" spans="1:14">
      <c r="A107" s="132">
        <v>30</v>
      </c>
      <c r="B107" s="132">
        <v>9</v>
      </c>
      <c r="C107" s="132" t="s">
        <v>26</v>
      </c>
      <c r="D107" s="132">
        <v>2</v>
      </c>
      <c r="E107" s="45">
        <v>549.26</v>
      </c>
      <c r="F107" s="132">
        <v>0</v>
      </c>
      <c r="G107" s="132">
        <v>6</v>
      </c>
      <c r="H107" s="134">
        <f t="shared" si="5"/>
        <v>0</v>
      </c>
      <c r="I107" s="134">
        <f t="shared" si="5"/>
        <v>1</v>
      </c>
      <c r="J107" s="135">
        <f t="shared" si="6"/>
        <v>0</v>
      </c>
      <c r="K107" s="135">
        <f t="shared" si="6"/>
        <v>2</v>
      </c>
      <c r="L107" s="136">
        <f t="shared" si="7"/>
        <v>0</v>
      </c>
      <c r="M107" s="136">
        <f t="shared" si="8"/>
        <v>1098.52</v>
      </c>
      <c r="N107" s="136">
        <f t="shared" si="9"/>
        <v>1098.52</v>
      </c>
    </row>
    <row r="108" spans="1:14">
      <c r="A108" s="132">
        <v>30</v>
      </c>
      <c r="B108" s="132" t="s">
        <v>28</v>
      </c>
      <c r="C108" s="132" t="s">
        <v>26</v>
      </c>
      <c r="D108" s="132">
        <v>4</v>
      </c>
      <c r="E108" s="45">
        <v>549.26</v>
      </c>
      <c r="F108" s="132">
        <v>0</v>
      </c>
      <c r="G108" s="132">
        <v>12</v>
      </c>
      <c r="H108" s="134">
        <f t="shared" si="5"/>
        <v>0</v>
      </c>
      <c r="I108" s="134">
        <f t="shared" si="5"/>
        <v>1</v>
      </c>
      <c r="J108" s="135">
        <f t="shared" si="6"/>
        <v>0</v>
      </c>
      <c r="K108" s="135">
        <f t="shared" si="6"/>
        <v>4</v>
      </c>
      <c r="L108" s="136">
        <f t="shared" si="7"/>
        <v>0</v>
      </c>
      <c r="M108" s="136">
        <f t="shared" si="8"/>
        <v>2197.04</v>
      </c>
      <c r="N108" s="136">
        <f t="shared" si="9"/>
        <v>2197.04</v>
      </c>
    </row>
    <row r="109" spans="1:14">
      <c r="A109" s="132">
        <v>30</v>
      </c>
      <c r="B109" s="132">
        <v>1</v>
      </c>
      <c r="C109" s="132" t="s">
        <v>26</v>
      </c>
      <c r="D109" s="132">
        <v>1</v>
      </c>
      <c r="E109" s="45">
        <v>549.26</v>
      </c>
      <c r="F109" s="132">
        <v>0</v>
      </c>
      <c r="G109" s="132">
        <v>2</v>
      </c>
      <c r="H109" s="134">
        <f t="shared" si="5"/>
        <v>0</v>
      </c>
      <c r="I109" s="134">
        <f t="shared" si="5"/>
        <v>1</v>
      </c>
      <c r="J109" s="135">
        <f t="shared" si="6"/>
        <v>0</v>
      </c>
      <c r="K109" s="135">
        <f t="shared" si="6"/>
        <v>1</v>
      </c>
      <c r="L109" s="136">
        <f t="shared" si="7"/>
        <v>0</v>
      </c>
      <c r="M109" s="136">
        <f t="shared" si="8"/>
        <v>549.26</v>
      </c>
      <c r="N109" s="136">
        <f t="shared" si="9"/>
        <v>549.26</v>
      </c>
    </row>
    <row r="110" spans="1:14">
      <c r="A110" s="132">
        <v>30</v>
      </c>
      <c r="B110" s="132">
        <v>2</v>
      </c>
      <c r="C110" s="132" t="s">
        <v>25</v>
      </c>
      <c r="D110" s="132">
        <v>1</v>
      </c>
      <c r="E110" s="45">
        <v>549.26</v>
      </c>
      <c r="F110" s="132">
        <v>2</v>
      </c>
      <c r="G110" s="132">
        <v>0</v>
      </c>
      <c r="H110" s="134">
        <f t="shared" si="5"/>
        <v>1</v>
      </c>
      <c r="I110" s="134">
        <f t="shared" si="5"/>
        <v>0</v>
      </c>
      <c r="J110" s="135">
        <f t="shared" si="6"/>
        <v>1</v>
      </c>
      <c r="K110" s="135">
        <f t="shared" si="6"/>
        <v>0</v>
      </c>
      <c r="L110" s="136">
        <f t="shared" si="7"/>
        <v>549.26</v>
      </c>
      <c r="M110" s="136">
        <f t="shared" si="8"/>
        <v>0</v>
      </c>
      <c r="N110" s="136">
        <f t="shared" si="9"/>
        <v>549.26</v>
      </c>
    </row>
    <row r="111" spans="1:14">
      <c r="A111" s="132">
        <v>30</v>
      </c>
      <c r="B111" s="132">
        <v>8</v>
      </c>
      <c r="C111" s="132" t="s">
        <v>24</v>
      </c>
      <c r="D111" s="132">
        <v>17</v>
      </c>
      <c r="E111" s="45">
        <v>549.26</v>
      </c>
      <c r="F111" s="132">
        <v>72</v>
      </c>
      <c r="G111" s="132">
        <v>0</v>
      </c>
      <c r="H111" s="134">
        <f t="shared" si="5"/>
        <v>1</v>
      </c>
      <c r="I111" s="134">
        <f t="shared" si="5"/>
        <v>0</v>
      </c>
      <c r="J111" s="135">
        <f t="shared" si="6"/>
        <v>17</v>
      </c>
      <c r="K111" s="135">
        <f t="shared" si="6"/>
        <v>0</v>
      </c>
      <c r="L111" s="136">
        <f t="shared" si="7"/>
        <v>9337.42</v>
      </c>
      <c r="M111" s="136">
        <f t="shared" si="8"/>
        <v>0</v>
      </c>
      <c r="N111" s="136">
        <f t="shared" si="9"/>
        <v>9337.42</v>
      </c>
    </row>
    <row r="112" spans="1:14">
      <c r="A112" s="132">
        <v>30</v>
      </c>
      <c r="B112" s="132">
        <v>8</v>
      </c>
      <c r="C112" s="132" t="s">
        <v>27</v>
      </c>
      <c r="D112" s="132">
        <v>1</v>
      </c>
      <c r="E112" s="45">
        <v>549.26</v>
      </c>
      <c r="F112" s="132">
        <v>4</v>
      </c>
      <c r="G112" s="132">
        <v>2</v>
      </c>
      <c r="H112" s="134">
        <f t="shared" si="5"/>
        <v>0.66666666666666663</v>
      </c>
      <c r="I112" s="134">
        <f t="shared" si="5"/>
        <v>0.33333333333333331</v>
      </c>
      <c r="J112" s="135">
        <f t="shared" si="6"/>
        <v>0.66666666666666663</v>
      </c>
      <c r="K112" s="135">
        <f t="shared" si="6"/>
        <v>0.33333333333333331</v>
      </c>
      <c r="L112" s="136">
        <f t="shared" si="7"/>
        <v>366.17333333333329</v>
      </c>
      <c r="M112" s="136">
        <f t="shared" si="8"/>
        <v>183.08666666666664</v>
      </c>
      <c r="N112" s="136">
        <f t="shared" si="9"/>
        <v>549.26</v>
      </c>
    </row>
    <row r="113" spans="1:14">
      <c r="A113" s="132">
        <v>30</v>
      </c>
      <c r="B113" s="132">
        <v>8</v>
      </c>
      <c r="C113" s="132" t="s">
        <v>25</v>
      </c>
      <c r="D113" s="132">
        <v>2</v>
      </c>
      <c r="E113" s="45">
        <v>549.26</v>
      </c>
      <c r="F113" s="132">
        <v>4</v>
      </c>
      <c r="G113" s="132">
        <v>8</v>
      </c>
      <c r="H113" s="134">
        <f t="shared" si="5"/>
        <v>0.33333333333333331</v>
      </c>
      <c r="I113" s="134">
        <f t="shared" si="5"/>
        <v>0.66666666666666663</v>
      </c>
      <c r="J113" s="135">
        <f t="shared" si="6"/>
        <v>0.66666666666666663</v>
      </c>
      <c r="K113" s="135">
        <f t="shared" si="6"/>
        <v>1.3333333333333333</v>
      </c>
      <c r="L113" s="136">
        <f t="shared" si="7"/>
        <v>366.17333333333329</v>
      </c>
      <c r="M113" s="136">
        <f t="shared" si="8"/>
        <v>732.34666666666658</v>
      </c>
      <c r="N113" s="136">
        <f t="shared" si="9"/>
        <v>1098.52</v>
      </c>
    </row>
    <row r="114" spans="1:14">
      <c r="A114" s="132">
        <v>30</v>
      </c>
      <c r="B114" s="132">
        <v>3</v>
      </c>
      <c r="C114" s="132" t="s">
        <v>26</v>
      </c>
      <c r="D114" s="132">
        <v>20</v>
      </c>
      <c r="E114" s="45">
        <v>549.26</v>
      </c>
      <c r="F114" s="132">
        <v>0</v>
      </c>
      <c r="G114" s="132">
        <v>79</v>
      </c>
      <c r="H114" s="134">
        <f t="shared" si="5"/>
        <v>0</v>
      </c>
      <c r="I114" s="134">
        <f t="shared" si="5"/>
        <v>1</v>
      </c>
      <c r="J114" s="135">
        <f t="shared" si="6"/>
        <v>0</v>
      </c>
      <c r="K114" s="135">
        <f t="shared" si="6"/>
        <v>20</v>
      </c>
      <c r="L114" s="136">
        <f t="shared" si="7"/>
        <v>0</v>
      </c>
      <c r="M114" s="136">
        <f t="shared" si="8"/>
        <v>10985.2</v>
      </c>
      <c r="N114" s="136">
        <f t="shared" si="9"/>
        <v>10985.2</v>
      </c>
    </row>
    <row r="115" spans="1:14">
      <c r="A115" s="132">
        <v>30</v>
      </c>
      <c r="B115" s="132">
        <v>3</v>
      </c>
      <c r="C115" s="132" t="s">
        <v>25</v>
      </c>
      <c r="D115" s="132">
        <v>1</v>
      </c>
      <c r="E115" s="45">
        <v>549.26</v>
      </c>
      <c r="F115" s="132">
        <v>4</v>
      </c>
      <c r="G115" s="132">
        <v>4</v>
      </c>
      <c r="H115" s="134">
        <f t="shared" si="5"/>
        <v>0.5</v>
      </c>
      <c r="I115" s="134">
        <f t="shared" si="5"/>
        <v>0.5</v>
      </c>
      <c r="J115" s="135">
        <f t="shared" si="6"/>
        <v>0.5</v>
      </c>
      <c r="K115" s="135">
        <f t="shared" si="6"/>
        <v>0.5</v>
      </c>
      <c r="L115" s="136">
        <f t="shared" si="7"/>
        <v>274.63</v>
      </c>
      <c r="M115" s="136">
        <f t="shared" si="8"/>
        <v>274.63</v>
      </c>
      <c r="N115" s="136">
        <f t="shared" si="9"/>
        <v>549.26</v>
      </c>
    </row>
    <row r="116" spans="1:14">
      <c r="A116" s="132">
        <v>30</v>
      </c>
      <c r="B116" s="132">
        <v>3</v>
      </c>
      <c r="C116" s="132" t="s">
        <v>24</v>
      </c>
      <c r="D116" s="132">
        <v>5</v>
      </c>
      <c r="E116" s="45">
        <v>549.26</v>
      </c>
      <c r="F116" s="132">
        <v>22</v>
      </c>
      <c r="G116" s="132">
        <v>0</v>
      </c>
      <c r="H116" s="134">
        <f t="shared" si="5"/>
        <v>1</v>
      </c>
      <c r="I116" s="134">
        <f t="shared" si="5"/>
        <v>0</v>
      </c>
      <c r="J116" s="135">
        <f t="shared" si="6"/>
        <v>5</v>
      </c>
      <c r="K116" s="135">
        <f t="shared" si="6"/>
        <v>0</v>
      </c>
      <c r="L116" s="136">
        <f t="shared" si="7"/>
        <v>2746.3</v>
      </c>
      <c r="M116" s="136">
        <f t="shared" si="8"/>
        <v>0</v>
      </c>
      <c r="N116" s="136">
        <f t="shared" si="9"/>
        <v>2746.3</v>
      </c>
    </row>
    <row r="117" spans="1:14">
      <c r="A117" s="132">
        <v>30</v>
      </c>
      <c r="B117" s="132">
        <v>3</v>
      </c>
      <c r="C117" s="132" t="s">
        <v>27</v>
      </c>
      <c r="D117" s="132">
        <v>2</v>
      </c>
      <c r="E117" s="45">
        <v>549.26</v>
      </c>
      <c r="F117" s="132">
        <v>8</v>
      </c>
      <c r="G117" s="132">
        <v>8</v>
      </c>
      <c r="H117" s="134">
        <f t="shared" si="5"/>
        <v>0.5</v>
      </c>
      <c r="I117" s="134">
        <f t="shared" si="5"/>
        <v>0.5</v>
      </c>
      <c r="J117" s="135">
        <f t="shared" si="6"/>
        <v>1</v>
      </c>
      <c r="K117" s="135">
        <f t="shared" si="6"/>
        <v>1</v>
      </c>
      <c r="L117" s="136">
        <f t="shared" si="7"/>
        <v>549.26</v>
      </c>
      <c r="M117" s="136">
        <f t="shared" si="8"/>
        <v>549.26</v>
      </c>
      <c r="N117" s="136">
        <f t="shared" si="9"/>
        <v>1098.52</v>
      </c>
    </row>
    <row r="118" spans="1:14">
      <c r="A118" s="132">
        <v>32</v>
      </c>
      <c r="B118" s="132" t="s">
        <v>28</v>
      </c>
      <c r="C118" s="132" t="s">
        <v>26</v>
      </c>
      <c r="D118" s="132">
        <v>9</v>
      </c>
      <c r="E118" s="45">
        <v>612.17999999999995</v>
      </c>
      <c r="F118" s="132">
        <v>0</v>
      </c>
      <c r="G118" s="132">
        <v>47</v>
      </c>
      <c r="H118" s="134">
        <f t="shared" si="5"/>
        <v>0</v>
      </c>
      <c r="I118" s="134">
        <f t="shared" si="5"/>
        <v>1</v>
      </c>
      <c r="J118" s="135">
        <f t="shared" si="6"/>
        <v>0</v>
      </c>
      <c r="K118" s="135">
        <f t="shared" si="6"/>
        <v>9</v>
      </c>
      <c r="L118" s="136">
        <f t="shared" si="7"/>
        <v>0</v>
      </c>
      <c r="M118" s="136">
        <f t="shared" si="8"/>
        <v>5509.62</v>
      </c>
      <c r="N118" s="136">
        <f t="shared" si="9"/>
        <v>5509.62</v>
      </c>
    </row>
    <row r="119" spans="1:14">
      <c r="A119" s="132">
        <v>33</v>
      </c>
      <c r="B119" s="132" t="s">
        <v>28</v>
      </c>
      <c r="C119" s="132" t="s">
        <v>27</v>
      </c>
      <c r="D119" s="132">
        <v>1</v>
      </c>
      <c r="E119" s="45">
        <v>612.17999999999995</v>
      </c>
      <c r="F119" s="132">
        <v>8</v>
      </c>
      <c r="G119" s="132">
        <v>8</v>
      </c>
      <c r="H119" s="134">
        <f t="shared" si="5"/>
        <v>0.5</v>
      </c>
      <c r="I119" s="134">
        <f t="shared" si="5"/>
        <v>0.5</v>
      </c>
      <c r="J119" s="135">
        <f t="shared" si="6"/>
        <v>0.5</v>
      </c>
      <c r="K119" s="135">
        <f t="shared" si="6"/>
        <v>0.5</v>
      </c>
      <c r="L119" s="136">
        <f t="shared" si="7"/>
        <v>306.08999999999997</v>
      </c>
      <c r="M119" s="136">
        <f t="shared" si="8"/>
        <v>306.08999999999997</v>
      </c>
      <c r="N119" s="136">
        <f t="shared" si="9"/>
        <v>612.17999999999995</v>
      </c>
    </row>
    <row r="120" spans="1:14">
      <c r="A120" s="132">
        <v>33</v>
      </c>
      <c r="B120" s="132" t="s">
        <v>28</v>
      </c>
      <c r="C120" s="132" t="s">
        <v>26</v>
      </c>
      <c r="D120" s="132">
        <v>7</v>
      </c>
      <c r="E120" s="45">
        <v>612.17999999999995</v>
      </c>
      <c r="F120" s="132">
        <v>0</v>
      </c>
      <c r="G120" s="132">
        <v>44</v>
      </c>
      <c r="H120" s="134">
        <f t="shared" si="5"/>
        <v>0</v>
      </c>
      <c r="I120" s="134">
        <f t="shared" si="5"/>
        <v>1</v>
      </c>
      <c r="J120" s="135">
        <f t="shared" si="6"/>
        <v>0</v>
      </c>
      <c r="K120" s="135">
        <f t="shared" si="6"/>
        <v>7</v>
      </c>
      <c r="L120" s="136">
        <f t="shared" si="7"/>
        <v>0</v>
      </c>
      <c r="M120" s="136">
        <f t="shared" si="8"/>
        <v>4285.2599999999993</v>
      </c>
      <c r="N120" s="136">
        <f t="shared" si="9"/>
        <v>4285.2599999999993</v>
      </c>
    </row>
    <row r="121" spans="1:14">
      <c r="A121" s="132">
        <v>35</v>
      </c>
      <c r="B121" s="132">
        <v>2</v>
      </c>
      <c r="C121" s="132" t="s">
        <v>25</v>
      </c>
      <c r="D121" s="132">
        <v>110</v>
      </c>
      <c r="E121" s="45">
        <v>612.17999999999995</v>
      </c>
      <c r="F121" s="132">
        <v>400</v>
      </c>
      <c r="G121" s="132">
        <v>246</v>
      </c>
      <c r="H121" s="134">
        <f t="shared" si="5"/>
        <v>0.61919504643962853</v>
      </c>
      <c r="I121" s="134">
        <f t="shared" si="5"/>
        <v>0.38080495356037153</v>
      </c>
      <c r="J121" s="135">
        <f t="shared" si="6"/>
        <v>68.111455108359138</v>
      </c>
      <c r="K121" s="135">
        <f t="shared" si="6"/>
        <v>41.888544891640869</v>
      </c>
      <c r="L121" s="136">
        <f t="shared" si="7"/>
        <v>41696.470588235294</v>
      </c>
      <c r="M121" s="136">
        <f t="shared" si="8"/>
        <v>25643.329411764706</v>
      </c>
      <c r="N121" s="136">
        <f t="shared" si="9"/>
        <v>67339.8</v>
      </c>
    </row>
    <row r="122" spans="1:14">
      <c r="A122" s="132">
        <v>35</v>
      </c>
      <c r="B122" s="132" t="s">
        <v>28</v>
      </c>
      <c r="C122" s="132" t="s">
        <v>25</v>
      </c>
      <c r="D122" s="132">
        <v>3</v>
      </c>
      <c r="E122" s="45">
        <v>612.17999999999995</v>
      </c>
      <c r="F122" s="132">
        <v>18</v>
      </c>
      <c r="G122" s="132">
        <v>18</v>
      </c>
      <c r="H122" s="134">
        <f t="shared" si="5"/>
        <v>0.5</v>
      </c>
      <c r="I122" s="134">
        <f t="shared" si="5"/>
        <v>0.5</v>
      </c>
      <c r="J122" s="135">
        <f t="shared" si="6"/>
        <v>1.5</v>
      </c>
      <c r="K122" s="135">
        <f t="shared" si="6"/>
        <v>1.5</v>
      </c>
      <c r="L122" s="136">
        <f t="shared" si="7"/>
        <v>918.27</v>
      </c>
      <c r="M122" s="136">
        <f t="shared" si="8"/>
        <v>918.27</v>
      </c>
      <c r="N122" s="136">
        <f t="shared" si="9"/>
        <v>1836.54</v>
      </c>
    </row>
    <row r="123" spans="1:14">
      <c r="A123" s="132">
        <v>35</v>
      </c>
      <c r="B123" s="132">
        <v>3</v>
      </c>
      <c r="C123" s="132" t="s">
        <v>24</v>
      </c>
      <c r="D123" s="132">
        <v>26</v>
      </c>
      <c r="E123" s="45">
        <v>612.17999999999995</v>
      </c>
      <c r="F123" s="132">
        <v>184</v>
      </c>
      <c r="G123" s="132">
        <v>0</v>
      </c>
      <c r="H123" s="134">
        <f t="shared" si="5"/>
        <v>1</v>
      </c>
      <c r="I123" s="134">
        <f t="shared" si="5"/>
        <v>0</v>
      </c>
      <c r="J123" s="135">
        <f t="shared" si="6"/>
        <v>26</v>
      </c>
      <c r="K123" s="135">
        <f t="shared" si="6"/>
        <v>0</v>
      </c>
      <c r="L123" s="136">
        <f t="shared" si="7"/>
        <v>15916.679999999998</v>
      </c>
      <c r="M123" s="136">
        <f t="shared" si="8"/>
        <v>0</v>
      </c>
      <c r="N123" s="136">
        <f t="shared" si="9"/>
        <v>15916.679999999998</v>
      </c>
    </row>
    <row r="124" spans="1:14">
      <c r="A124" s="132">
        <v>35</v>
      </c>
      <c r="B124" s="132">
        <v>3</v>
      </c>
      <c r="C124" s="132" t="s">
        <v>26</v>
      </c>
      <c r="D124" s="132">
        <v>40</v>
      </c>
      <c r="E124" s="45">
        <v>612.17999999999995</v>
      </c>
      <c r="F124" s="132">
        <v>0</v>
      </c>
      <c r="G124" s="132">
        <v>143</v>
      </c>
      <c r="H124" s="134">
        <f t="shared" si="5"/>
        <v>0</v>
      </c>
      <c r="I124" s="134">
        <f t="shared" si="5"/>
        <v>1</v>
      </c>
      <c r="J124" s="135">
        <f t="shared" si="6"/>
        <v>0</v>
      </c>
      <c r="K124" s="135">
        <f t="shared" si="6"/>
        <v>40</v>
      </c>
      <c r="L124" s="136">
        <f t="shared" si="7"/>
        <v>0</v>
      </c>
      <c r="M124" s="136">
        <f t="shared" si="8"/>
        <v>24487.199999999997</v>
      </c>
      <c r="N124" s="136">
        <f t="shared" si="9"/>
        <v>24487.199999999997</v>
      </c>
    </row>
    <row r="125" spans="1:14">
      <c r="A125" s="132">
        <v>35</v>
      </c>
      <c r="B125" s="132">
        <v>3</v>
      </c>
      <c r="C125" s="132" t="s">
        <v>27</v>
      </c>
      <c r="D125" s="132">
        <v>7</v>
      </c>
      <c r="E125" s="45">
        <v>612.17999999999995</v>
      </c>
      <c r="F125" s="132">
        <v>36</v>
      </c>
      <c r="G125" s="132">
        <v>34</v>
      </c>
      <c r="H125" s="134">
        <f t="shared" si="5"/>
        <v>0.51428571428571423</v>
      </c>
      <c r="I125" s="134">
        <f t="shared" si="5"/>
        <v>0.48571428571428571</v>
      </c>
      <c r="J125" s="135">
        <f t="shared" si="6"/>
        <v>3.5999999999999996</v>
      </c>
      <c r="K125" s="135">
        <f t="shared" si="6"/>
        <v>3.4</v>
      </c>
      <c r="L125" s="136">
        <f t="shared" si="7"/>
        <v>2203.8479999999995</v>
      </c>
      <c r="M125" s="136">
        <f t="shared" si="8"/>
        <v>2081.4119999999998</v>
      </c>
      <c r="N125" s="136">
        <f t="shared" si="9"/>
        <v>4285.2599999999993</v>
      </c>
    </row>
    <row r="126" spans="1:14">
      <c r="A126" s="132">
        <v>35</v>
      </c>
      <c r="B126" s="132">
        <v>3</v>
      </c>
      <c r="C126" s="132" t="s">
        <v>25</v>
      </c>
      <c r="D126" s="132">
        <v>27</v>
      </c>
      <c r="E126" s="45">
        <v>612.17999999999995</v>
      </c>
      <c r="F126" s="132">
        <v>99</v>
      </c>
      <c r="G126" s="132">
        <v>60</v>
      </c>
      <c r="H126" s="134">
        <f t="shared" si="5"/>
        <v>0.62264150943396224</v>
      </c>
      <c r="I126" s="134">
        <f t="shared" si="5"/>
        <v>0.37735849056603776</v>
      </c>
      <c r="J126" s="135">
        <f t="shared" si="6"/>
        <v>16.811320754716981</v>
      </c>
      <c r="K126" s="135">
        <f t="shared" si="6"/>
        <v>10.188679245283019</v>
      </c>
      <c r="L126" s="136">
        <f t="shared" si="7"/>
        <v>10291.55433962264</v>
      </c>
      <c r="M126" s="136">
        <f t="shared" si="8"/>
        <v>6237.3056603773584</v>
      </c>
      <c r="N126" s="136">
        <f t="shared" si="9"/>
        <v>16528.86</v>
      </c>
    </row>
    <row r="127" spans="1:14">
      <c r="A127" s="132">
        <v>35</v>
      </c>
      <c r="B127" s="132" t="s">
        <v>28</v>
      </c>
      <c r="C127" s="132" t="s">
        <v>24</v>
      </c>
      <c r="D127" s="132">
        <v>1</v>
      </c>
      <c r="E127" s="45">
        <v>612.17999999999995</v>
      </c>
      <c r="F127" s="132">
        <v>8</v>
      </c>
      <c r="G127" s="132">
        <v>0</v>
      </c>
      <c r="H127" s="134">
        <f t="shared" si="5"/>
        <v>1</v>
      </c>
      <c r="I127" s="134">
        <f t="shared" si="5"/>
        <v>0</v>
      </c>
      <c r="J127" s="135">
        <f t="shared" si="6"/>
        <v>1</v>
      </c>
      <c r="K127" s="135">
        <f t="shared" si="6"/>
        <v>0</v>
      </c>
      <c r="L127" s="136">
        <f t="shared" si="7"/>
        <v>612.17999999999995</v>
      </c>
      <c r="M127" s="136">
        <f t="shared" si="8"/>
        <v>0</v>
      </c>
      <c r="N127" s="136">
        <f t="shared" si="9"/>
        <v>612.17999999999995</v>
      </c>
    </row>
    <row r="128" spans="1:14">
      <c r="A128" s="132">
        <v>35</v>
      </c>
      <c r="B128" s="132">
        <v>5</v>
      </c>
      <c r="C128" s="132" t="s">
        <v>27</v>
      </c>
      <c r="D128" s="132">
        <v>996</v>
      </c>
      <c r="E128" s="45">
        <v>612.17999999999995</v>
      </c>
      <c r="F128" s="132">
        <v>4268</v>
      </c>
      <c r="G128" s="132">
        <v>4392</v>
      </c>
      <c r="H128" s="134">
        <f t="shared" si="5"/>
        <v>0.4928406466512702</v>
      </c>
      <c r="I128" s="134">
        <f t="shared" si="5"/>
        <v>0.50715935334872975</v>
      </c>
      <c r="J128" s="135">
        <f t="shared" si="6"/>
        <v>490.86928406466512</v>
      </c>
      <c r="K128" s="135">
        <f t="shared" si="6"/>
        <v>505.13071593533482</v>
      </c>
      <c r="L128" s="136">
        <f t="shared" si="7"/>
        <v>300500.35831870668</v>
      </c>
      <c r="M128" s="136">
        <f t="shared" si="8"/>
        <v>309230.92168129323</v>
      </c>
      <c r="N128" s="136">
        <f t="shared" si="9"/>
        <v>609731.27999999991</v>
      </c>
    </row>
    <row r="129" spans="1:14">
      <c r="A129" s="132">
        <v>35</v>
      </c>
      <c r="B129" s="132">
        <v>5</v>
      </c>
      <c r="C129" s="132" t="s">
        <v>25</v>
      </c>
      <c r="D129" s="132">
        <v>5005</v>
      </c>
      <c r="E129" s="45">
        <v>612.17999999999995</v>
      </c>
      <c r="F129" s="132">
        <v>17408</v>
      </c>
      <c r="G129" s="132">
        <v>11636</v>
      </c>
      <c r="H129" s="134">
        <f t="shared" si="5"/>
        <v>0.59936647844649493</v>
      </c>
      <c r="I129" s="134">
        <f t="shared" si="5"/>
        <v>0.40063352155350501</v>
      </c>
      <c r="J129" s="135">
        <f t="shared" si="6"/>
        <v>2999.829224624707</v>
      </c>
      <c r="K129" s="135">
        <f t="shared" si="6"/>
        <v>2005.1707753752926</v>
      </c>
      <c r="L129" s="136">
        <f t="shared" si="7"/>
        <v>1836435.4547307529</v>
      </c>
      <c r="M129" s="136">
        <f t="shared" si="8"/>
        <v>1227525.4452692466</v>
      </c>
      <c r="N129" s="136">
        <f t="shared" si="9"/>
        <v>3063960.8999999994</v>
      </c>
    </row>
    <row r="130" spans="1:14">
      <c r="A130" s="132">
        <v>35</v>
      </c>
      <c r="B130" s="132">
        <v>4</v>
      </c>
      <c r="C130" s="132" t="s">
        <v>27</v>
      </c>
      <c r="D130" s="132">
        <v>181</v>
      </c>
      <c r="E130" s="45">
        <v>612.17999999999995</v>
      </c>
      <c r="F130" s="132">
        <v>924</v>
      </c>
      <c r="G130" s="132">
        <v>837</v>
      </c>
      <c r="H130" s="134">
        <f t="shared" si="5"/>
        <v>0.52470187393526402</v>
      </c>
      <c r="I130" s="134">
        <f t="shared" si="5"/>
        <v>0.47529812606473593</v>
      </c>
      <c r="J130" s="135">
        <f t="shared" si="6"/>
        <v>94.971039182282794</v>
      </c>
      <c r="K130" s="135">
        <f t="shared" si="6"/>
        <v>86.028960817717206</v>
      </c>
      <c r="L130" s="136">
        <f t="shared" si="7"/>
        <v>58139.370766609878</v>
      </c>
      <c r="M130" s="136">
        <f t="shared" si="8"/>
        <v>52665.209233390116</v>
      </c>
      <c r="N130" s="136">
        <f t="shared" si="9"/>
        <v>110804.57999999999</v>
      </c>
    </row>
    <row r="131" spans="1:14">
      <c r="A131" s="132">
        <v>35</v>
      </c>
      <c r="B131" s="132">
        <v>7</v>
      </c>
      <c r="C131" s="132" t="s">
        <v>26</v>
      </c>
      <c r="D131" s="132">
        <v>165</v>
      </c>
      <c r="E131" s="45">
        <v>612.17999999999995</v>
      </c>
      <c r="F131" s="132">
        <v>0</v>
      </c>
      <c r="G131" s="132">
        <v>674</v>
      </c>
      <c r="H131" s="134">
        <f t="shared" si="5"/>
        <v>0</v>
      </c>
      <c r="I131" s="134">
        <f t="shared" si="5"/>
        <v>1</v>
      </c>
      <c r="J131" s="135">
        <f t="shared" si="6"/>
        <v>0</v>
      </c>
      <c r="K131" s="135">
        <f t="shared" si="6"/>
        <v>165</v>
      </c>
      <c r="L131" s="136">
        <f t="shared" si="7"/>
        <v>0</v>
      </c>
      <c r="M131" s="136">
        <f t="shared" si="8"/>
        <v>101009.7</v>
      </c>
      <c r="N131" s="136">
        <f t="shared" si="9"/>
        <v>101009.7</v>
      </c>
    </row>
    <row r="132" spans="1:14">
      <c r="A132" s="132">
        <v>35</v>
      </c>
      <c r="B132" s="132">
        <v>6</v>
      </c>
      <c r="C132" s="132" t="s">
        <v>24</v>
      </c>
      <c r="D132" s="132">
        <v>2199</v>
      </c>
      <c r="E132" s="45">
        <v>612.17999999999995</v>
      </c>
      <c r="F132" s="132">
        <v>10206</v>
      </c>
      <c r="G132" s="132">
        <v>0</v>
      </c>
      <c r="H132" s="134">
        <f t="shared" si="5"/>
        <v>1</v>
      </c>
      <c r="I132" s="134">
        <f t="shared" si="5"/>
        <v>0</v>
      </c>
      <c r="J132" s="135">
        <f t="shared" si="6"/>
        <v>2199</v>
      </c>
      <c r="K132" s="135">
        <f t="shared" si="6"/>
        <v>0</v>
      </c>
      <c r="L132" s="136">
        <f t="shared" si="7"/>
        <v>1346183.8199999998</v>
      </c>
      <c r="M132" s="136">
        <f t="shared" si="8"/>
        <v>0</v>
      </c>
      <c r="N132" s="136">
        <f t="shared" si="9"/>
        <v>1346183.8199999998</v>
      </c>
    </row>
    <row r="133" spans="1:14">
      <c r="A133" s="132">
        <v>35</v>
      </c>
      <c r="B133" s="132">
        <v>7</v>
      </c>
      <c r="C133" s="132" t="s">
        <v>24</v>
      </c>
      <c r="D133" s="132">
        <v>684</v>
      </c>
      <c r="E133" s="45">
        <v>612.17999999999995</v>
      </c>
      <c r="F133" s="132">
        <v>3100</v>
      </c>
      <c r="G133" s="132">
        <v>0</v>
      </c>
      <c r="H133" s="134">
        <f t="shared" si="5"/>
        <v>1</v>
      </c>
      <c r="I133" s="134">
        <f t="shared" si="5"/>
        <v>0</v>
      </c>
      <c r="J133" s="135">
        <f t="shared" si="6"/>
        <v>684</v>
      </c>
      <c r="K133" s="135">
        <f t="shared" si="6"/>
        <v>0</v>
      </c>
      <c r="L133" s="136">
        <f t="shared" si="7"/>
        <v>418731.11999999994</v>
      </c>
      <c r="M133" s="136">
        <f t="shared" si="8"/>
        <v>0</v>
      </c>
      <c r="N133" s="136">
        <f t="shared" si="9"/>
        <v>418731.11999999994</v>
      </c>
    </row>
    <row r="134" spans="1:14">
      <c r="A134" s="132">
        <v>35</v>
      </c>
      <c r="B134" s="132">
        <v>0</v>
      </c>
      <c r="C134" s="132" t="s">
        <v>24</v>
      </c>
      <c r="D134" s="132">
        <v>3</v>
      </c>
      <c r="E134" s="45">
        <v>612.17999999999995</v>
      </c>
      <c r="F134" s="132">
        <v>14</v>
      </c>
      <c r="G134" s="132">
        <v>0</v>
      </c>
      <c r="H134" s="134">
        <f t="shared" si="5"/>
        <v>1</v>
      </c>
      <c r="I134" s="134">
        <f t="shared" si="5"/>
        <v>0</v>
      </c>
      <c r="J134" s="135">
        <f t="shared" si="6"/>
        <v>3</v>
      </c>
      <c r="K134" s="135">
        <f t="shared" si="6"/>
        <v>0</v>
      </c>
      <c r="L134" s="136">
        <f t="shared" si="7"/>
        <v>1836.54</v>
      </c>
      <c r="M134" s="136">
        <f t="shared" si="8"/>
        <v>0</v>
      </c>
      <c r="N134" s="136">
        <f t="shared" si="9"/>
        <v>1836.54</v>
      </c>
    </row>
    <row r="135" spans="1:14">
      <c r="A135" s="132">
        <v>35</v>
      </c>
      <c r="B135" s="132">
        <v>5</v>
      </c>
      <c r="C135" s="132" t="s">
        <v>26</v>
      </c>
      <c r="D135" s="132">
        <v>21769</v>
      </c>
      <c r="E135" s="45">
        <v>612.17999999999995</v>
      </c>
      <c r="F135" s="132">
        <v>0</v>
      </c>
      <c r="G135" s="132">
        <v>76384</v>
      </c>
      <c r="H135" s="134">
        <f t="shared" ref="H135:I198" si="10">F135/($F135+$G135)</f>
        <v>0</v>
      </c>
      <c r="I135" s="134">
        <f t="shared" si="10"/>
        <v>1</v>
      </c>
      <c r="J135" s="135">
        <f t="shared" ref="J135:K198" si="11">$D135*H135</f>
        <v>0</v>
      </c>
      <c r="K135" s="135">
        <f t="shared" si="11"/>
        <v>21769</v>
      </c>
      <c r="L135" s="136">
        <f t="shared" ref="L135:L198" si="12">E135*J135</f>
        <v>0</v>
      </c>
      <c r="M135" s="136">
        <f t="shared" ref="M135:M198" si="13">E135*K135</f>
        <v>13326546.419999998</v>
      </c>
      <c r="N135" s="136">
        <f t="shared" ref="N135:N198" si="14">L135+M135</f>
        <v>13326546.419999998</v>
      </c>
    </row>
    <row r="136" spans="1:14">
      <c r="A136" s="132">
        <v>35</v>
      </c>
      <c r="B136" s="132">
        <v>7</v>
      </c>
      <c r="C136" s="132" t="s">
        <v>25</v>
      </c>
      <c r="D136" s="132">
        <v>232</v>
      </c>
      <c r="E136" s="45">
        <v>612.17999999999995</v>
      </c>
      <c r="F136" s="132">
        <v>1016</v>
      </c>
      <c r="G136" s="132">
        <v>628</v>
      </c>
      <c r="H136" s="134">
        <f t="shared" si="10"/>
        <v>0.61800486618004868</v>
      </c>
      <c r="I136" s="134">
        <f t="shared" si="10"/>
        <v>0.38199513381995132</v>
      </c>
      <c r="J136" s="135">
        <f t="shared" si="11"/>
        <v>143.37712895377129</v>
      </c>
      <c r="K136" s="135">
        <f t="shared" si="11"/>
        <v>88.62287104622871</v>
      </c>
      <c r="L136" s="136">
        <f t="shared" si="12"/>
        <v>87772.610802919706</v>
      </c>
      <c r="M136" s="136">
        <f t="shared" si="13"/>
        <v>54253.149197080289</v>
      </c>
      <c r="N136" s="136">
        <f t="shared" si="14"/>
        <v>142025.76</v>
      </c>
    </row>
    <row r="137" spans="1:14">
      <c r="A137" s="132">
        <v>35</v>
      </c>
      <c r="B137" s="132">
        <v>2</v>
      </c>
      <c r="C137" s="132" t="s">
        <v>26</v>
      </c>
      <c r="D137" s="132">
        <v>215</v>
      </c>
      <c r="E137" s="45">
        <v>612.17999999999995</v>
      </c>
      <c r="F137" s="132">
        <v>0</v>
      </c>
      <c r="G137" s="132">
        <v>819</v>
      </c>
      <c r="H137" s="134">
        <f t="shared" si="10"/>
        <v>0</v>
      </c>
      <c r="I137" s="134">
        <f t="shared" si="10"/>
        <v>1</v>
      </c>
      <c r="J137" s="135">
        <f t="shared" si="11"/>
        <v>0</v>
      </c>
      <c r="K137" s="135">
        <f t="shared" si="11"/>
        <v>215</v>
      </c>
      <c r="L137" s="136">
        <f t="shared" si="12"/>
        <v>0</v>
      </c>
      <c r="M137" s="136">
        <f t="shared" si="13"/>
        <v>131618.69999999998</v>
      </c>
      <c r="N137" s="136">
        <f t="shared" si="14"/>
        <v>131618.69999999998</v>
      </c>
    </row>
    <row r="138" spans="1:14">
      <c r="A138" s="132">
        <v>35</v>
      </c>
      <c r="B138" s="132">
        <v>5</v>
      </c>
      <c r="C138" s="132" t="s">
        <v>24</v>
      </c>
      <c r="D138" s="132">
        <v>4121</v>
      </c>
      <c r="E138" s="45">
        <v>612.17999999999995</v>
      </c>
      <c r="F138" s="132">
        <v>20426</v>
      </c>
      <c r="G138" s="132">
        <v>0</v>
      </c>
      <c r="H138" s="134">
        <f t="shared" si="10"/>
        <v>1</v>
      </c>
      <c r="I138" s="134">
        <f t="shared" si="10"/>
        <v>0</v>
      </c>
      <c r="J138" s="135">
        <f t="shared" si="11"/>
        <v>4121</v>
      </c>
      <c r="K138" s="135">
        <f t="shared" si="11"/>
        <v>0</v>
      </c>
      <c r="L138" s="136">
        <f t="shared" si="12"/>
        <v>2522793.7799999998</v>
      </c>
      <c r="M138" s="136">
        <f t="shared" si="13"/>
        <v>0</v>
      </c>
      <c r="N138" s="136">
        <f t="shared" si="14"/>
        <v>2522793.7799999998</v>
      </c>
    </row>
    <row r="139" spans="1:14">
      <c r="A139" s="132">
        <v>35</v>
      </c>
      <c r="B139" s="132">
        <v>7</v>
      </c>
      <c r="C139" s="132" t="s">
        <v>27</v>
      </c>
      <c r="D139" s="132">
        <v>87</v>
      </c>
      <c r="E139" s="45">
        <v>612.17999999999995</v>
      </c>
      <c r="F139" s="132">
        <v>399</v>
      </c>
      <c r="G139" s="132">
        <v>329</v>
      </c>
      <c r="H139" s="134">
        <f t="shared" si="10"/>
        <v>0.54807692307692313</v>
      </c>
      <c r="I139" s="134">
        <f t="shared" si="10"/>
        <v>0.45192307692307693</v>
      </c>
      <c r="J139" s="135">
        <f t="shared" si="11"/>
        <v>47.682692307692314</v>
      </c>
      <c r="K139" s="135">
        <f t="shared" si="11"/>
        <v>39.317307692307693</v>
      </c>
      <c r="L139" s="136">
        <f t="shared" si="12"/>
        <v>29190.390576923077</v>
      </c>
      <c r="M139" s="136">
        <f t="shared" si="13"/>
        <v>24069.269423076923</v>
      </c>
      <c r="N139" s="136">
        <f t="shared" si="14"/>
        <v>53259.66</v>
      </c>
    </row>
    <row r="140" spans="1:14">
      <c r="A140" s="132">
        <v>35</v>
      </c>
      <c r="B140" s="132" t="s">
        <v>28</v>
      </c>
      <c r="C140" s="132" t="s">
        <v>26</v>
      </c>
      <c r="D140" s="132">
        <v>21</v>
      </c>
      <c r="E140" s="45">
        <v>612.17999999999995</v>
      </c>
      <c r="F140" s="132">
        <v>0</v>
      </c>
      <c r="G140" s="132">
        <v>64</v>
      </c>
      <c r="H140" s="134">
        <f t="shared" si="10"/>
        <v>0</v>
      </c>
      <c r="I140" s="134">
        <f t="shared" si="10"/>
        <v>1</v>
      </c>
      <c r="J140" s="135">
        <f t="shared" si="11"/>
        <v>0</v>
      </c>
      <c r="K140" s="135">
        <f t="shared" si="11"/>
        <v>21</v>
      </c>
      <c r="L140" s="136">
        <f t="shared" si="12"/>
        <v>0</v>
      </c>
      <c r="M140" s="136">
        <f t="shared" si="13"/>
        <v>12855.779999999999</v>
      </c>
      <c r="N140" s="136">
        <f t="shared" si="14"/>
        <v>12855.779999999999</v>
      </c>
    </row>
    <row r="141" spans="1:14">
      <c r="A141" s="132">
        <v>35</v>
      </c>
      <c r="B141" s="132">
        <v>2</v>
      </c>
      <c r="C141" s="132" t="s">
        <v>24</v>
      </c>
      <c r="D141" s="132">
        <v>77</v>
      </c>
      <c r="E141" s="45">
        <v>612.17999999999995</v>
      </c>
      <c r="F141" s="132">
        <v>416</v>
      </c>
      <c r="G141" s="132">
        <v>0</v>
      </c>
      <c r="H141" s="134">
        <f t="shared" si="10"/>
        <v>1</v>
      </c>
      <c r="I141" s="134">
        <f t="shared" si="10"/>
        <v>0</v>
      </c>
      <c r="J141" s="135">
        <f t="shared" si="11"/>
        <v>77</v>
      </c>
      <c r="K141" s="135">
        <f t="shared" si="11"/>
        <v>0</v>
      </c>
      <c r="L141" s="136">
        <f t="shared" si="12"/>
        <v>47137.859999999993</v>
      </c>
      <c r="M141" s="136">
        <f t="shared" si="13"/>
        <v>0</v>
      </c>
      <c r="N141" s="136">
        <f t="shared" si="14"/>
        <v>47137.859999999993</v>
      </c>
    </row>
    <row r="142" spans="1:14">
      <c r="A142" s="132">
        <v>35</v>
      </c>
      <c r="B142" s="132">
        <v>2</v>
      </c>
      <c r="C142" s="132" t="s">
        <v>27</v>
      </c>
      <c r="D142" s="132">
        <v>38</v>
      </c>
      <c r="E142" s="45">
        <v>612.17999999999995</v>
      </c>
      <c r="F142" s="132">
        <v>199</v>
      </c>
      <c r="G142" s="132">
        <v>166</v>
      </c>
      <c r="H142" s="134">
        <f t="shared" si="10"/>
        <v>0.54520547945205478</v>
      </c>
      <c r="I142" s="134">
        <f t="shared" si="10"/>
        <v>0.45479452054794522</v>
      </c>
      <c r="J142" s="135">
        <f t="shared" si="11"/>
        <v>20.717808219178082</v>
      </c>
      <c r="K142" s="135">
        <f t="shared" si="11"/>
        <v>17.282191780821918</v>
      </c>
      <c r="L142" s="136">
        <f t="shared" si="12"/>
        <v>12683.027835616436</v>
      </c>
      <c r="M142" s="136">
        <f t="shared" si="13"/>
        <v>10579.81216438356</v>
      </c>
      <c r="N142" s="136">
        <f t="shared" si="14"/>
        <v>23262.839999999997</v>
      </c>
    </row>
    <row r="143" spans="1:14">
      <c r="A143" s="132">
        <v>35</v>
      </c>
      <c r="B143" s="132">
        <v>9</v>
      </c>
      <c r="C143" s="132" t="s">
        <v>25</v>
      </c>
      <c r="D143" s="132">
        <v>1</v>
      </c>
      <c r="E143" s="45">
        <v>612.17999999999995</v>
      </c>
      <c r="F143" s="132">
        <v>2</v>
      </c>
      <c r="G143" s="132">
        <v>0</v>
      </c>
      <c r="H143" s="134">
        <f t="shared" si="10"/>
        <v>1</v>
      </c>
      <c r="I143" s="134">
        <f t="shared" si="10"/>
        <v>0</v>
      </c>
      <c r="J143" s="135">
        <f t="shared" si="11"/>
        <v>1</v>
      </c>
      <c r="K143" s="135">
        <f t="shared" si="11"/>
        <v>0</v>
      </c>
      <c r="L143" s="136">
        <f t="shared" si="12"/>
        <v>612.17999999999995</v>
      </c>
      <c r="M143" s="136">
        <f t="shared" si="13"/>
        <v>0</v>
      </c>
      <c r="N143" s="136">
        <f t="shared" si="14"/>
        <v>612.17999999999995</v>
      </c>
    </row>
    <row r="144" spans="1:14">
      <c r="A144" s="132">
        <v>35</v>
      </c>
      <c r="B144" s="132" t="s">
        <v>29</v>
      </c>
      <c r="C144" s="132" t="s">
        <v>26</v>
      </c>
      <c r="D144" s="132">
        <v>6</v>
      </c>
      <c r="E144" s="45">
        <v>612.17999999999995</v>
      </c>
      <c r="F144" s="132">
        <v>0</v>
      </c>
      <c r="G144" s="132">
        <v>24</v>
      </c>
      <c r="H144" s="134">
        <f t="shared" si="10"/>
        <v>0</v>
      </c>
      <c r="I144" s="134">
        <f t="shared" si="10"/>
        <v>1</v>
      </c>
      <c r="J144" s="135">
        <f t="shared" si="11"/>
        <v>0</v>
      </c>
      <c r="K144" s="135">
        <f t="shared" si="11"/>
        <v>6</v>
      </c>
      <c r="L144" s="136">
        <f t="shared" si="12"/>
        <v>0</v>
      </c>
      <c r="M144" s="136">
        <f t="shared" si="13"/>
        <v>3673.08</v>
      </c>
      <c r="N144" s="136">
        <f t="shared" si="14"/>
        <v>3673.08</v>
      </c>
    </row>
    <row r="145" spans="1:14">
      <c r="A145" s="132">
        <v>35</v>
      </c>
      <c r="B145" s="132">
        <v>6</v>
      </c>
      <c r="C145" s="132" t="s">
        <v>25</v>
      </c>
      <c r="D145" s="132">
        <v>1451</v>
      </c>
      <c r="E145" s="45">
        <v>612.17999999999995</v>
      </c>
      <c r="F145" s="132">
        <v>5648</v>
      </c>
      <c r="G145" s="132">
        <v>3352</v>
      </c>
      <c r="H145" s="134">
        <f t="shared" si="10"/>
        <v>0.62755555555555553</v>
      </c>
      <c r="I145" s="134">
        <f t="shared" si="10"/>
        <v>0.37244444444444447</v>
      </c>
      <c r="J145" s="135">
        <f t="shared" si="11"/>
        <v>910.58311111111107</v>
      </c>
      <c r="K145" s="135">
        <f t="shared" si="11"/>
        <v>540.41688888888893</v>
      </c>
      <c r="L145" s="136">
        <f t="shared" si="12"/>
        <v>557440.7689599999</v>
      </c>
      <c r="M145" s="136">
        <f t="shared" si="13"/>
        <v>330832.41103999998</v>
      </c>
      <c r="N145" s="136">
        <f t="shared" si="14"/>
        <v>888273.17999999993</v>
      </c>
    </row>
    <row r="146" spans="1:14">
      <c r="A146" s="132">
        <v>35</v>
      </c>
      <c r="B146" s="132">
        <v>4</v>
      </c>
      <c r="C146" s="132" t="s">
        <v>25</v>
      </c>
      <c r="D146" s="132">
        <v>877</v>
      </c>
      <c r="E146" s="45">
        <v>612.17999999999995</v>
      </c>
      <c r="F146" s="132">
        <v>3234</v>
      </c>
      <c r="G146" s="132">
        <v>2200</v>
      </c>
      <c r="H146" s="134">
        <f t="shared" si="10"/>
        <v>0.59514170040485825</v>
      </c>
      <c r="I146" s="134">
        <f t="shared" si="10"/>
        <v>0.40485829959514169</v>
      </c>
      <c r="J146" s="135">
        <f t="shared" si="11"/>
        <v>521.9392712550607</v>
      </c>
      <c r="K146" s="135">
        <f t="shared" si="11"/>
        <v>355.06072874493924</v>
      </c>
      <c r="L146" s="136">
        <f t="shared" si="12"/>
        <v>319520.78307692305</v>
      </c>
      <c r="M146" s="136">
        <f t="shared" si="13"/>
        <v>217361.07692307688</v>
      </c>
      <c r="N146" s="136">
        <f t="shared" si="14"/>
        <v>536881.85999999987</v>
      </c>
    </row>
    <row r="147" spans="1:14">
      <c r="A147" s="132">
        <v>35</v>
      </c>
      <c r="B147" s="132">
        <v>4</v>
      </c>
      <c r="C147" s="132" t="s">
        <v>26</v>
      </c>
      <c r="D147" s="132">
        <v>2091</v>
      </c>
      <c r="E147" s="45">
        <v>612.17999999999995</v>
      </c>
      <c r="F147" s="132">
        <v>0</v>
      </c>
      <c r="G147" s="132">
        <v>7745</v>
      </c>
      <c r="H147" s="134">
        <f t="shared" si="10"/>
        <v>0</v>
      </c>
      <c r="I147" s="134">
        <f t="shared" si="10"/>
        <v>1</v>
      </c>
      <c r="J147" s="135">
        <f t="shared" si="11"/>
        <v>0</v>
      </c>
      <c r="K147" s="135">
        <f t="shared" si="11"/>
        <v>2091</v>
      </c>
      <c r="L147" s="136">
        <f t="shared" si="12"/>
        <v>0</v>
      </c>
      <c r="M147" s="136">
        <f t="shared" si="13"/>
        <v>1280068.3799999999</v>
      </c>
      <c r="N147" s="136">
        <f t="shared" si="14"/>
        <v>1280068.3799999999</v>
      </c>
    </row>
    <row r="148" spans="1:14">
      <c r="A148" s="132">
        <v>35</v>
      </c>
      <c r="B148" s="132">
        <v>0</v>
      </c>
      <c r="C148" s="132" t="s">
        <v>26</v>
      </c>
      <c r="D148" s="132">
        <v>7</v>
      </c>
      <c r="E148" s="45">
        <v>612.17999999999995</v>
      </c>
      <c r="F148" s="132">
        <v>0</v>
      </c>
      <c r="G148" s="132">
        <v>27</v>
      </c>
      <c r="H148" s="134">
        <f t="shared" si="10"/>
        <v>0</v>
      </c>
      <c r="I148" s="134">
        <f t="shared" si="10"/>
        <v>1</v>
      </c>
      <c r="J148" s="135">
        <f t="shared" si="11"/>
        <v>0</v>
      </c>
      <c r="K148" s="135">
        <f t="shared" si="11"/>
        <v>7</v>
      </c>
      <c r="L148" s="136">
        <f t="shared" si="12"/>
        <v>0</v>
      </c>
      <c r="M148" s="136">
        <f t="shared" si="13"/>
        <v>4285.2599999999993</v>
      </c>
      <c r="N148" s="136">
        <f t="shared" si="14"/>
        <v>4285.2599999999993</v>
      </c>
    </row>
    <row r="149" spans="1:14">
      <c r="A149" s="132">
        <v>35</v>
      </c>
      <c r="B149" s="132">
        <v>0</v>
      </c>
      <c r="C149" s="132" t="s">
        <v>25</v>
      </c>
      <c r="D149" s="132">
        <v>5</v>
      </c>
      <c r="E149" s="45">
        <v>612.17999999999995</v>
      </c>
      <c r="F149" s="132">
        <v>26</v>
      </c>
      <c r="G149" s="132">
        <v>26</v>
      </c>
      <c r="H149" s="134">
        <f t="shared" si="10"/>
        <v>0.5</v>
      </c>
      <c r="I149" s="134">
        <f t="shared" si="10"/>
        <v>0.5</v>
      </c>
      <c r="J149" s="135">
        <f t="shared" si="11"/>
        <v>2.5</v>
      </c>
      <c r="K149" s="135">
        <f t="shared" si="11"/>
        <v>2.5</v>
      </c>
      <c r="L149" s="136">
        <f t="shared" si="12"/>
        <v>1530.4499999999998</v>
      </c>
      <c r="M149" s="136">
        <f t="shared" si="13"/>
        <v>1530.4499999999998</v>
      </c>
      <c r="N149" s="136">
        <f t="shared" si="14"/>
        <v>3060.8999999999996</v>
      </c>
    </row>
    <row r="150" spans="1:14">
      <c r="A150" s="132">
        <v>35</v>
      </c>
      <c r="B150" s="132">
        <v>6</v>
      </c>
      <c r="C150" s="132" t="s">
        <v>26</v>
      </c>
      <c r="D150" s="132">
        <v>1894</v>
      </c>
      <c r="E150" s="45">
        <v>612.17999999999995</v>
      </c>
      <c r="F150" s="132">
        <v>0</v>
      </c>
      <c r="G150" s="132">
        <v>6856</v>
      </c>
      <c r="H150" s="134">
        <f t="shared" si="10"/>
        <v>0</v>
      </c>
      <c r="I150" s="134">
        <f t="shared" si="10"/>
        <v>1</v>
      </c>
      <c r="J150" s="135">
        <f t="shared" si="11"/>
        <v>0</v>
      </c>
      <c r="K150" s="135">
        <f t="shared" si="11"/>
        <v>1894</v>
      </c>
      <c r="L150" s="136">
        <f t="shared" si="12"/>
        <v>0</v>
      </c>
      <c r="M150" s="136">
        <f t="shared" si="13"/>
        <v>1159468.92</v>
      </c>
      <c r="N150" s="136">
        <f t="shared" si="14"/>
        <v>1159468.92</v>
      </c>
    </row>
    <row r="151" spans="1:14">
      <c r="A151" s="132">
        <v>35</v>
      </c>
      <c r="B151" s="132">
        <v>6</v>
      </c>
      <c r="C151" s="132" t="s">
        <v>27</v>
      </c>
      <c r="D151" s="132">
        <v>388</v>
      </c>
      <c r="E151" s="45">
        <v>612.17999999999995</v>
      </c>
      <c r="F151" s="132">
        <v>1699</v>
      </c>
      <c r="G151" s="132">
        <v>1619</v>
      </c>
      <c r="H151" s="134">
        <f t="shared" si="10"/>
        <v>0.51205545509342976</v>
      </c>
      <c r="I151" s="134">
        <f t="shared" si="10"/>
        <v>0.48794454490657024</v>
      </c>
      <c r="J151" s="135">
        <f t="shared" si="11"/>
        <v>198.67751657625075</v>
      </c>
      <c r="K151" s="135">
        <f t="shared" si="11"/>
        <v>189.32248342374925</v>
      </c>
      <c r="L151" s="136">
        <f t="shared" si="12"/>
        <v>121626.40209764917</v>
      </c>
      <c r="M151" s="136">
        <f t="shared" si="13"/>
        <v>115899.43790235081</v>
      </c>
      <c r="N151" s="136">
        <f t="shared" si="14"/>
        <v>237525.83999999997</v>
      </c>
    </row>
    <row r="152" spans="1:14">
      <c r="A152" s="132">
        <v>35</v>
      </c>
      <c r="B152" s="132">
        <v>1</v>
      </c>
      <c r="C152" s="132" t="s">
        <v>26</v>
      </c>
      <c r="D152" s="132">
        <v>10</v>
      </c>
      <c r="E152" s="45">
        <v>612.17999999999995</v>
      </c>
      <c r="F152" s="132">
        <v>0</v>
      </c>
      <c r="G152" s="132">
        <v>37</v>
      </c>
      <c r="H152" s="134">
        <f t="shared" si="10"/>
        <v>0</v>
      </c>
      <c r="I152" s="134">
        <f t="shared" si="10"/>
        <v>1</v>
      </c>
      <c r="J152" s="135">
        <f t="shared" si="11"/>
        <v>0</v>
      </c>
      <c r="K152" s="135">
        <f t="shared" si="11"/>
        <v>10</v>
      </c>
      <c r="L152" s="136">
        <f t="shared" si="12"/>
        <v>0</v>
      </c>
      <c r="M152" s="136">
        <f t="shared" si="13"/>
        <v>6121.7999999999993</v>
      </c>
      <c r="N152" s="136">
        <f t="shared" si="14"/>
        <v>6121.7999999999993</v>
      </c>
    </row>
    <row r="153" spans="1:14">
      <c r="A153" s="132">
        <v>35</v>
      </c>
      <c r="B153" s="132">
        <v>4</v>
      </c>
      <c r="C153" s="132" t="s">
        <v>24</v>
      </c>
      <c r="D153" s="132">
        <v>585</v>
      </c>
      <c r="E153" s="45">
        <v>612.17999999999995</v>
      </c>
      <c r="F153" s="132">
        <v>3321</v>
      </c>
      <c r="G153" s="132">
        <v>0</v>
      </c>
      <c r="H153" s="134">
        <f t="shared" si="10"/>
        <v>1</v>
      </c>
      <c r="I153" s="134">
        <f t="shared" si="10"/>
        <v>0</v>
      </c>
      <c r="J153" s="135">
        <f t="shared" si="11"/>
        <v>585</v>
      </c>
      <c r="K153" s="135">
        <f t="shared" si="11"/>
        <v>0</v>
      </c>
      <c r="L153" s="136">
        <f t="shared" si="12"/>
        <v>358125.3</v>
      </c>
      <c r="M153" s="136">
        <f t="shared" si="13"/>
        <v>0</v>
      </c>
      <c r="N153" s="136">
        <f t="shared" si="14"/>
        <v>358125.3</v>
      </c>
    </row>
    <row r="154" spans="1:14">
      <c r="A154" s="132">
        <v>35</v>
      </c>
      <c r="B154" s="132">
        <v>8</v>
      </c>
      <c r="C154" s="132" t="s">
        <v>25</v>
      </c>
      <c r="D154" s="132">
        <v>1</v>
      </c>
      <c r="E154" s="45">
        <v>612.17999999999995</v>
      </c>
      <c r="F154" s="132">
        <v>8</v>
      </c>
      <c r="G154" s="132">
        <v>0</v>
      </c>
      <c r="H154" s="134">
        <f t="shared" si="10"/>
        <v>1</v>
      </c>
      <c r="I154" s="134">
        <f t="shared" si="10"/>
        <v>0</v>
      </c>
      <c r="J154" s="135">
        <f t="shared" si="11"/>
        <v>1</v>
      </c>
      <c r="K154" s="135">
        <f t="shared" si="11"/>
        <v>0</v>
      </c>
      <c r="L154" s="136">
        <f t="shared" si="12"/>
        <v>612.17999999999995</v>
      </c>
      <c r="M154" s="136">
        <f t="shared" si="13"/>
        <v>0</v>
      </c>
      <c r="N154" s="136">
        <f t="shared" si="14"/>
        <v>612.17999999999995</v>
      </c>
    </row>
    <row r="155" spans="1:14">
      <c r="A155" s="132">
        <v>35</v>
      </c>
      <c r="B155" s="132">
        <v>1</v>
      </c>
      <c r="C155" s="132" t="s">
        <v>25</v>
      </c>
      <c r="D155" s="132">
        <v>2</v>
      </c>
      <c r="E155" s="45">
        <v>612.17999999999995</v>
      </c>
      <c r="F155" s="132">
        <v>10</v>
      </c>
      <c r="G155" s="132">
        <v>6</v>
      </c>
      <c r="H155" s="134">
        <f t="shared" si="10"/>
        <v>0.625</v>
      </c>
      <c r="I155" s="134">
        <f t="shared" si="10"/>
        <v>0.375</v>
      </c>
      <c r="J155" s="135">
        <f t="shared" si="11"/>
        <v>1.25</v>
      </c>
      <c r="K155" s="135">
        <f t="shared" si="11"/>
        <v>0.75</v>
      </c>
      <c r="L155" s="136">
        <f t="shared" si="12"/>
        <v>765.22499999999991</v>
      </c>
      <c r="M155" s="136">
        <f t="shared" si="13"/>
        <v>459.13499999999999</v>
      </c>
      <c r="N155" s="136">
        <f t="shared" si="14"/>
        <v>1224.3599999999999</v>
      </c>
    </row>
    <row r="156" spans="1:14">
      <c r="A156" s="132">
        <v>35</v>
      </c>
      <c r="B156" s="132">
        <v>1</v>
      </c>
      <c r="C156" s="132" t="s">
        <v>24</v>
      </c>
      <c r="D156" s="132">
        <v>5</v>
      </c>
      <c r="E156" s="45">
        <v>612.17999999999995</v>
      </c>
      <c r="F156" s="132">
        <v>24</v>
      </c>
      <c r="G156" s="132">
        <v>0</v>
      </c>
      <c r="H156" s="134">
        <f t="shared" si="10"/>
        <v>1</v>
      </c>
      <c r="I156" s="134">
        <f t="shared" si="10"/>
        <v>0</v>
      </c>
      <c r="J156" s="135">
        <f t="shared" si="11"/>
        <v>5</v>
      </c>
      <c r="K156" s="135">
        <f t="shared" si="11"/>
        <v>0</v>
      </c>
      <c r="L156" s="136">
        <f t="shared" si="12"/>
        <v>3060.8999999999996</v>
      </c>
      <c r="M156" s="136">
        <f t="shared" si="13"/>
        <v>0</v>
      </c>
      <c r="N156" s="136">
        <f t="shared" si="14"/>
        <v>3060.8999999999996</v>
      </c>
    </row>
    <row r="157" spans="1:14">
      <c r="A157" s="132">
        <v>40</v>
      </c>
      <c r="B157" s="132">
        <v>3</v>
      </c>
      <c r="C157" s="132" t="s">
        <v>24</v>
      </c>
      <c r="D157" s="132">
        <v>141</v>
      </c>
      <c r="E157" s="133">
        <v>714.32</v>
      </c>
      <c r="F157" s="132">
        <v>831</v>
      </c>
      <c r="G157" s="132">
        <v>0</v>
      </c>
      <c r="H157" s="134">
        <f t="shared" si="10"/>
        <v>1</v>
      </c>
      <c r="I157" s="134">
        <f t="shared" si="10"/>
        <v>0</v>
      </c>
      <c r="J157" s="135">
        <f t="shared" si="11"/>
        <v>141</v>
      </c>
      <c r="K157" s="135">
        <f t="shared" si="11"/>
        <v>0</v>
      </c>
      <c r="L157" s="136">
        <f t="shared" si="12"/>
        <v>100719.12000000001</v>
      </c>
      <c r="M157" s="136">
        <f t="shared" si="13"/>
        <v>0</v>
      </c>
      <c r="N157" s="136">
        <f t="shared" si="14"/>
        <v>100719.12000000001</v>
      </c>
    </row>
    <row r="158" spans="1:14">
      <c r="A158" s="132">
        <v>40</v>
      </c>
      <c r="B158" s="132">
        <v>4</v>
      </c>
      <c r="C158" s="132" t="s">
        <v>25</v>
      </c>
      <c r="D158" s="132">
        <v>16575</v>
      </c>
      <c r="E158" s="133">
        <v>714.32</v>
      </c>
      <c r="F158" s="132">
        <v>63485</v>
      </c>
      <c r="G158" s="132">
        <v>37670</v>
      </c>
      <c r="H158" s="134">
        <f t="shared" si="10"/>
        <v>0.62760120606989278</v>
      </c>
      <c r="I158" s="134">
        <f t="shared" si="10"/>
        <v>0.37239879393010727</v>
      </c>
      <c r="J158" s="135">
        <f t="shared" si="11"/>
        <v>10402.489990608472</v>
      </c>
      <c r="K158" s="135">
        <f t="shared" si="11"/>
        <v>6172.510009391528</v>
      </c>
      <c r="L158" s="136">
        <f t="shared" si="12"/>
        <v>7430706.6500914441</v>
      </c>
      <c r="M158" s="136">
        <f t="shared" si="13"/>
        <v>4409147.3499085568</v>
      </c>
      <c r="N158" s="136">
        <f t="shared" si="14"/>
        <v>11839854</v>
      </c>
    </row>
    <row r="159" spans="1:14">
      <c r="A159" s="132">
        <v>40</v>
      </c>
      <c r="B159" s="132">
        <v>5</v>
      </c>
      <c r="C159" s="132" t="s">
        <v>25</v>
      </c>
      <c r="D159" s="132">
        <v>10759</v>
      </c>
      <c r="E159" s="133">
        <v>714.32</v>
      </c>
      <c r="F159" s="132">
        <v>39128</v>
      </c>
      <c r="G159" s="132">
        <v>22050</v>
      </c>
      <c r="H159" s="134">
        <f t="shared" si="10"/>
        <v>0.63957631828435058</v>
      </c>
      <c r="I159" s="134">
        <f t="shared" si="10"/>
        <v>0.36042368171564942</v>
      </c>
      <c r="J159" s="135">
        <f t="shared" si="11"/>
        <v>6881.2016084213283</v>
      </c>
      <c r="K159" s="135">
        <f t="shared" si="11"/>
        <v>3877.7983915786722</v>
      </c>
      <c r="L159" s="136">
        <f t="shared" si="12"/>
        <v>4915379.9329275237</v>
      </c>
      <c r="M159" s="136">
        <f t="shared" si="13"/>
        <v>2769988.9470724771</v>
      </c>
      <c r="N159" s="136">
        <f t="shared" si="14"/>
        <v>7685368.8800000008</v>
      </c>
    </row>
    <row r="160" spans="1:14">
      <c r="A160" s="132">
        <v>40</v>
      </c>
      <c r="B160" s="132" t="s">
        <v>200</v>
      </c>
      <c r="C160" s="132" t="s">
        <v>25</v>
      </c>
      <c r="D160" s="132">
        <v>1</v>
      </c>
      <c r="E160" s="133">
        <v>714.32</v>
      </c>
      <c r="F160" s="132">
        <v>8</v>
      </c>
      <c r="G160" s="132">
        <v>8</v>
      </c>
      <c r="H160" s="134">
        <f t="shared" si="10"/>
        <v>0.5</v>
      </c>
      <c r="I160" s="134">
        <f t="shared" si="10"/>
        <v>0.5</v>
      </c>
      <c r="J160" s="135">
        <f t="shared" si="11"/>
        <v>0.5</v>
      </c>
      <c r="K160" s="135">
        <f t="shared" si="11"/>
        <v>0.5</v>
      </c>
      <c r="L160" s="136">
        <f t="shared" si="12"/>
        <v>357.16</v>
      </c>
      <c r="M160" s="136">
        <f t="shared" si="13"/>
        <v>357.16</v>
      </c>
      <c r="N160" s="136">
        <f t="shared" si="14"/>
        <v>714.32</v>
      </c>
    </row>
    <row r="161" spans="1:14">
      <c r="A161" s="132">
        <v>40</v>
      </c>
      <c r="B161" s="132" t="s">
        <v>28</v>
      </c>
      <c r="C161" s="132" t="s">
        <v>25</v>
      </c>
      <c r="D161" s="132">
        <v>4</v>
      </c>
      <c r="E161" s="133">
        <v>714.32</v>
      </c>
      <c r="F161" s="132">
        <v>36</v>
      </c>
      <c r="G161" s="132">
        <v>9</v>
      </c>
      <c r="H161" s="134">
        <f t="shared" si="10"/>
        <v>0.8</v>
      </c>
      <c r="I161" s="134">
        <f t="shared" si="10"/>
        <v>0.2</v>
      </c>
      <c r="J161" s="135">
        <f t="shared" si="11"/>
        <v>3.2</v>
      </c>
      <c r="K161" s="135">
        <f t="shared" si="11"/>
        <v>0.8</v>
      </c>
      <c r="L161" s="136">
        <f t="shared" si="12"/>
        <v>2285.8240000000001</v>
      </c>
      <c r="M161" s="136">
        <f t="shared" si="13"/>
        <v>571.45600000000002</v>
      </c>
      <c r="N161" s="136">
        <f t="shared" si="14"/>
        <v>2857.28</v>
      </c>
    </row>
    <row r="162" spans="1:14">
      <c r="A162" s="132">
        <v>40</v>
      </c>
      <c r="B162" s="132" t="s">
        <v>29</v>
      </c>
      <c r="C162" s="132" t="s">
        <v>25</v>
      </c>
      <c r="D162" s="132">
        <v>7</v>
      </c>
      <c r="E162" s="133">
        <v>714.32</v>
      </c>
      <c r="F162" s="132">
        <v>43</v>
      </c>
      <c r="G162" s="132">
        <v>12</v>
      </c>
      <c r="H162" s="134">
        <f t="shared" si="10"/>
        <v>0.78181818181818186</v>
      </c>
      <c r="I162" s="134">
        <f t="shared" si="10"/>
        <v>0.21818181818181817</v>
      </c>
      <c r="J162" s="135">
        <f t="shared" si="11"/>
        <v>5.4727272727272727</v>
      </c>
      <c r="K162" s="135">
        <f t="shared" si="11"/>
        <v>1.5272727272727271</v>
      </c>
      <c r="L162" s="136">
        <f t="shared" si="12"/>
        <v>3909.2785454545456</v>
      </c>
      <c r="M162" s="136">
        <f t="shared" si="13"/>
        <v>1090.9614545454544</v>
      </c>
      <c r="N162" s="136">
        <f t="shared" si="14"/>
        <v>5000.24</v>
      </c>
    </row>
    <row r="163" spans="1:14">
      <c r="A163" s="132">
        <v>40</v>
      </c>
      <c r="B163" s="132">
        <v>5</v>
      </c>
      <c r="C163" s="132" t="s">
        <v>27</v>
      </c>
      <c r="D163" s="132">
        <v>1694</v>
      </c>
      <c r="E163" s="133">
        <v>714.32</v>
      </c>
      <c r="F163" s="132">
        <v>8339</v>
      </c>
      <c r="G163" s="132">
        <v>7310</v>
      </c>
      <c r="H163" s="134">
        <f t="shared" si="10"/>
        <v>0.53287750015975466</v>
      </c>
      <c r="I163" s="134">
        <f t="shared" si="10"/>
        <v>0.4671224998402454</v>
      </c>
      <c r="J163" s="135">
        <f t="shared" si="11"/>
        <v>902.69448527062434</v>
      </c>
      <c r="K163" s="135">
        <f t="shared" si="11"/>
        <v>791.30551472937566</v>
      </c>
      <c r="L163" s="136">
        <f t="shared" si="12"/>
        <v>644812.72471851239</v>
      </c>
      <c r="M163" s="136">
        <f t="shared" si="13"/>
        <v>565245.35528148769</v>
      </c>
      <c r="N163" s="136">
        <f t="shared" si="14"/>
        <v>1210058.08</v>
      </c>
    </row>
    <row r="164" spans="1:14">
      <c r="A164" s="132">
        <v>40</v>
      </c>
      <c r="B164" s="132" t="s">
        <v>28</v>
      </c>
      <c r="C164" s="132" t="s">
        <v>24</v>
      </c>
      <c r="D164" s="132">
        <v>2</v>
      </c>
      <c r="E164" s="133">
        <v>714.32</v>
      </c>
      <c r="F164" s="132">
        <v>16</v>
      </c>
      <c r="G164" s="132">
        <v>0</v>
      </c>
      <c r="H164" s="134">
        <f t="shared" si="10"/>
        <v>1</v>
      </c>
      <c r="I164" s="134">
        <f t="shared" si="10"/>
        <v>0</v>
      </c>
      <c r="J164" s="135">
        <f t="shared" si="11"/>
        <v>2</v>
      </c>
      <c r="K164" s="135">
        <f t="shared" si="11"/>
        <v>0</v>
      </c>
      <c r="L164" s="136">
        <f t="shared" si="12"/>
        <v>1428.64</v>
      </c>
      <c r="M164" s="136">
        <f t="shared" si="13"/>
        <v>0</v>
      </c>
      <c r="N164" s="136">
        <f t="shared" si="14"/>
        <v>1428.64</v>
      </c>
    </row>
    <row r="165" spans="1:14">
      <c r="A165" s="132">
        <v>40</v>
      </c>
      <c r="B165" s="132">
        <v>7</v>
      </c>
      <c r="C165" s="132" t="s">
        <v>26</v>
      </c>
      <c r="D165" s="132">
        <v>1</v>
      </c>
      <c r="E165" s="133">
        <v>714.32</v>
      </c>
      <c r="F165" s="132">
        <v>0</v>
      </c>
      <c r="G165" s="132">
        <v>3</v>
      </c>
      <c r="H165" s="134">
        <f t="shared" si="10"/>
        <v>0</v>
      </c>
      <c r="I165" s="134">
        <f t="shared" si="10"/>
        <v>1</v>
      </c>
      <c r="J165" s="135">
        <f t="shared" si="11"/>
        <v>0</v>
      </c>
      <c r="K165" s="135">
        <f t="shared" si="11"/>
        <v>1</v>
      </c>
      <c r="L165" s="136">
        <f t="shared" si="12"/>
        <v>0</v>
      </c>
      <c r="M165" s="136">
        <f t="shared" si="13"/>
        <v>714.32</v>
      </c>
      <c r="N165" s="136">
        <f t="shared" si="14"/>
        <v>714.32</v>
      </c>
    </row>
    <row r="166" spans="1:14">
      <c r="A166" s="132">
        <v>40</v>
      </c>
      <c r="B166" s="132" t="s">
        <v>28</v>
      </c>
      <c r="C166" s="132" t="s">
        <v>26</v>
      </c>
      <c r="D166" s="132">
        <v>148</v>
      </c>
      <c r="E166" s="133">
        <v>714.32</v>
      </c>
      <c r="F166" s="132">
        <v>0</v>
      </c>
      <c r="G166" s="132">
        <v>810</v>
      </c>
      <c r="H166" s="134">
        <f t="shared" si="10"/>
        <v>0</v>
      </c>
      <c r="I166" s="134">
        <f t="shared" si="10"/>
        <v>1</v>
      </c>
      <c r="J166" s="135">
        <f t="shared" si="11"/>
        <v>0</v>
      </c>
      <c r="K166" s="135">
        <f t="shared" si="11"/>
        <v>148</v>
      </c>
      <c r="L166" s="136">
        <f t="shared" si="12"/>
        <v>0</v>
      </c>
      <c r="M166" s="136">
        <f t="shared" si="13"/>
        <v>105719.36</v>
      </c>
      <c r="N166" s="136">
        <f t="shared" si="14"/>
        <v>105719.36</v>
      </c>
    </row>
    <row r="167" spans="1:14">
      <c r="A167" s="132">
        <v>40</v>
      </c>
      <c r="B167" s="132">
        <v>5</v>
      </c>
      <c r="C167" s="132" t="s">
        <v>26</v>
      </c>
      <c r="D167" s="132">
        <v>2122</v>
      </c>
      <c r="E167" s="133">
        <v>714.32</v>
      </c>
      <c r="F167" s="132">
        <v>0</v>
      </c>
      <c r="G167" s="132">
        <v>8162</v>
      </c>
      <c r="H167" s="134">
        <f t="shared" si="10"/>
        <v>0</v>
      </c>
      <c r="I167" s="134">
        <f t="shared" si="10"/>
        <v>1</v>
      </c>
      <c r="J167" s="135">
        <f t="shared" si="11"/>
        <v>0</v>
      </c>
      <c r="K167" s="135">
        <f t="shared" si="11"/>
        <v>2122</v>
      </c>
      <c r="L167" s="136">
        <f t="shared" si="12"/>
        <v>0</v>
      </c>
      <c r="M167" s="136">
        <f t="shared" si="13"/>
        <v>1515787.04</v>
      </c>
      <c r="N167" s="136">
        <f t="shared" si="14"/>
        <v>1515787.04</v>
      </c>
    </row>
    <row r="168" spans="1:14">
      <c r="A168" s="132">
        <v>40</v>
      </c>
      <c r="B168" s="132">
        <v>0</v>
      </c>
      <c r="C168" s="132" t="s">
        <v>27</v>
      </c>
      <c r="D168" s="132">
        <v>2</v>
      </c>
      <c r="E168" s="133">
        <v>714.32</v>
      </c>
      <c r="F168" s="132">
        <v>16</v>
      </c>
      <c r="G168" s="132">
        <v>4</v>
      </c>
      <c r="H168" s="134">
        <f t="shared" si="10"/>
        <v>0.8</v>
      </c>
      <c r="I168" s="134">
        <f t="shared" si="10"/>
        <v>0.2</v>
      </c>
      <c r="J168" s="135">
        <f t="shared" si="11"/>
        <v>1.6</v>
      </c>
      <c r="K168" s="135">
        <f t="shared" si="11"/>
        <v>0.4</v>
      </c>
      <c r="L168" s="136">
        <f t="shared" si="12"/>
        <v>1142.912</v>
      </c>
      <c r="M168" s="136">
        <f t="shared" si="13"/>
        <v>285.72800000000001</v>
      </c>
      <c r="N168" s="136">
        <f t="shared" si="14"/>
        <v>1428.64</v>
      </c>
    </row>
    <row r="169" spans="1:14">
      <c r="A169" s="132">
        <v>40</v>
      </c>
      <c r="B169" s="132">
        <v>0</v>
      </c>
      <c r="C169" s="132" t="s">
        <v>25</v>
      </c>
      <c r="D169" s="132">
        <v>8</v>
      </c>
      <c r="E169" s="133">
        <v>714.32</v>
      </c>
      <c r="F169" s="132">
        <v>62</v>
      </c>
      <c r="G169" s="132">
        <v>37</v>
      </c>
      <c r="H169" s="134">
        <f t="shared" si="10"/>
        <v>0.6262626262626263</v>
      </c>
      <c r="I169" s="134">
        <f t="shared" si="10"/>
        <v>0.37373737373737376</v>
      </c>
      <c r="J169" s="135">
        <f t="shared" si="11"/>
        <v>5.0101010101010104</v>
      </c>
      <c r="K169" s="135">
        <f t="shared" si="11"/>
        <v>2.9898989898989901</v>
      </c>
      <c r="L169" s="136">
        <f t="shared" si="12"/>
        <v>3578.815353535354</v>
      </c>
      <c r="M169" s="136">
        <f t="shared" si="13"/>
        <v>2135.7446464646468</v>
      </c>
      <c r="N169" s="136">
        <f t="shared" si="14"/>
        <v>5714.5600000000013</v>
      </c>
    </row>
    <row r="170" spans="1:14">
      <c r="A170" s="132">
        <v>40</v>
      </c>
      <c r="B170" s="132" t="s">
        <v>29</v>
      </c>
      <c r="C170" s="132" t="s">
        <v>26</v>
      </c>
      <c r="D170" s="132">
        <v>7</v>
      </c>
      <c r="E170" s="133">
        <v>714.32</v>
      </c>
      <c r="F170" s="132">
        <v>0</v>
      </c>
      <c r="G170" s="132">
        <v>30</v>
      </c>
      <c r="H170" s="134">
        <f t="shared" si="10"/>
        <v>0</v>
      </c>
      <c r="I170" s="134">
        <f t="shared" si="10"/>
        <v>1</v>
      </c>
      <c r="J170" s="135">
        <f t="shared" si="11"/>
        <v>0</v>
      </c>
      <c r="K170" s="135">
        <f t="shared" si="11"/>
        <v>7</v>
      </c>
      <c r="L170" s="136">
        <f t="shared" si="12"/>
        <v>0</v>
      </c>
      <c r="M170" s="136">
        <f t="shared" si="13"/>
        <v>5000.2400000000007</v>
      </c>
      <c r="N170" s="136">
        <f t="shared" si="14"/>
        <v>5000.2400000000007</v>
      </c>
    </row>
    <row r="171" spans="1:14">
      <c r="A171" s="132">
        <v>40</v>
      </c>
      <c r="B171" s="132" t="s">
        <v>28</v>
      </c>
      <c r="C171" s="132" t="s">
        <v>27</v>
      </c>
      <c r="D171" s="132">
        <v>11</v>
      </c>
      <c r="E171" s="133">
        <v>714.32</v>
      </c>
      <c r="F171" s="132">
        <v>96</v>
      </c>
      <c r="G171" s="132">
        <v>78</v>
      </c>
      <c r="H171" s="134">
        <f t="shared" si="10"/>
        <v>0.55172413793103448</v>
      </c>
      <c r="I171" s="134">
        <f t="shared" si="10"/>
        <v>0.44827586206896552</v>
      </c>
      <c r="J171" s="135">
        <f t="shared" si="11"/>
        <v>6.068965517241379</v>
      </c>
      <c r="K171" s="135">
        <f t="shared" si="11"/>
        <v>4.931034482758621</v>
      </c>
      <c r="L171" s="136">
        <f t="shared" si="12"/>
        <v>4335.1834482758622</v>
      </c>
      <c r="M171" s="136">
        <f t="shared" si="13"/>
        <v>3522.3365517241382</v>
      </c>
      <c r="N171" s="136">
        <f t="shared" si="14"/>
        <v>7857.52</v>
      </c>
    </row>
    <row r="172" spans="1:14">
      <c r="A172" s="132">
        <v>40</v>
      </c>
      <c r="B172" s="132">
        <v>2</v>
      </c>
      <c r="C172" s="132" t="s">
        <v>26</v>
      </c>
      <c r="D172" s="132">
        <v>166</v>
      </c>
      <c r="E172" s="133">
        <v>714.32</v>
      </c>
      <c r="F172" s="132">
        <v>0</v>
      </c>
      <c r="G172" s="132">
        <v>741</v>
      </c>
      <c r="H172" s="134">
        <f t="shared" si="10"/>
        <v>0</v>
      </c>
      <c r="I172" s="134">
        <f t="shared" si="10"/>
        <v>1</v>
      </c>
      <c r="J172" s="135">
        <f t="shared" si="11"/>
        <v>0</v>
      </c>
      <c r="K172" s="135">
        <f t="shared" si="11"/>
        <v>166</v>
      </c>
      <c r="L172" s="136">
        <f t="shared" si="12"/>
        <v>0</v>
      </c>
      <c r="M172" s="136">
        <f t="shared" si="13"/>
        <v>118577.12000000001</v>
      </c>
      <c r="N172" s="136">
        <f t="shared" si="14"/>
        <v>118577.12000000001</v>
      </c>
    </row>
    <row r="173" spans="1:14">
      <c r="A173" s="132">
        <v>40</v>
      </c>
      <c r="B173" s="132">
        <v>2</v>
      </c>
      <c r="C173" s="132" t="s">
        <v>27</v>
      </c>
      <c r="D173" s="132">
        <v>229</v>
      </c>
      <c r="E173" s="133">
        <v>714.32</v>
      </c>
      <c r="F173" s="132">
        <v>1503</v>
      </c>
      <c r="G173" s="132">
        <v>1211</v>
      </c>
      <c r="H173" s="134">
        <f t="shared" si="10"/>
        <v>0.55379513633013999</v>
      </c>
      <c r="I173" s="134">
        <f t="shared" si="10"/>
        <v>0.44620486366986001</v>
      </c>
      <c r="J173" s="135">
        <f t="shared" si="11"/>
        <v>126.81908621960206</v>
      </c>
      <c r="K173" s="135">
        <f t="shared" si="11"/>
        <v>102.18091378039794</v>
      </c>
      <c r="L173" s="136">
        <f t="shared" si="12"/>
        <v>90589.409668386143</v>
      </c>
      <c r="M173" s="136">
        <f t="shared" si="13"/>
        <v>72989.870331613871</v>
      </c>
      <c r="N173" s="136">
        <f t="shared" si="14"/>
        <v>163579.28000000003</v>
      </c>
    </row>
    <row r="174" spans="1:14">
      <c r="A174" s="132">
        <v>40</v>
      </c>
      <c r="B174" s="132">
        <v>2</v>
      </c>
      <c r="C174" s="132" t="s">
        <v>25</v>
      </c>
      <c r="D174" s="132">
        <v>1368</v>
      </c>
      <c r="E174" s="133">
        <v>714.32</v>
      </c>
      <c r="F174" s="132">
        <v>6602</v>
      </c>
      <c r="G174" s="132">
        <v>3670</v>
      </c>
      <c r="H174" s="134">
        <f t="shared" si="10"/>
        <v>0.64271806853582558</v>
      </c>
      <c r="I174" s="134">
        <f t="shared" si="10"/>
        <v>0.35728193146417447</v>
      </c>
      <c r="J174" s="135">
        <f t="shared" si="11"/>
        <v>879.23831775700944</v>
      </c>
      <c r="K174" s="135">
        <f t="shared" si="11"/>
        <v>488.76168224299067</v>
      </c>
      <c r="L174" s="136">
        <f t="shared" si="12"/>
        <v>628057.515140187</v>
      </c>
      <c r="M174" s="136">
        <f t="shared" si="13"/>
        <v>349132.24485981313</v>
      </c>
      <c r="N174" s="136">
        <f t="shared" si="14"/>
        <v>977189.76000000013</v>
      </c>
    </row>
    <row r="175" spans="1:14">
      <c r="A175" s="132">
        <v>40</v>
      </c>
      <c r="B175" s="132">
        <v>7</v>
      </c>
      <c r="C175" s="132" t="s">
        <v>27</v>
      </c>
      <c r="D175" s="132">
        <v>7</v>
      </c>
      <c r="E175" s="133">
        <v>714.32</v>
      </c>
      <c r="F175" s="132">
        <v>37</v>
      </c>
      <c r="G175" s="132">
        <v>25</v>
      </c>
      <c r="H175" s="134">
        <f t="shared" si="10"/>
        <v>0.59677419354838712</v>
      </c>
      <c r="I175" s="134">
        <f t="shared" si="10"/>
        <v>0.40322580645161288</v>
      </c>
      <c r="J175" s="135">
        <f t="shared" si="11"/>
        <v>4.17741935483871</v>
      </c>
      <c r="K175" s="135">
        <f t="shared" si="11"/>
        <v>2.82258064516129</v>
      </c>
      <c r="L175" s="136">
        <f t="shared" si="12"/>
        <v>2984.0141935483875</v>
      </c>
      <c r="M175" s="136">
        <f t="shared" si="13"/>
        <v>2016.2258064516129</v>
      </c>
      <c r="N175" s="136">
        <f t="shared" si="14"/>
        <v>5000.2400000000007</v>
      </c>
    </row>
    <row r="176" spans="1:14">
      <c r="A176" s="132">
        <v>40</v>
      </c>
      <c r="B176" s="132">
        <v>7</v>
      </c>
      <c r="C176" s="132" t="s">
        <v>25</v>
      </c>
      <c r="D176" s="132">
        <v>13</v>
      </c>
      <c r="E176" s="133">
        <v>714.32</v>
      </c>
      <c r="F176" s="132">
        <v>62</v>
      </c>
      <c r="G176" s="132">
        <v>29</v>
      </c>
      <c r="H176" s="134">
        <f t="shared" si="10"/>
        <v>0.68131868131868134</v>
      </c>
      <c r="I176" s="134">
        <f t="shared" si="10"/>
        <v>0.31868131868131866</v>
      </c>
      <c r="J176" s="135">
        <f t="shared" si="11"/>
        <v>8.8571428571428577</v>
      </c>
      <c r="K176" s="135">
        <f t="shared" si="11"/>
        <v>4.1428571428571423</v>
      </c>
      <c r="L176" s="136">
        <f t="shared" si="12"/>
        <v>6326.8342857142861</v>
      </c>
      <c r="M176" s="136">
        <f t="shared" si="13"/>
        <v>2959.3257142857142</v>
      </c>
      <c r="N176" s="136">
        <f t="shared" si="14"/>
        <v>9286.16</v>
      </c>
    </row>
    <row r="177" spans="1:14">
      <c r="A177" s="132">
        <v>40</v>
      </c>
      <c r="B177" s="132">
        <v>4</v>
      </c>
      <c r="C177" s="132" t="s">
        <v>26</v>
      </c>
      <c r="D177" s="132">
        <v>2276</v>
      </c>
      <c r="E177" s="133">
        <v>714.32</v>
      </c>
      <c r="F177" s="132">
        <v>0</v>
      </c>
      <c r="G177" s="132">
        <v>8897</v>
      </c>
      <c r="H177" s="134">
        <f t="shared" si="10"/>
        <v>0</v>
      </c>
      <c r="I177" s="134">
        <f t="shared" si="10"/>
        <v>1</v>
      </c>
      <c r="J177" s="135">
        <f t="shared" si="11"/>
        <v>0</v>
      </c>
      <c r="K177" s="135">
        <f t="shared" si="11"/>
        <v>2276</v>
      </c>
      <c r="L177" s="136">
        <f t="shared" si="12"/>
        <v>0</v>
      </c>
      <c r="M177" s="136">
        <f t="shared" si="13"/>
        <v>1625792.32</v>
      </c>
      <c r="N177" s="136">
        <f t="shared" si="14"/>
        <v>1625792.32</v>
      </c>
    </row>
    <row r="178" spans="1:14">
      <c r="A178" s="132">
        <v>40</v>
      </c>
      <c r="B178" s="132">
        <v>4</v>
      </c>
      <c r="C178" s="132" t="s">
        <v>27</v>
      </c>
      <c r="D178" s="132">
        <v>2061</v>
      </c>
      <c r="E178" s="133">
        <v>714.32</v>
      </c>
      <c r="F178" s="132">
        <v>11073</v>
      </c>
      <c r="G178" s="132">
        <v>8932</v>
      </c>
      <c r="H178" s="134">
        <f t="shared" si="10"/>
        <v>0.55351162209447635</v>
      </c>
      <c r="I178" s="134">
        <f t="shared" si="10"/>
        <v>0.44648837790552359</v>
      </c>
      <c r="J178" s="135">
        <f t="shared" si="11"/>
        <v>1140.7874531367158</v>
      </c>
      <c r="K178" s="135">
        <f t="shared" si="11"/>
        <v>920.21254686328416</v>
      </c>
      <c r="L178" s="136">
        <f t="shared" si="12"/>
        <v>814887.29352461896</v>
      </c>
      <c r="M178" s="136">
        <f t="shared" si="13"/>
        <v>657326.22647538118</v>
      </c>
      <c r="N178" s="136">
        <f t="shared" si="14"/>
        <v>1472213.52</v>
      </c>
    </row>
    <row r="179" spans="1:14">
      <c r="A179" s="132">
        <v>40</v>
      </c>
      <c r="B179" s="132">
        <v>4</v>
      </c>
      <c r="C179" s="132" t="s">
        <v>24</v>
      </c>
      <c r="D179" s="132">
        <v>10053</v>
      </c>
      <c r="E179" s="133">
        <v>714.32</v>
      </c>
      <c r="F179" s="132">
        <v>55310</v>
      </c>
      <c r="G179" s="132">
        <v>0</v>
      </c>
      <c r="H179" s="134">
        <f t="shared" si="10"/>
        <v>1</v>
      </c>
      <c r="I179" s="134">
        <f t="shared" si="10"/>
        <v>0</v>
      </c>
      <c r="J179" s="135">
        <f t="shared" si="11"/>
        <v>10053</v>
      </c>
      <c r="K179" s="135">
        <f t="shared" si="11"/>
        <v>0</v>
      </c>
      <c r="L179" s="136">
        <f t="shared" si="12"/>
        <v>7181058.9600000009</v>
      </c>
      <c r="M179" s="136">
        <f t="shared" si="13"/>
        <v>0</v>
      </c>
      <c r="N179" s="136">
        <f t="shared" si="14"/>
        <v>7181058.9600000009</v>
      </c>
    </row>
    <row r="180" spans="1:14">
      <c r="A180" s="132">
        <v>40</v>
      </c>
      <c r="B180" s="132">
        <v>7</v>
      </c>
      <c r="C180" s="132" t="s">
        <v>24</v>
      </c>
      <c r="D180" s="132">
        <v>38</v>
      </c>
      <c r="E180" s="133">
        <v>714.32</v>
      </c>
      <c r="F180" s="132">
        <v>188</v>
      </c>
      <c r="G180" s="132">
        <v>0</v>
      </c>
      <c r="H180" s="134">
        <f t="shared" si="10"/>
        <v>1</v>
      </c>
      <c r="I180" s="134">
        <f t="shared" si="10"/>
        <v>0</v>
      </c>
      <c r="J180" s="135">
        <f t="shared" si="11"/>
        <v>38</v>
      </c>
      <c r="K180" s="135">
        <f t="shared" si="11"/>
        <v>0</v>
      </c>
      <c r="L180" s="136">
        <f t="shared" si="12"/>
        <v>27144.160000000003</v>
      </c>
      <c r="M180" s="136">
        <f t="shared" si="13"/>
        <v>0</v>
      </c>
      <c r="N180" s="136">
        <f t="shared" si="14"/>
        <v>27144.160000000003</v>
      </c>
    </row>
    <row r="181" spans="1:14">
      <c r="A181" s="132">
        <v>40</v>
      </c>
      <c r="B181" s="132">
        <v>0</v>
      </c>
      <c r="C181" s="132" t="s">
        <v>24</v>
      </c>
      <c r="D181" s="132">
        <v>3</v>
      </c>
      <c r="E181" s="133">
        <v>714.32</v>
      </c>
      <c r="F181" s="132">
        <v>28</v>
      </c>
      <c r="G181" s="132">
        <v>0</v>
      </c>
      <c r="H181" s="134">
        <f t="shared" si="10"/>
        <v>1</v>
      </c>
      <c r="I181" s="134">
        <f t="shared" si="10"/>
        <v>0</v>
      </c>
      <c r="J181" s="135">
        <f t="shared" si="11"/>
        <v>3</v>
      </c>
      <c r="K181" s="135">
        <f t="shared" si="11"/>
        <v>0</v>
      </c>
      <c r="L181" s="136">
        <f t="shared" si="12"/>
        <v>2142.96</v>
      </c>
      <c r="M181" s="136">
        <f t="shared" si="13"/>
        <v>0</v>
      </c>
      <c r="N181" s="136">
        <f t="shared" si="14"/>
        <v>2142.96</v>
      </c>
    </row>
    <row r="182" spans="1:14">
      <c r="A182" s="132">
        <v>40</v>
      </c>
      <c r="B182" s="132">
        <v>6</v>
      </c>
      <c r="C182" s="132" t="s">
        <v>26</v>
      </c>
      <c r="D182" s="132">
        <v>110</v>
      </c>
      <c r="E182" s="133">
        <v>714.32</v>
      </c>
      <c r="F182" s="132">
        <v>0</v>
      </c>
      <c r="G182" s="132">
        <v>445</v>
      </c>
      <c r="H182" s="134">
        <f t="shared" si="10"/>
        <v>0</v>
      </c>
      <c r="I182" s="134">
        <f t="shared" si="10"/>
        <v>1</v>
      </c>
      <c r="J182" s="135">
        <f t="shared" si="11"/>
        <v>0</v>
      </c>
      <c r="K182" s="135">
        <f t="shared" si="11"/>
        <v>110</v>
      </c>
      <c r="L182" s="136">
        <f t="shared" si="12"/>
        <v>0</v>
      </c>
      <c r="M182" s="136">
        <f t="shared" si="13"/>
        <v>78575.200000000012</v>
      </c>
      <c r="N182" s="136">
        <f t="shared" si="14"/>
        <v>78575.200000000012</v>
      </c>
    </row>
    <row r="183" spans="1:14">
      <c r="A183" s="132">
        <v>40</v>
      </c>
      <c r="B183" s="132">
        <v>6</v>
      </c>
      <c r="C183" s="132" t="s">
        <v>27</v>
      </c>
      <c r="D183" s="132">
        <v>97</v>
      </c>
      <c r="E183" s="133">
        <v>714.32</v>
      </c>
      <c r="F183" s="132">
        <v>485</v>
      </c>
      <c r="G183" s="132">
        <v>430</v>
      </c>
      <c r="H183" s="134">
        <f t="shared" si="10"/>
        <v>0.5300546448087432</v>
      </c>
      <c r="I183" s="134">
        <f t="shared" si="10"/>
        <v>0.46994535519125685</v>
      </c>
      <c r="J183" s="135">
        <f t="shared" si="11"/>
        <v>51.415300546448094</v>
      </c>
      <c r="K183" s="135">
        <f t="shared" si="11"/>
        <v>45.584699453551913</v>
      </c>
      <c r="L183" s="136">
        <f t="shared" si="12"/>
        <v>36726.977486338808</v>
      </c>
      <c r="M183" s="136">
        <f t="shared" si="13"/>
        <v>32562.062513661203</v>
      </c>
      <c r="N183" s="136">
        <f t="shared" si="14"/>
        <v>69289.040000000008</v>
      </c>
    </row>
    <row r="184" spans="1:14">
      <c r="A184" s="132">
        <v>40</v>
      </c>
      <c r="B184" s="132">
        <v>6</v>
      </c>
      <c r="C184" s="132" t="s">
        <v>25</v>
      </c>
      <c r="D184" s="132">
        <v>335</v>
      </c>
      <c r="E184" s="133">
        <v>714.32</v>
      </c>
      <c r="F184" s="132">
        <v>1636</v>
      </c>
      <c r="G184" s="132">
        <v>967</v>
      </c>
      <c r="H184" s="134">
        <f t="shared" si="10"/>
        <v>0.62850557049558198</v>
      </c>
      <c r="I184" s="134">
        <f t="shared" si="10"/>
        <v>0.37149442950441797</v>
      </c>
      <c r="J184" s="135">
        <f t="shared" si="11"/>
        <v>210.54936611601997</v>
      </c>
      <c r="K184" s="135">
        <f t="shared" si="11"/>
        <v>124.45063388398002</v>
      </c>
      <c r="L184" s="136">
        <f t="shared" si="12"/>
        <v>150399.6232039954</v>
      </c>
      <c r="M184" s="136">
        <f t="shared" si="13"/>
        <v>88897.576796004607</v>
      </c>
      <c r="N184" s="136">
        <f t="shared" si="14"/>
        <v>239297.2</v>
      </c>
    </row>
    <row r="185" spans="1:14">
      <c r="A185" s="132">
        <v>40</v>
      </c>
      <c r="B185" s="132">
        <v>6</v>
      </c>
      <c r="C185" s="132" t="s">
        <v>24</v>
      </c>
      <c r="D185" s="132">
        <v>367</v>
      </c>
      <c r="E185" s="133">
        <v>714.32</v>
      </c>
      <c r="F185" s="132">
        <v>1847</v>
      </c>
      <c r="G185" s="132">
        <v>0</v>
      </c>
      <c r="H185" s="134">
        <f t="shared" si="10"/>
        <v>1</v>
      </c>
      <c r="I185" s="134">
        <f t="shared" si="10"/>
        <v>0</v>
      </c>
      <c r="J185" s="135">
        <f t="shared" si="11"/>
        <v>367</v>
      </c>
      <c r="K185" s="135">
        <f t="shared" si="11"/>
        <v>0</v>
      </c>
      <c r="L185" s="136">
        <f t="shared" si="12"/>
        <v>262155.44</v>
      </c>
      <c r="M185" s="136">
        <f t="shared" si="13"/>
        <v>0</v>
      </c>
      <c r="N185" s="136">
        <f t="shared" si="14"/>
        <v>262155.44</v>
      </c>
    </row>
    <row r="186" spans="1:14">
      <c r="A186" s="132">
        <v>40</v>
      </c>
      <c r="B186" s="132">
        <v>5</v>
      </c>
      <c r="C186" s="132" t="s">
        <v>24</v>
      </c>
      <c r="D186" s="132">
        <v>7003</v>
      </c>
      <c r="E186" s="133">
        <v>714.32</v>
      </c>
      <c r="F186" s="132">
        <v>34492</v>
      </c>
      <c r="G186" s="132">
        <v>0</v>
      </c>
      <c r="H186" s="134">
        <f t="shared" si="10"/>
        <v>1</v>
      </c>
      <c r="I186" s="134">
        <f t="shared" si="10"/>
        <v>0</v>
      </c>
      <c r="J186" s="135">
        <f t="shared" si="11"/>
        <v>7003</v>
      </c>
      <c r="K186" s="135">
        <f t="shared" si="11"/>
        <v>0</v>
      </c>
      <c r="L186" s="136">
        <f t="shared" si="12"/>
        <v>5002382.96</v>
      </c>
      <c r="M186" s="136">
        <f t="shared" si="13"/>
        <v>0</v>
      </c>
      <c r="N186" s="136">
        <f t="shared" si="14"/>
        <v>5002382.96</v>
      </c>
    </row>
    <row r="187" spans="1:14">
      <c r="A187" s="132">
        <v>40</v>
      </c>
      <c r="B187" s="132">
        <v>1</v>
      </c>
      <c r="C187" s="132" t="s">
        <v>26</v>
      </c>
      <c r="D187" s="132">
        <v>1</v>
      </c>
      <c r="E187" s="133">
        <v>714.32</v>
      </c>
      <c r="F187" s="132">
        <v>0</v>
      </c>
      <c r="G187" s="132">
        <v>10</v>
      </c>
      <c r="H187" s="134">
        <f t="shared" si="10"/>
        <v>0</v>
      </c>
      <c r="I187" s="134">
        <f t="shared" si="10"/>
        <v>1</v>
      </c>
      <c r="J187" s="135">
        <f t="shared" si="11"/>
        <v>0</v>
      </c>
      <c r="K187" s="135">
        <f t="shared" si="11"/>
        <v>1</v>
      </c>
      <c r="L187" s="136">
        <f t="shared" si="12"/>
        <v>0</v>
      </c>
      <c r="M187" s="136">
        <f t="shared" si="13"/>
        <v>714.32</v>
      </c>
      <c r="N187" s="136">
        <f t="shared" si="14"/>
        <v>714.32</v>
      </c>
    </row>
    <row r="188" spans="1:14">
      <c r="A188" s="132">
        <v>40</v>
      </c>
      <c r="B188" s="132">
        <v>1</v>
      </c>
      <c r="C188" s="132" t="s">
        <v>27</v>
      </c>
      <c r="D188" s="132">
        <v>10</v>
      </c>
      <c r="E188" s="133">
        <v>714.32</v>
      </c>
      <c r="F188" s="132">
        <v>55</v>
      </c>
      <c r="G188" s="132">
        <v>47</v>
      </c>
      <c r="H188" s="134">
        <f t="shared" si="10"/>
        <v>0.53921568627450978</v>
      </c>
      <c r="I188" s="134">
        <f t="shared" si="10"/>
        <v>0.46078431372549017</v>
      </c>
      <c r="J188" s="135">
        <f t="shared" si="11"/>
        <v>5.3921568627450975</v>
      </c>
      <c r="K188" s="135">
        <f t="shared" si="11"/>
        <v>4.6078431372549016</v>
      </c>
      <c r="L188" s="136">
        <f t="shared" si="12"/>
        <v>3851.7254901960782</v>
      </c>
      <c r="M188" s="136">
        <f t="shared" si="13"/>
        <v>3291.4745098039216</v>
      </c>
      <c r="N188" s="136">
        <f t="shared" si="14"/>
        <v>7143.2</v>
      </c>
    </row>
    <row r="189" spans="1:14">
      <c r="A189" s="132">
        <v>40</v>
      </c>
      <c r="B189" s="132">
        <v>1</v>
      </c>
      <c r="C189" s="132" t="s">
        <v>25</v>
      </c>
      <c r="D189" s="132">
        <v>16</v>
      </c>
      <c r="E189" s="133">
        <v>714.32</v>
      </c>
      <c r="F189" s="132">
        <v>82</v>
      </c>
      <c r="G189" s="132">
        <v>53</v>
      </c>
      <c r="H189" s="134">
        <f t="shared" si="10"/>
        <v>0.6074074074074074</v>
      </c>
      <c r="I189" s="134">
        <f t="shared" si="10"/>
        <v>0.3925925925925926</v>
      </c>
      <c r="J189" s="135">
        <f t="shared" si="11"/>
        <v>9.7185185185185183</v>
      </c>
      <c r="K189" s="135">
        <f t="shared" si="11"/>
        <v>6.2814814814814817</v>
      </c>
      <c r="L189" s="136">
        <f t="shared" si="12"/>
        <v>6942.1321481481482</v>
      </c>
      <c r="M189" s="136">
        <f t="shared" si="13"/>
        <v>4486.9878518518526</v>
      </c>
      <c r="N189" s="136">
        <f t="shared" si="14"/>
        <v>11429.12</v>
      </c>
    </row>
    <row r="190" spans="1:14">
      <c r="A190" s="132">
        <v>40</v>
      </c>
      <c r="B190" s="132">
        <v>2</v>
      </c>
      <c r="C190" s="132" t="s">
        <v>24</v>
      </c>
      <c r="D190" s="132">
        <v>1053</v>
      </c>
      <c r="E190" s="133">
        <v>714.32</v>
      </c>
      <c r="F190" s="132">
        <v>7320</v>
      </c>
      <c r="G190" s="132">
        <v>0</v>
      </c>
      <c r="H190" s="134">
        <f t="shared" si="10"/>
        <v>1</v>
      </c>
      <c r="I190" s="134">
        <f t="shared" si="10"/>
        <v>0</v>
      </c>
      <c r="J190" s="135">
        <f t="shared" si="11"/>
        <v>1053</v>
      </c>
      <c r="K190" s="135">
        <f t="shared" si="11"/>
        <v>0</v>
      </c>
      <c r="L190" s="136">
        <f t="shared" si="12"/>
        <v>752178.96000000008</v>
      </c>
      <c r="M190" s="136">
        <f t="shared" si="13"/>
        <v>0</v>
      </c>
      <c r="N190" s="136">
        <f t="shared" si="14"/>
        <v>752178.96000000008</v>
      </c>
    </row>
    <row r="191" spans="1:14">
      <c r="A191" s="132">
        <v>40</v>
      </c>
      <c r="B191" s="132">
        <v>3</v>
      </c>
      <c r="C191" s="132" t="s">
        <v>27</v>
      </c>
      <c r="D191" s="132">
        <v>33</v>
      </c>
      <c r="E191" s="133">
        <v>714.32</v>
      </c>
      <c r="F191" s="132">
        <v>192</v>
      </c>
      <c r="G191" s="132">
        <v>164</v>
      </c>
      <c r="H191" s="134">
        <f t="shared" si="10"/>
        <v>0.5393258426966292</v>
      </c>
      <c r="I191" s="134">
        <f t="shared" si="10"/>
        <v>0.4606741573033708</v>
      </c>
      <c r="J191" s="135">
        <f t="shared" si="11"/>
        <v>17.797752808988765</v>
      </c>
      <c r="K191" s="135">
        <f t="shared" si="11"/>
        <v>15.202247191011237</v>
      </c>
      <c r="L191" s="136">
        <f t="shared" si="12"/>
        <v>12713.290786516856</v>
      </c>
      <c r="M191" s="136">
        <f t="shared" si="13"/>
        <v>10859.269213483147</v>
      </c>
      <c r="N191" s="136">
        <f t="shared" si="14"/>
        <v>23572.560000000005</v>
      </c>
    </row>
    <row r="192" spans="1:14">
      <c r="A192" s="132">
        <v>40</v>
      </c>
      <c r="B192" s="132">
        <v>3</v>
      </c>
      <c r="C192" s="132" t="s">
        <v>26</v>
      </c>
      <c r="D192" s="132">
        <v>20</v>
      </c>
      <c r="E192" s="133">
        <v>714.32</v>
      </c>
      <c r="F192" s="132">
        <v>0</v>
      </c>
      <c r="G192" s="132">
        <v>82</v>
      </c>
      <c r="H192" s="134">
        <f t="shared" si="10"/>
        <v>0</v>
      </c>
      <c r="I192" s="134">
        <f t="shared" si="10"/>
        <v>1</v>
      </c>
      <c r="J192" s="135">
        <f t="shared" si="11"/>
        <v>0</v>
      </c>
      <c r="K192" s="135">
        <f t="shared" si="11"/>
        <v>20</v>
      </c>
      <c r="L192" s="136">
        <f t="shared" si="12"/>
        <v>0</v>
      </c>
      <c r="M192" s="136">
        <f t="shared" si="13"/>
        <v>14286.400000000001</v>
      </c>
      <c r="N192" s="136">
        <f t="shared" si="14"/>
        <v>14286.400000000001</v>
      </c>
    </row>
    <row r="193" spans="1:14">
      <c r="A193" s="132">
        <v>40</v>
      </c>
      <c r="B193" s="132">
        <v>3</v>
      </c>
      <c r="C193" s="132" t="s">
        <v>25</v>
      </c>
      <c r="D193" s="132">
        <v>145</v>
      </c>
      <c r="E193" s="133">
        <v>714.32</v>
      </c>
      <c r="F193" s="132">
        <v>681</v>
      </c>
      <c r="G193" s="132">
        <v>432</v>
      </c>
      <c r="H193" s="134">
        <f t="shared" si="10"/>
        <v>0.61185983827493262</v>
      </c>
      <c r="I193" s="134">
        <f t="shared" si="10"/>
        <v>0.38814016172506738</v>
      </c>
      <c r="J193" s="135">
        <f t="shared" si="11"/>
        <v>88.719676549865227</v>
      </c>
      <c r="K193" s="135">
        <f t="shared" si="11"/>
        <v>56.280323450134773</v>
      </c>
      <c r="L193" s="136">
        <f t="shared" si="12"/>
        <v>63374.239353099736</v>
      </c>
      <c r="M193" s="136">
        <f t="shared" si="13"/>
        <v>40202.160646900273</v>
      </c>
      <c r="N193" s="136">
        <f t="shared" si="14"/>
        <v>103576.40000000001</v>
      </c>
    </row>
    <row r="194" spans="1:14">
      <c r="A194" s="132">
        <v>45</v>
      </c>
      <c r="B194" s="132">
        <v>3</v>
      </c>
      <c r="C194" s="132" t="s">
        <v>26</v>
      </c>
      <c r="D194" s="132">
        <v>26</v>
      </c>
      <c r="E194" s="133">
        <v>888</v>
      </c>
      <c r="F194" s="132">
        <v>0</v>
      </c>
      <c r="G194" s="132">
        <v>100</v>
      </c>
      <c r="H194" s="134">
        <f t="shared" si="10"/>
        <v>0</v>
      </c>
      <c r="I194" s="134">
        <f t="shared" si="10"/>
        <v>1</v>
      </c>
      <c r="J194" s="135">
        <f t="shared" si="11"/>
        <v>0</v>
      </c>
      <c r="K194" s="135">
        <f t="shared" si="11"/>
        <v>26</v>
      </c>
      <c r="L194" s="136">
        <f t="shared" si="12"/>
        <v>0</v>
      </c>
      <c r="M194" s="136">
        <f t="shared" si="13"/>
        <v>23088</v>
      </c>
      <c r="N194" s="136">
        <f t="shared" si="14"/>
        <v>23088</v>
      </c>
    </row>
    <row r="195" spans="1:14">
      <c r="A195" s="132">
        <v>45</v>
      </c>
      <c r="B195" s="132" t="s">
        <v>29</v>
      </c>
      <c r="C195" s="132" t="s">
        <v>27</v>
      </c>
      <c r="D195" s="132">
        <v>1</v>
      </c>
      <c r="E195" s="133">
        <v>888</v>
      </c>
      <c r="F195" s="132">
        <v>12</v>
      </c>
      <c r="G195" s="132">
        <v>8</v>
      </c>
      <c r="H195" s="134">
        <f t="shared" si="10"/>
        <v>0.6</v>
      </c>
      <c r="I195" s="134">
        <f t="shared" si="10"/>
        <v>0.4</v>
      </c>
      <c r="J195" s="135">
        <f t="shared" si="11"/>
        <v>0.6</v>
      </c>
      <c r="K195" s="135">
        <f t="shared" si="11"/>
        <v>0.4</v>
      </c>
      <c r="L195" s="136">
        <f t="shared" si="12"/>
        <v>532.79999999999995</v>
      </c>
      <c r="M195" s="136">
        <f t="shared" si="13"/>
        <v>355.20000000000005</v>
      </c>
      <c r="N195" s="136">
        <f t="shared" si="14"/>
        <v>888</v>
      </c>
    </row>
    <row r="196" spans="1:14">
      <c r="A196" s="132">
        <v>45</v>
      </c>
      <c r="B196" s="132" t="s">
        <v>29</v>
      </c>
      <c r="C196" s="132" t="s">
        <v>25</v>
      </c>
      <c r="D196" s="132">
        <v>3</v>
      </c>
      <c r="E196" s="133">
        <v>888</v>
      </c>
      <c r="F196" s="132">
        <v>18</v>
      </c>
      <c r="G196" s="132">
        <v>7</v>
      </c>
      <c r="H196" s="134">
        <f t="shared" si="10"/>
        <v>0.72</v>
      </c>
      <c r="I196" s="134">
        <f t="shared" si="10"/>
        <v>0.28000000000000003</v>
      </c>
      <c r="J196" s="135">
        <f t="shared" si="11"/>
        <v>2.16</v>
      </c>
      <c r="K196" s="135">
        <f t="shared" si="11"/>
        <v>0.84000000000000008</v>
      </c>
      <c r="L196" s="136">
        <f t="shared" si="12"/>
        <v>1918.0800000000002</v>
      </c>
      <c r="M196" s="136">
        <f t="shared" si="13"/>
        <v>745.92000000000007</v>
      </c>
      <c r="N196" s="136">
        <f t="shared" si="14"/>
        <v>2664</v>
      </c>
    </row>
    <row r="197" spans="1:14">
      <c r="A197" s="132">
        <v>45</v>
      </c>
      <c r="B197" s="132">
        <v>6</v>
      </c>
      <c r="C197" s="132" t="s">
        <v>25</v>
      </c>
      <c r="D197" s="132">
        <v>56</v>
      </c>
      <c r="E197" s="133">
        <v>888</v>
      </c>
      <c r="F197" s="132">
        <v>287</v>
      </c>
      <c r="G197" s="132">
        <v>158</v>
      </c>
      <c r="H197" s="134">
        <f t="shared" si="10"/>
        <v>0.64494382022471908</v>
      </c>
      <c r="I197" s="134">
        <f t="shared" si="10"/>
        <v>0.35505617977528092</v>
      </c>
      <c r="J197" s="135">
        <f t="shared" si="11"/>
        <v>36.11685393258427</v>
      </c>
      <c r="K197" s="135">
        <f t="shared" si="11"/>
        <v>19.88314606741573</v>
      </c>
      <c r="L197" s="136">
        <f t="shared" si="12"/>
        <v>32071.766292134831</v>
      </c>
      <c r="M197" s="136">
        <f t="shared" si="13"/>
        <v>17656.233707865169</v>
      </c>
      <c r="N197" s="136">
        <f t="shared" si="14"/>
        <v>49728</v>
      </c>
    </row>
    <row r="198" spans="1:14">
      <c r="A198" s="132">
        <v>45</v>
      </c>
      <c r="B198" s="132">
        <v>3</v>
      </c>
      <c r="C198" s="132" t="s">
        <v>27</v>
      </c>
      <c r="D198" s="132">
        <v>59</v>
      </c>
      <c r="E198" s="133">
        <v>888</v>
      </c>
      <c r="F198" s="132">
        <v>447</v>
      </c>
      <c r="G198" s="132">
        <v>272</v>
      </c>
      <c r="H198" s="134">
        <f t="shared" si="10"/>
        <v>0.62169680111265646</v>
      </c>
      <c r="I198" s="134">
        <f t="shared" si="10"/>
        <v>0.37830319888734354</v>
      </c>
      <c r="J198" s="135">
        <f t="shared" si="11"/>
        <v>36.68011126564673</v>
      </c>
      <c r="K198" s="135">
        <f t="shared" si="11"/>
        <v>22.31988873435327</v>
      </c>
      <c r="L198" s="136">
        <f t="shared" si="12"/>
        <v>32571.938803894296</v>
      </c>
      <c r="M198" s="136">
        <f t="shared" si="13"/>
        <v>19820.061196105704</v>
      </c>
      <c r="N198" s="136">
        <f t="shared" si="14"/>
        <v>52392</v>
      </c>
    </row>
    <row r="199" spans="1:14">
      <c r="A199" s="132">
        <v>45</v>
      </c>
      <c r="B199" s="132">
        <v>3</v>
      </c>
      <c r="C199" s="132" t="s">
        <v>25</v>
      </c>
      <c r="D199" s="132">
        <v>278</v>
      </c>
      <c r="E199" s="133">
        <v>888</v>
      </c>
      <c r="F199" s="132">
        <v>1556</v>
      </c>
      <c r="G199" s="132">
        <v>794</v>
      </c>
      <c r="H199" s="134">
        <f t="shared" ref="H199:I262" si="15">F199/($F199+$G199)</f>
        <v>0.66212765957446806</v>
      </c>
      <c r="I199" s="134">
        <f t="shared" si="15"/>
        <v>0.33787234042553194</v>
      </c>
      <c r="J199" s="135">
        <f t="shared" ref="J199:K262" si="16">$D199*H199</f>
        <v>184.07148936170213</v>
      </c>
      <c r="K199" s="135">
        <f t="shared" si="16"/>
        <v>93.92851063829788</v>
      </c>
      <c r="L199" s="136">
        <f t="shared" ref="L199:L262" si="17">E199*J199</f>
        <v>163455.48255319148</v>
      </c>
      <c r="M199" s="136">
        <f t="shared" ref="M199:M262" si="18">E199*K199</f>
        <v>83408.517446808517</v>
      </c>
      <c r="N199" s="136">
        <f t="shared" ref="N199:N262" si="19">L199+M199</f>
        <v>246864</v>
      </c>
    </row>
    <row r="200" spans="1:14">
      <c r="A200" s="132">
        <v>45</v>
      </c>
      <c r="B200" s="132">
        <v>2</v>
      </c>
      <c r="C200" s="132" t="s">
        <v>24</v>
      </c>
      <c r="D200" s="132">
        <v>2620</v>
      </c>
      <c r="E200" s="133">
        <v>888</v>
      </c>
      <c r="F200" s="132">
        <v>20297</v>
      </c>
      <c r="G200" s="132">
        <v>0</v>
      </c>
      <c r="H200" s="134">
        <f t="shared" si="15"/>
        <v>1</v>
      </c>
      <c r="I200" s="134">
        <f t="shared" si="15"/>
        <v>0</v>
      </c>
      <c r="J200" s="135">
        <f t="shared" si="16"/>
        <v>2620</v>
      </c>
      <c r="K200" s="135">
        <f t="shared" si="16"/>
        <v>0</v>
      </c>
      <c r="L200" s="136">
        <f t="shared" si="17"/>
        <v>2326560</v>
      </c>
      <c r="M200" s="136">
        <f t="shared" si="18"/>
        <v>0</v>
      </c>
      <c r="N200" s="136">
        <f t="shared" si="19"/>
        <v>2326560</v>
      </c>
    </row>
    <row r="201" spans="1:14">
      <c r="A201" s="132">
        <v>45</v>
      </c>
      <c r="B201" s="132" t="s">
        <v>29</v>
      </c>
      <c r="C201" s="132" t="s">
        <v>24</v>
      </c>
      <c r="D201" s="132">
        <v>4</v>
      </c>
      <c r="E201" s="133">
        <v>888</v>
      </c>
      <c r="F201" s="132">
        <v>16</v>
      </c>
      <c r="G201" s="132">
        <v>0</v>
      </c>
      <c r="H201" s="134">
        <f t="shared" si="15"/>
        <v>1</v>
      </c>
      <c r="I201" s="134">
        <f t="shared" si="15"/>
        <v>0</v>
      </c>
      <c r="J201" s="135">
        <f t="shared" si="16"/>
        <v>4</v>
      </c>
      <c r="K201" s="135">
        <f t="shared" si="16"/>
        <v>0</v>
      </c>
      <c r="L201" s="136">
        <f t="shared" si="17"/>
        <v>3552</v>
      </c>
      <c r="M201" s="136">
        <f t="shared" si="18"/>
        <v>0</v>
      </c>
      <c r="N201" s="136">
        <f t="shared" si="19"/>
        <v>3552</v>
      </c>
    </row>
    <row r="202" spans="1:14">
      <c r="A202" s="132">
        <v>45</v>
      </c>
      <c r="B202" s="132">
        <v>3</v>
      </c>
      <c r="C202" s="132" t="s">
        <v>24</v>
      </c>
      <c r="D202" s="132">
        <v>268</v>
      </c>
      <c r="E202" s="133">
        <v>888</v>
      </c>
      <c r="F202" s="132">
        <v>1906</v>
      </c>
      <c r="G202" s="132">
        <v>0</v>
      </c>
      <c r="H202" s="134">
        <f t="shared" si="15"/>
        <v>1</v>
      </c>
      <c r="I202" s="134">
        <f t="shared" si="15"/>
        <v>0</v>
      </c>
      <c r="J202" s="135">
        <f t="shared" si="16"/>
        <v>268</v>
      </c>
      <c r="K202" s="135">
        <f t="shared" si="16"/>
        <v>0</v>
      </c>
      <c r="L202" s="136">
        <f t="shared" si="17"/>
        <v>237984</v>
      </c>
      <c r="M202" s="136">
        <f t="shared" si="18"/>
        <v>0</v>
      </c>
      <c r="N202" s="136">
        <f t="shared" si="19"/>
        <v>237984</v>
      </c>
    </row>
    <row r="203" spans="1:14">
      <c r="A203" s="132">
        <v>45</v>
      </c>
      <c r="B203" s="132">
        <v>5</v>
      </c>
      <c r="C203" s="132" t="s">
        <v>26</v>
      </c>
      <c r="D203" s="132">
        <v>185</v>
      </c>
      <c r="E203" s="133">
        <v>888</v>
      </c>
      <c r="F203" s="132">
        <v>0</v>
      </c>
      <c r="G203" s="132">
        <v>771</v>
      </c>
      <c r="H203" s="134">
        <f t="shared" si="15"/>
        <v>0</v>
      </c>
      <c r="I203" s="134">
        <f t="shared" si="15"/>
        <v>1</v>
      </c>
      <c r="J203" s="135">
        <f t="shared" si="16"/>
        <v>0</v>
      </c>
      <c r="K203" s="135">
        <f t="shared" si="16"/>
        <v>185</v>
      </c>
      <c r="L203" s="136">
        <f t="shared" si="17"/>
        <v>0</v>
      </c>
      <c r="M203" s="136">
        <f t="shared" si="18"/>
        <v>164280</v>
      </c>
      <c r="N203" s="136">
        <f t="shared" si="19"/>
        <v>164280</v>
      </c>
    </row>
    <row r="204" spans="1:14">
      <c r="A204" s="132">
        <v>45</v>
      </c>
      <c r="B204" s="132">
        <v>4</v>
      </c>
      <c r="C204" s="132" t="s">
        <v>26</v>
      </c>
      <c r="D204" s="132">
        <v>629</v>
      </c>
      <c r="E204" s="133">
        <v>888</v>
      </c>
      <c r="F204" s="132">
        <v>0</v>
      </c>
      <c r="G204" s="132">
        <v>2464</v>
      </c>
      <c r="H204" s="134">
        <f t="shared" si="15"/>
        <v>0</v>
      </c>
      <c r="I204" s="134">
        <f t="shared" si="15"/>
        <v>1</v>
      </c>
      <c r="J204" s="135">
        <f t="shared" si="16"/>
        <v>0</v>
      </c>
      <c r="K204" s="135">
        <f t="shared" si="16"/>
        <v>629</v>
      </c>
      <c r="L204" s="136">
        <f t="shared" si="17"/>
        <v>0</v>
      </c>
      <c r="M204" s="136">
        <f t="shared" si="18"/>
        <v>558552</v>
      </c>
      <c r="N204" s="136">
        <f t="shared" si="19"/>
        <v>558552</v>
      </c>
    </row>
    <row r="205" spans="1:14">
      <c r="A205" s="132">
        <v>45</v>
      </c>
      <c r="B205" s="132">
        <v>5</v>
      </c>
      <c r="C205" s="132" t="s">
        <v>27</v>
      </c>
      <c r="D205" s="132">
        <v>297</v>
      </c>
      <c r="E205" s="133">
        <v>888</v>
      </c>
      <c r="F205" s="132">
        <v>1771</v>
      </c>
      <c r="G205" s="132">
        <v>1298</v>
      </c>
      <c r="H205" s="134">
        <f t="shared" si="15"/>
        <v>0.57706093189964158</v>
      </c>
      <c r="I205" s="134">
        <f t="shared" si="15"/>
        <v>0.42293906810035842</v>
      </c>
      <c r="J205" s="135">
        <f t="shared" si="16"/>
        <v>171.38709677419354</v>
      </c>
      <c r="K205" s="135">
        <f t="shared" si="16"/>
        <v>125.61290322580645</v>
      </c>
      <c r="L205" s="136">
        <f t="shared" si="17"/>
        <v>152191.74193548385</v>
      </c>
      <c r="M205" s="136">
        <f t="shared" si="18"/>
        <v>111544.25806451612</v>
      </c>
      <c r="N205" s="136">
        <f t="shared" si="19"/>
        <v>263736</v>
      </c>
    </row>
    <row r="206" spans="1:14">
      <c r="A206" s="132">
        <v>45</v>
      </c>
      <c r="B206" s="132">
        <v>4</v>
      </c>
      <c r="C206" s="132" t="s">
        <v>25</v>
      </c>
      <c r="D206" s="132">
        <v>18866</v>
      </c>
      <c r="E206" s="133">
        <v>888</v>
      </c>
      <c r="F206" s="132">
        <v>81990</v>
      </c>
      <c r="G206" s="132">
        <v>41746</v>
      </c>
      <c r="H206" s="134">
        <f t="shared" si="15"/>
        <v>0.6626204176634124</v>
      </c>
      <c r="I206" s="134">
        <f t="shared" si="15"/>
        <v>0.33737958233658755</v>
      </c>
      <c r="J206" s="135">
        <f t="shared" si="16"/>
        <v>12500.996799637938</v>
      </c>
      <c r="K206" s="135">
        <f t="shared" si="16"/>
        <v>6365.0032003620609</v>
      </c>
      <c r="L206" s="136">
        <f t="shared" si="17"/>
        <v>11100885.15807849</v>
      </c>
      <c r="M206" s="136">
        <f t="shared" si="18"/>
        <v>5652122.8419215102</v>
      </c>
      <c r="N206" s="136">
        <f t="shared" si="19"/>
        <v>16753008</v>
      </c>
    </row>
    <row r="207" spans="1:14">
      <c r="A207" s="132">
        <v>45</v>
      </c>
      <c r="B207" s="132">
        <v>5</v>
      </c>
      <c r="C207" s="132" t="s">
        <v>24</v>
      </c>
      <c r="D207" s="132">
        <v>1234</v>
      </c>
      <c r="E207" s="133">
        <v>888</v>
      </c>
      <c r="F207" s="132">
        <v>6876</v>
      </c>
      <c r="G207" s="132">
        <v>0</v>
      </c>
      <c r="H207" s="134">
        <f t="shared" si="15"/>
        <v>1</v>
      </c>
      <c r="I207" s="134">
        <f t="shared" si="15"/>
        <v>0</v>
      </c>
      <c r="J207" s="135">
        <f t="shared" si="16"/>
        <v>1234</v>
      </c>
      <c r="K207" s="135">
        <f t="shared" si="16"/>
        <v>0</v>
      </c>
      <c r="L207" s="136">
        <f t="shared" si="17"/>
        <v>1095792</v>
      </c>
      <c r="M207" s="136">
        <f t="shared" si="18"/>
        <v>0</v>
      </c>
      <c r="N207" s="136">
        <f t="shared" si="19"/>
        <v>1095792</v>
      </c>
    </row>
    <row r="208" spans="1:14">
      <c r="A208" s="132">
        <v>45</v>
      </c>
      <c r="B208" s="132">
        <v>7</v>
      </c>
      <c r="C208" s="132" t="s">
        <v>26</v>
      </c>
      <c r="D208" s="132">
        <v>1</v>
      </c>
      <c r="E208" s="133">
        <v>888</v>
      </c>
      <c r="F208" s="132">
        <v>0</v>
      </c>
      <c r="G208" s="132">
        <v>6</v>
      </c>
      <c r="H208" s="134">
        <f t="shared" si="15"/>
        <v>0</v>
      </c>
      <c r="I208" s="134">
        <f t="shared" si="15"/>
        <v>1</v>
      </c>
      <c r="J208" s="135">
        <f t="shared" si="16"/>
        <v>0</v>
      </c>
      <c r="K208" s="135">
        <f t="shared" si="16"/>
        <v>1</v>
      </c>
      <c r="L208" s="136">
        <f t="shared" si="17"/>
        <v>0</v>
      </c>
      <c r="M208" s="136">
        <f t="shared" si="18"/>
        <v>888</v>
      </c>
      <c r="N208" s="136">
        <f t="shared" si="19"/>
        <v>888</v>
      </c>
    </row>
    <row r="209" spans="1:14">
      <c r="A209" s="132">
        <v>45</v>
      </c>
      <c r="B209" s="132">
        <v>0</v>
      </c>
      <c r="C209" s="132" t="s">
        <v>26</v>
      </c>
      <c r="D209" s="132">
        <v>1</v>
      </c>
      <c r="E209" s="133">
        <v>888</v>
      </c>
      <c r="F209" s="132">
        <v>0</v>
      </c>
      <c r="G209" s="132">
        <v>6</v>
      </c>
      <c r="H209" s="134">
        <f t="shared" si="15"/>
        <v>0</v>
      </c>
      <c r="I209" s="134">
        <f t="shared" si="15"/>
        <v>1</v>
      </c>
      <c r="J209" s="135">
        <f t="shared" si="16"/>
        <v>0</v>
      </c>
      <c r="K209" s="135">
        <f t="shared" si="16"/>
        <v>1</v>
      </c>
      <c r="L209" s="136">
        <f t="shared" si="17"/>
        <v>0</v>
      </c>
      <c r="M209" s="136">
        <f t="shared" si="18"/>
        <v>888</v>
      </c>
      <c r="N209" s="136">
        <f t="shared" si="19"/>
        <v>888</v>
      </c>
    </row>
    <row r="210" spans="1:14">
      <c r="A210" s="132">
        <v>45</v>
      </c>
      <c r="B210" s="132">
        <v>0</v>
      </c>
      <c r="C210" s="132" t="s">
        <v>27</v>
      </c>
      <c r="D210" s="132">
        <v>36</v>
      </c>
      <c r="E210" s="133">
        <v>888</v>
      </c>
      <c r="F210" s="132">
        <v>368</v>
      </c>
      <c r="G210" s="132">
        <v>264</v>
      </c>
      <c r="H210" s="134">
        <f t="shared" si="15"/>
        <v>0.58227848101265822</v>
      </c>
      <c r="I210" s="134">
        <f t="shared" si="15"/>
        <v>0.41772151898734178</v>
      </c>
      <c r="J210" s="135">
        <f t="shared" si="16"/>
        <v>20.962025316455694</v>
      </c>
      <c r="K210" s="135">
        <f t="shared" si="16"/>
        <v>15.037974683544304</v>
      </c>
      <c r="L210" s="136">
        <f t="shared" si="17"/>
        <v>18614.278481012658</v>
      </c>
      <c r="M210" s="136">
        <f t="shared" si="18"/>
        <v>13353.721518987342</v>
      </c>
      <c r="N210" s="136">
        <f t="shared" si="19"/>
        <v>31968</v>
      </c>
    </row>
    <row r="211" spans="1:14">
      <c r="A211" s="132">
        <v>45</v>
      </c>
      <c r="B211" s="132" t="s">
        <v>201</v>
      </c>
      <c r="C211" s="132" t="s">
        <v>25</v>
      </c>
      <c r="D211" s="132">
        <v>2</v>
      </c>
      <c r="E211" s="133">
        <v>888</v>
      </c>
      <c r="F211" s="132">
        <v>20</v>
      </c>
      <c r="G211" s="132">
        <v>10</v>
      </c>
      <c r="H211" s="134">
        <f t="shared" si="15"/>
        <v>0.66666666666666663</v>
      </c>
      <c r="I211" s="134">
        <f t="shared" si="15"/>
        <v>0.33333333333333331</v>
      </c>
      <c r="J211" s="135">
        <f t="shared" si="16"/>
        <v>1.3333333333333333</v>
      </c>
      <c r="K211" s="135">
        <f t="shared" si="16"/>
        <v>0.66666666666666663</v>
      </c>
      <c r="L211" s="136">
        <f t="shared" si="17"/>
        <v>1184</v>
      </c>
      <c r="M211" s="136">
        <f t="shared" si="18"/>
        <v>592</v>
      </c>
      <c r="N211" s="136">
        <f t="shared" si="19"/>
        <v>1776</v>
      </c>
    </row>
    <row r="212" spans="1:14">
      <c r="A212" s="132">
        <v>45</v>
      </c>
      <c r="B212" s="132">
        <v>7</v>
      </c>
      <c r="C212" s="132" t="s">
        <v>25</v>
      </c>
      <c r="D212" s="132">
        <v>5</v>
      </c>
      <c r="E212" s="133">
        <v>888</v>
      </c>
      <c r="F212" s="132">
        <v>25</v>
      </c>
      <c r="G212" s="132">
        <v>14</v>
      </c>
      <c r="H212" s="134">
        <f t="shared" si="15"/>
        <v>0.64102564102564108</v>
      </c>
      <c r="I212" s="134">
        <f t="shared" si="15"/>
        <v>0.35897435897435898</v>
      </c>
      <c r="J212" s="135">
        <f t="shared" si="16"/>
        <v>3.2051282051282053</v>
      </c>
      <c r="K212" s="135">
        <f t="shared" si="16"/>
        <v>1.7948717948717949</v>
      </c>
      <c r="L212" s="136">
        <f t="shared" si="17"/>
        <v>2846.1538461538462</v>
      </c>
      <c r="M212" s="136">
        <f t="shared" si="18"/>
        <v>1593.8461538461538</v>
      </c>
      <c r="N212" s="136">
        <f t="shared" si="19"/>
        <v>4440</v>
      </c>
    </row>
    <row r="213" spans="1:14">
      <c r="A213" s="132">
        <v>45</v>
      </c>
      <c r="B213" s="132">
        <v>0</v>
      </c>
      <c r="C213" s="132" t="s">
        <v>25</v>
      </c>
      <c r="D213" s="132">
        <v>25</v>
      </c>
      <c r="E213" s="133">
        <v>888</v>
      </c>
      <c r="F213" s="132">
        <v>188</v>
      </c>
      <c r="G213" s="132">
        <v>163</v>
      </c>
      <c r="H213" s="134">
        <f t="shared" si="15"/>
        <v>0.53561253561253563</v>
      </c>
      <c r="I213" s="134">
        <f t="shared" si="15"/>
        <v>0.46438746438746437</v>
      </c>
      <c r="J213" s="135">
        <f t="shared" si="16"/>
        <v>13.390313390313391</v>
      </c>
      <c r="K213" s="135">
        <f t="shared" si="16"/>
        <v>11.609686609686609</v>
      </c>
      <c r="L213" s="136">
        <f t="shared" si="17"/>
        <v>11890.598290598291</v>
      </c>
      <c r="M213" s="136">
        <f t="shared" si="18"/>
        <v>10309.401709401709</v>
      </c>
      <c r="N213" s="136">
        <f t="shared" si="19"/>
        <v>22200</v>
      </c>
    </row>
    <row r="214" spans="1:14">
      <c r="A214" s="132">
        <v>45</v>
      </c>
      <c r="B214" s="132">
        <v>4</v>
      </c>
      <c r="C214" s="132" t="s">
        <v>24</v>
      </c>
      <c r="D214" s="132">
        <v>11138</v>
      </c>
      <c r="E214" s="133">
        <v>888</v>
      </c>
      <c r="F214" s="132">
        <v>66674</v>
      </c>
      <c r="G214" s="132">
        <v>0</v>
      </c>
      <c r="H214" s="134">
        <f t="shared" si="15"/>
        <v>1</v>
      </c>
      <c r="I214" s="134">
        <f t="shared" si="15"/>
        <v>0</v>
      </c>
      <c r="J214" s="135">
        <f t="shared" si="16"/>
        <v>11138</v>
      </c>
      <c r="K214" s="135">
        <f t="shared" si="16"/>
        <v>0</v>
      </c>
      <c r="L214" s="136">
        <f t="shared" si="17"/>
        <v>9890544</v>
      </c>
      <c r="M214" s="136">
        <f t="shared" si="18"/>
        <v>0</v>
      </c>
      <c r="N214" s="136">
        <f t="shared" si="19"/>
        <v>9890544</v>
      </c>
    </row>
    <row r="215" spans="1:14">
      <c r="A215" s="132">
        <v>45</v>
      </c>
      <c r="B215" s="132">
        <v>5</v>
      </c>
      <c r="C215" s="132" t="s">
        <v>25</v>
      </c>
      <c r="D215" s="132">
        <v>2263</v>
      </c>
      <c r="E215" s="133">
        <v>888</v>
      </c>
      <c r="F215" s="132">
        <v>10086</v>
      </c>
      <c r="G215" s="132">
        <v>5236</v>
      </c>
      <c r="H215" s="134">
        <f t="shared" si="15"/>
        <v>0.65826915546273335</v>
      </c>
      <c r="I215" s="134">
        <f t="shared" si="15"/>
        <v>0.34173084453726665</v>
      </c>
      <c r="J215" s="135">
        <f t="shared" si="16"/>
        <v>1489.6630988121656</v>
      </c>
      <c r="K215" s="135">
        <f t="shared" si="16"/>
        <v>773.33690118783443</v>
      </c>
      <c r="L215" s="136">
        <f t="shared" si="17"/>
        <v>1322820.8317452031</v>
      </c>
      <c r="M215" s="136">
        <f t="shared" si="18"/>
        <v>686723.168254797</v>
      </c>
      <c r="N215" s="136">
        <f t="shared" si="19"/>
        <v>2009544</v>
      </c>
    </row>
    <row r="216" spans="1:14">
      <c r="A216" s="132">
        <v>45</v>
      </c>
      <c r="B216" s="132">
        <v>7</v>
      </c>
      <c r="C216" s="132" t="s">
        <v>24</v>
      </c>
      <c r="D216" s="132">
        <v>1</v>
      </c>
      <c r="E216" s="133">
        <v>888</v>
      </c>
      <c r="F216" s="132">
        <v>8</v>
      </c>
      <c r="G216" s="132">
        <v>0</v>
      </c>
      <c r="H216" s="134">
        <f t="shared" si="15"/>
        <v>1</v>
      </c>
      <c r="I216" s="134">
        <f t="shared" si="15"/>
        <v>0</v>
      </c>
      <c r="J216" s="135">
        <f t="shared" si="16"/>
        <v>1</v>
      </c>
      <c r="K216" s="135">
        <f t="shared" si="16"/>
        <v>0</v>
      </c>
      <c r="L216" s="136">
        <f t="shared" si="17"/>
        <v>888</v>
      </c>
      <c r="M216" s="136">
        <f t="shared" si="18"/>
        <v>0</v>
      </c>
      <c r="N216" s="136">
        <f t="shared" si="19"/>
        <v>888</v>
      </c>
    </row>
    <row r="217" spans="1:14">
      <c r="A217" s="132">
        <v>45</v>
      </c>
      <c r="B217" s="132" t="s">
        <v>28</v>
      </c>
      <c r="C217" s="132" t="s">
        <v>27</v>
      </c>
      <c r="D217" s="132">
        <v>4</v>
      </c>
      <c r="E217" s="133">
        <v>888</v>
      </c>
      <c r="F217" s="132">
        <v>31</v>
      </c>
      <c r="G217" s="132">
        <v>42</v>
      </c>
      <c r="H217" s="134">
        <f t="shared" si="15"/>
        <v>0.42465753424657532</v>
      </c>
      <c r="I217" s="134">
        <f t="shared" si="15"/>
        <v>0.57534246575342463</v>
      </c>
      <c r="J217" s="135">
        <f t="shared" si="16"/>
        <v>1.6986301369863013</v>
      </c>
      <c r="K217" s="135">
        <f t="shared" si="16"/>
        <v>2.3013698630136985</v>
      </c>
      <c r="L217" s="136">
        <f t="shared" si="17"/>
        <v>1508.3835616438355</v>
      </c>
      <c r="M217" s="136">
        <f t="shared" si="18"/>
        <v>2043.6164383561643</v>
      </c>
      <c r="N217" s="136">
        <f t="shared" si="19"/>
        <v>3552</v>
      </c>
    </row>
    <row r="218" spans="1:14">
      <c r="A218" s="132">
        <v>45</v>
      </c>
      <c r="B218" s="132">
        <v>2</v>
      </c>
      <c r="C218" s="132" t="s">
        <v>27</v>
      </c>
      <c r="D218" s="132">
        <v>634</v>
      </c>
      <c r="E218" s="133">
        <v>888</v>
      </c>
      <c r="F218" s="132">
        <v>5043</v>
      </c>
      <c r="G218" s="132">
        <v>2863</v>
      </c>
      <c r="H218" s="134">
        <f t="shared" si="15"/>
        <v>0.6378699721730331</v>
      </c>
      <c r="I218" s="134">
        <f t="shared" si="15"/>
        <v>0.36213002782696685</v>
      </c>
      <c r="J218" s="135">
        <f t="shared" si="16"/>
        <v>404.40956235770301</v>
      </c>
      <c r="K218" s="135">
        <f t="shared" si="16"/>
        <v>229.59043764229699</v>
      </c>
      <c r="L218" s="136">
        <f t="shared" si="17"/>
        <v>359115.69137364026</v>
      </c>
      <c r="M218" s="136">
        <f t="shared" si="18"/>
        <v>203876.30862635974</v>
      </c>
      <c r="N218" s="136">
        <f t="shared" si="19"/>
        <v>562992</v>
      </c>
    </row>
    <row r="219" spans="1:14">
      <c r="A219" s="132">
        <v>45</v>
      </c>
      <c r="B219" s="132" t="s">
        <v>28</v>
      </c>
      <c r="C219" s="132" t="s">
        <v>26</v>
      </c>
      <c r="D219" s="132">
        <v>2</v>
      </c>
      <c r="E219" s="133">
        <v>888</v>
      </c>
      <c r="F219" s="132">
        <v>0</v>
      </c>
      <c r="G219" s="132">
        <v>14</v>
      </c>
      <c r="H219" s="134">
        <f t="shared" si="15"/>
        <v>0</v>
      </c>
      <c r="I219" s="134">
        <f t="shared" si="15"/>
        <v>1</v>
      </c>
      <c r="J219" s="135">
        <f t="shared" si="16"/>
        <v>0</v>
      </c>
      <c r="K219" s="135">
        <f t="shared" si="16"/>
        <v>2</v>
      </c>
      <c r="L219" s="136">
        <f t="shared" si="17"/>
        <v>0</v>
      </c>
      <c r="M219" s="136">
        <f t="shared" si="18"/>
        <v>1776</v>
      </c>
      <c r="N219" s="136">
        <f t="shared" si="19"/>
        <v>1776</v>
      </c>
    </row>
    <row r="220" spans="1:14">
      <c r="A220" s="132">
        <v>45</v>
      </c>
      <c r="B220" s="132">
        <v>4</v>
      </c>
      <c r="C220" s="132" t="s">
        <v>27</v>
      </c>
      <c r="D220" s="132">
        <v>2270</v>
      </c>
      <c r="E220" s="133">
        <v>888</v>
      </c>
      <c r="F220" s="132">
        <v>14375</v>
      </c>
      <c r="G220" s="132">
        <v>9568</v>
      </c>
      <c r="H220" s="134">
        <f t="shared" si="15"/>
        <v>0.60038424591738715</v>
      </c>
      <c r="I220" s="134">
        <f t="shared" si="15"/>
        <v>0.39961575408261285</v>
      </c>
      <c r="J220" s="135">
        <f t="shared" si="16"/>
        <v>1362.8722382324688</v>
      </c>
      <c r="K220" s="135">
        <f t="shared" si="16"/>
        <v>907.12776176753118</v>
      </c>
      <c r="L220" s="136">
        <f t="shared" si="17"/>
        <v>1210230.5475504324</v>
      </c>
      <c r="M220" s="136">
        <f t="shared" si="18"/>
        <v>805529.45244956773</v>
      </c>
      <c r="N220" s="136">
        <f t="shared" si="19"/>
        <v>2015760</v>
      </c>
    </row>
    <row r="221" spans="1:14">
      <c r="A221" s="132">
        <v>45</v>
      </c>
      <c r="B221" s="132">
        <v>6</v>
      </c>
      <c r="C221" s="132" t="s">
        <v>26</v>
      </c>
      <c r="D221" s="132">
        <v>9</v>
      </c>
      <c r="E221" s="133">
        <v>888</v>
      </c>
      <c r="F221" s="132">
        <v>0</v>
      </c>
      <c r="G221" s="132">
        <v>26</v>
      </c>
      <c r="H221" s="134">
        <f t="shared" si="15"/>
        <v>0</v>
      </c>
      <c r="I221" s="134">
        <f t="shared" si="15"/>
        <v>1</v>
      </c>
      <c r="J221" s="135">
        <f t="shared" si="16"/>
        <v>0</v>
      </c>
      <c r="K221" s="135">
        <f t="shared" si="16"/>
        <v>9</v>
      </c>
      <c r="L221" s="136">
        <f t="shared" si="17"/>
        <v>0</v>
      </c>
      <c r="M221" s="136">
        <f t="shared" si="18"/>
        <v>7992</v>
      </c>
      <c r="N221" s="136">
        <f t="shared" si="19"/>
        <v>7992</v>
      </c>
    </row>
    <row r="222" spans="1:14">
      <c r="A222" s="132">
        <v>45</v>
      </c>
      <c r="B222" s="132">
        <v>2</v>
      </c>
      <c r="C222" s="132" t="s">
        <v>26</v>
      </c>
      <c r="D222" s="132">
        <v>91</v>
      </c>
      <c r="E222" s="133">
        <v>888</v>
      </c>
      <c r="F222" s="132">
        <v>0</v>
      </c>
      <c r="G222" s="132">
        <v>384</v>
      </c>
      <c r="H222" s="134">
        <f t="shared" si="15"/>
        <v>0</v>
      </c>
      <c r="I222" s="134">
        <f t="shared" si="15"/>
        <v>1</v>
      </c>
      <c r="J222" s="135">
        <f t="shared" si="16"/>
        <v>0</v>
      </c>
      <c r="K222" s="135">
        <f t="shared" si="16"/>
        <v>91</v>
      </c>
      <c r="L222" s="136">
        <f t="shared" si="17"/>
        <v>0</v>
      </c>
      <c r="M222" s="136">
        <f t="shared" si="18"/>
        <v>80808</v>
      </c>
      <c r="N222" s="136">
        <f t="shared" si="19"/>
        <v>80808</v>
      </c>
    </row>
    <row r="223" spans="1:14">
      <c r="A223" s="132">
        <v>45</v>
      </c>
      <c r="B223" s="132">
        <v>6</v>
      </c>
      <c r="C223" s="132" t="s">
        <v>27</v>
      </c>
      <c r="D223" s="132">
        <v>15</v>
      </c>
      <c r="E223" s="133">
        <v>888</v>
      </c>
      <c r="F223" s="132">
        <v>73</v>
      </c>
      <c r="G223" s="132">
        <v>66</v>
      </c>
      <c r="H223" s="134">
        <f t="shared" si="15"/>
        <v>0.52517985611510787</v>
      </c>
      <c r="I223" s="134">
        <f t="shared" si="15"/>
        <v>0.47482014388489208</v>
      </c>
      <c r="J223" s="135">
        <f t="shared" si="16"/>
        <v>7.8776978417266177</v>
      </c>
      <c r="K223" s="135">
        <f t="shared" si="16"/>
        <v>7.1223021582733814</v>
      </c>
      <c r="L223" s="136">
        <f t="shared" si="17"/>
        <v>6995.3956834532364</v>
      </c>
      <c r="M223" s="136">
        <f t="shared" si="18"/>
        <v>6324.6043165467627</v>
      </c>
      <c r="N223" s="136">
        <f t="shared" si="19"/>
        <v>13320</v>
      </c>
    </row>
    <row r="224" spans="1:14">
      <c r="A224" s="132">
        <v>45</v>
      </c>
      <c r="B224" s="132">
        <v>0</v>
      </c>
      <c r="C224" s="132" t="s">
        <v>24</v>
      </c>
      <c r="D224" s="132">
        <v>5</v>
      </c>
      <c r="E224" s="133">
        <v>888</v>
      </c>
      <c r="F224" s="132">
        <v>38</v>
      </c>
      <c r="G224" s="132">
        <v>0</v>
      </c>
      <c r="H224" s="134">
        <f t="shared" si="15"/>
        <v>1</v>
      </c>
      <c r="I224" s="134">
        <f t="shared" si="15"/>
        <v>0</v>
      </c>
      <c r="J224" s="135">
        <f t="shared" si="16"/>
        <v>5</v>
      </c>
      <c r="K224" s="135">
        <f t="shared" si="16"/>
        <v>0</v>
      </c>
      <c r="L224" s="136">
        <f t="shared" si="17"/>
        <v>4440</v>
      </c>
      <c r="M224" s="136">
        <f t="shared" si="18"/>
        <v>0</v>
      </c>
      <c r="N224" s="136">
        <f t="shared" si="19"/>
        <v>4440</v>
      </c>
    </row>
    <row r="225" spans="1:14">
      <c r="A225" s="132">
        <v>45</v>
      </c>
      <c r="B225" s="132">
        <v>6</v>
      </c>
      <c r="C225" s="132" t="s">
        <v>24</v>
      </c>
      <c r="D225" s="132">
        <v>28</v>
      </c>
      <c r="E225" s="133">
        <v>888</v>
      </c>
      <c r="F225" s="132">
        <v>162</v>
      </c>
      <c r="G225" s="132">
        <v>0</v>
      </c>
      <c r="H225" s="134">
        <f t="shared" si="15"/>
        <v>1</v>
      </c>
      <c r="I225" s="134">
        <f t="shared" si="15"/>
        <v>0</v>
      </c>
      <c r="J225" s="135">
        <f t="shared" si="16"/>
        <v>28</v>
      </c>
      <c r="K225" s="135">
        <f t="shared" si="16"/>
        <v>0</v>
      </c>
      <c r="L225" s="136">
        <f t="shared" si="17"/>
        <v>24864</v>
      </c>
      <c r="M225" s="136">
        <f t="shared" si="18"/>
        <v>0</v>
      </c>
      <c r="N225" s="136">
        <f t="shared" si="19"/>
        <v>24864</v>
      </c>
    </row>
    <row r="226" spans="1:14">
      <c r="A226" s="132">
        <v>45</v>
      </c>
      <c r="B226" s="132">
        <v>1</v>
      </c>
      <c r="C226" s="132" t="s">
        <v>27</v>
      </c>
      <c r="D226" s="132">
        <v>4</v>
      </c>
      <c r="E226" s="133">
        <v>888</v>
      </c>
      <c r="F226" s="132">
        <v>25</v>
      </c>
      <c r="G226" s="132">
        <v>14</v>
      </c>
      <c r="H226" s="134">
        <f t="shared" si="15"/>
        <v>0.64102564102564108</v>
      </c>
      <c r="I226" s="134">
        <f t="shared" si="15"/>
        <v>0.35897435897435898</v>
      </c>
      <c r="J226" s="135">
        <f t="shared" si="16"/>
        <v>2.5641025641025643</v>
      </c>
      <c r="K226" s="135">
        <f t="shared" si="16"/>
        <v>1.4358974358974359</v>
      </c>
      <c r="L226" s="136">
        <f t="shared" si="17"/>
        <v>2276.9230769230771</v>
      </c>
      <c r="M226" s="136">
        <f t="shared" si="18"/>
        <v>1275.0769230769231</v>
      </c>
      <c r="N226" s="136">
        <f t="shared" si="19"/>
        <v>3552</v>
      </c>
    </row>
    <row r="227" spans="1:14">
      <c r="A227" s="132">
        <v>45</v>
      </c>
      <c r="B227" s="132">
        <v>1</v>
      </c>
      <c r="C227" s="132" t="s">
        <v>25</v>
      </c>
      <c r="D227" s="132">
        <v>24</v>
      </c>
      <c r="E227" s="133">
        <v>888</v>
      </c>
      <c r="F227" s="132">
        <v>148</v>
      </c>
      <c r="G227" s="132">
        <v>67</v>
      </c>
      <c r="H227" s="134">
        <f t="shared" si="15"/>
        <v>0.68837209302325586</v>
      </c>
      <c r="I227" s="134">
        <f t="shared" si="15"/>
        <v>0.3116279069767442</v>
      </c>
      <c r="J227" s="135">
        <f t="shared" si="16"/>
        <v>16.52093023255814</v>
      </c>
      <c r="K227" s="135">
        <f t="shared" si="16"/>
        <v>7.4790697674418603</v>
      </c>
      <c r="L227" s="136">
        <f t="shared" si="17"/>
        <v>14670.586046511628</v>
      </c>
      <c r="M227" s="136">
        <f t="shared" si="18"/>
        <v>6641.4139534883716</v>
      </c>
      <c r="N227" s="136">
        <f t="shared" si="19"/>
        <v>21312</v>
      </c>
    </row>
    <row r="228" spans="1:14">
      <c r="A228" s="132">
        <v>45</v>
      </c>
      <c r="B228" s="132">
        <v>2</v>
      </c>
      <c r="C228" s="132" t="s">
        <v>25</v>
      </c>
      <c r="D228" s="132">
        <v>3011</v>
      </c>
      <c r="E228" s="133">
        <v>888</v>
      </c>
      <c r="F228" s="132">
        <v>18028</v>
      </c>
      <c r="G228" s="132">
        <v>8706</v>
      </c>
      <c r="H228" s="134">
        <f t="shared" si="15"/>
        <v>0.67434727313533327</v>
      </c>
      <c r="I228" s="134">
        <f t="shared" si="15"/>
        <v>0.32565272686466673</v>
      </c>
      <c r="J228" s="135">
        <f t="shared" si="16"/>
        <v>2030.4596394104885</v>
      </c>
      <c r="K228" s="135">
        <f t="shared" si="16"/>
        <v>980.54036058951158</v>
      </c>
      <c r="L228" s="136">
        <f t="shared" si="17"/>
        <v>1803048.1597965138</v>
      </c>
      <c r="M228" s="136">
        <f t="shared" si="18"/>
        <v>870719.84020348627</v>
      </c>
      <c r="N228" s="136">
        <f t="shared" si="19"/>
        <v>2673768</v>
      </c>
    </row>
    <row r="229" spans="1:14">
      <c r="A229" s="132">
        <v>45</v>
      </c>
      <c r="B229" s="132">
        <v>1</v>
      </c>
      <c r="C229" s="132" t="s">
        <v>24</v>
      </c>
      <c r="D229" s="132">
        <v>21</v>
      </c>
      <c r="E229" s="133">
        <v>888</v>
      </c>
      <c r="F229" s="132">
        <v>179</v>
      </c>
      <c r="G229" s="132">
        <v>0</v>
      </c>
      <c r="H229" s="134">
        <f t="shared" si="15"/>
        <v>1</v>
      </c>
      <c r="I229" s="134">
        <f t="shared" si="15"/>
        <v>0</v>
      </c>
      <c r="J229" s="135">
        <f t="shared" si="16"/>
        <v>21</v>
      </c>
      <c r="K229" s="135">
        <f t="shared" si="16"/>
        <v>0</v>
      </c>
      <c r="L229" s="136">
        <f t="shared" si="17"/>
        <v>18648</v>
      </c>
      <c r="M229" s="136">
        <f t="shared" si="18"/>
        <v>0</v>
      </c>
      <c r="N229" s="136">
        <f t="shared" si="19"/>
        <v>18648</v>
      </c>
    </row>
    <row r="230" spans="1:14">
      <c r="A230" s="132">
        <v>50</v>
      </c>
      <c r="B230" s="132">
        <v>1</v>
      </c>
      <c r="C230" s="132" t="s">
        <v>24</v>
      </c>
      <c r="D230" s="132">
        <v>29</v>
      </c>
      <c r="E230" s="133">
        <v>1007.96</v>
      </c>
      <c r="F230" s="132">
        <v>248</v>
      </c>
      <c r="G230" s="132">
        <v>0</v>
      </c>
      <c r="H230" s="134">
        <f t="shared" si="15"/>
        <v>1</v>
      </c>
      <c r="I230" s="134">
        <f t="shared" si="15"/>
        <v>0</v>
      </c>
      <c r="J230" s="135">
        <f t="shared" si="16"/>
        <v>29</v>
      </c>
      <c r="K230" s="135">
        <f t="shared" si="16"/>
        <v>0</v>
      </c>
      <c r="L230" s="136">
        <f t="shared" si="17"/>
        <v>29230.84</v>
      </c>
      <c r="M230" s="136">
        <f t="shared" si="18"/>
        <v>0</v>
      </c>
      <c r="N230" s="136">
        <f t="shared" si="19"/>
        <v>29230.84</v>
      </c>
    </row>
    <row r="231" spans="1:14">
      <c r="A231" s="132">
        <v>50</v>
      </c>
      <c r="B231" s="132">
        <v>1</v>
      </c>
      <c r="C231" s="132" t="s">
        <v>27</v>
      </c>
      <c r="D231" s="132">
        <v>8</v>
      </c>
      <c r="E231" s="133">
        <v>1007.96</v>
      </c>
      <c r="F231" s="132">
        <v>74</v>
      </c>
      <c r="G231" s="132">
        <v>38</v>
      </c>
      <c r="H231" s="134">
        <f t="shared" si="15"/>
        <v>0.6607142857142857</v>
      </c>
      <c r="I231" s="134">
        <f t="shared" si="15"/>
        <v>0.3392857142857143</v>
      </c>
      <c r="J231" s="135">
        <f t="shared" si="16"/>
        <v>5.2857142857142856</v>
      </c>
      <c r="K231" s="135">
        <f t="shared" si="16"/>
        <v>2.7142857142857144</v>
      </c>
      <c r="L231" s="136">
        <f t="shared" si="17"/>
        <v>5327.7885714285712</v>
      </c>
      <c r="M231" s="136">
        <f t="shared" si="18"/>
        <v>2735.8914285714286</v>
      </c>
      <c r="N231" s="136">
        <f t="shared" si="19"/>
        <v>8063.68</v>
      </c>
    </row>
    <row r="232" spans="1:14">
      <c r="A232" s="132">
        <v>50</v>
      </c>
      <c r="B232" s="132">
        <v>1</v>
      </c>
      <c r="C232" s="132" t="s">
        <v>25</v>
      </c>
      <c r="D232" s="132">
        <v>46</v>
      </c>
      <c r="E232" s="133">
        <v>1007.96</v>
      </c>
      <c r="F232" s="132">
        <v>378</v>
      </c>
      <c r="G232" s="132">
        <v>154</v>
      </c>
      <c r="H232" s="134">
        <f t="shared" si="15"/>
        <v>0.71052631578947367</v>
      </c>
      <c r="I232" s="134">
        <f t="shared" si="15"/>
        <v>0.28947368421052633</v>
      </c>
      <c r="J232" s="135">
        <f t="shared" si="16"/>
        <v>32.684210526315788</v>
      </c>
      <c r="K232" s="135">
        <f t="shared" si="16"/>
        <v>13.315789473684211</v>
      </c>
      <c r="L232" s="136">
        <f t="shared" si="17"/>
        <v>32944.376842105259</v>
      </c>
      <c r="M232" s="136">
        <f t="shared" si="18"/>
        <v>13421.783157894737</v>
      </c>
      <c r="N232" s="136">
        <f t="shared" si="19"/>
        <v>46366.159999999996</v>
      </c>
    </row>
    <row r="233" spans="1:14">
      <c r="A233" s="132">
        <v>50</v>
      </c>
      <c r="B233" s="132" t="s">
        <v>28</v>
      </c>
      <c r="C233" s="132" t="s">
        <v>27</v>
      </c>
      <c r="D233" s="132">
        <v>1</v>
      </c>
      <c r="E233" s="133">
        <v>1007.96</v>
      </c>
      <c r="F233" s="132">
        <v>4</v>
      </c>
      <c r="G233" s="132">
        <v>8</v>
      </c>
      <c r="H233" s="134">
        <f t="shared" si="15"/>
        <v>0.33333333333333331</v>
      </c>
      <c r="I233" s="134">
        <f t="shared" si="15"/>
        <v>0.66666666666666663</v>
      </c>
      <c r="J233" s="135">
        <f t="shared" si="16"/>
        <v>0.33333333333333331</v>
      </c>
      <c r="K233" s="135">
        <f t="shared" si="16"/>
        <v>0.66666666666666663</v>
      </c>
      <c r="L233" s="136">
        <f t="shared" si="17"/>
        <v>335.98666666666668</v>
      </c>
      <c r="M233" s="136">
        <f t="shared" si="18"/>
        <v>671.97333333333336</v>
      </c>
      <c r="N233" s="136">
        <f t="shared" si="19"/>
        <v>1007.96</v>
      </c>
    </row>
    <row r="234" spans="1:14">
      <c r="A234" s="132">
        <v>50</v>
      </c>
      <c r="B234" s="132" t="s">
        <v>28</v>
      </c>
      <c r="C234" s="132" t="s">
        <v>25</v>
      </c>
      <c r="D234" s="132">
        <v>1</v>
      </c>
      <c r="E234" s="133">
        <v>1007.96</v>
      </c>
      <c r="F234" s="132">
        <v>8</v>
      </c>
      <c r="G234" s="132">
        <v>0</v>
      </c>
      <c r="H234" s="134">
        <f t="shared" si="15"/>
        <v>1</v>
      </c>
      <c r="I234" s="134">
        <f t="shared" si="15"/>
        <v>0</v>
      </c>
      <c r="J234" s="135">
        <f t="shared" si="16"/>
        <v>1</v>
      </c>
      <c r="K234" s="135">
        <f t="shared" si="16"/>
        <v>0</v>
      </c>
      <c r="L234" s="136">
        <f t="shared" si="17"/>
        <v>1007.96</v>
      </c>
      <c r="M234" s="136">
        <f t="shared" si="18"/>
        <v>0</v>
      </c>
      <c r="N234" s="136">
        <f t="shared" si="19"/>
        <v>1007.96</v>
      </c>
    </row>
    <row r="235" spans="1:14">
      <c r="A235" s="132">
        <v>50</v>
      </c>
      <c r="B235" s="132" t="s">
        <v>28</v>
      </c>
      <c r="C235" s="132" t="s">
        <v>24</v>
      </c>
      <c r="D235" s="132">
        <v>1</v>
      </c>
      <c r="E235" s="133">
        <v>1007.96</v>
      </c>
      <c r="F235" s="132">
        <v>12</v>
      </c>
      <c r="G235" s="132">
        <v>0</v>
      </c>
      <c r="H235" s="134">
        <f t="shared" si="15"/>
        <v>1</v>
      </c>
      <c r="I235" s="134">
        <f t="shared" si="15"/>
        <v>0</v>
      </c>
      <c r="J235" s="135">
        <f t="shared" si="16"/>
        <v>1</v>
      </c>
      <c r="K235" s="135">
        <f t="shared" si="16"/>
        <v>0</v>
      </c>
      <c r="L235" s="136">
        <f t="shared" si="17"/>
        <v>1007.96</v>
      </c>
      <c r="M235" s="136">
        <f t="shared" si="18"/>
        <v>0</v>
      </c>
      <c r="N235" s="136">
        <f t="shared" si="19"/>
        <v>1007.96</v>
      </c>
    </row>
    <row r="236" spans="1:14">
      <c r="A236" s="132">
        <v>50</v>
      </c>
      <c r="B236" s="132">
        <v>3</v>
      </c>
      <c r="C236" s="132" t="s">
        <v>24</v>
      </c>
      <c r="D236" s="132">
        <v>565</v>
      </c>
      <c r="E236" s="133">
        <v>1007.96</v>
      </c>
      <c r="F236" s="132">
        <v>4007</v>
      </c>
      <c r="G236" s="132">
        <v>0</v>
      </c>
      <c r="H236" s="134">
        <f t="shared" si="15"/>
        <v>1</v>
      </c>
      <c r="I236" s="134">
        <f t="shared" si="15"/>
        <v>0</v>
      </c>
      <c r="J236" s="135">
        <f t="shared" si="16"/>
        <v>565</v>
      </c>
      <c r="K236" s="135">
        <f t="shared" si="16"/>
        <v>0</v>
      </c>
      <c r="L236" s="136">
        <f t="shared" si="17"/>
        <v>569497.4</v>
      </c>
      <c r="M236" s="136">
        <f t="shared" si="18"/>
        <v>0</v>
      </c>
      <c r="N236" s="136">
        <f t="shared" si="19"/>
        <v>569497.4</v>
      </c>
    </row>
    <row r="237" spans="1:14">
      <c r="A237" s="132">
        <v>50</v>
      </c>
      <c r="B237" s="132">
        <v>3</v>
      </c>
      <c r="C237" s="132" t="s">
        <v>27</v>
      </c>
      <c r="D237" s="132">
        <v>133</v>
      </c>
      <c r="E237" s="133">
        <v>1007.96</v>
      </c>
      <c r="F237" s="132">
        <v>1048</v>
      </c>
      <c r="G237" s="132">
        <v>551</v>
      </c>
      <c r="H237" s="134">
        <f t="shared" si="15"/>
        <v>0.6554096310193871</v>
      </c>
      <c r="I237" s="134">
        <f t="shared" si="15"/>
        <v>0.3445903689806129</v>
      </c>
      <c r="J237" s="135">
        <f t="shared" si="16"/>
        <v>87.169480925578483</v>
      </c>
      <c r="K237" s="135">
        <f t="shared" si="16"/>
        <v>45.830519074421517</v>
      </c>
      <c r="L237" s="136">
        <f t="shared" si="17"/>
        <v>87863.349993746087</v>
      </c>
      <c r="M237" s="136">
        <f t="shared" si="18"/>
        <v>46195.330006253913</v>
      </c>
      <c r="N237" s="136">
        <f t="shared" si="19"/>
        <v>134058.68</v>
      </c>
    </row>
    <row r="238" spans="1:14">
      <c r="A238" s="132">
        <v>50</v>
      </c>
      <c r="B238" s="132">
        <v>3</v>
      </c>
      <c r="C238" s="132" t="s">
        <v>25</v>
      </c>
      <c r="D238" s="132">
        <v>771</v>
      </c>
      <c r="E238" s="133">
        <v>1007.96</v>
      </c>
      <c r="F238" s="132">
        <v>4512</v>
      </c>
      <c r="G238" s="132">
        <v>2097</v>
      </c>
      <c r="H238" s="134">
        <f t="shared" si="15"/>
        <v>0.68270540172492056</v>
      </c>
      <c r="I238" s="134">
        <f t="shared" si="15"/>
        <v>0.31729459827507944</v>
      </c>
      <c r="J238" s="135">
        <f t="shared" si="16"/>
        <v>526.36586472991371</v>
      </c>
      <c r="K238" s="135">
        <f t="shared" si="16"/>
        <v>244.63413527008626</v>
      </c>
      <c r="L238" s="136">
        <f t="shared" si="17"/>
        <v>530555.73701316386</v>
      </c>
      <c r="M238" s="136">
        <f t="shared" si="18"/>
        <v>246581.42298683614</v>
      </c>
      <c r="N238" s="136">
        <f t="shared" si="19"/>
        <v>777137.16</v>
      </c>
    </row>
    <row r="239" spans="1:14">
      <c r="A239" s="132">
        <v>50</v>
      </c>
      <c r="B239" s="132">
        <v>6</v>
      </c>
      <c r="C239" s="132" t="s">
        <v>26</v>
      </c>
      <c r="D239" s="132">
        <v>1</v>
      </c>
      <c r="E239" s="133">
        <v>1007.96</v>
      </c>
      <c r="F239" s="132">
        <v>0</v>
      </c>
      <c r="G239" s="132">
        <v>2</v>
      </c>
      <c r="H239" s="134">
        <f t="shared" si="15"/>
        <v>0</v>
      </c>
      <c r="I239" s="134">
        <f t="shared" si="15"/>
        <v>1</v>
      </c>
      <c r="J239" s="135">
        <f t="shared" si="16"/>
        <v>0</v>
      </c>
      <c r="K239" s="135">
        <f t="shared" si="16"/>
        <v>1</v>
      </c>
      <c r="L239" s="136">
        <f t="shared" si="17"/>
        <v>0</v>
      </c>
      <c r="M239" s="136">
        <f t="shared" si="18"/>
        <v>1007.96</v>
      </c>
      <c r="N239" s="136">
        <f t="shared" si="19"/>
        <v>1007.96</v>
      </c>
    </row>
    <row r="240" spans="1:14">
      <c r="A240" s="132">
        <v>50</v>
      </c>
      <c r="B240" s="132">
        <v>7</v>
      </c>
      <c r="C240" s="132" t="s">
        <v>25</v>
      </c>
      <c r="D240" s="132">
        <v>2</v>
      </c>
      <c r="E240" s="133">
        <v>1007.96</v>
      </c>
      <c r="F240" s="132">
        <v>12</v>
      </c>
      <c r="G240" s="132">
        <v>3</v>
      </c>
      <c r="H240" s="134">
        <f t="shared" si="15"/>
        <v>0.8</v>
      </c>
      <c r="I240" s="134">
        <f t="shared" si="15"/>
        <v>0.2</v>
      </c>
      <c r="J240" s="135">
        <f t="shared" si="16"/>
        <v>1.6</v>
      </c>
      <c r="K240" s="135">
        <f t="shared" si="16"/>
        <v>0.4</v>
      </c>
      <c r="L240" s="136">
        <f t="shared" si="17"/>
        <v>1612.7360000000001</v>
      </c>
      <c r="M240" s="136">
        <f t="shared" si="18"/>
        <v>403.18400000000003</v>
      </c>
      <c r="N240" s="136">
        <f t="shared" si="19"/>
        <v>2015.92</v>
      </c>
    </row>
    <row r="241" spans="1:14">
      <c r="A241" s="132">
        <v>50</v>
      </c>
      <c r="B241" s="132">
        <v>2</v>
      </c>
      <c r="C241" s="132" t="s">
        <v>24</v>
      </c>
      <c r="D241" s="132">
        <v>3670</v>
      </c>
      <c r="E241" s="133">
        <v>1007.96</v>
      </c>
      <c r="F241" s="132">
        <v>30038</v>
      </c>
      <c r="G241" s="132">
        <v>0</v>
      </c>
      <c r="H241" s="134">
        <f t="shared" si="15"/>
        <v>1</v>
      </c>
      <c r="I241" s="134">
        <f t="shared" si="15"/>
        <v>0</v>
      </c>
      <c r="J241" s="135">
        <f t="shared" si="16"/>
        <v>3670</v>
      </c>
      <c r="K241" s="135">
        <f t="shared" si="16"/>
        <v>0</v>
      </c>
      <c r="L241" s="136">
        <f t="shared" si="17"/>
        <v>3699213.2</v>
      </c>
      <c r="M241" s="136">
        <f t="shared" si="18"/>
        <v>0</v>
      </c>
      <c r="N241" s="136">
        <f t="shared" si="19"/>
        <v>3699213.2</v>
      </c>
    </row>
    <row r="242" spans="1:14">
      <c r="A242" s="132">
        <v>50</v>
      </c>
      <c r="B242" s="132">
        <v>5</v>
      </c>
      <c r="C242" s="132" t="s">
        <v>24</v>
      </c>
      <c r="D242" s="132">
        <v>11</v>
      </c>
      <c r="E242" s="133">
        <v>1007.96</v>
      </c>
      <c r="F242" s="132">
        <v>78</v>
      </c>
      <c r="G242" s="132">
        <v>0</v>
      </c>
      <c r="H242" s="134">
        <f t="shared" si="15"/>
        <v>1</v>
      </c>
      <c r="I242" s="134">
        <f t="shared" si="15"/>
        <v>0</v>
      </c>
      <c r="J242" s="135">
        <f t="shared" si="16"/>
        <v>11</v>
      </c>
      <c r="K242" s="135">
        <f t="shared" si="16"/>
        <v>0</v>
      </c>
      <c r="L242" s="136">
        <f t="shared" si="17"/>
        <v>11087.560000000001</v>
      </c>
      <c r="M242" s="136">
        <f t="shared" si="18"/>
        <v>0</v>
      </c>
      <c r="N242" s="136">
        <f t="shared" si="19"/>
        <v>11087.560000000001</v>
      </c>
    </row>
    <row r="243" spans="1:14">
      <c r="A243" s="132">
        <v>50</v>
      </c>
      <c r="B243" s="132">
        <v>5</v>
      </c>
      <c r="C243" s="132" t="s">
        <v>27</v>
      </c>
      <c r="D243" s="132">
        <v>3</v>
      </c>
      <c r="E243" s="133">
        <v>1007.96</v>
      </c>
      <c r="F243" s="132">
        <v>17</v>
      </c>
      <c r="G243" s="132">
        <v>9</v>
      </c>
      <c r="H243" s="134">
        <f t="shared" si="15"/>
        <v>0.65384615384615385</v>
      </c>
      <c r="I243" s="134">
        <f t="shared" si="15"/>
        <v>0.34615384615384615</v>
      </c>
      <c r="J243" s="135">
        <f t="shared" si="16"/>
        <v>1.9615384615384617</v>
      </c>
      <c r="K243" s="135">
        <f t="shared" si="16"/>
        <v>1.0384615384615383</v>
      </c>
      <c r="L243" s="136">
        <f t="shared" si="17"/>
        <v>1977.1523076923079</v>
      </c>
      <c r="M243" s="136">
        <f t="shared" si="18"/>
        <v>1046.7276923076922</v>
      </c>
      <c r="N243" s="136">
        <f t="shared" si="19"/>
        <v>3023.88</v>
      </c>
    </row>
    <row r="244" spans="1:14">
      <c r="A244" s="132">
        <v>50</v>
      </c>
      <c r="B244" s="132">
        <v>5</v>
      </c>
      <c r="C244" s="132" t="s">
        <v>25</v>
      </c>
      <c r="D244" s="132">
        <v>25</v>
      </c>
      <c r="E244" s="133">
        <v>1007.96</v>
      </c>
      <c r="F244" s="132">
        <v>142</v>
      </c>
      <c r="G244" s="132">
        <v>78</v>
      </c>
      <c r="H244" s="134">
        <f t="shared" si="15"/>
        <v>0.6454545454545455</v>
      </c>
      <c r="I244" s="134">
        <f t="shared" si="15"/>
        <v>0.35454545454545455</v>
      </c>
      <c r="J244" s="135">
        <f t="shared" si="16"/>
        <v>16.136363636363637</v>
      </c>
      <c r="K244" s="135">
        <f t="shared" si="16"/>
        <v>8.8636363636363633</v>
      </c>
      <c r="L244" s="136">
        <f t="shared" si="17"/>
        <v>16264.809090909092</v>
      </c>
      <c r="M244" s="136">
        <f t="shared" si="18"/>
        <v>8934.1909090909085</v>
      </c>
      <c r="N244" s="136">
        <f t="shared" si="19"/>
        <v>25199</v>
      </c>
    </row>
    <row r="245" spans="1:14">
      <c r="A245" s="132">
        <v>50</v>
      </c>
      <c r="B245" s="132">
        <v>3</v>
      </c>
      <c r="C245" s="132" t="s">
        <v>26</v>
      </c>
      <c r="D245" s="132">
        <v>24</v>
      </c>
      <c r="E245" s="133">
        <v>1007.96</v>
      </c>
      <c r="F245" s="132">
        <v>0</v>
      </c>
      <c r="G245" s="132">
        <v>88</v>
      </c>
      <c r="H245" s="134">
        <f t="shared" si="15"/>
        <v>0</v>
      </c>
      <c r="I245" s="134">
        <f t="shared" si="15"/>
        <v>1</v>
      </c>
      <c r="J245" s="135">
        <f t="shared" si="16"/>
        <v>0</v>
      </c>
      <c r="K245" s="135">
        <f t="shared" si="16"/>
        <v>24</v>
      </c>
      <c r="L245" s="136">
        <f t="shared" si="17"/>
        <v>0</v>
      </c>
      <c r="M245" s="136">
        <f t="shared" si="18"/>
        <v>24191.040000000001</v>
      </c>
      <c r="N245" s="136">
        <f t="shared" si="19"/>
        <v>24191.040000000001</v>
      </c>
    </row>
    <row r="246" spans="1:14">
      <c r="A246" s="132">
        <v>50</v>
      </c>
      <c r="B246" s="132" t="s">
        <v>29</v>
      </c>
      <c r="C246" s="132" t="s">
        <v>24</v>
      </c>
      <c r="D246" s="132">
        <v>1</v>
      </c>
      <c r="E246" s="133">
        <v>1007.96</v>
      </c>
      <c r="F246" s="132">
        <v>4</v>
      </c>
      <c r="G246" s="132">
        <v>0</v>
      </c>
      <c r="H246" s="134">
        <f t="shared" si="15"/>
        <v>1</v>
      </c>
      <c r="I246" s="134">
        <f t="shared" si="15"/>
        <v>0</v>
      </c>
      <c r="J246" s="135">
        <f t="shared" si="16"/>
        <v>1</v>
      </c>
      <c r="K246" s="135">
        <f t="shared" si="16"/>
        <v>0</v>
      </c>
      <c r="L246" s="136">
        <f t="shared" si="17"/>
        <v>1007.96</v>
      </c>
      <c r="M246" s="136">
        <f t="shared" si="18"/>
        <v>0</v>
      </c>
      <c r="N246" s="136">
        <f t="shared" si="19"/>
        <v>1007.96</v>
      </c>
    </row>
    <row r="247" spans="1:14">
      <c r="A247" s="132">
        <v>50</v>
      </c>
      <c r="B247" s="132">
        <v>4</v>
      </c>
      <c r="C247" s="132" t="s">
        <v>27</v>
      </c>
      <c r="D247" s="132">
        <v>288</v>
      </c>
      <c r="E247" s="133">
        <v>1007.96</v>
      </c>
      <c r="F247" s="132">
        <v>2181</v>
      </c>
      <c r="G247" s="132">
        <v>1198</v>
      </c>
      <c r="H247" s="134">
        <f t="shared" si="15"/>
        <v>0.64545723586860015</v>
      </c>
      <c r="I247" s="134">
        <f t="shared" si="15"/>
        <v>0.35454276413139985</v>
      </c>
      <c r="J247" s="135">
        <f t="shared" si="16"/>
        <v>185.89168393015683</v>
      </c>
      <c r="K247" s="135">
        <f t="shared" si="16"/>
        <v>102.10831606984316</v>
      </c>
      <c r="L247" s="136">
        <f t="shared" si="17"/>
        <v>187371.38173424089</v>
      </c>
      <c r="M247" s="136">
        <f t="shared" si="18"/>
        <v>102921.09826575911</v>
      </c>
      <c r="N247" s="136">
        <f t="shared" si="19"/>
        <v>290292.47999999998</v>
      </c>
    </row>
    <row r="248" spans="1:14">
      <c r="A248" s="132">
        <v>50</v>
      </c>
      <c r="B248" s="132">
        <v>0</v>
      </c>
      <c r="C248" s="132" t="s">
        <v>27</v>
      </c>
      <c r="D248" s="132">
        <v>2</v>
      </c>
      <c r="E248" s="133">
        <v>1007.96</v>
      </c>
      <c r="F248" s="132">
        <v>28</v>
      </c>
      <c r="G248" s="132">
        <v>19</v>
      </c>
      <c r="H248" s="134">
        <f t="shared" si="15"/>
        <v>0.5957446808510638</v>
      </c>
      <c r="I248" s="134">
        <f t="shared" si="15"/>
        <v>0.40425531914893614</v>
      </c>
      <c r="J248" s="135">
        <f t="shared" si="16"/>
        <v>1.1914893617021276</v>
      </c>
      <c r="K248" s="135">
        <f t="shared" si="16"/>
        <v>0.80851063829787229</v>
      </c>
      <c r="L248" s="136">
        <f t="shared" si="17"/>
        <v>1200.9736170212766</v>
      </c>
      <c r="M248" s="136">
        <f t="shared" si="18"/>
        <v>814.94638297872336</v>
      </c>
      <c r="N248" s="136">
        <f t="shared" si="19"/>
        <v>2015.92</v>
      </c>
    </row>
    <row r="249" spans="1:14">
      <c r="A249" s="132">
        <v>50</v>
      </c>
      <c r="B249" s="132">
        <v>7</v>
      </c>
      <c r="C249" s="132" t="s">
        <v>26</v>
      </c>
      <c r="D249" s="132">
        <v>1</v>
      </c>
      <c r="E249" s="133">
        <v>1007.96</v>
      </c>
      <c r="F249" s="132">
        <v>0</v>
      </c>
      <c r="G249" s="132">
        <v>2</v>
      </c>
      <c r="H249" s="134">
        <f t="shared" si="15"/>
        <v>0</v>
      </c>
      <c r="I249" s="134">
        <f t="shared" si="15"/>
        <v>1</v>
      </c>
      <c r="J249" s="135">
        <f t="shared" si="16"/>
        <v>0</v>
      </c>
      <c r="K249" s="135">
        <f t="shared" si="16"/>
        <v>1</v>
      </c>
      <c r="L249" s="136">
        <f t="shared" si="17"/>
        <v>0</v>
      </c>
      <c r="M249" s="136">
        <f t="shared" si="18"/>
        <v>1007.96</v>
      </c>
      <c r="N249" s="136">
        <f t="shared" si="19"/>
        <v>1007.96</v>
      </c>
    </row>
    <row r="250" spans="1:14">
      <c r="A250" s="132">
        <v>50</v>
      </c>
      <c r="B250" s="132">
        <v>1</v>
      </c>
      <c r="C250" s="132" t="s">
        <v>26</v>
      </c>
      <c r="D250" s="132">
        <v>1</v>
      </c>
      <c r="E250" s="133">
        <v>1007.96</v>
      </c>
      <c r="F250" s="132">
        <v>0</v>
      </c>
      <c r="G250" s="132">
        <v>6</v>
      </c>
      <c r="H250" s="134">
        <f t="shared" si="15"/>
        <v>0</v>
      </c>
      <c r="I250" s="134">
        <f t="shared" si="15"/>
        <v>1</v>
      </c>
      <c r="J250" s="135">
        <f t="shared" si="16"/>
        <v>0</v>
      </c>
      <c r="K250" s="135">
        <f t="shared" si="16"/>
        <v>1</v>
      </c>
      <c r="L250" s="136">
        <f t="shared" si="17"/>
        <v>0</v>
      </c>
      <c r="M250" s="136">
        <f t="shared" si="18"/>
        <v>1007.96</v>
      </c>
      <c r="N250" s="136">
        <f t="shared" si="19"/>
        <v>1007.96</v>
      </c>
    </row>
    <row r="251" spans="1:14">
      <c r="A251" s="132">
        <v>50</v>
      </c>
      <c r="B251" s="132">
        <v>2</v>
      </c>
      <c r="C251" s="132" t="s">
        <v>27</v>
      </c>
      <c r="D251" s="132">
        <v>935</v>
      </c>
      <c r="E251" s="133">
        <v>1007.96</v>
      </c>
      <c r="F251" s="132">
        <v>8058</v>
      </c>
      <c r="G251" s="132">
        <v>4148</v>
      </c>
      <c r="H251" s="134">
        <f t="shared" si="15"/>
        <v>0.66016713091922008</v>
      </c>
      <c r="I251" s="134">
        <f t="shared" si="15"/>
        <v>0.33983286908077992</v>
      </c>
      <c r="J251" s="135">
        <f t="shared" si="16"/>
        <v>617.25626740947075</v>
      </c>
      <c r="K251" s="135">
        <f t="shared" si="16"/>
        <v>317.74373259052925</v>
      </c>
      <c r="L251" s="136">
        <f t="shared" si="17"/>
        <v>622169.62729805021</v>
      </c>
      <c r="M251" s="136">
        <f t="shared" si="18"/>
        <v>320272.97270194988</v>
      </c>
      <c r="N251" s="136">
        <f t="shared" si="19"/>
        <v>942442.60000000009</v>
      </c>
    </row>
    <row r="252" spans="1:14">
      <c r="A252" s="132">
        <v>50</v>
      </c>
      <c r="B252" s="132">
        <v>2</v>
      </c>
      <c r="C252" s="132" t="s">
        <v>25</v>
      </c>
      <c r="D252" s="132">
        <v>3950</v>
      </c>
      <c r="E252" s="133">
        <v>1007.96</v>
      </c>
      <c r="F252" s="132">
        <v>28531</v>
      </c>
      <c r="G252" s="132">
        <v>11565</v>
      </c>
      <c r="H252" s="134">
        <f t="shared" si="15"/>
        <v>0.71156723862729454</v>
      </c>
      <c r="I252" s="134">
        <f t="shared" si="15"/>
        <v>0.28843276137270552</v>
      </c>
      <c r="J252" s="135">
        <f t="shared" si="16"/>
        <v>2810.6905925778133</v>
      </c>
      <c r="K252" s="135">
        <f t="shared" si="16"/>
        <v>1139.3094074221867</v>
      </c>
      <c r="L252" s="136">
        <f t="shared" si="17"/>
        <v>2833063.6896947329</v>
      </c>
      <c r="M252" s="136">
        <f t="shared" si="18"/>
        <v>1148378.3103052673</v>
      </c>
      <c r="N252" s="136">
        <f t="shared" si="19"/>
        <v>3981442</v>
      </c>
    </row>
    <row r="253" spans="1:14">
      <c r="A253" s="132">
        <v>50</v>
      </c>
      <c r="B253" s="132">
        <v>4</v>
      </c>
      <c r="C253" s="132" t="s">
        <v>26</v>
      </c>
      <c r="D253" s="132">
        <v>42</v>
      </c>
      <c r="E253" s="133">
        <v>1007.96</v>
      </c>
      <c r="F253" s="132">
        <v>0</v>
      </c>
      <c r="G253" s="132">
        <v>161</v>
      </c>
      <c r="H253" s="134">
        <f t="shared" si="15"/>
        <v>0</v>
      </c>
      <c r="I253" s="134">
        <f t="shared" si="15"/>
        <v>1</v>
      </c>
      <c r="J253" s="135">
        <f t="shared" si="16"/>
        <v>0</v>
      </c>
      <c r="K253" s="135">
        <f t="shared" si="16"/>
        <v>42</v>
      </c>
      <c r="L253" s="136">
        <f t="shared" si="17"/>
        <v>0</v>
      </c>
      <c r="M253" s="136">
        <f t="shared" si="18"/>
        <v>42334.32</v>
      </c>
      <c r="N253" s="136">
        <f t="shared" si="19"/>
        <v>42334.32</v>
      </c>
    </row>
    <row r="254" spans="1:14">
      <c r="A254" s="132">
        <v>50</v>
      </c>
      <c r="B254" s="132">
        <v>4</v>
      </c>
      <c r="C254" s="132" t="s">
        <v>24</v>
      </c>
      <c r="D254" s="132">
        <v>1154</v>
      </c>
      <c r="E254" s="133">
        <v>1007.96</v>
      </c>
      <c r="F254" s="132">
        <v>8225</v>
      </c>
      <c r="G254" s="132">
        <v>0</v>
      </c>
      <c r="H254" s="134">
        <f t="shared" si="15"/>
        <v>1</v>
      </c>
      <c r="I254" s="134">
        <f t="shared" si="15"/>
        <v>0</v>
      </c>
      <c r="J254" s="135">
        <f t="shared" si="16"/>
        <v>1154</v>
      </c>
      <c r="K254" s="135">
        <f t="shared" si="16"/>
        <v>0</v>
      </c>
      <c r="L254" s="136">
        <f t="shared" si="17"/>
        <v>1163185.8400000001</v>
      </c>
      <c r="M254" s="136">
        <f t="shared" si="18"/>
        <v>0</v>
      </c>
      <c r="N254" s="136">
        <f t="shared" si="19"/>
        <v>1163185.8400000001</v>
      </c>
    </row>
    <row r="255" spans="1:14">
      <c r="A255" s="132">
        <v>50</v>
      </c>
      <c r="B255" s="132">
        <v>4</v>
      </c>
      <c r="C255" s="132" t="s">
        <v>25</v>
      </c>
      <c r="D255" s="132">
        <v>1801</v>
      </c>
      <c r="E255" s="133">
        <v>1007.96</v>
      </c>
      <c r="F255" s="132">
        <v>10611</v>
      </c>
      <c r="G255" s="132">
        <v>4642</v>
      </c>
      <c r="H255" s="134">
        <f t="shared" si="15"/>
        <v>0.69566642627679798</v>
      </c>
      <c r="I255" s="134">
        <f t="shared" si="15"/>
        <v>0.30433357372320197</v>
      </c>
      <c r="J255" s="135">
        <f t="shared" si="16"/>
        <v>1252.8952337245132</v>
      </c>
      <c r="K255" s="135">
        <f t="shared" si="16"/>
        <v>548.10476627548678</v>
      </c>
      <c r="L255" s="136">
        <f t="shared" si="17"/>
        <v>1262868.2797849604</v>
      </c>
      <c r="M255" s="136">
        <f t="shared" si="18"/>
        <v>552467.68021503964</v>
      </c>
      <c r="N255" s="136">
        <f t="shared" si="19"/>
        <v>1815335.96</v>
      </c>
    </row>
    <row r="256" spans="1:14">
      <c r="A256" s="132">
        <v>50</v>
      </c>
      <c r="B256" s="132">
        <v>2</v>
      </c>
      <c r="C256" s="132" t="s">
        <v>26</v>
      </c>
      <c r="D256" s="132">
        <v>101</v>
      </c>
      <c r="E256" s="133">
        <v>1007.96</v>
      </c>
      <c r="F256" s="132">
        <v>0</v>
      </c>
      <c r="G256" s="132">
        <v>387</v>
      </c>
      <c r="H256" s="134">
        <f t="shared" si="15"/>
        <v>0</v>
      </c>
      <c r="I256" s="134">
        <f t="shared" si="15"/>
        <v>1</v>
      </c>
      <c r="J256" s="135">
        <f t="shared" si="16"/>
        <v>0</v>
      </c>
      <c r="K256" s="135">
        <f t="shared" si="16"/>
        <v>101</v>
      </c>
      <c r="L256" s="136">
        <f t="shared" si="17"/>
        <v>0</v>
      </c>
      <c r="M256" s="136">
        <f t="shared" si="18"/>
        <v>101803.96</v>
      </c>
      <c r="N256" s="136">
        <f t="shared" si="19"/>
        <v>101803.96</v>
      </c>
    </row>
    <row r="257" spans="1:14">
      <c r="A257" s="132">
        <v>50</v>
      </c>
      <c r="B257" s="132">
        <v>6</v>
      </c>
      <c r="C257" s="132" t="s">
        <v>24</v>
      </c>
      <c r="D257" s="132">
        <v>3</v>
      </c>
      <c r="E257" s="133">
        <v>1007.96</v>
      </c>
      <c r="F257" s="132">
        <v>24</v>
      </c>
      <c r="G257" s="132">
        <v>0</v>
      </c>
      <c r="H257" s="134">
        <f t="shared" si="15"/>
        <v>1</v>
      </c>
      <c r="I257" s="134">
        <f t="shared" si="15"/>
        <v>0</v>
      </c>
      <c r="J257" s="135">
        <f t="shared" si="16"/>
        <v>3</v>
      </c>
      <c r="K257" s="135">
        <f t="shared" si="16"/>
        <v>0</v>
      </c>
      <c r="L257" s="136">
        <f t="shared" si="17"/>
        <v>3023.88</v>
      </c>
      <c r="M257" s="136">
        <f t="shared" si="18"/>
        <v>0</v>
      </c>
      <c r="N257" s="136">
        <f t="shared" si="19"/>
        <v>3023.88</v>
      </c>
    </row>
    <row r="258" spans="1:14">
      <c r="A258" s="132">
        <v>50</v>
      </c>
      <c r="B258" s="132">
        <v>6</v>
      </c>
      <c r="C258" s="132" t="s">
        <v>25</v>
      </c>
      <c r="D258" s="132">
        <v>2</v>
      </c>
      <c r="E258" s="133">
        <v>1007.96</v>
      </c>
      <c r="F258" s="132">
        <v>16</v>
      </c>
      <c r="G258" s="132">
        <v>0</v>
      </c>
      <c r="H258" s="134">
        <f t="shared" si="15"/>
        <v>1</v>
      </c>
      <c r="I258" s="134">
        <f t="shared" si="15"/>
        <v>0</v>
      </c>
      <c r="J258" s="135">
        <f t="shared" si="16"/>
        <v>2</v>
      </c>
      <c r="K258" s="135">
        <f t="shared" si="16"/>
        <v>0</v>
      </c>
      <c r="L258" s="136">
        <f t="shared" si="17"/>
        <v>2015.92</v>
      </c>
      <c r="M258" s="136">
        <f t="shared" si="18"/>
        <v>0</v>
      </c>
      <c r="N258" s="136">
        <f t="shared" si="19"/>
        <v>2015.92</v>
      </c>
    </row>
    <row r="259" spans="1:14">
      <c r="A259" s="132">
        <v>55</v>
      </c>
      <c r="B259" s="132">
        <v>4</v>
      </c>
      <c r="C259" s="132" t="s">
        <v>26</v>
      </c>
      <c r="D259" s="132">
        <v>11</v>
      </c>
      <c r="E259" s="133">
        <v>1224.6600000000001</v>
      </c>
      <c r="F259" s="132">
        <v>0</v>
      </c>
      <c r="G259" s="132">
        <v>39</v>
      </c>
      <c r="H259" s="134">
        <f t="shared" si="15"/>
        <v>0</v>
      </c>
      <c r="I259" s="134">
        <f t="shared" si="15"/>
        <v>1</v>
      </c>
      <c r="J259" s="135">
        <f t="shared" si="16"/>
        <v>0</v>
      </c>
      <c r="K259" s="135">
        <f t="shared" si="16"/>
        <v>11</v>
      </c>
      <c r="L259" s="136">
        <f t="shared" si="17"/>
        <v>0</v>
      </c>
      <c r="M259" s="136">
        <f t="shared" si="18"/>
        <v>13471.26</v>
      </c>
      <c r="N259" s="136">
        <f t="shared" si="19"/>
        <v>13471.26</v>
      </c>
    </row>
    <row r="260" spans="1:14">
      <c r="A260" s="132">
        <v>55</v>
      </c>
      <c r="B260" s="132">
        <v>6</v>
      </c>
      <c r="C260" s="132" t="s">
        <v>24</v>
      </c>
      <c r="D260" s="132">
        <v>2</v>
      </c>
      <c r="E260" s="133">
        <v>1224.6600000000001</v>
      </c>
      <c r="F260" s="132">
        <v>18</v>
      </c>
      <c r="G260" s="132">
        <v>0</v>
      </c>
      <c r="H260" s="134">
        <f t="shared" si="15"/>
        <v>1</v>
      </c>
      <c r="I260" s="134">
        <f t="shared" si="15"/>
        <v>0</v>
      </c>
      <c r="J260" s="135">
        <f t="shared" si="16"/>
        <v>2</v>
      </c>
      <c r="K260" s="135">
        <f t="shared" si="16"/>
        <v>0</v>
      </c>
      <c r="L260" s="136">
        <f t="shared" si="17"/>
        <v>2449.3200000000002</v>
      </c>
      <c r="M260" s="136">
        <f t="shared" si="18"/>
        <v>0</v>
      </c>
      <c r="N260" s="136">
        <f t="shared" si="19"/>
        <v>2449.3200000000002</v>
      </c>
    </row>
    <row r="261" spans="1:14">
      <c r="A261" s="132">
        <v>55</v>
      </c>
      <c r="B261" s="132">
        <v>6</v>
      </c>
      <c r="C261" s="132" t="s">
        <v>26</v>
      </c>
      <c r="D261" s="132">
        <v>2</v>
      </c>
      <c r="E261" s="133">
        <v>1224.6600000000001</v>
      </c>
      <c r="F261" s="132">
        <v>0</v>
      </c>
      <c r="G261" s="132">
        <v>6</v>
      </c>
      <c r="H261" s="134">
        <f t="shared" si="15"/>
        <v>0</v>
      </c>
      <c r="I261" s="134">
        <f t="shared" si="15"/>
        <v>1</v>
      </c>
      <c r="J261" s="135">
        <f t="shared" si="16"/>
        <v>0</v>
      </c>
      <c r="K261" s="135">
        <f t="shared" si="16"/>
        <v>2</v>
      </c>
      <c r="L261" s="136">
        <f t="shared" si="17"/>
        <v>0</v>
      </c>
      <c r="M261" s="136">
        <f t="shared" si="18"/>
        <v>2449.3200000000002</v>
      </c>
      <c r="N261" s="136">
        <f t="shared" si="19"/>
        <v>2449.3200000000002</v>
      </c>
    </row>
    <row r="262" spans="1:14">
      <c r="A262" s="132">
        <v>55</v>
      </c>
      <c r="B262" s="132">
        <v>0</v>
      </c>
      <c r="C262" s="132" t="s">
        <v>26</v>
      </c>
      <c r="D262" s="132">
        <v>4</v>
      </c>
      <c r="E262" s="133">
        <v>1224.6600000000001</v>
      </c>
      <c r="F262" s="132">
        <v>0</v>
      </c>
      <c r="G262" s="132">
        <v>44</v>
      </c>
      <c r="H262" s="134">
        <f t="shared" si="15"/>
        <v>0</v>
      </c>
      <c r="I262" s="134">
        <f t="shared" si="15"/>
        <v>1</v>
      </c>
      <c r="J262" s="135">
        <f t="shared" si="16"/>
        <v>0</v>
      </c>
      <c r="K262" s="135">
        <f t="shared" si="16"/>
        <v>4</v>
      </c>
      <c r="L262" s="136">
        <f t="shared" si="17"/>
        <v>0</v>
      </c>
      <c r="M262" s="136">
        <f t="shared" si="18"/>
        <v>4898.6400000000003</v>
      </c>
      <c r="N262" s="136">
        <f t="shared" si="19"/>
        <v>4898.6400000000003</v>
      </c>
    </row>
    <row r="263" spans="1:14">
      <c r="A263" s="132">
        <v>55</v>
      </c>
      <c r="B263" s="132">
        <v>1</v>
      </c>
      <c r="C263" s="132" t="s">
        <v>24</v>
      </c>
      <c r="D263" s="132">
        <v>34</v>
      </c>
      <c r="E263" s="133">
        <v>1224.6600000000001</v>
      </c>
      <c r="F263" s="132">
        <v>356</v>
      </c>
      <c r="G263" s="132">
        <v>0</v>
      </c>
      <c r="H263" s="134">
        <f t="shared" ref="H263:I326" si="20">F263/($F263+$G263)</f>
        <v>1</v>
      </c>
      <c r="I263" s="134">
        <f t="shared" si="20"/>
        <v>0</v>
      </c>
      <c r="J263" s="135">
        <f t="shared" ref="J263:K326" si="21">$D263*H263</f>
        <v>34</v>
      </c>
      <c r="K263" s="135">
        <f t="shared" si="21"/>
        <v>0</v>
      </c>
      <c r="L263" s="136">
        <f t="shared" ref="L263:L326" si="22">E263*J263</f>
        <v>41638.44</v>
      </c>
      <c r="M263" s="136">
        <f t="shared" ref="M263:M326" si="23">E263*K263</f>
        <v>0</v>
      </c>
      <c r="N263" s="136">
        <f t="shared" ref="N263:N326" si="24">L263+M263</f>
        <v>41638.44</v>
      </c>
    </row>
    <row r="264" spans="1:14">
      <c r="A264" s="132">
        <v>55</v>
      </c>
      <c r="B264" s="132">
        <v>1</v>
      </c>
      <c r="C264" s="132" t="s">
        <v>27</v>
      </c>
      <c r="D264" s="132">
        <v>4</v>
      </c>
      <c r="E264" s="133">
        <v>1224.6600000000001</v>
      </c>
      <c r="F264" s="132">
        <v>41</v>
      </c>
      <c r="G264" s="132">
        <v>20</v>
      </c>
      <c r="H264" s="134">
        <f t="shared" si="20"/>
        <v>0.67213114754098358</v>
      </c>
      <c r="I264" s="134">
        <f t="shared" si="20"/>
        <v>0.32786885245901637</v>
      </c>
      <c r="J264" s="135">
        <f t="shared" si="21"/>
        <v>2.6885245901639343</v>
      </c>
      <c r="K264" s="135">
        <f t="shared" si="21"/>
        <v>1.3114754098360655</v>
      </c>
      <c r="L264" s="136">
        <f t="shared" si="22"/>
        <v>3292.5285245901641</v>
      </c>
      <c r="M264" s="136">
        <f t="shared" si="23"/>
        <v>1606.111475409836</v>
      </c>
      <c r="N264" s="136">
        <f t="shared" si="24"/>
        <v>4898.6400000000003</v>
      </c>
    </row>
    <row r="265" spans="1:14">
      <c r="A265" s="132">
        <v>55</v>
      </c>
      <c r="B265" s="132">
        <v>3</v>
      </c>
      <c r="C265" s="132" t="s">
        <v>24</v>
      </c>
      <c r="D265" s="132">
        <v>78</v>
      </c>
      <c r="E265" s="133">
        <v>1224.6600000000001</v>
      </c>
      <c r="F265" s="132">
        <v>598</v>
      </c>
      <c r="G265" s="132">
        <v>0</v>
      </c>
      <c r="H265" s="134">
        <f t="shared" si="20"/>
        <v>1</v>
      </c>
      <c r="I265" s="134">
        <f t="shared" si="20"/>
        <v>0</v>
      </c>
      <c r="J265" s="135">
        <f t="shared" si="21"/>
        <v>78</v>
      </c>
      <c r="K265" s="135">
        <f t="shared" si="21"/>
        <v>0</v>
      </c>
      <c r="L265" s="136">
        <f t="shared" si="22"/>
        <v>95523.48000000001</v>
      </c>
      <c r="M265" s="136">
        <f t="shared" si="23"/>
        <v>0</v>
      </c>
      <c r="N265" s="136">
        <f t="shared" si="24"/>
        <v>95523.48000000001</v>
      </c>
    </row>
    <row r="266" spans="1:14">
      <c r="A266" s="132">
        <v>55</v>
      </c>
      <c r="B266" s="132">
        <v>3</v>
      </c>
      <c r="C266" s="132" t="s">
        <v>27</v>
      </c>
      <c r="D266" s="132">
        <v>30</v>
      </c>
      <c r="E266" s="133">
        <v>1224.6600000000001</v>
      </c>
      <c r="F266" s="132">
        <v>264</v>
      </c>
      <c r="G266" s="132">
        <v>147</v>
      </c>
      <c r="H266" s="134">
        <f t="shared" si="20"/>
        <v>0.64233576642335766</v>
      </c>
      <c r="I266" s="134">
        <f t="shared" si="20"/>
        <v>0.35766423357664234</v>
      </c>
      <c r="J266" s="135">
        <f t="shared" si="21"/>
        <v>19.270072992700729</v>
      </c>
      <c r="K266" s="135">
        <f t="shared" si="21"/>
        <v>10.729927007299271</v>
      </c>
      <c r="L266" s="136">
        <f t="shared" si="22"/>
        <v>23599.287591240878</v>
      </c>
      <c r="M266" s="136">
        <f t="shared" si="23"/>
        <v>13140.512408759125</v>
      </c>
      <c r="N266" s="136">
        <f t="shared" si="24"/>
        <v>36739.800000000003</v>
      </c>
    </row>
    <row r="267" spans="1:14">
      <c r="A267" s="132">
        <v>55</v>
      </c>
      <c r="B267" s="132">
        <v>3</v>
      </c>
      <c r="C267" s="132" t="s">
        <v>25</v>
      </c>
      <c r="D267" s="132">
        <v>121</v>
      </c>
      <c r="E267" s="133">
        <v>1224.6600000000001</v>
      </c>
      <c r="F267" s="132">
        <v>862</v>
      </c>
      <c r="G267" s="132">
        <v>374</v>
      </c>
      <c r="H267" s="134">
        <f t="shared" si="20"/>
        <v>0.69741100323624594</v>
      </c>
      <c r="I267" s="134">
        <f t="shared" si="20"/>
        <v>0.30258899676375406</v>
      </c>
      <c r="J267" s="135">
        <f t="shared" si="21"/>
        <v>84.386731391585755</v>
      </c>
      <c r="K267" s="135">
        <f t="shared" si="21"/>
        <v>36.613268608414238</v>
      </c>
      <c r="L267" s="136">
        <f t="shared" si="22"/>
        <v>103345.05446601941</v>
      </c>
      <c r="M267" s="136">
        <f t="shared" si="23"/>
        <v>44838.805533980587</v>
      </c>
      <c r="N267" s="136">
        <f t="shared" si="24"/>
        <v>148183.85999999999</v>
      </c>
    </row>
    <row r="268" spans="1:14">
      <c r="A268" s="132">
        <v>55</v>
      </c>
      <c r="B268" s="132">
        <v>5</v>
      </c>
      <c r="C268" s="132" t="s">
        <v>26</v>
      </c>
      <c r="D268" s="132">
        <v>3</v>
      </c>
      <c r="E268" s="133">
        <v>1224.6600000000001</v>
      </c>
      <c r="F268" s="132">
        <v>0</v>
      </c>
      <c r="G268" s="132">
        <v>7</v>
      </c>
      <c r="H268" s="134">
        <f t="shared" si="20"/>
        <v>0</v>
      </c>
      <c r="I268" s="134">
        <f t="shared" si="20"/>
        <v>1</v>
      </c>
      <c r="J268" s="135">
        <f t="shared" si="21"/>
        <v>0</v>
      </c>
      <c r="K268" s="135">
        <f t="shared" si="21"/>
        <v>3</v>
      </c>
      <c r="L268" s="136">
        <f t="shared" si="22"/>
        <v>0</v>
      </c>
      <c r="M268" s="136">
        <f t="shared" si="23"/>
        <v>3673.9800000000005</v>
      </c>
      <c r="N268" s="136">
        <f t="shared" si="24"/>
        <v>3673.9800000000005</v>
      </c>
    </row>
    <row r="269" spans="1:14">
      <c r="A269" s="132">
        <v>55</v>
      </c>
      <c r="B269" s="132" t="s">
        <v>202</v>
      </c>
      <c r="C269" s="132" t="s">
        <v>24</v>
      </c>
      <c r="D269" s="132">
        <v>1</v>
      </c>
      <c r="E269" s="133">
        <v>1224.6600000000001</v>
      </c>
      <c r="F269" s="132">
        <v>12</v>
      </c>
      <c r="G269" s="132">
        <v>0</v>
      </c>
      <c r="H269" s="134">
        <f t="shared" si="20"/>
        <v>1</v>
      </c>
      <c r="I269" s="134">
        <f t="shared" si="20"/>
        <v>0</v>
      </c>
      <c r="J269" s="135">
        <f t="shared" si="21"/>
        <v>1</v>
      </c>
      <c r="K269" s="135">
        <f t="shared" si="21"/>
        <v>0</v>
      </c>
      <c r="L269" s="136">
        <f t="shared" si="22"/>
        <v>1224.6600000000001</v>
      </c>
      <c r="M269" s="136">
        <f t="shared" si="23"/>
        <v>0</v>
      </c>
      <c r="N269" s="136">
        <f t="shared" si="24"/>
        <v>1224.6600000000001</v>
      </c>
    </row>
    <row r="270" spans="1:14">
      <c r="A270" s="132">
        <v>55</v>
      </c>
      <c r="B270" s="132">
        <v>3</v>
      </c>
      <c r="C270" s="132" t="s">
        <v>26</v>
      </c>
      <c r="D270" s="132">
        <v>4</v>
      </c>
      <c r="E270" s="133">
        <v>1224.6600000000001</v>
      </c>
      <c r="F270" s="132">
        <v>0</v>
      </c>
      <c r="G270" s="132">
        <v>13</v>
      </c>
      <c r="H270" s="134">
        <f t="shared" si="20"/>
        <v>0</v>
      </c>
      <c r="I270" s="134">
        <f t="shared" si="20"/>
        <v>1</v>
      </c>
      <c r="J270" s="135">
        <f t="shared" si="21"/>
        <v>0</v>
      </c>
      <c r="K270" s="135">
        <f t="shared" si="21"/>
        <v>4</v>
      </c>
      <c r="L270" s="136">
        <f t="shared" si="22"/>
        <v>0</v>
      </c>
      <c r="M270" s="136">
        <f t="shared" si="23"/>
        <v>4898.6400000000003</v>
      </c>
      <c r="N270" s="136">
        <f t="shared" si="24"/>
        <v>4898.6400000000003</v>
      </c>
    </row>
    <row r="271" spans="1:14">
      <c r="A271" s="132">
        <v>55</v>
      </c>
      <c r="B271" s="132">
        <v>1</v>
      </c>
      <c r="C271" s="132" t="s">
        <v>25</v>
      </c>
      <c r="D271" s="132">
        <v>19</v>
      </c>
      <c r="E271" s="133">
        <v>1224.6600000000001</v>
      </c>
      <c r="F271" s="132">
        <v>161</v>
      </c>
      <c r="G271" s="132">
        <v>78</v>
      </c>
      <c r="H271" s="134">
        <f t="shared" si="20"/>
        <v>0.67364016736401677</v>
      </c>
      <c r="I271" s="134">
        <f t="shared" si="20"/>
        <v>0.32635983263598328</v>
      </c>
      <c r="J271" s="135">
        <f t="shared" si="21"/>
        <v>12.799163179916318</v>
      </c>
      <c r="K271" s="135">
        <f t="shared" si="21"/>
        <v>6.2008368200836825</v>
      </c>
      <c r="L271" s="136">
        <f t="shared" si="22"/>
        <v>15674.62317991632</v>
      </c>
      <c r="M271" s="136">
        <f t="shared" si="23"/>
        <v>7593.916820083683</v>
      </c>
      <c r="N271" s="136">
        <f t="shared" si="24"/>
        <v>23268.54</v>
      </c>
    </row>
    <row r="272" spans="1:14">
      <c r="A272" s="132">
        <v>55</v>
      </c>
      <c r="B272" s="132" t="s">
        <v>201</v>
      </c>
      <c r="C272" s="132" t="s">
        <v>24</v>
      </c>
      <c r="D272" s="132">
        <v>1</v>
      </c>
      <c r="E272" s="133">
        <v>1224.6600000000001</v>
      </c>
      <c r="F272" s="132">
        <v>8</v>
      </c>
      <c r="G272" s="132">
        <v>0</v>
      </c>
      <c r="H272" s="134">
        <f t="shared" si="20"/>
        <v>1</v>
      </c>
      <c r="I272" s="134">
        <f t="shared" si="20"/>
        <v>0</v>
      </c>
      <c r="J272" s="135">
        <f t="shared" si="21"/>
        <v>1</v>
      </c>
      <c r="K272" s="135">
        <f t="shared" si="21"/>
        <v>0</v>
      </c>
      <c r="L272" s="136">
        <f t="shared" si="22"/>
        <v>1224.6600000000001</v>
      </c>
      <c r="M272" s="136">
        <f t="shared" si="23"/>
        <v>0</v>
      </c>
      <c r="N272" s="136">
        <f t="shared" si="24"/>
        <v>1224.6600000000001</v>
      </c>
    </row>
    <row r="273" spans="1:14">
      <c r="A273" s="132">
        <v>55</v>
      </c>
      <c r="B273" s="132">
        <v>5</v>
      </c>
      <c r="C273" s="132" t="s">
        <v>24</v>
      </c>
      <c r="D273" s="132">
        <v>7</v>
      </c>
      <c r="E273" s="133">
        <v>1224.6600000000001</v>
      </c>
      <c r="F273" s="132">
        <v>52</v>
      </c>
      <c r="G273" s="132">
        <v>0</v>
      </c>
      <c r="H273" s="134">
        <f t="shared" si="20"/>
        <v>1</v>
      </c>
      <c r="I273" s="134">
        <f t="shared" si="20"/>
        <v>0</v>
      </c>
      <c r="J273" s="135">
        <f t="shared" si="21"/>
        <v>7</v>
      </c>
      <c r="K273" s="135">
        <f t="shared" si="21"/>
        <v>0</v>
      </c>
      <c r="L273" s="136">
        <f t="shared" si="22"/>
        <v>8572.6200000000008</v>
      </c>
      <c r="M273" s="136">
        <f t="shared" si="23"/>
        <v>0</v>
      </c>
      <c r="N273" s="136">
        <f t="shared" si="24"/>
        <v>8572.6200000000008</v>
      </c>
    </row>
    <row r="274" spans="1:14">
      <c r="A274" s="132">
        <v>55</v>
      </c>
      <c r="B274" s="132">
        <v>5</v>
      </c>
      <c r="C274" s="132" t="s">
        <v>27</v>
      </c>
      <c r="D274" s="132">
        <v>3</v>
      </c>
      <c r="E274" s="133">
        <v>1224.6600000000001</v>
      </c>
      <c r="F274" s="132">
        <v>24</v>
      </c>
      <c r="G274" s="132">
        <v>14</v>
      </c>
      <c r="H274" s="134">
        <f t="shared" si="20"/>
        <v>0.63157894736842102</v>
      </c>
      <c r="I274" s="134">
        <f t="shared" si="20"/>
        <v>0.36842105263157893</v>
      </c>
      <c r="J274" s="135">
        <f t="shared" si="21"/>
        <v>1.8947368421052631</v>
      </c>
      <c r="K274" s="135">
        <f t="shared" si="21"/>
        <v>1.1052631578947367</v>
      </c>
      <c r="L274" s="136">
        <f t="shared" si="22"/>
        <v>2320.4084210526316</v>
      </c>
      <c r="M274" s="136">
        <f t="shared" si="23"/>
        <v>1353.5715789473684</v>
      </c>
      <c r="N274" s="136">
        <f t="shared" si="24"/>
        <v>3673.98</v>
      </c>
    </row>
    <row r="275" spans="1:14">
      <c r="A275" s="132">
        <v>55</v>
      </c>
      <c r="B275" s="132">
        <v>5</v>
      </c>
      <c r="C275" s="132" t="s">
        <v>25</v>
      </c>
      <c r="D275" s="132">
        <v>8</v>
      </c>
      <c r="E275" s="133">
        <v>1224.6600000000001</v>
      </c>
      <c r="F275" s="132">
        <v>58</v>
      </c>
      <c r="G275" s="132">
        <v>31</v>
      </c>
      <c r="H275" s="134">
        <f t="shared" si="20"/>
        <v>0.651685393258427</v>
      </c>
      <c r="I275" s="134">
        <f t="shared" si="20"/>
        <v>0.34831460674157305</v>
      </c>
      <c r="J275" s="135">
        <f t="shared" si="21"/>
        <v>5.213483146067416</v>
      </c>
      <c r="K275" s="135">
        <f t="shared" si="21"/>
        <v>2.7865168539325844</v>
      </c>
      <c r="L275" s="136">
        <f t="shared" si="22"/>
        <v>6384.7442696629223</v>
      </c>
      <c r="M275" s="136">
        <f t="shared" si="23"/>
        <v>3412.5357303370793</v>
      </c>
      <c r="N275" s="136">
        <f t="shared" si="24"/>
        <v>9797.2800000000025</v>
      </c>
    </row>
    <row r="276" spans="1:14">
      <c r="A276" s="132">
        <v>55</v>
      </c>
      <c r="B276" s="132">
        <v>1</v>
      </c>
      <c r="C276" s="132" t="s">
        <v>26</v>
      </c>
      <c r="D276" s="132">
        <v>1</v>
      </c>
      <c r="E276" s="133">
        <v>1224.6600000000001</v>
      </c>
      <c r="F276" s="132">
        <v>0</v>
      </c>
      <c r="G276" s="132">
        <v>8</v>
      </c>
      <c r="H276" s="134">
        <f t="shared" si="20"/>
        <v>0</v>
      </c>
      <c r="I276" s="134">
        <f t="shared" si="20"/>
        <v>1</v>
      </c>
      <c r="J276" s="135">
        <f t="shared" si="21"/>
        <v>0</v>
      </c>
      <c r="K276" s="135">
        <f t="shared" si="21"/>
        <v>1</v>
      </c>
      <c r="L276" s="136">
        <f t="shared" si="22"/>
        <v>0</v>
      </c>
      <c r="M276" s="136">
        <f t="shared" si="23"/>
        <v>1224.6600000000001</v>
      </c>
      <c r="N276" s="136">
        <f t="shared" si="24"/>
        <v>1224.6600000000001</v>
      </c>
    </row>
    <row r="277" spans="1:14">
      <c r="A277" s="132">
        <v>55</v>
      </c>
      <c r="B277" s="132">
        <v>0</v>
      </c>
      <c r="C277" s="132" t="s">
        <v>25</v>
      </c>
      <c r="D277" s="132">
        <v>2</v>
      </c>
      <c r="E277" s="133">
        <v>1224.6600000000001</v>
      </c>
      <c r="F277" s="132">
        <v>11</v>
      </c>
      <c r="G277" s="132">
        <v>13</v>
      </c>
      <c r="H277" s="134">
        <f t="shared" si="20"/>
        <v>0.45833333333333331</v>
      </c>
      <c r="I277" s="134">
        <f t="shared" si="20"/>
        <v>0.54166666666666663</v>
      </c>
      <c r="J277" s="135">
        <f t="shared" si="21"/>
        <v>0.91666666666666663</v>
      </c>
      <c r="K277" s="135">
        <f t="shared" si="21"/>
        <v>1.0833333333333333</v>
      </c>
      <c r="L277" s="136">
        <f t="shared" si="22"/>
        <v>1122.605</v>
      </c>
      <c r="M277" s="136">
        <f t="shared" si="23"/>
        <v>1326.7149999999999</v>
      </c>
      <c r="N277" s="136">
        <f t="shared" si="24"/>
        <v>2449.3199999999997</v>
      </c>
    </row>
    <row r="278" spans="1:14">
      <c r="A278" s="132">
        <v>55</v>
      </c>
      <c r="B278" s="132">
        <v>2</v>
      </c>
      <c r="C278" s="132" t="s">
        <v>24</v>
      </c>
      <c r="D278" s="132">
        <v>1813</v>
      </c>
      <c r="E278" s="133">
        <v>1224.6600000000001</v>
      </c>
      <c r="F278" s="132">
        <v>16425</v>
      </c>
      <c r="G278" s="132">
        <v>0</v>
      </c>
      <c r="H278" s="134">
        <f t="shared" si="20"/>
        <v>1</v>
      </c>
      <c r="I278" s="134">
        <f t="shared" si="20"/>
        <v>0</v>
      </c>
      <c r="J278" s="135">
        <f t="shared" si="21"/>
        <v>1813</v>
      </c>
      <c r="K278" s="135">
        <f t="shared" si="21"/>
        <v>0</v>
      </c>
      <c r="L278" s="136">
        <f t="shared" si="22"/>
        <v>2220308.58</v>
      </c>
      <c r="M278" s="136">
        <f t="shared" si="23"/>
        <v>0</v>
      </c>
      <c r="N278" s="136">
        <f t="shared" si="24"/>
        <v>2220308.58</v>
      </c>
    </row>
    <row r="279" spans="1:14">
      <c r="A279" s="132">
        <v>55</v>
      </c>
      <c r="B279" s="132">
        <v>2</v>
      </c>
      <c r="C279" s="132" t="s">
        <v>27</v>
      </c>
      <c r="D279" s="132">
        <v>510</v>
      </c>
      <c r="E279" s="133">
        <v>1224.6600000000001</v>
      </c>
      <c r="F279" s="132">
        <v>4797</v>
      </c>
      <c r="G279" s="132">
        <v>2208</v>
      </c>
      <c r="H279" s="134">
        <f t="shared" si="20"/>
        <v>0.68479657387580295</v>
      </c>
      <c r="I279" s="134">
        <f t="shared" si="20"/>
        <v>0.31520342612419699</v>
      </c>
      <c r="J279" s="135">
        <f t="shared" si="21"/>
        <v>349.24625267665948</v>
      </c>
      <c r="K279" s="135">
        <f t="shared" si="21"/>
        <v>160.75374732334046</v>
      </c>
      <c r="L279" s="136">
        <f t="shared" si="22"/>
        <v>427707.91580299783</v>
      </c>
      <c r="M279" s="136">
        <f t="shared" si="23"/>
        <v>196868.68419700215</v>
      </c>
      <c r="N279" s="136">
        <f t="shared" si="24"/>
        <v>624576.6</v>
      </c>
    </row>
    <row r="280" spans="1:14">
      <c r="A280" s="132">
        <v>55</v>
      </c>
      <c r="B280" s="132">
        <v>2</v>
      </c>
      <c r="C280" s="132" t="s">
        <v>25</v>
      </c>
      <c r="D280" s="132">
        <v>1852</v>
      </c>
      <c r="E280" s="133">
        <v>1224.6600000000001</v>
      </c>
      <c r="F280" s="132">
        <v>15239</v>
      </c>
      <c r="G280" s="132">
        <v>5760</v>
      </c>
      <c r="H280" s="134">
        <f t="shared" si="20"/>
        <v>0.72570122386780322</v>
      </c>
      <c r="I280" s="134">
        <f t="shared" si="20"/>
        <v>0.27429877613219678</v>
      </c>
      <c r="J280" s="135">
        <f t="shared" si="21"/>
        <v>1343.9986666031716</v>
      </c>
      <c r="K280" s="135">
        <f t="shared" si="21"/>
        <v>508.00133339682844</v>
      </c>
      <c r="L280" s="136">
        <f t="shared" si="22"/>
        <v>1645941.4070422403</v>
      </c>
      <c r="M280" s="136">
        <f t="shared" si="23"/>
        <v>622128.91295775992</v>
      </c>
      <c r="N280" s="136">
        <f t="shared" si="24"/>
        <v>2268070.3200000003</v>
      </c>
    </row>
    <row r="281" spans="1:14">
      <c r="A281" s="132">
        <v>55</v>
      </c>
      <c r="B281" s="132">
        <v>2</v>
      </c>
      <c r="C281" s="132" t="s">
        <v>26</v>
      </c>
      <c r="D281" s="132">
        <v>32</v>
      </c>
      <c r="E281" s="133">
        <v>1224.6600000000001</v>
      </c>
      <c r="F281" s="132">
        <v>0</v>
      </c>
      <c r="G281" s="132">
        <v>121</v>
      </c>
      <c r="H281" s="134">
        <f t="shared" si="20"/>
        <v>0</v>
      </c>
      <c r="I281" s="134">
        <f t="shared" si="20"/>
        <v>1</v>
      </c>
      <c r="J281" s="135">
        <f t="shared" si="21"/>
        <v>0</v>
      </c>
      <c r="K281" s="135">
        <f t="shared" si="21"/>
        <v>32</v>
      </c>
      <c r="L281" s="136">
        <f t="shared" si="22"/>
        <v>0</v>
      </c>
      <c r="M281" s="136">
        <f t="shared" si="23"/>
        <v>39189.120000000003</v>
      </c>
      <c r="N281" s="136">
        <f t="shared" si="24"/>
        <v>39189.120000000003</v>
      </c>
    </row>
    <row r="282" spans="1:14">
      <c r="A282" s="132">
        <v>55</v>
      </c>
      <c r="B282" s="132" t="s">
        <v>29</v>
      </c>
      <c r="C282" s="132" t="s">
        <v>24</v>
      </c>
      <c r="D282" s="132">
        <v>1</v>
      </c>
      <c r="E282" s="133">
        <v>1224.6600000000001</v>
      </c>
      <c r="F282" s="132">
        <v>4</v>
      </c>
      <c r="G282" s="132">
        <v>0</v>
      </c>
      <c r="H282" s="134">
        <f t="shared" si="20"/>
        <v>1</v>
      </c>
      <c r="I282" s="134">
        <f t="shared" si="20"/>
        <v>0</v>
      </c>
      <c r="J282" s="135">
        <f t="shared" si="21"/>
        <v>1</v>
      </c>
      <c r="K282" s="135">
        <f t="shared" si="21"/>
        <v>0</v>
      </c>
      <c r="L282" s="136">
        <f t="shared" si="22"/>
        <v>1224.6600000000001</v>
      </c>
      <c r="M282" s="136">
        <f t="shared" si="23"/>
        <v>0</v>
      </c>
      <c r="N282" s="136">
        <f t="shared" si="24"/>
        <v>1224.6600000000001</v>
      </c>
    </row>
    <row r="283" spans="1:14">
      <c r="A283" s="132">
        <v>55</v>
      </c>
      <c r="B283" s="132">
        <v>4</v>
      </c>
      <c r="C283" s="132" t="s">
        <v>24</v>
      </c>
      <c r="D283" s="132">
        <v>106</v>
      </c>
      <c r="E283" s="133">
        <v>1224.6600000000001</v>
      </c>
      <c r="F283" s="132">
        <v>736</v>
      </c>
      <c r="G283" s="132">
        <v>0</v>
      </c>
      <c r="H283" s="134">
        <f t="shared" si="20"/>
        <v>1</v>
      </c>
      <c r="I283" s="134">
        <f t="shared" si="20"/>
        <v>0</v>
      </c>
      <c r="J283" s="135">
        <f t="shared" si="21"/>
        <v>106</v>
      </c>
      <c r="K283" s="135">
        <f t="shared" si="21"/>
        <v>0</v>
      </c>
      <c r="L283" s="136">
        <f t="shared" si="22"/>
        <v>129813.96</v>
      </c>
      <c r="M283" s="136">
        <f t="shared" si="23"/>
        <v>0</v>
      </c>
      <c r="N283" s="136">
        <f t="shared" si="24"/>
        <v>129813.96</v>
      </c>
    </row>
    <row r="284" spans="1:14">
      <c r="A284" s="132">
        <v>55</v>
      </c>
      <c r="B284" s="132">
        <v>4</v>
      </c>
      <c r="C284" s="132" t="s">
        <v>27</v>
      </c>
      <c r="D284" s="132">
        <v>25</v>
      </c>
      <c r="E284" s="133">
        <v>1224.6600000000001</v>
      </c>
      <c r="F284" s="132">
        <v>202</v>
      </c>
      <c r="G284" s="132">
        <v>98</v>
      </c>
      <c r="H284" s="134">
        <f t="shared" si="20"/>
        <v>0.67333333333333334</v>
      </c>
      <c r="I284" s="134">
        <f t="shared" si="20"/>
        <v>0.32666666666666666</v>
      </c>
      <c r="J284" s="135">
        <f t="shared" si="21"/>
        <v>16.833333333333332</v>
      </c>
      <c r="K284" s="135">
        <f t="shared" si="21"/>
        <v>8.1666666666666661</v>
      </c>
      <c r="L284" s="136">
        <f t="shared" si="22"/>
        <v>20615.11</v>
      </c>
      <c r="M284" s="136">
        <f t="shared" si="23"/>
        <v>10001.39</v>
      </c>
      <c r="N284" s="136">
        <f t="shared" si="24"/>
        <v>30616.5</v>
      </c>
    </row>
    <row r="285" spans="1:14">
      <c r="A285" s="132">
        <v>55</v>
      </c>
      <c r="B285" s="132">
        <v>4</v>
      </c>
      <c r="C285" s="132" t="s">
        <v>25</v>
      </c>
      <c r="D285" s="132">
        <v>134</v>
      </c>
      <c r="E285" s="133">
        <v>1224.6600000000001</v>
      </c>
      <c r="F285" s="132">
        <v>833</v>
      </c>
      <c r="G285" s="132">
        <v>364</v>
      </c>
      <c r="H285" s="134">
        <f t="shared" si="20"/>
        <v>0.69590643274853803</v>
      </c>
      <c r="I285" s="134">
        <f t="shared" si="20"/>
        <v>0.30409356725146197</v>
      </c>
      <c r="J285" s="135">
        <f t="shared" si="21"/>
        <v>93.251461988304101</v>
      </c>
      <c r="K285" s="135">
        <f t="shared" si="21"/>
        <v>40.748538011695906</v>
      </c>
      <c r="L285" s="136">
        <f t="shared" si="22"/>
        <v>114201.33543859651</v>
      </c>
      <c r="M285" s="136">
        <f t="shared" si="23"/>
        <v>49903.10456140351</v>
      </c>
      <c r="N285" s="136">
        <f t="shared" si="24"/>
        <v>164104.44</v>
      </c>
    </row>
    <row r="286" spans="1:14">
      <c r="A286" s="132">
        <v>60</v>
      </c>
      <c r="B286" s="132">
        <v>6</v>
      </c>
      <c r="C286" s="132" t="s">
        <v>24</v>
      </c>
      <c r="D286" s="132">
        <v>3</v>
      </c>
      <c r="E286" s="133">
        <v>1412.21</v>
      </c>
      <c r="F286" s="132">
        <v>22</v>
      </c>
      <c r="G286" s="132">
        <v>0</v>
      </c>
      <c r="H286" s="134">
        <f t="shared" si="20"/>
        <v>1</v>
      </c>
      <c r="I286" s="134">
        <f t="shared" si="20"/>
        <v>0</v>
      </c>
      <c r="J286" s="135">
        <f t="shared" si="21"/>
        <v>3</v>
      </c>
      <c r="K286" s="135">
        <f t="shared" si="21"/>
        <v>0</v>
      </c>
      <c r="L286" s="136">
        <f t="shared" si="22"/>
        <v>4236.63</v>
      </c>
      <c r="M286" s="136">
        <f t="shared" si="23"/>
        <v>0</v>
      </c>
      <c r="N286" s="136">
        <f t="shared" si="24"/>
        <v>4236.63</v>
      </c>
    </row>
    <row r="287" spans="1:14">
      <c r="A287" s="132">
        <v>60</v>
      </c>
      <c r="B287" s="132">
        <v>2</v>
      </c>
      <c r="C287" s="132" t="s">
        <v>25</v>
      </c>
      <c r="D287" s="132">
        <v>413</v>
      </c>
      <c r="E287" s="133">
        <v>1412.21</v>
      </c>
      <c r="F287" s="132">
        <v>3858</v>
      </c>
      <c r="G287" s="132">
        <v>1371</v>
      </c>
      <c r="H287" s="134">
        <f t="shared" si="20"/>
        <v>0.73780837636259322</v>
      </c>
      <c r="I287" s="134">
        <f t="shared" si="20"/>
        <v>0.26219162363740678</v>
      </c>
      <c r="J287" s="135">
        <f t="shared" si="21"/>
        <v>304.71485943775099</v>
      </c>
      <c r="K287" s="135">
        <f t="shared" si="21"/>
        <v>108.285140562249</v>
      </c>
      <c r="L287" s="136">
        <f t="shared" si="22"/>
        <v>430321.37164658634</v>
      </c>
      <c r="M287" s="136">
        <f t="shared" si="23"/>
        <v>152921.35835341367</v>
      </c>
      <c r="N287" s="136">
        <f t="shared" si="24"/>
        <v>583242.73</v>
      </c>
    </row>
    <row r="288" spans="1:14">
      <c r="A288" s="132">
        <v>60</v>
      </c>
      <c r="B288" s="132">
        <v>1</v>
      </c>
      <c r="C288" s="132" t="s">
        <v>25</v>
      </c>
      <c r="D288" s="132">
        <v>10</v>
      </c>
      <c r="E288" s="133">
        <v>1412.21</v>
      </c>
      <c r="F288" s="132">
        <v>116</v>
      </c>
      <c r="G288" s="132">
        <v>45</v>
      </c>
      <c r="H288" s="134">
        <f t="shared" si="20"/>
        <v>0.72049689440993792</v>
      </c>
      <c r="I288" s="134">
        <f t="shared" si="20"/>
        <v>0.27950310559006208</v>
      </c>
      <c r="J288" s="135">
        <f t="shared" si="21"/>
        <v>7.2049689440993792</v>
      </c>
      <c r="K288" s="135">
        <f t="shared" si="21"/>
        <v>2.7950310559006208</v>
      </c>
      <c r="L288" s="136">
        <f t="shared" si="22"/>
        <v>10174.929192546584</v>
      </c>
      <c r="M288" s="136">
        <f t="shared" si="23"/>
        <v>3947.1708074534158</v>
      </c>
      <c r="N288" s="136">
        <f t="shared" si="24"/>
        <v>14122.1</v>
      </c>
    </row>
    <row r="289" spans="1:14">
      <c r="A289" s="132">
        <v>60</v>
      </c>
      <c r="B289" s="132" t="s">
        <v>200</v>
      </c>
      <c r="C289" s="132" t="s">
        <v>24</v>
      </c>
      <c r="D289" s="132">
        <v>1</v>
      </c>
      <c r="E289" s="133">
        <v>1412.21</v>
      </c>
      <c r="F289" s="132">
        <v>16</v>
      </c>
      <c r="G289" s="132">
        <v>0</v>
      </c>
      <c r="H289" s="134">
        <f t="shared" si="20"/>
        <v>1</v>
      </c>
      <c r="I289" s="134">
        <f t="shared" si="20"/>
        <v>0</v>
      </c>
      <c r="J289" s="135">
        <f t="shared" si="21"/>
        <v>1</v>
      </c>
      <c r="K289" s="135">
        <f t="shared" si="21"/>
        <v>0</v>
      </c>
      <c r="L289" s="136">
        <f t="shared" si="22"/>
        <v>1412.21</v>
      </c>
      <c r="M289" s="136">
        <f t="shared" si="23"/>
        <v>0</v>
      </c>
      <c r="N289" s="136">
        <f t="shared" si="24"/>
        <v>1412.21</v>
      </c>
    </row>
    <row r="290" spans="1:14">
      <c r="A290" s="132">
        <v>60</v>
      </c>
      <c r="B290" s="132" t="s">
        <v>201</v>
      </c>
      <c r="C290" s="132" t="s">
        <v>24</v>
      </c>
      <c r="D290" s="132">
        <v>2</v>
      </c>
      <c r="E290" s="133">
        <v>1412.21</v>
      </c>
      <c r="F290" s="132">
        <v>24</v>
      </c>
      <c r="G290" s="132">
        <v>0</v>
      </c>
      <c r="H290" s="134">
        <f t="shared" si="20"/>
        <v>1</v>
      </c>
      <c r="I290" s="134">
        <f t="shared" si="20"/>
        <v>0</v>
      </c>
      <c r="J290" s="135">
        <f t="shared" si="21"/>
        <v>2</v>
      </c>
      <c r="K290" s="135">
        <f t="shared" si="21"/>
        <v>0</v>
      </c>
      <c r="L290" s="136">
        <f t="shared" si="22"/>
        <v>2824.42</v>
      </c>
      <c r="M290" s="136">
        <f t="shared" si="23"/>
        <v>0</v>
      </c>
      <c r="N290" s="136">
        <f t="shared" si="24"/>
        <v>2824.42</v>
      </c>
    </row>
    <row r="291" spans="1:14">
      <c r="A291" s="132">
        <v>60</v>
      </c>
      <c r="B291" s="132">
        <v>6</v>
      </c>
      <c r="C291" s="132" t="s">
        <v>26</v>
      </c>
      <c r="D291" s="132">
        <v>3</v>
      </c>
      <c r="E291" s="133">
        <v>1412.21</v>
      </c>
      <c r="F291" s="132">
        <v>0</v>
      </c>
      <c r="G291" s="132">
        <v>11</v>
      </c>
      <c r="H291" s="134">
        <f t="shared" si="20"/>
        <v>0</v>
      </c>
      <c r="I291" s="134">
        <f t="shared" si="20"/>
        <v>1</v>
      </c>
      <c r="J291" s="135">
        <f t="shared" si="21"/>
        <v>0</v>
      </c>
      <c r="K291" s="135">
        <f t="shared" si="21"/>
        <v>3</v>
      </c>
      <c r="L291" s="136">
        <f t="shared" si="22"/>
        <v>0</v>
      </c>
      <c r="M291" s="136">
        <f t="shared" si="23"/>
        <v>4236.63</v>
      </c>
      <c r="N291" s="136">
        <f t="shared" si="24"/>
        <v>4236.63</v>
      </c>
    </row>
    <row r="292" spans="1:14">
      <c r="A292" s="132">
        <v>60</v>
      </c>
      <c r="B292" s="132">
        <v>3</v>
      </c>
      <c r="C292" s="132" t="s">
        <v>27</v>
      </c>
      <c r="D292" s="132">
        <v>5</v>
      </c>
      <c r="E292" s="133">
        <v>1412.21</v>
      </c>
      <c r="F292" s="132">
        <v>34</v>
      </c>
      <c r="G292" s="132">
        <v>18</v>
      </c>
      <c r="H292" s="134">
        <f t="shared" si="20"/>
        <v>0.65384615384615385</v>
      </c>
      <c r="I292" s="134">
        <f t="shared" si="20"/>
        <v>0.34615384615384615</v>
      </c>
      <c r="J292" s="135">
        <f t="shared" si="21"/>
        <v>3.2692307692307692</v>
      </c>
      <c r="K292" s="135">
        <f t="shared" si="21"/>
        <v>1.7307692307692308</v>
      </c>
      <c r="L292" s="136">
        <f t="shared" si="22"/>
        <v>4616.8403846153842</v>
      </c>
      <c r="M292" s="136">
        <f t="shared" si="23"/>
        <v>2444.2096153846155</v>
      </c>
      <c r="N292" s="136">
        <f t="shared" si="24"/>
        <v>7061.0499999999993</v>
      </c>
    </row>
    <row r="293" spans="1:14">
      <c r="A293" s="132">
        <v>60</v>
      </c>
      <c r="B293" s="132">
        <v>3</v>
      </c>
      <c r="C293" s="132" t="s">
        <v>25</v>
      </c>
      <c r="D293" s="132">
        <v>21</v>
      </c>
      <c r="E293" s="133">
        <v>1412.21</v>
      </c>
      <c r="F293" s="132">
        <v>176</v>
      </c>
      <c r="G293" s="132">
        <v>60</v>
      </c>
      <c r="H293" s="134">
        <f t="shared" si="20"/>
        <v>0.74576271186440679</v>
      </c>
      <c r="I293" s="134">
        <f t="shared" si="20"/>
        <v>0.25423728813559321</v>
      </c>
      <c r="J293" s="135">
        <f t="shared" si="21"/>
        <v>15.661016949152543</v>
      </c>
      <c r="K293" s="135">
        <f t="shared" si="21"/>
        <v>5.3389830508474576</v>
      </c>
      <c r="L293" s="136">
        <f t="shared" si="22"/>
        <v>22116.644745762715</v>
      </c>
      <c r="M293" s="136">
        <f t="shared" si="23"/>
        <v>7539.765254237288</v>
      </c>
      <c r="N293" s="136">
        <f t="shared" si="24"/>
        <v>29656.410000000003</v>
      </c>
    </row>
    <row r="294" spans="1:14">
      <c r="A294" s="132">
        <v>60</v>
      </c>
      <c r="B294" s="132">
        <v>3</v>
      </c>
      <c r="C294" s="132" t="s">
        <v>24</v>
      </c>
      <c r="D294" s="132">
        <v>18</v>
      </c>
      <c r="E294" s="133">
        <v>1412.21</v>
      </c>
      <c r="F294" s="132">
        <v>148</v>
      </c>
      <c r="G294" s="132">
        <v>0</v>
      </c>
      <c r="H294" s="134">
        <f t="shared" si="20"/>
        <v>1</v>
      </c>
      <c r="I294" s="134">
        <f t="shared" si="20"/>
        <v>0</v>
      </c>
      <c r="J294" s="135">
        <f t="shared" si="21"/>
        <v>18</v>
      </c>
      <c r="K294" s="135">
        <f t="shared" si="21"/>
        <v>0</v>
      </c>
      <c r="L294" s="136">
        <f t="shared" si="22"/>
        <v>25419.78</v>
      </c>
      <c r="M294" s="136">
        <f t="shared" si="23"/>
        <v>0</v>
      </c>
      <c r="N294" s="136">
        <f t="shared" si="24"/>
        <v>25419.78</v>
      </c>
    </row>
    <row r="295" spans="1:14">
      <c r="A295" s="132">
        <v>60</v>
      </c>
      <c r="B295" s="132">
        <v>1</v>
      </c>
      <c r="C295" s="132" t="s">
        <v>24</v>
      </c>
      <c r="D295" s="132">
        <v>25</v>
      </c>
      <c r="E295" s="133">
        <v>1412.21</v>
      </c>
      <c r="F295" s="132">
        <v>224</v>
      </c>
      <c r="G295" s="132">
        <v>0</v>
      </c>
      <c r="H295" s="134">
        <f t="shared" si="20"/>
        <v>1</v>
      </c>
      <c r="I295" s="134">
        <f t="shared" si="20"/>
        <v>0</v>
      </c>
      <c r="J295" s="135">
        <f t="shared" si="21"/>
        <v>25</v>
      </c>
      <c r="K295" s="135">
        <f t="shared" si="21"/>
        <v>0</v>
      </c>
      <c r="L295" s="136">
        <f t="shared" si="22"/>
        <v>35305.25</v>
      </c>
      <c r="M295" s="136">
        <f t="shared" si="23"/>
        <v>0</v>
      </c>
      <c r="N295" s="136">
        <f t="shared" si="24"/>
        <v>35305.25</v>
      </c>
    </row>
    <row r="296" spans="1:14">
      <c r="A296" s="132">
        <v>60</v>
      </c>
      <c r="B296" s="132">
        <v>5</v>
      </c>
      <c r="C296" s="132" t="s">
        <v>24</v>
      </c>
      <c r="D296" s="132">
        <v>2</v>
      </c>
      <c r="E296" s="133">
        <v>1412.21</v>
      </c>
      <c r="F296" s="132">
        <v>14</v>
      </c>
      <c r="G296" s="132">
        <v>0</v>
      </c>
      <c r="H296" s="134">
        <f t="shared" si="20"/>
        <v>1</v>
      </c>
      <c r="I296" s="134">
        <f t="shared" si="20"/>
        <v>0</v>
      </c>
      <c r="J296" s="135">
        <f t="shared" si="21"/>
        <v>2</v>
      </c>
      <c r="K296" s="135">
        <f t="shared" si="21"/>
        <v>0</v>
      </c>
      <c r="L296" s="136">
        <f t="shared" si="22"/>
        <v>2824.42</v>
      </c>
      <c r="M296" s="136">
        <f t="shared" si="23"/>
        <v>0</v>
      </c>
      <c r="N296" s="136">
        <f t="shared" si="24"/>
        <v>2824.42</v>
      </c>
    </row>
    <row r="297" spans="1:14">
      <c r="A297" s="132">
        <v>60</v>
      </c>
      <c r="B297" s="132">
        <v>2</v>
      </c>
      <c r="C297" s="132" t="s">
        <v>26</v>
      </c>
      <c r="D297" s="132">
        <v>3</v>
      </c>
      <c r="E297" s="133">
        <v>1412.21</v>
      </c>
      <c r="F297" s="132">
        <v>0</v>
      </c>
      <c r="G297" s="132">
        <v>11</v>
      </c>
      <c r="H297" s="134">
        <f t="shared" si="20"/>
        <v>0</v>
      </c>
      <c r="I297" s="134">
        <f t="shared" si="20"/>
        <v>1</v>
      </c>
      <c r="J297" s="135">
        <f t="shared" si="21"/>
        <v>0</v>
      </c>
      <c r="K297" s="135">
        <f t="shared" si="21"/>
        <v>3</v>
      </c>
      <c r="L297" s="136">
        <f t="shared" si="22"/>
        <v>0</v>
      </c>
      <c r="M297" s="136">
        <f t="shared" si="23"/>
        <v>4236.63</v>
      </c>
      <c r="N297" s="136">
        <f t="shared" si="24"/>
        <v>4236.63</v>
      </c>
    </row>
    <row r="298" spans="1:14">
      <c r="A298" s="132">
        <v>60</v>
      </c>
      <c r="B298" s="132">
        <v>0</v>
      </c>
      <c r="C298" s="132" t="s">
        <v>27</v>
      </c>
      <c r="D298" s="132">
        <v>1</v>
      </c>
      <c r="E298" s="133">
        <v>1412.21</v>
      </c>
      <c r="F298" s="132">
        <v>16</v>
      </c>
      <c r="G298" s="132">
        <v>3</v>
      </c>
      <c r="H298" s="134">
        <f t="shared" si="20"/>
        <v>0.84210526315789469</v>
      </c>
      <c r="I298" s="134">
        <f t="shared" si="20"/>
        <v>0.15789473684210525</v>
      </c>
      <c r="J298" s="135">
        <f t="shared" si="21"/>
        <v>0.84210526315789469</v>
      </c>
      <c r="K298" s="135">
        <f t="shared" si="21"/>
        <v>0.15789473684210525</v>
      </c>
      <c r="L298" s="136">
        <f t="shared" si="22"/>
        <v>1189.2294736842105</v>
      </c>
      <c r="M298" s="136">
        <f t="shared" si="23"/>
        <v>222.98052631578946</v>
      </c>
      <c r="N298" s="136">
        <f t="shared" si="24"/>
        <v>1412.21</v>
      </c>
    </row>
    <row r="299" spans="1:14">
      <c r="A299" s="132">
        <v>60</v>
      </c>
      <c r="B299" s="132">
        <v>3</v>
      </c>
      <c r="C299" s="132" t="s">
        <v>26</v>
      </c>
      <c r="D299" s="132">
        <v>1</v>
      </c>
      <c r="E299" s="133">
        <v>1412.21</v>
      </c>
      <c r="F299" s="132">
        <v>0</v>
      </c>
      <c r="G299" s="132">
        <v>3</v>
      </c>
      <c r="H299" s="134">
        <f t="shared" si="20"/>
        <v>0</v>
      </c>
      <c r="I299" s="134">
        <f t="shared" si="20"/>
        <v>1</v>
      </c>
      <c r="J299" s="135">
        <f t="shared" si="21"/>
        <v>0</v>
      </c>
      <c r="K299" s="135">
        <f t="shared" si="21"/>
        <v>1</v>
      </c>
      <c r="L299" s="136">
        <f t="shared" si="22"/>
        <v>0</v>
      </c>
      <c r="M299" s="136">
        <f t="shared" si="23"/>
        <v>1412.21</v>
      </c>
      <c r="N299" s="136">
        <f t="shared" si="24"/>
        <v>1412.21</v>
      </c>
    </row>
    <row r="300" spans="1:14">
      <c r="A300" s="132">
        <v>60</v>
      </c>
      <c r="B300" s="132">
        <v>2</v>
      </c>
      <c r="C300" s="132" t="s">
        <v>27</v>
      </c>
      <c r="D300" s="132">
        <v>147</v>
      </c>
      <c r="E300" s="133">
        <v>1412.21</v>
      </c>
      <c r="F300" s="132">
        <v>1477</v>
      </c>
      <c r="G300" s="132">
        <v>697</v>
      </c>
      <c r="H300" s="134">
        <f t="shared" si="20"/>
        <v>0.67939282428702852</v>
      </c>
      <c r="I300" s="134">
        <f t="shared" si="20"/>
        <v>0.32060717571297148</v>
      </c>
      <c r="J300" s="135">
        <f t="shared" si="21"/>
        <v>99.870745170193189</v>
      </c>
      <c r="K300" s="135">
        <f t="shared" si="21"/>
        <v>47.129254829806811</v>
      </c>
      <c r="L300" s="136">
        <f t="shared" si="22"/>
        <v>141038.46503679853</v>
      </c>
      <c r="M300" s="136">
        <f t="shared" si="23"/>
        <v>66556.404963201479</v>
      </c>
      <c r="N300" s="136">
        <f t="shared" si="24"/>
        <v>207594.87</v>
      </c>
    </row>
    <row r="301" spans="1:14">
      <c r="A301" s="132">
        <v>60</v>
      </c>
      <c r="B301" s="132">
        <v>2</v>
      </c>
      <c r="C301" s="132" t="s">
        <v>24</v>
      </c>
      <c r="D301" s="132">
        <v>483</v>
      </c>
      <c r="E301" s="133">
        <v>1412.21</v>
      </c>
      <c r="F301" s="132">
        <v>4549</v>
      </c>
      <c r="G301" s="132">
        <v>0</v>
      </c>
      <c r="H301" s="134">
        <f t="shared" si="20"/>
        <v>1</v>
      </c>
      <c r="I301" s="134">
        <f t="shared" si="20"/>
        <v>0</v>
      </c>
      <c r="J301" s="135">
        <f t="shared" si="21"/>
        <v>483</v>
      </c>
      <c r="K301" s="135">
        <f t="shared" si="21"/>
        <v>0</v>
      </c>
      <c r="L301" s="136">
        <f t="shared" si="22"/>
        <v>682097.43</v>
      </c>
      <c r="M301" s="136">
        <f t="shared" si="23"/>
        <v>0</v>
      </c>
      <c r="N301" s="136">
        <f t="shared" si="24"/>
        <v>682097.43</v>
      </c>
    </row>
    <row r="302" spans="1:14">
      <c r="A302" s="132">
        <v>60</v>
      </c>
      <c r="B302" s="132">
        <v>4</v>
      </c>
      <c r="C302" s="132" t="s">
        <v>25</v>
      </c>
      <c r="D302" s="132">
        <v>9</v>
      </c>
      <c r="E302" s="133">
        <v>1412.21</v>
      </c>
      <c r="F302" s="132">
        <v>58</v>
      </c>
      <c r="G302" s="132">
        <v>18</v>
      </c>
      <c r="H302" s="134">
        <f t="shared" si="20"/>
        <v>0.76315789473684215</v>
      </c>
      <c r="I302" s="134">
        <f t="shared" si="20"/>
        <v>0.23684210526315788</v>
      </c>
      <c r="J302" s="135">
        <f t="shared" si="21"/>
        <v>6.8684210526315796</v>
      </c>
      <c r="K302" s="135">
        <f t="shared" si="21"/>
        <v>2.1315789473684208</v>
      </c>
      <c r="L302" s="136">
        <f t="shared" si="22"/>
        <v>9699.6528947368442</v>
      </c>
      <c r="M302" s="136">
        <f t="shared" si="23"/>
        <v>3010.2371052631574</v>
      </c>
      <c r="N302" s="136">
        <f t="shared" si="24"/>
        <v>12709.890000000001</v>
      </c>
    </row>
    <row r="303" spans="1:14">
      <c r="A303" s="132">
        <v>60</v>
      </c>
      <c r="B303" s="132">
        <v>4</v>
      </c>
      <c r="C303" s="132" t="s">
        <v>24</v>
      </c>
      <c r="D303" s="132">
        <v>6</v>
      </c>
      <c r="E303" s="133">
        <v>1412.21</v>
      </c>
      <c r="F303" s="132">
        <v>44</v>
      </c>
      <c r="G303" s="132">
        <v>0</v>
      </c>
      <c r="H303" s="134">
        <f t="shared" si="20"/>
        <v>1</v>
      </c>
      <c r="I303" s="134">
        <f t="shared" si="20"/>
        <v>0</v>
      </c>
      <c r="J303" s="135">
        <f t="shared" si="21"/>
        <v>6</v>
      </c>
      <c r="K303" s="135">
        <f t="shared" si="21"/>
        <v>0</v>
      </c>
      <c r="L303" s="136">
        <f t="shared" si="22"/>
        <v>8473.26</v>
      </c>
      <c r="M303" s="136">
        <f t="shared" si="23"/>
        <v>0</v>
      </c>
      <c r="N303" s="136">
        <f t="shared" si="24"/>
        <v>8473.26</v>
      </c>
    </row>
    <row r="304" spans="1:14">
      <c r="A304" s="132">
        <v>65</v>
      </c>
      <c r="B304" s="132">
        <v>1</v>
      </c>
      <c r="C304" s="132" t="s">
        <v>25</v>
      </c>
      <c r="D304" s="132">
        <v>3</v>
      </c>
      <c r="E304" s="133">
        <v>1911.33</v>
      </c>
      <c r="F304" s="132">
        <v>26</v>
      </c>
      <c r="G304" s="132">
        <v>9</v>
      </c>
      <c r="H304" s="134">
        <f t="shared" si="20"/>
        <v>0.74285714285714288</v>
      </c>
      <c r="I304" s="134">
        <f t="shared" si="20"/>
        <v>0.25714285714285712</v>
      </c>
      <c r="J304" s="135">
        <f t="shared" si="21"/>
        <v>2.2285714285714286</v>
      </c>
      <c r="K304" s="135">
        <f t="shared" si="21"/>
        <v>0.77142857142857135</v>
      </c>
      <c r="L304" s="136">
        <f t="shared" si="22"/>
        <v>4259.5354285714284</v>
      </c>
      <c r="M304" s="136">
        <f t="shared" si="23"/>
        <v>1474.4545714285712</v>
      </c>
      <c r="N304" s="136">
        <f t="shared" si="24"/>
        <v>5733.99</v>
      </c>
    </row>
    <row r="305" spans="1:14">
      <c r="A305" s="132">
        <v>65</v>
      </c>
      <c r="B305" s="132" t="s">
        <v>201</v>
      </c>
      <c r="C305" s="132" t="s">
        <v>25</v>
      </c>
      <c r="D305" s="132">
        <v>1</v>
      </c>
      <c r="E305" s="133">
        <v>1911.33</v>
      </c>
      <c r="F305" s="132">
        <v>10</v>
      </c>
      <c r="G305" s="132">
        <v>0</v>
      </c>
      <c r="H305" s="134">
        <f t="shared" si="20"/>
        <v>1</v>
      </c>
      <c r="I305" s="134">
        <f t="shared" si="20"/>
        <v>0</v>
      </c>
      <c r="J305" s="135">
        <f t="shared" si="21"/>
        <v>1</v>
      </c>
      <c r="K305" s="135">
        <f t="shared" si="21"/>
        <v>0</v>
      </c>
      <c r="L305" s="136">
        <f t="shared" si="22"/>
        <v>1911.33</v>
      </c>
      <c r="M305" s="136">
        <f t="shared" si="23"/>
        <v>0</v>
      </c>
      <c r="N305" s="136">
        <f t="shared" si="24"/>
        <v>1911.33</v>
      </c>
    </row>
    <row r="306" spans="1:14">
      <c r="A306" s="132">
        <v>65</v>
      </c>
      <c r="B306" s="132">
        <v>3</v>
      </c>
      <c r="C306" s="132" t="s">
        <v>25</v>
      </c>
      <c r="D306" s="132">
        <v>4</v>
      </c>
      <c r="E306" s="133">
        <v>1911.33</v>
      </c>
      <c r="F306" s="132">
        <v>34</v>
      </c>
      <c r="G306" s="132">
        <v>17</v>
      </c>
      <c r="H306" s="134">
        <f t="shared" si="20"/>
        <v>0.66666666666666663</v>
      </c>
      <c r="I306" s="134">
        <f t="shared" si="20"/>
        <v>0.33333333333333331</v>
      </c>
      <c r="J306" s="135">
        <f t="shared" si="21"/>
        <v>2.6666666666666665</v>
      </c>
      <c r="K306" s="135">
        <f t="shared" si="21"/>
        <v>1.3333333333333333</v>
      </c>
      <c r="L306" s="136">
        <f t="shared" si="22"/>
        <v>5096.8799999999992</v>
      </c>
      <c r="M306" s="136">
        <f t="shared" si="23"/>
        <v>2548.4399999999996</v>
      </c>
      <c r="N306" s="136">
        <f t="shared" si="24"/>
        <v>7645.3199999999988</v>
      </c>
    </row>
    <row r="307" spans="1:14">
      <c r="A307" s="132">
        <v>65</v>
      </c>
      <c r="B307" s="132">
        <v>3</v>
      </c>
      <c r="C307" s="132" t="s">
        <v>24</v>
      </c>
      <c r="D307" s="132">
        <v>7</v>
      </c>
      <c r="E307" s="133">
        <v>1911.33</v>
      </c>
      <c r="F307" s="132">
        <v>48</v>
      </c>
      <c r="G307" s="132">
        <v>0</v>
      </c>
      <c r="H307" s="134">
        <f t="shared" si="20"/>
        <v>1</v>
      </c>
      <c r="I307" s="134">
        <f t="shared" si="20"/>
        <v>0</v>
      </c>
      <c r="J307" s="135">
        <f t="shared" si="21"/>
        <v>7</v>
      </c>
      <c r="K307" s="135">
        <f t="shared" si="21"/>
        <v>0</v>
      </c>
      <c r="L307" s="136">
        <f t="shared" si="22"/>
        <v>13379.31</v>
      </c>
      <c r="M307" s="136">
        <f t="shared" si="23"/>
        <v>0</v>
      </c>
      <c r="N307" s="136">
        <f t="shared" si="24"/>
        <v>13379.31</v>
      </c>
    </row>
    <row r="308" spans="1:14">
      <c r="A308" s="132">
        <v>65</v>
      </c>
      <c r="B308" s="132">
        <v>1</v>
      </c>
      <c r="C308" s="132" t="s">
        <v>24</v>
      </c>
      <c r="D308" s="132">
        <v>10</v>
      </c>
      <c r="E308" s="133">
        <v>1911.33</v>
      </c>
      <c r="F308" s="132">
        <v>100</v>
      </c>
      <c r="G308" s="132">
        <v>0</v>
      </c>
      <c r="H308" s="134">
        <f t="shared" si="20"/>
        <v>1</v>
      </c>
      <c r="I308" s="134">
        <f t="shared" si="20"/>
        <v>0</v>
      </c>
      <c r="J308" s="135">
        <f t="shared" si="21"/>
        <v>10</v>
      </c>
      <c r="K308" s="135">
        <f t="shared" si="21"/>
        <v>0</v>
      </c>
      <c r="L308" s="136">
        <f t="shared" si="22"/>
        <v>19113.3</v>
      </c>
      <c r="M308" s="136">
        <f t="shared" si="23"/>
        <v>0</v>
      </c>
      <c r="N308" s="136">
        <f t="shared" si="24"/>
        <v>19113.3</v>
      </c>
    </row>
    <row r="309" spans="1:14">
      <c r="A309" s="132">
        <v>65</v>
      </c>
      <c r="B309" s="132">
        <v>5</v>
      </c>
      <c r="C309" s="132" t="s">
        <v>24</v>
      </c>
      <c r="D309" s="132">
        <v>1</v>
      </c>
      <c r="E309" s="133">
        <v>1911.33</v>
      </c>
      <c r="F309" s="132">
        <v>4</v>
      </c>
      <c r="G309" s="132">
        <v>0</v>
      </c>
      <c r="H309" s="134">
        <f t="shared" si="20"/>
        <v>1</v>
      </c>
      <c r="I309" s="134">
        <f t="shared" si="20"/>
        <v>0</v>
      </c>
      <c r="J309" s="135">
        <f t="shared" si="21"/>
        <v>1</v>
      </c>
      <c r="K309" s="135">
        <f t="shared" si="21"/>
        <v>0</v>
      </c>
      <c r="L309" s="136">
        <f t="shared" si="22"/>
        <v>1911.33</v>
      </c>
      <c r="M309" s="136">
        <f t="shared" si="23"/>
        <v>0</v>
      </c>
      <c r="N309" s="136">
        <f t="shared" si="24"/>
        <v>1911.33</v>
      </c>
    </row>
    <row r="310" spans="1:14">
      <c r="A310" s="132">
        <v>65</v>
      </c>
      <c r="B310" s="132" t="s">
        <v>201</v>
      </c>
      <c r="C310" s="132" t="s">
        <v>27</v>
      </c>
      <c r="D310" s="132">
        <v>1</v>
      </c>
      <c r="E310" s="133">
        <v>1911.33</v>
      </c>
      <c r="F310" s="132">
        <v>14</v>
      </c>
      <c r="G310" s="132">
        <v>6</v>
      </c>
      <c r="H310" s="134">
        <f t="shared" si="20"/>
        <v>0.7</v>
      </c>
      <c r="I310" s="134">
        <f t="shared" si="20"/>
        <v>0.3</v>
      </c>
      <c r="J310" s="135">
        <f t="shared" si="21"/>
        <v>0.7</v>
      </c>
      <c r="K310" s="135">
        <f t="shared" si="21"/>
        <v>0.3</v>
      </c>
      <c r="L310" s="136">
        <f t="shared" si="22"/>
        <v>1337.9309999999998</v>
      </c>
      <c r="M310" s="136">
        <f t="shared" si="23"/>
        <v>573.399</v>
      </c>
      <c r="N310" s="136">
        <f t="shared" si="24"/>
        <v>1911.33</v>
      </c>
    </row>
    <row r="311" spans="1:14">
      <c r="A311" s="132">
        <v>65</v>
      </c>
      <c r="B311" s="132">
        <v>1</v>
      </c>
      <c r="C311" s="132" t="s">
        <v>27</v>
      </c>
      <c r="D311" s="132">
        <v>6</v>
      </c>
      <c r="E311" s="133">
        <v>1911.33</v>
      </c>
      <c r="F311" s="132">
        <v>54</v>
      </c>
      <c r="G311" s="132">
        <v>28</v>
      </c>
      <c r="H311" s="134">
        <f t="shared" si="20"/>
        <v>0.65853658536585369</v>
      </c>
      <c r="I311" s="134">
        <f t="shared" si="20"/>
        <v>0.34146341463414637</v>
      </c>
      <c r="J311" s="135">
        <f t="shared" si="21"/>
        <v>3.9512195121951219</v>
      </c>
      <c r="K311" s="135">
        <f t="shared" si="21"/>
        <v>2.0487804878048781</v>
      </c>
      <c r="L311" s="136">
        <f t="shared" si="22"/>
        <v>7552.0843902439019</v>
      </c>
      <c r="M311" s="136">
        <f t="shared" si="23"/>
        <v>3915.8956097560977</v>
      </c>
      <c r="N311" s="136">
        <f t="shared" si="24"/>
        <v>11467.98</v>
      </c>
    </row>
    <row r="312" spans="1:14">
      <c r="A312" s="132">
        <v>65</v>
      </c>
      <c r="B312" s="132">
        <v>2</v>
      </c>
      <c r="C312" s="132" t="s">
        <v>24</v>
      </c>
      <c r="D312" s="132">
        <v>206</v>
      </c>
      <c r="E312" s="133">
        <v>1911.33</v>
      </c>
      <c r="F312" s="132">
        <v>1901</v>
      </c>
      <c r="G312" s="132">
        <v>0</v>
      </c>
      <c r="H312" s="134">
        <f t="shared" si="20"/>
        <v>1</v>
      </c>
      <c r="I312" s="134">
        <f t="shared" si="20"/>
        <v>0</v>
      </c>
      <c r="J312" s="135">
        <f t="shared" si="21"/>
        <v>206</v>
      </c>
      <c r="K312" s="135">
        <f t="shared" si="21"/>
        <v>0</v>
      </c>
      <c r="L312" s="136">
        <f t="shared" si="22"/>
        <v>393733.98</v>
      </c>
      <c r="M312" s="136">
        <f t="shared" si="23"/>
        <v>0</v>
      </c>
      <c r="N312" s="136">
        <f t="shared" si="24"/>
        <v>393733.98</v>
      </c>
    </row>
    <row r="313" spans="1:14">
      <c r="A313" s="132">
        <v>65</v>
      </c>
      <c r="B313" s="132" t="s">
        <v>203</v>
      </c>
      <c r="C313" s="132" t="s">
        <v>25</v>
      </c>
      <c r="D313" s="132">
        <v>1</v>
      </c>
      <c r="E313" s="133">
        <v>1911.33</v>
      </c>
      <c r="F313" s="132">
        <v>16</v>
      </c>
      <c r="G313" s="132">
        <v>0</v>
      </c>
      <c r="H313" s="134">
        <f t="shared" si="20"/>
        <v>1</v>
      </c>
      <c r="I313" s="134">
        <f t="shared" si="20"/>
        <v>0</v>
      </c>
      <c r="J313" s="135">
        <f t="shared" si="21"/>
        <v>1</v>
      </c>
      <c r="K313" s="135">
        <f t="shared" si="21"/>
        <v>0</v>
      </c>
      <c r="L313" s="136">
        <f t="shared" si="22"/>
        <v>1911.33</v>
      </c>
      <c r="M313" s="136">
        <f t="shared" si="23"/>
        <v>0</v>
      </c>
      <c r="N313" s="136">
        <f t="shared" si="24"/>
        <v>1911.33</v>
      </c>
    </row>
    <row r="314" spans="1:14">
      <c r="A314" s="132">
        <v>65</v>
      </c>
      <c r="B314" s="132">
        <v>2</v>
      </c>
      <c r="C314" s="132" t="s">
        <v>27</v>
      </c>
      <c r="D314" s="132">
        <v>31</v>
      </c>
      <c r="E314" s="133">
        <v>1911.33</v>
      </c>
      <c r="F314" s="132">
        <v>296</v>
      </c>
      <c r="G314" s="132">
        <v>129</v>
      </c>
      <c r="H314" s="134">
        <f t="shared" si="20"/>
        <v>0.69647058823529406</v>
      </c>
      <c r="I314" s="134">
        <f t="shared" si="20"/>
        <v>0.30352941176470588</v>
      </c>
      <c r="J314" s="135">
        <f t="shared" si="21"/>
        <v>21.590588235294117</v>
      </c>
      <c r="K314" s="135">
        <f t="shared" si="21"/>
        <v>9.409411764705883</v>
      </c>
      <c r="L314" s="136">
        <f t="shared" si="22"/>
        <v>41266.739011764701</v>
      </c>
      <c r="M314" s="136">
        <f t="shared" si="23"/>
        <v>17984.490988235295</v>
      </c>
      <c r="N314" s="136">
        <f t="shared" si="24"/>
        <v>59251.229999999996</v>
      </c>
    </row>
    <row r="315" spans="1:14">
      <c r="A315" s="132">
        <v>65</v>
      </c>
      <c r="B315" s="132">
        <v>2</v>
      </c>
      <c r="C315" s="132" t="s">
        <v>25</v>
      </c>
      <c r="D315" s="132">
        <v>138</v>
      </c>
      <c r="E315" s="133">
        <v>1911.33</v>
      </c>
      <c r="F315" s="132">
        <v>1286</v>
      </c>
      <c r="G315" s="132">
        <v>422</v>
      </c>
      <c r="H315" s="134">
        <f t="shared" si="20"/>
        <v>0.75292740046838402</v>
      </c>
      <c r="I315" s="134">
        <f t="shared" si="20"/>
        <v>0.24707259953161592</v>
      </c>
      <c r="J315" s="135">
        <f t="shared" si="21"/>
        <v>103.903981264637</v>
      </c>
      <c r="K315" s="135">
        <f t="shared" si="21"/>
        <v>34.096018735362996</v>
      </c>
      <c r="L315" s="136">
        <f t="shared" si="22"/>
        <v>198594.79651053861</v>
      </c>
      <c r="M315" s="136">
        <f t="shared" si="23"/>
        <v>65168.743489461354</v>
      </c>
      <c r="N315" s="136">
        <f t="shared" si="24"/>
        <v>263763.53999999998</v>
      </c>
    </row>
    <row r="316" spans="1:14">
      <c r="A316" s="132">
        <v>65</v>
      </c>
      <c r="B316" s="132">
        <v>2</v>
      </c>
      <c r="C316" s="132" t="s">
        <v>26</v>
      </c>
      <c r="D316" s="132">
        <v>5</v>
      </c>
      <c r="E316" s="133">
        <v>1911.33</v>
      </c>
      <c r="F316" s="132">
        <v>0</v>
      </c>
      <c r="G316" s="132">
        <v>16</v>
      </c>
      <c r="H316" s="134">
        <f t="shared" si="20"/>
        <v>0</v>
      </c>
      <c r="I316" s="134">
        <f t="shared" si="20"/>
        <v>1</v>
      </c>
      <c r="J316" s="135">
        <f t="shared" si="21"/>
        <v>0</v>
      </c>
      <c r="K316" s="135">
        <f t="shared" si="21"/>
        <v>5</v>
      </c>
      <c r="L316" s="136">
        <f t="shared" si="22"/>
        <v>0</v>
      </c>
      <c r="M316" s="136">
        <f t="shared" si="23"/>
        <v>9556.65</v>
      </c>
      <c r="N316" s="136">
        <f t="shared" si="24"/>
        <v>9556.65</v>
      </c>
    </row>
    <row r="317" spans="1:14">
      <c r="A317" s="132">
        <v>65</v>
      </c>
      <c r="B317" s="132">
        <v>4</v>
      </c>
      <c r="C317" s="132" t="s">
        <v>25</v>
      </c>
      <c r="D317" s="132">
        <v>2</v>
      </c>
      <c r="E317" s="133">
        <v>1911.33</v>
      </c>
      <c r="F317" s="132">
        <v>14</v>
      </c>
      <c r="G317" s="132">
        <v>11</v>
      </c>
      <c r="H317" s="134">
        <f t="shared" si="20"/>
        <v>0.56000000000000005</v>
      </c>
      <c r="I317" s="134">
        <f t="shared" si="20"/>
        <v>0.44</v>
      </c>
      <c r="J317" s="135">
        <f t="shared" si="21"/>
        <v>1.1200000000000001</v>
      </c>
      <c r="K317" s="135">
        <f t="shared" si="21"/>
        <v>0.88</v>
      </c>
      <c r="L317" s="136">
        <f t="shared" si="22"/>
        <v>2140.6896000000002</v>
      </c>
      <c r="M317" s="136">
        <f t="shared" si="23"/>
        <v>1681.9703999999999</v>
      </c>
      <c r="N317" s="136">
        <f t="shared" si="24"/>
        <v>3822.66</v>
      </c>
    </row>
    <row r="318" spans="1:14">
      <c r="A318" s="132">
        <v>65</v>
      </c>
      <c r="B318" s="132">
        <v>4</v>
      </c>
      <c r="C318" s="132" t="s">
        <v>24</v>
      </c>
      <c r="D318" s="132">
        <v>2</v>
      </c>
      <c r="E318" s="133">
        <v>1911.33</v>
      </c>
      <c r="F318" s="132">
        <v>16</v>
      </c>
      <c r="G318" s="132">
        <v>0</v>
      </c>
      <c r="H318" s="134">
        <f t="shared" si="20"/>
        <v>1</v>
      </c>
      <c r="I318" s="134">
        <f t="shared" si="20"/>
        <v>0</v>
      </c>
      <c r="J318" s="135">
        <f t="shared" si="21"/>
        <v>2</v>
      </c>
      <c r="K318" s="135">
        <f t="shared" si="21"/>
        <v>0</v>
      </c>
      <c r="L318" s="136">
        <f t="shared" si="22"/>
        <v>3822.66</v>
      </c>
      <c r="M318" s="136">
        <f t="shared" si="23"/>
        <v>0</v>
      </c>
      <c r="N318" s="136">
        <f t="shared" si="24"/>
        <v>3822.66</v>
      </c>
    </row>
    <row r="319" spans="1:14">
      <c r="A319" s="132">
        <v>65</v>
      </c>
      <c r="B319" s="132">
        <v>4</v>
      </c>
      <c r="C319" s="132" t="s">
        <v>26</v>
      </c>
      <c r="D319" s="132">
        <v>1</v>
      </c>
      <c r="E319" s="133">
        <v>1911.33</v>
      </c>
      <c r="F319" s="132">
        <v>0</v>
      </c>
      <c r="G319" s="132">
        <v>12</v>
      </c>
      <c r="H319" s="134">
        <f t="shared" si="20"/>
        <v>0</v>
      </c>
      <c r="I319" s="134">
        <f t="shared" si="20"/>
        <v>1</v>
      </c>
      <c r="J319" s="135">
        <f t="shared" si="21"/>
        <v>0</v>
      </c>
      <c r="K319" s="135">
        <f t="shared" si="21"/>
        <v>1</v>
      </c>
      <c r="L319" s="136">
        <f t="shared" si="22"/>
        <v>0</v>
      </c>
      <c r="M319" s="136">
        <f t="shared" si="23"/>
        <v>1911.33</v>
      </c>
      <c r="N319" s="136">
        <f t="shared" si="24"/>
        <v>1911.33</v>
      </c>
    </row>
    <row r="320" spans="1:14">
      <c r="A320" s="132">
        <v>70</v>
      </c>
      <c r="B320" s="132">
        <v>1</v>
      </c>
      <c r="C320" s="132" t="s">
        <v>24</v>
      </c>
      <c r="D320" s="132">
        <v>2</v>
      </c>
      <c r="E320" s="133">
        <v>3560.82</v>
      </c>
      <c r="F320" s="132">
        <v>20</v>
      </c>
      <c r="G320" s="132">
        <v>0</v>
      </c>
      <c r="H320" s="134">
        <f t="shared" si="20"/>
        <v>1</v>
      </c>
      <c r="I320" s="134">
        <f t="shared" si="20"/>
        <v>0</v>
      </c>
      <c r="J320" s="135">
        <f t="shared" si="21"/>
        <v>2</v>
      </c>
      <c r="K320" s="135">
        <f t="shared" si="21"/>
        <v>0</v>
      </c>
      <c r="L320" s="136">
        <f t="shared" si="22"/>
        <v>7121.64</v>
      </c>
      <c r="M320" s="136">
        <f t="shared" si="23"/>
        <v>0</v>
      </c>
      <c r="N320" s="136">
        <f t="shared" si="24"/>
        <v>7121.64</v>
      </c>
    </row>
    <row r="321" spans="1:14">
      <c r="A321" s="132">
        <v>70</v>
      </c>
      <c r="B321" s="132">
        <v>1</v>
      </c>
      <c r="C321" s="132" t="s">
        <v>25</v>
      </c>
      <c r="D321" s="132">
        <v>2</v>
      </c>
      <c r="E321" s="133">
        <v>3560.82</v>
      </c>
      <c r="F321" s="132">
        <v>16</v>
      </c>
      <c r="G321" s="132">
        <v>0</v>
      </c>
      <c r="H321" s="134">
        <f t="shared" si="20"/>
        <v>1</v>
      </c>
      <c r="I321" s="134">
        <f t="shared" si="20"/>
        <v>0</v>
      </c>
      <c r="J321" s="135">
        <f t="shared" si="21"/>
        <v>2</v>
      </c>
      <c r="K321" s="135">
        <f t="shared" si="21"/>
        <v>0</v>
      </c>
      <c r="L321" s="136">
        <f t="shared" si="22"/>
        <v>7121.64</v>
      </c>
      <c r="M321" s="136">
        <f t="shared" si="23"/>
        <v>0</v>
      </c>
      <c r="N321" s="136">
        <f t="shared" si="24"/>
        <v>7121.64</v>
      </c>
    </row>
    <row r="322" spans="1:14">
      <c r="A322" s="132">
        <v>70</v>
      </c>
      <c r="B322" s="132">
        <v>2</v>
      </c>
      <c r="C322" s="132" t="s">
        <v>25</v>
      </c>
      <c r="D322" s="132">
        <v>44</v>
      </c>
      <c r="E322" s="133">
        <v>3560.82</v>
      </c>
      <c r="F322" s="132">
        <v>372</v>
      </c>
      <c r="G322" s="132">
        <v>111</v>
      </c>
      <c r="H322" s="134">
        <f t="shared" si="20"/>
        <v>0.77018633540372672</v>
      </c>
      <c r="I322" s="134">
        <f t="shared" si="20"/>
        <v>0.22981366459627328</v>
      </c>
      <c r="J322" s="135">
        <f t="shared" si="21"/>
        <v>33.888198757763973</v>
      </c>
      <c r="K322" s="135">
        <f t="shared" si="21"/>
        <v>10.111801242236025</v>
      </c>
      <c r="L322" s="136">
        <f t="shared" si="22"/>
        <v>120669.77590062111</v>
      </c>
      <c r="M322" s="136">
        <f t="shared" si="23"/>
        <v>36006.304099378882</v>
      </c>
      <c r="N322" s="136">
        <f t="shared" si="24"/>
        <v>156676.07999999999</v>
      </c>
    </row>
    <row r="323" spans="1:14">
      <c r="A323" s="132">
        <v>70</v>
      </c>
      <c r="B323" s="132">
        <v>3</v>
      </c>
      <c r="C323" s="132" t="s">
        <v>24</v>
      </c>
      <c r="D323" s="132">
        <v>4</v>
      </c>
      <c r="E323" s="133">
        <v>3560.82</v>
      </c>
      <c r="F323" s="132">
        <v>32</v>
      </c>
      <c r="G323" s="132">
        <v>0</v>
      </c>
      <c r="H323" s="134">
        <f t="shared" si="20"/>
        <v>1</v>
      </c>
      <c r="I323" s="134">
        <f t="shared" si="20"/>
        <v>0</v>
      </c>
      <c r="J323" s="135">
        <f t="shared" si="21"/>
        <v>4</v>
      </c>
      <c r="K323" s="135">
        <f t="shared" si="21"/>
        <v>0</v>
      </c>
      <c r="L323" s="136">
        <f t="shared" si="22"/>
        <v>14243.28</v>
      </c>
      <c r="M323" s="136">
        <f t="shared" si="23"/>
        <v>0</v>
      </c>
      <c r="N323" s="136">
        <f t="shared" si="24"/>
        <v>14243.28</v>
      </c>
    </row>
    <row r="324" spans="1:14">
      <c r="A324" s="132">
        <v>70</v>
      </c>
      <c r="B324" s="132">
        <v>2</v>
      </c>
      <c r="C324" s="132" t="s">
        <v>26</v>
      </c>
      <c r="D324" s="132">
        <v>3</v>
      </c>
      <c r="E324" s="133">
        <v>3560.82</v>
      </c>
      <c r="F324" s="132">
        <v>0</v>
      </c>
      <c r="G324" s="132">
        <v>10</v>
      </c>
      <c r="H324" s="134">
        <f t="shared" si="20"/>
        <v>0</v>
      </c>
      <c r="I324" s="134">
        <f t="shared" si="20"/>
        <v>1</v>
      </c>
      <c r="J324" s="135">
        <f t="shared" si="21"/>
        <v>0</v>
      </c>
      <c r="K324" s="135">
        <f t="shared" si="21"/>
        <v>3</v>
      </c>
      <c r="L324" s="136">
        <f t="shared" si="22"/>
        <v>0</v>
      </c>
      <c r="M324" s="136">
        <f t="shared" si="23"/>
        <v>10682.460000000001</v>
      </c>
      <c r="N324" s="136">
        <f t="shared" si="24"/>
        <v>10682.460000000001</v>
      </c>
    </row>
    <row r="325" spans="1:14">
      <c r="A325" s="132">
        <v>70</v>
      </c>
      <c r="B325" s="132" t="s">
        <v>201</v>
      </c>
      <c r="C325" s="132" t="s">
        <v>25</v>
      </c>
      <c r="D325" s="132">
        <v>1</v>
      </c>
      <c r="E325" s="133">
        <v>3560.82</v>
      </c>
      <c r="F325" s="132">
        <v>16</v>
      </c>
      <c r="G325" s="132">
        <v>6</v>
      </c>
      <c r="H325" s="134">
        <f t="shared" si="20"/>
        <v>0.72727272727272729</v>
      </c>
      <c r="I325" s="134">
        <f t="shared" si="20"/>
        <v>0.27272727272727271</v>
      </c>
      <c r="J325" s="135">
        <f t="shared" si="21"/>
        <v>0.72727272727272729</v>
      </c>
      <c r="K325" s="135">
        <f t="shared" si="21"/>
        <v>0.27272727272727271</v>
      </c>
      <c r="L325" s="136">
        <f t="shared" si="22"/>
        <v>2589.687272727273</v>
      </c>
      <c r="M325" s="136">
        <f t="shared" si="23"/>
        <v>971.13272727272727</v>
      </c>
      <c r="N325" s="136">
        <f t="shared" si="24"/>
        <v>3560.82</v>
      </c>
    </row>
    <row r="326" spans="1:14">
      <c r="A326" s="132">
        <v>70</v>
      </c>
      <c r="B326" s="132">
        <v>2</v>
      </c>
      <c r="C326" s="132" t="s">
        <v>27</v>
      </c>
      <c r="D326" s="132">
        <v>6</v>
      </c>
      <c r="E326" s="133">
        <v>3560.82</v>
      </c>
      <c r="F326" s="132">
        <v>75</v>
      </c>
      <c r="G326" s="132">
        <v>24</v>
      </c>
      <c r="H326" s="134">
        <f t="shared" si="20"/>
        <v>0.75757575757575757</v>
      </c>
      <c r="I326" s="134">
        <f t="shared" si="20"/>
        <v>0.24242424242424243</v>
      </c>
      <c r="J326" s="135">
        <f t="shared" si="21"/>
        <v>4.545454545454545</v>
      </c>
      <c r="K326" s="135">
        <f t="shared" si="21"/>
        <v>1.4545454545454546</v>
      </c>
      <c r="L326" s="136">
        <f t="shared" si="22"/>
        <v>16185.545454545454</v>
      </c>
      <c r="M326" s="136">
        <f t="shared" si="23"/>
        <v>5179.374545454546</v>
      </c>
      <c r="N326" s="136">
        <f t="shared" si="24"/>
        <v>21364.92</v>
      </c>
    </row>
    <row r="327" spans="1:14">
      <c r="A327" s="132">
        <v>70</v>
      </c>
      <c r="B327" s="132">
        <v>2</v>
      </c>
      <c r="C327" s="132" t="s">
        <v>24</v>
      </c>
      <c r="D327" s="132">
        <v>57</v>
      </c>
      <c r="E327" s="133">
        <v>3560.82</v>
      </c>
      <c r="F327" s="132">
        <v>494</v>
      </c>
      <c r="G327" s="132">
        <v>0</v>
      </c>
      <c r="H327" s="134">
        <f t="shared" ref="H327:I347" si="25">F327/($F327+$G327)</f>
        <v>1</v>
      </c>
      <c r="I327" s="134">
        <f t="shared" si="25"/>
        <v>0</v>
      </c>
      <c r="J327" s="135">
        <f t="shared" ref="J327:K347" si="26">$D327*H327</f>
        <v>57</v>
      </c>
      <c r="K327" s="135">
        <f t="shared" si="26"/>
        <v>0</v>
      </c>
      <c r="L327" s="136">
        <f t="shared" ref="L327:L347" si="27">E327*J327</f>
        <v>202966.74000000002</v>
      </c>
      <c r="M327" s="136">
        <f t="shared" ref="M327:M347" si="28">E327*K327</f>
        <v>0</v>
      </c>
      <c r="N327" s="136">
        <f t="shared" ref="N327:N347" si="29">L327+M327</f>
        <v>202966.74000000002</v>
      </c>
    </row>
    <row r="328" spans="1:14">
      <c r="A328" s="132">
        <v>70</v>
      </c>
      <c r="B328" s="132">
        <v>4</v>
      </c>
      <c r="C328" s="132" t="s">
        <v>25</v>
      </c>
      <c r="D328" s="132">
        <v>1</v>
      </c>
      <c r="E328" s="133">
        <v>3560.82</v>
      </c>
      <c r="F328" s="132">
        <v>2</v>
      </c>
      <c r="G328" s="132">
        <v>2</v>
      </c>
      <c r="H328" s="134">
        <f t="shared" si="25"/>
        <v>0.5</v>
      </c>
      <c r="I328" s="134">
        <f t="shared" si="25"/>
        <v>0.5</v>
      </c>
      <c r="J328" s="135">
        <f t="shared" si="26"/>
        <v>0.5</v>
      </c>
      <c r="K328" s="135">
        <f t="shared" si="26"/>
        <v>0.5</v>
      </c>
      <c r="L328" s="136">
        <f t="shared" si="27"/>
        <v>1780.41</v>
      </c>
      <c r="M328" s="136">
        <f t="shared" si="28"/>
        <v>1780.41</v>
      </c>
      <c r="N328" s="136">
        <f t="shared" si="29"/>
        <v>3560.82</v>
      </c>
    </row>
    <row r="329" spans="1:14">
      <c r="A329" s="132">
        <v>75</v>
      </c>
      <c r="B329" s="132">
        <v>4</v>
      </c>
      <c r="C329" s="132" t="s">
        <v>25</v>
      </c>
      <c r="D329" s="132">
        <v>1</v>
      </c>
      <c r="E329" s="133">
        <v>3325.56</v>
      </c>
      <c r="F329" s="132">
        <v>8</v>
      </c>
      <c r="G329" s="132">
        <v>3</v>
      </c>
      <c r="H329" s="134">
        <f t="shared" si="25"/>
        <v>0.72727272727272729</v>
      </c>
      <c r="I329" s="134">
        <f t="shared" si="25"/>
        <v>0.27272727272727271</v>
      </c>
      <c r="J329" s="135">
        <f t="shared" si="26"/>
        <v>0.72727272727272729</v>
      </c>
      <c r="K329" s="135">
        <f t="shared" si="26"/>
        <v>0.27272727272727271</v>
      </c>
      <c r="L329" s="136">
        <f t="shared" si="27"/>
        <v>2418.5890909090908</v>
      </c>
      <c r="M329" s="136">
        <f t="shared" si="28"/>
        <v>906.970909090909</v>
      </c>
      <c r="N329" s="136">
        <f t="shared" si="29"/>
        <v>3325.56</v>
      </c>
    </row>
    <row r="330" spans="1:14">
      <c r="A330" s="132">
        <v>75</v>
      </c>
      <c r="B330" s="132">
        <v>2</v>
      </c>
      <c r="C330" s="132" t="s">
        <v>24</v>
      </c>
      <c r="D330" s="132">
        <v>19</v>
      </c>
      <c r="E330" s="133">
        <v>3325.56</v>
      </c>
      <c r="F330" s="132">
        <v>186</v>
      </c>
      <c r="G330" s="132">
        <v>0</v>
      </c>
      <c r="H330" s="134">
        <f t="shared" si="25"/>
        <v>1</v>
      </c>
      <c r="I330" s="134">
        <f t="shared" si="25"/>
        <v>0</v>
      </c>
      <c r="J330" s="135">
        <f t="shared" si="26"/>
        <v>19</v>
      </c>
      <c r="K330" s="135">
        <f t="shared" si="26"/>
        <v>0</v>
      </c>
      <c r="L330" s="136">
        <f t="shared" si="27"/>
        <v>63185.64</v>
      </c>
      <c r="M330" s="136">
        <f t="shared" si="28"/>
        <v>0</v>
      </c>
      <c r="N330" s="136">
        <f t="shared" si="29"/>
        <v>63185.64</v>
      </c>
    </row>
    <row r="331" spans="1:14">
      <c r="A331" s="132">
        <v>75</v>
      </c>
      <c r="B331" s="132">
        <v>1</v>
      </c>
      <c r="C331" s="132" t="s">
        <v>24</v>
      </c>
      <c r="D331" s="132">
        <v>1</v>
      </c>
      <c r="E331" s="133">
        <v>3325.56</v>
      </c>
      <c r="F331" s="132">
        <v>10</v>
      </c>
      <c r="G331" s="132">
        <v>0</v>
      </c>
      <c r="H331" s="134">
        <f t="shared" si="25"/>
        <v>1</v>
      </c>
      <c r="I331" s="134">
        <f t="shared" si="25"/>
        <v>0</v>
      </c>
      <c r="J331" s="135">
        <f t="shared" si="26"/>
        <v>1</v>
      </c>
      <c r="K331" s="135">
        <f t="shared" si="26"/>
        <v>0</v>
      </c>
      <c r="L331" s="136">
        <f t="shared" si="27"/>
        <v>3325.56</v>
      </c>
      <c r="M331" s="136">
        <f t="shared" si="28"/>
        <v>0</v>
      </c>
      <c r="N331" s="136">
        <f t="shared" si="29"/>
        <v>3325.56</v>
      </c>
    </row>
    <row r="332" spans="1:14">
      <c r="A332" s="132">
        <v>75</v>
      </c>
      <c r="B332" s="132">
        <v>2</v>
      </c>
      <c r="C332" s="132" t="s">
        <v>26</v>
      </c>
      <c r="D332" s="132">
        <v>4</v>
      </c>
      <c r="E332" s="133">
        <v>3325.56</v>
      </c>
      <c r="F332" s="132">
        <v>0</v>
      </c>
      <c r="G332" s="132">
        <v>15</v>
      </c>
      <c r="H332" s="134">
        <f t="shared" si="25"/>
        <v>0</v>
      </c>
      <c r="I332" s="134">
        <f t="shared" si="25"/>
        <v>1</v>
      </c>
      <c r="J332" s="135">
        <f t="shared" si="26"/>
        <v>0</v>
      </c>
      <c r="K332" s="135">
        <f t="shared" si="26"/>
        <v>4</v>
      </c>
      <c r="L332" s="136">
        <f t="shared" si="27"/>
        <v>0</v>
      </c>
      <c r="M332" s="136">
        <f t="shared" si="28"/>
        <v>13302.24</v>
      </c>
      <c r="N332" s="136">
        <f t="shared" si="29"/>
        <v>13302.24</v>
      </c>
    </row>
    <row r="333" spans="1:14">
      <c r="A333" s="132">
        <v>75</v>
      </c>
      <c r="B333" s="132">
        <v>2</v>
      </c>
      <c r="C333" s="132" t="s">
        <v>27</v>
      </c>
      <c r="D333" s="132">
        <v>3</v>
      </c>
      <c r="E333" s="133">
        <v>3325.56</v>
      </c>
      <c r="F333" s="132">
        <v>33</v>
      </c>
      <c r="G333" s="132">
        <v>14</v>
      </c>
      <c r="H333" s="134">
        <f t="shared" si="25"/>
        <v>0.7021276595744681</v>
      </c>
      <c r="I333" s="134">
        <f t="shared" si="25"/>
        <v>0.2978723404255319</v>
      </c>
      <c r="J333" s="135">
        <f t="shared" si="26"/>
        <v>2.1063829787234045</v>
      </c>
      <c r="K333" s="135">
        <f t="shared" si="26"/>
        <v>0.8936170212765957</v>
      </c>
      <c r="L333" s="136">
        <f t="shared" si="27"/>
        <v>7004.9029787234049</v>
      </c>
      <c r="M333" s="136">
        <f t="shared" si="28"/>
        <v>2971.7770212765954</v>
      </c>
      <c r="N333" s="136">
        <f t="shared" si="29"/>
        <v>9976.68</v>
      </c>
    </row>
    <row r="334" spans="1:14">
      <c r="A334" s="132">
        <v>75</v>
      </c>
      <c r="B334" s="132">
        <v>2</v>
      </c>
      <c r="C334" s="132" t="s">
        <v>25</v>
      </c>
      <c r="D334" s="132">
        <v>10</v>
      </c>
      <c r="E334" s="133">
        <v>3325.56</v>
      </c>
      <c r="F334" s="132">
        <v>98</v>
      </c>
      <c r="G334" s="132">
        <v>19</v>
      </c>
      <c r="H334" s="134">
        <f t="shared" si="25"/>
        <v>0.83760683760683763</v>
      </c>
      <c r="I334" s="134">
        <f t="shared" si="25"/>
        <v>0.1623931623931624</v>
      </c>
      <c r="J334" s="135">
        <f t="shared" si="26"/>
        <v>8.3760683760683765</v>
      </c>
      <c r="K334" s="135">
        <f t="shared" si="26"/>
        <v>1.6239316239316239</v>
      </c>
      <c r="L334" s="136">
        <f t="shared" si="27"/>
        <v>27855.117948717951</v>
      </c>
      <c r="M334" s="136">
        <f t="shared" si="28"/>
        <v>5400.4820512820515</v>
      </c>
      <c r="N334" s="136">
        <f t="shared" si="29"/>
        <v>33255.600000000006</v>
      </c>
    </row>
    <row r="335" spans="1:14">
      <c r="A335" s="132">
        <v>80</v>
      </c>
      <c r="B335" s="132" t="s">
        <v>29</v>
      </c>
      <c r="C335" s="132" t="s">
        <v>24</v>
      </c>
      <c r="D335" s="132">
        <v>1</v>
      </c>
      <c r="E335" s="133">
        <v>3345.39</v>
      </c>
      <c r="F335" s="132">
        <v>8</v>
      </c>
      <c r="G335" s="132">
        <v>0</v>
      </c>
      <c r="H335" s="134">
        <f t="shared" si="25"/>
        <v>1</v>
      </c>
      <c r="I335" s="134">
        <f t="shared" si="25"/>
        <v>0</v>
      </c>
      <c r="J335" s="135">
        <f t="shared" si="26"/>
        <v>1</v>
      </c>
      <c r="K335" s="135">
        <f t="shared" si="26"/>
        <v>0</v>
      </c>
      <c r="L335" s="136">
        <f t="shared" si="27"/>
        <v>3345.39</v>
      </c>
      <c r="M335" s="136">
        <f t="shared" si="28"/>
        <v>0</v>
      </c>
      <c r="N335" s="136">
        <f t="shared" si="29"/>
        <v>3345.39</v>
      </c>
    </row>
    <row r="336" spans="1:14">
      <c r="A336" s="132">
        <v>80</v>
      </c>
      <c r="B336" s="132">
        <v>1</v>
      </c>
      <c r="C336" s="132" t="s">
        <v>24</v>
      </c>
      <c r="D336" s="132">
        <v>2</v>
      </c>
      <c r="E336" s="133">
        <v>3345.39</v>
      </c>
      <c r="F336" s="132">
        <v>20</v>
      </c>
      <c r="G336" s="132">
        <v>0</v>
      </c>
      <c r="H336" s="134">
        <f t="shared" si="25"/>
        <v>1</v>
      </c>
      <c r="I336" s="134">
        <f t="shared" si="25"/>
        <v>0</v>
      </c>
      <c r="J336" s="135">
        <f t="shared" si="26"/>
        <v>2</v>
      </c>
      <c r="K336" s="135">
        <f t="shared" si="26"/>
        <v>0</v>
      </c>
      <c r="L336" s="136">
        <f t="shared" si="27"/>
        <v>6690.78</v>
      </c>
      <c r="M336" s="136">
        <f t="shared" si="28"/>
        <v>0</v>
      </c>
      <c r="N336" s="136">
        <f t="shared" si="29"/>
        <v>6690.78</v>
      </c>
    </row>
    <row r="337" spans="1:14">
      <c r="A337" s="132">
        <v>80</v>
      </c>
      <c r="B337" s="132">
        <v>2</v>
      </c>
      <c r="C337" s="132" t="s">
        <v>24</v>
      </c>
      <c r="D337" s="132">
        <v>8</v>
      </c>
      <c r="E337" s="133">
        <v>3345.39</v>
      </c>
      <c r="F337" s="132">
        <v>70</v>
      </c>
      <c r="G337" s="132">
        <v>0</v>
      </c>
      <c r="H337" s="134">
        <f t="shared" si="25"/>
        <v>1</v>
      </c>
      <c r="I337" s="134">
        <f t="shared" si="25"/>
        <v>0</v>
      </c>
      <c r="J337" s="135">
        <f t="shared" si="26"/>
        <v>8</v>
      </c>
      <c r="K337" s="135">
        <f t="shared" si="26"/>
        <v>0</v>
      </c>
      <c r="L337" s="136">
        <f t="shared" si="27"/>
        <v>26763.119999999999</v>
      </c>
      <c r="M337" s="136">
        <f t="shared" si="28"/>
        <v>0</v>
      </c>
      <c r="N337" s="136">
        <f t="shared" si="29"/>
        <v>26763.119999999999</v>
      </c>
    </row>
    <row r="338" spans="1:14">
      <c r="A338" s="132">
        <v>80</v>
      </c>
      <c r="B338" s="132">
        <v>2</v>
      </c>
      <c r="C338" s="132" t="s">
        <v>27</v>
      </c>
      <c r="D338" s="132">
        <v>1</v>
      </c>
      <c r="E338" s="133">
        <v>3345.39</v>
      </c>
      <c r="F338" s="132">
        <v>12</v>
      </c>
      <c r="G338" s="132">
        <v>5</v>
      </c>
      <c r="H338" s="134">
        <f t="shared" si="25"/>
        <v>0.70588235294117652</v>
      </c>
      <c r="I338" s="134">
        <f t="shared" si="25"/>
        <v>0.29411764705882354</v>
      </c>
      <c r="J338" s="135">
        <f t="shared" si="26"/>
        <v>0.70588235294117652</v>
      </c>
      <c r="K338" s="135">
        <f t="shared" si="26"/>
        <v>0.29411764705882354</v>
      </c>
      <c r="L338" s="136">
        <f t="shared" si="27"/>
        <v>2361.4517647058824</v>
      </c>
      <c r="M338" s="136">
        <f t="shared" si="28"/>
        <v>983.93823529411759</v>
      </c>
      <c r="N338" s="136">
        <f t="shared" si="29"/>
        <v>3345.39</v>
      </c>
    </row>
    <row r="339" spans="1:14">
      <c r="A339" s="132">
        <v>80</v>
      </c>
      <c r="B339" s="132">
        <v>2</v>
      </c>
      <c r="C339" s="132" t="s">
        <v>26</v>
      </c>
      <c r="D339" s="132">
        <v>1</v>
      </c>
      <c r="E339" s="133">
        <v>3345.39</v>
      </c>
      <c r="F339" s="132">
        <v>0</v>
      </c>
      <c r="G339" s="132">
        <v>7</v>
      </c>
      <c r="H339" s="134">
        <f t="shared" si="25"/>
        <v>0</v>
      </c>
      <c r="I339" s="134">
        <f t="shared" si="25"/>
        <v>1</v>
      </c>
      <c r="J339" s="135">
        <f t="shared" si="26"/>
        <v>0</v>
      </c>
      <c r="K339" s="135">
        <f t="shared" si="26"/>
        <v>1</v>
      </c>
      <c r="L339" s="136">
        <f t="shared" si="27"/>
        <v>0</v>
      </c>
      <c r="M339" s="136">
        <f t="shared" si="28"/>
        <v>3345.39</v>
      </c>
      <c r="N339" s="136">
        <f t="shared" si="29"/>
        <v>3345.39</v>
      </c>
    </row>
    <row r="340" spans="1:14">
      <c r="A340" s="132">
        <v>80</v>
      </c>
      <c r="B340" s="132">
        <v>4</v>
      </c>
      <c r="C340" s="132" t="s">
        <v>24</v>
      </c>
      <c r="D340" s="132">
        <v>1</v>
      </c>
      <c r="E340" s="133">
        <v>3345.39</v>
      </c>
      <c r="F340" s="132">
        <v>10</v>
      </c>
      <c r="G340" s="132">
        <v>0</v>
      </c>
      <c r="H340" s="134">
        <f t="shared" si="25"/>
        <v>1</v>
      </c>
      <c r="I340" s="134">
        <f t="shared" si="25"/>
        <v>0</v>
      </c>
      <c r="J340" s="135">
        <f t="shared" si="26"/>
        <v>1</v>
      </c>
      <c r="K340" s="135">
        <f t="shared" si="26"/>
        <v>0</v>
      </c>
      <c r="L340" s="136">
        <f t="shared" si="27"/>
        <v>3345.39</v>
      </c>
      <c r="M340" s="136">
        <f t="shared" si="28"/>
        <v>0</v>
      </c>
      <c r="N340" s="136">
        <f t="shared" si="29"/>
        <v>3345.39</v>
      </c>
    </row>
    <row r="341" spans="1:14">
      <c r="A341" s="132">
        <v>85</v>
      </c>
      <c r="B341" s="132">
        <v>1</v>
      </c>
      <c r="C341" s="132" t="s">
        <v>24</v>
      </c>
      <c r="D341" s="132">
        <v>1</v>
      </c>
      <c r="E341" s="133">
        <v>7087.65</v>
      </c>
      <c r="F341" s="132">
        <v>8</v>
      </c>
      <c r="G341" s="132">
        <v>0</v>
      </c>
      <c r="H341" s="134">
        <f t="shared" si="25"/>
        <v>1</v>
      </c>
      <c r="I341" s="134">
        <f t="shared" si="25"/>
        <v>0</v>
      </c>
      <c r="J341" s="135">
        <f t="shared" si="26"/>
        <v>1</v>
      </c>
      <c r="K341" s="135">
        <f t="shared" si="26"/>
        <v>0</v>
      </c>
      <c r="L341" s="136">
        <f t="shared" si="27"/>
        <v>7087.65</v>
      </c>
      <c r="M341" s="136">
        <f t="shared" si="28"/>
        <v>0</v>
      </c>
      <c r="N341" s="136">
        <f t="shared" si="29"/>
        <v>7087.65</v>
      </c>
    </row>
    <row r="342" spans="1:14">
      <c r="A342" s="132">
        <v>85</v>
      </c>
      <c r="B342" s="132">
        <v>2</v>
      </c>
      <c r="C342" s="132" t="s">
        <v>24</v>
      </c>
      <c r="D342" s="132">
        <v>4</v>
      </c>
      <c r="E342" s="133">
        <v>7087.65</v>
      </c>
      <c r="F342" s="132">
        <v>28</v>
      </c>
      <c r="G342" s="132">
        <v>0</v>
      </c>
      <c r="H342" s="134">
        <f t="shared" si="25"/>
        <v>1</v>
      </c>
      <c r="I342" s="134">
        <f t="shared" si="25"/>
        <v>0</v>
      </c>
      <c r="J342" s="135">
        <f t="shared" si="26"/>
        <v>4</v>
      </c>
      <c r="K342" s="135">
        <f t="shared" si="26"/>
        <v>0</v>
      </c>
      <c r="L342" s="136">
        <f t="shared" si="27"/>
        <v>28350.6</v>
      </c>
      <c r="M342" s="136">
        <f t="shared" si="28"/>
        <v>0</v>
      </c>
      <c r="N342" s="136">
        <f t="shared" si="29"/>
        <v>28350.6</v>
      </c>
    </row>
    <row r="343" spans="1:14">
      <c r="A343" s="132">
        <v>85</v>
      </c>
      <c r="B343" s="132" t="s">
        <v>29</v>
      </c>
      <c r="C343" s="132" t="s">
        <v>24</v>
      </c>
      <c r="D343" s="132">
        <v>2</v>
      </c>
      <c r="E343" s="133">
        <v>7087.65</v>
      </c>
      <c r="F343" s="132">
        <v>16</v>
      </c>
      <c r="G343" s="132">
        <v>0</v>
      </c>
      <c r="H343" s="134">
        <f t="shared" si="25"/>
        <v>1</v>
      </c>
      <c r="I343" s="134">
        <f t="shared" si="25"/>
        <v>0</v>
      </c>
      <c r="J343" s="135">
        <f t="shared" si="26"/>
        <v>2</v>
      </c>
      <c r="K343" s="135">
        <f t="shared" si="26"/>
        <v>0</v>
      </c>
      <c r="L343" s="136">
        <f t="shared" si="27"/>
        <v>14175.3</v>
      </c>
      <c r="M343" s="136">
        <f t="shared" si="28"/>
        <v>0</v>
      </c>
      <c r="N343" s="136">
        <f t="shared" si="29"/>
        <v>14175.3</v>
      </c>
    </row>
    <row r="344" spans="1:14">
      <c r="A344" s="132">
        <v>90</v>
      </c>
      <c r="B344" s="132">
        <v>1</v>
      </c>
      <c r="C344" s="132" t="s">
        <v>24</v>
      </c>
      <c r="D344" s="132">
        <v>1</v>
      </c>
      <c r="E344" s="133">
        <v>8772.0300000000007</v>
      </c>
      <c r="F344" s="132">
        <v>4</v>
      </c>
      <c r="G344" s="132">
        <v>0</v>
      </c>
      <c r="H344" s="134">
        <f t="shared" si="25"/>
        <v>1</v>
      </c>
      <c r="I344" s="134">
        <f t="shared" si="25"/>
        <v>0</v>
      </c>
      <c r="J344" s="135">
        <f t="shared" si="26"/>
        <v>1</v>
      </c>
      <c r="K344" s="135">
        <f t="shared" si="26"/>
        <v>0</v>
      </c>
      <c r="L344" s="136">
        <f t="shared" si="27"/>
        <v>8772.0300000000007</v>
      </c>
      <c r="M344" s="136">
        <f t="shared" si="28"/>
        <v>0</v>
      </c>
      <c r="N344" s="136">
        <f t="shared" si="29"/>
        <v>8772.0300000000007</v>
      </c>
    </row>
    <row r="345" spans="1:14">
      <c r="A345" s="132">
        <v>90</v>
      </c>
      <c r="B345" s="132" t="s">
        <v>29</v>
      </c>
      <c r="C345" s="132" t="s">
        <v>24</v>
      </c>
      <c r="D345" s="132">
        <v>1</v>
      </c>
      <c r="E345" s="133">
        <v>8772.0300000000007</v>
      </c>
      <c r="F345" s="132">
        <v>8</v>
      </c>
      <c r="G345" s="132">
        <v>0</v>
      </c>
      <c r="H345" s="134">
        <f t="shared" si="25"/>
        <v>1</v>
      </c>
      <c r="I345" s="134">
        <f t="shared" si="25"/>
        <v>0</v>
      </c>
      <c r="J345" s="135">
        <f t="shared" si="26"/>
        <v>1</v>
      </c>
      <c r="K345" s="135">
        <f t="shared" si="26"/>
        <v>0</v>
      </c>
      <c r="L345" s="136">
        <f t="shared" si="27"/>
        <v>8772.0300000000007</v>
      </c>
      <c r="M345" s="136">
        <f t="shared" si="28"/>
        <v>0</v>
      </c>
      <c r="N345" s="136">
        <f t="shared" si="29"/>
        <v>8772.0300000000007</v>
      </c>
    </row>
    <row r="346" spans="1:14">
      <c r="A346" s="132">
        <v>100</v>
      </c>
      <c r="B346" s="132" t="s">
        <v>29</v>
      </c>
      <c r="C346" s="132" t="s">
        <v>24</v>
      </c>
      <c r="D346" s="132">
        <v>1</v>
      </c>
      <c r="E346" s="133">
        <v>9837.4699999999993</v>
      </c>
      <c r="F346" s="132">
        <v>8</v>
      </c>
      <c r="G346" s="132">
        <v>0</v>
      </c>
      <c r="H346" s="134">
        <f t="shared" si="25"/>
        <v>1</v>
      </c>
      <c r="I346" s="134">
        <f t="shared" si="25"/>
        <v>0</v>
      </c>
      <c r="J346" s="135">
        <f t="shared" si="26"/>
        <v>1</v>
      </c>
      <c r="K346" s="135">
        <f t="shared" si="26"/>
        <v>0</v>
      </c>
      <c r="L346" s="136">
        <f t="shared" si="27"/>
        <v>9837.4699999999993</v>
      </c>
      <c r="M346" s="136">
        <f t="shared" si="28"/>
        <v>0</v>
      </c>
      <c r="N346" s="136">
        <f t="shared" si="29"/>
        <v>9837.4699999999993</v>
      </c>
    </row>
    <row r="347" spans="1:14">
      <c r="A347" s="132">
        <v>105</v>
      </c>
      <c r="B347" s="132" t="s">
        <v>29</v>
      </c>
      <c r="C347" s="132" t="s">
        <v>24</v>
      </c>
      <c r="D347" s="132">
        <v>1</v>
      </c>
      <c r="E347" s="133">
        <v>9837.4699999999993</v>
      </c>
      <c r="F347" s="132">
        <v>8</v>
      </c>
      <c r="G347" s="132">
        <v>0</v>
      </c>
      <c r="H347" s="134">
        <f t="shared" si="25"/>
        <v>1</v>
      </c>
      <c r="I347" s="134">
        <f t="shared" si="25"/>
        <v>0</v>
      </c>
      <c r="J347" s="135">
        <f t="shared" si="26"/>
        <v>1</v>
      </c>
      <c r="K347" s="135">
        <f t="shared" si="26"/>
        <v>0</v>
      </c>
      <c r="L347" s="136">
        <f t="shared" si="27"/>
        <v>9837.4699999999993</v>
      </c>
      <c r="M347" s="136">
        <f t="shared" si="28"/>
        <v>0</v>
      </c>
      <c r="N347" s="136">
        <f t="shared" si="29"/>
        <v>9837.4699999999993</v>
      </c>
    </row>
    <row r="348" spans="1:14">
      <c r="D348" s="137">
        <f>SUM(D6:D347)</f>
        <v>204175</v>
      </c>
      <c r="E348" s="137">
        <f t="shared" ref="E348:G348" si="30">SUM(E6:E347)</f>
        <v>388512.78999999986</v>
      </c>
      <c r="F348" s="137">
        <f t="shared" si="30"/>
        <v>709720</v>
      </c>
      <c r="G348" s="137">
        <f t="shared" si="30"/>
        <v>451881</v>
      </c>
    </row>
    <row r="349" spans="1:14">
      <c r="I349" s="58" t="s">
        <v>23</v>
      </c>
      <c r="L349" s="136">
        <f>SUM(L6:L347)</f>
        <v>86248808.511871576</v>
      </c>
      <c r="M349" s="136">
        <f>SUM(M6:M347)</f>
        <v>64404423.908128388</v>
      </c>
      <c r="N349" s="136">
        <f>SUM(N6:N347)</f>
        <v>150653232.41999981</v>
      </c>
    </row>
    <row r="350" spans="1:14">
      <c r="L350" s="134">
        <f>L349/N349</f>
        <v>0.57249889117162889</v>
      </c>
      <c r="M350" s="134">
        <f>M349/N349</f>
        <v>0.42750110882837222</v>
      </c>
    </row>
    <row r="352" spans="1:14" ht="15.75" thickBot="1"/>
    <row r="353" spans="1:11" ht="30.75" thickBot="1">
      <c r="A353" s="138" t="s">
        <v>186</v>
      </c>
      <c r="B353" s="139"/>
      <c r="C353" s="140"/>
      <c r="D353" s="141" t="str">
        <f>+D4</f>
        <v>Number of poles</v>
      </c>
      <c r="E353" s="141" t="str">
        <f>+F4</f>
        <v>Primary Connections</v>
      </c>
      <c r="F353" s="141" t="str">
        <f>+G4</f>
        <v>Secondary Connections</v>
      </c>
      <c r="G353" s="140"/>
      <c r="H353" s="140"/>
      <c r="I353" s="142" t="s">
        <v>6</v>
      </c>
      <c r="J353" s="142" t="s">
        <v>7</v>
      </c>
      <c r="K353" s="143"/>
    </row>
    <row r="354" spans="1:11">
      <c r="A354" s="144" t="s">
        <v>0</v>
      </c>
      <c r="B354" s="145"/>
      <c r="C354" s="146"/>
      <c r="D354" s="147">
        <f>SUM(D6:D347)</f>
        <v>204175</v>
      </c>
      <c r="E354" s="147">
        <f>SUM(F6:F347)</f>
        <v>709720</v>
      </c>
      <c r="F354" s="147">
        <f>SUM(G6:G347)</f>
        <v>451881</v>
      </c>
      <c r="G354" s="146"/>
      <c r="H354" s="146"/>
      <c r="I354" s="148">
        <f>L349</f>
        <v>86248808.511871576</v>
      </c>
      <c r="J354" s="148">
        <f>M349</f>
        <v>64404423.908128388</v>
      </c>
      <c r="K354" s="149">
        <f>N349</f>
        <v>150653232.41999981</v>
      </c>
    </row>
    <row r="355" spans="1:11" ht="15.75" thickBot="1">
      <c r="A355" s="150"/>
      <c r="B355" s="151"/>
      <c r="C355" s="151"/>
      <c r="D355" s="151"/>
      <c r="E355" s="151"/>
      <c r="F355" s="151"/>
      <c r="G355" s="151"/>
      <c r="H355" s="151"/>
      <c r="I355" s="152">
        <f>I354/K354</f>
        <v>0.57249889117162889</v>
      </c>
      <c r="J355" s="152">
        <f>J354/K354</f>
        <v>0.42750110882837222</v>
      </c>
      <c r="K355" s="153">
        <f>I355+J355</f>
        <v>1.0000000000000011</v>
      </c>
    </row>
    <row r="356" spans="1:11">
      <c r="A356" s="47"/>
      <c r="B356" s="47"/>
      <c r="C356" s="47"/>
      <c r="D356" s="47"/>
      <c r="E356" s="47"/>
      <c r="F356" s="47"/>
      <c r="G356" s="47"/>
      <c r="H356" s="47"/>
      <c r="I356" s="46"/>
      <c r="J356" s="46"/>
      <c r="K356" s="47"/>
    </row>
    <row r="357" spans="1:11" ht="15.75" thickBot="1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</row>
    <row r="358" spans="1:11" ht="30.75" thickBot="1">
      <c r="A358" s="138"/>
      <c r="B358" s="139"/>
      <c r="C358" s="155"/>
      <c r="D358" s="141" t="str">
        <f>+D353</f>
        <v>Number of poles</v>
      </c>
      <c r="E358" s="141" t="str">
        <f>+E353</f>
        <v>Primary Connections</v>
      </c>
      <c r="F358" s="141" t="str">
        <f>+F353</f>
        <v>Secondary Connections</v>
      </c>
      <c r="G358" s="141" t="s">
        <v>184</v>
      </c>
      <c r="H358" s="155" t="s">
        <v>185</v>
      </c>
      <c r="I358" s="142" t="s">
        <v>6</v>
      </c>
      <c r="J358" s="142" t="s">
        <v>7</v>
      </c>
      <c r="K358" s="156"/>
    </row>
    <row r="359" spans="1:11">
      <c r="A359" s="144" t="s">
        <v>31</v>
      </c>
      <c r="B359" s="145"/>
      <c r="C359" s="157"/>
      <c r="D359" s="147">
        <f>D354</f>
        <v>204175</v>
      </c>
      <c r="E359" s="147">
        <f>E354</f>
        <v>709720</v>
      </c>
      <c r="F359" s="147">
        <f>F354</f>
        <v>451881</v>
      </c>
      <c r="G359" s="158" t="s">
        <v>32</v>
      </c>
      <c r="H359" s="128">
        <f>E121</f>
        <v>612.17999999999995</v>
      </c>
      <c r="I359" s="159">
        <f>(E359/(E359+F359))*D359*H359</f>
        <v>76368061.706713393</v>
      </c>
      <c r="J359" s="148">
        <f>(F359/(E359+F359))*D359*H359</f>
        <v>48623789.793286592</v>
      </c>
      <c r="K359" s="149">
        <f>I359+J359</f>
        <v>124991851.49999999</v>
      </c>
    </row>
    <row r="360" spans="1:11" ht="15.75" thickBot="1">
      <c r="A360" s="160" t="s">
        <v>33</v>
      </c>
      <c r="B360" s="161"/>
      <c r="C360" s="162"/>
      <c r="D360" s="151"/>
      <c r="E360" s="151"/>
      <c r="F360" s="151"/>
      <c r="G360" s="151"/>
      <c r="H360" s="151"/>
      <c r="I360" s="152">
        <f>I359/K354</f>
        <v>0.50691286526007018</v>
      </c>
      <c r="J360" s="152">
        <f>J359/K354</f>
        <v>0.32275304692919149</v>
      </c>
      <c r="K360" s="153">
        <f>K359/K354</f>
        <v>0.82966591218926167</v>
      </c>
    </row>
    <row r="361" spans="1:11">
      <c r="A361" s="144" t="s">
        <v>30</v>
      </c>
      <c r="B361" s="145"/>
      <c r="C361" s="157"/>
      <c r="D361" s="146"/>
      <c r="E361" s="146"/>
      <c r="F361" s="146"/>
      <c r="G361" s="146"/>
      <c r="H361" s="146"/>
      <c r="I361" s="148">
        <f>I354-I359</f>
        <v>9880746.805158183</v>
      </c>
      <c r="J361" s="148">
        <f>J354-J359</f>
        <v>15780634.114841796</v>
      </c>
      <c r="K361" s="149">
        <f>K354-K359</f>
        <v>25661380.919999823</v>
      </c>
    </row>
    <row r="362" spans="1:11" ht="15.75" thickBot="1">
      <c r="A362" s="150"/>
      <c r="B362" s="151"/>
      <c r="C362" s="151"/>
      <c r="D362" s="151"/>
      <c r="E362" s="151"/>
      <c r="F362" s="151"/>
      <c r="G362" s="151"/>
      <c r="H362" s="151"/>
      <c r="I362" s="152">
        <f>I361/K354</f>
        <v>6.5586025911558696E-2</v>
      </c>
      <c r="J362" s="152">
        <f>J361/K354</f>
        <v>0.10474806189918071</v>
      </c>
      <c r="K362" s="153">
        <f>K361/K354</f>
        <v>0.17033408781073836</v>
      </c>
    </row>
    <row r="363" spans="1:11">
      <c r="K363" s="134"/>
    </row>
    <row r="365" spans="1:11">
      <c r="B365" s="61" t="s">
        <v>204</v>
      </c>
    </row>
    <row r="367" spans="1:11">
      <c r="B367" s="70"/>
    </row>
    <row r="368" spans="1:11">
      <c r="B368" s="61"/>
    </row>
  </sheetData>
  <pageMargins left="0.7" right="0.7" top="0.75" bottom="0.75" header="0.3" footer="0.3"/>
  <pageSetup scale="34" orientation="portrait" r:id="rId1"/>
  <rowBreaks count="2" manualBreakCount="2">
    <brk id="70" max="16383" man="1"/>
    <brk id="3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zoomScaleNormal="100" workbookViewId="0">
      <pane ySplit="6" topLeftCell="A7" activePane="bottomLeft" state="frozen"/>
      <selection activeCell="H359" sqref="H359"/>
      <selection pane="bottomLeft" activeCell="A2" sqref="A2"/>
    </sheetView>
  </sheetViews>
  <sheetFormatPr defaultColWidth="8.7109375" defaultRowHeight="15"/>
  <cols>
    <col min="1" max="1" width="12" style="58" bestFit="1" customWidth="1"/>
    <col min="2" max="2" width="13.5703125" style="58" bestFit="1" customWidth="1"/>
    <col min="3" max="3" width="12.7109375" style="58" customWidth="1"/>
    <col min="4" max="4" width="11.140625" style="58" bestFit="1" customWidth="1"/>
    <col min="5" max="5" width="13" style="58" customWidth="1"/>
    <col min="6" max="6" width="18.28515625" style="58" customWidth="1"/>
    <col min="7" max="7" width="18.28515625" style="170" customWidth="1"/>
    <col min="8" max="8" width="13.85546875" style="58" bestFit="1" customWidth="1"/>
    <col min="9" max="9" width="12" style="58" bestFit="1" customWidth="1"/>
    <col min="10" max="10" width="19.85546875" style="58" bestFit="1" customWidth="1"/>
    <col min="11" max="11" width="10" style="58" customWidth="1"/>
    <col min="12" max="12" width="16.28515625" style="58" bestFit="1" customWidth="1"/>
    <col min="13" max="13" width="15.5703125" style="58" bestFit="1" customWidth="1"/>
    <col min="14" max="14" width="13.5703125" style="58" bestFit="1" customWidth="1"/>
    <col min="15" max="15" width="14.28515625" style="58" bestFit="1" customWidth="1"/>
    <col min="16" max="16" width="14.85546875" style="58" bestFit="1" customWidth="1"/>
    <col min="17" max="16384" width="8.7109375" style="58"/>
  </cols>
  <sheetData>
    <row r="1" spans="1:16">
      <c r="A1" s="4" t="str">
        <f>'2020KY 364 Poles &amp; Towers'!A1</f>
        <v>Kentucky Power</v>
      </c>
    </row>
    <row r="2" spans="1:16">
      <c r="A2" s="4" t="s">
        <v>34</v>
      </c>
    </row>
    <row r="3" spans="1:16">
      <c r="A3" s="4" t="str">
        <f>'2020KY 364 Poles &amp; Towers'!A3</f>
        <v>Test Period Ending March 31, 2020</v>
      </c>
    </row>
    <row r="5" spans="1:16" s="129" customFormat="1" ht="45">
      <c r="A5" s="129" t="s">
        <v>35</v>
      </c>
      <c r="B5" s="129" t="s">
        <v>205</v>
      </c>
      <c r="C5" s="129" t="s">
        <v>206</v>
      </c>
      <c r="D5" s="129" t="s">
        <v>207</v>
      </c>
      <c r="E5" s="129" t="s">
        <v>208</v>
      </c>
      <c r="F5" s="129" t="s">
        <v>209</v>
      </c>
      <c r="G5" s="163" t="s">
        <v>210</v>
      </c>
      <c r="H5" s="129" t="s">
        <v>211</v>
      </c>
      <c r="I5" s="129" t="s">
        <v>212</v>
      </c>
      <c r="J5" s="129" t="s">
        <v>213</v>
      </c>
      <c r="K5" s="129" t="s">
        <v>214</v>
      </c>
      <c r="L5" s="129" t="s">
        <v>215</v>
      </c>
      <c r="M5" s="129" t="s">
        <v>216</v>
      </c>
      <c r="N5" s="129" t="s">
        <v>217</v>
      </c>
      <c r="O5" s="129" t="s">
        <v>218</v>
      </c>
      <c r="P5" s="129" t="s">
        <v>23</v>
      </c>
    </row>
    <row r="6" spans="1:16" s="164" customFormat="1">
      <c r="A6" s="164" t="s">
        <v>219</v>
      </c>
      <c r="B6" s="164" t="s">
        <v>220</v>
      </c>
      <c r="C6" s="164" t="s">
        <v>221</v>
      </c>
      <c r="D6" s="164" t="s">
        <v>222</v>
      </c>
      <c r="E6" s="164" t="s">
        <v>223</v>
      </c>
      <c r="F6" s="164" t="s">
        <v>224</v>
      </c>
      <c r="G6" s="165" t="s">
        <v>225</v>
      </c>
      <c r="H6" s="164" t="s">
        <v>226</v>
      </c>
      <c r="I6" s="164" t="s">
        <v>227</v>
      </c>
      <c r="J6" s="164" t="s">
        <v>228</v>
      </c>
      <c r="K6" s="164" t="s">
        <v>229</v>
      </c>
      <c r="L6" s="164" t="s">
        <v>230</v>
      </c>
      <c r="M6" s="164" t="s">
        <v>231</v>
      </c>
      <c r="N6" s="164" t="s">
        <v>232</v>
      </c>
      <c r="O6" s="164" t="s">
        <v>233</v>
      </c>
      <c r="P6" s="164" t="s">
        <v>234</v>
      </c>
    </row>
    <row r="7" spans="1:16">
      <c r="A7" s="132" t="s">
        <v>29</v>
      </c>
      <c r="B7" s="132">
        <v>20676.731</v>
      </c>
      <c r="C7" s="132">
        <v>45954.853000000003</v>
      </c>
      <c r="D7" s="132">
        <v>226</v>
      </c>
      <c r="E7" s="132">
        <v>492</v>
      </c>
      <c r="F7" s="166">
        <f>SUM(B7:E7)</f>
        <v>67349.584000000003</v>
      </c>
      <c r="G7" s="167">
        <v>0.74</v>
      </c>
      <c r="H7" s="136">
        <f>F7*G7</f>
        <v>49838.692159999999</v>
      </c>
      <c r="I7" s="132">
        <v>80182.539999999994</v>
      </c>
      <c r="J7" s="132">
        <v>64374.095999999998</v>
      </c>
      <c r="K7" s="132">
        <v>1092</v>
      </c>
      <c r="L7" s="132">
        <v>884</v>
      </c>
      <c r="M7" s="166">
        <f>SUM(I7:L7)</f>
        <v>146532.636</v>
      </c>
      <c r="N7" s="168">
        <v>0.42333333333333334</v>
      </c>
      <c r="O7" s="169">
        <f>M7*N7</f>
        <v>62032.149239999999</v>
      </c>
      <c r="P7" s="136">
        <f>H7+O7</f>
        <v>111870.8414</v>
      </c>
    </row>
    <row r="8" spans="1:16">
      <c r="A8" s="132" t="s">
        <v>92</v>
      </c>
      <c r="B8" s="132">
        <v>653.99900000000002</v>
      </c>
      <c r="C8" s="132">
        <v>12995.95</v>
      </c>
      <c r="D8" s="132">
        <v>12</v>
      </c>
      <c r="E8" s="132">
        <v>116</v>
      </c>
      <c r="F8" s="166">
        <f t="shared" ref="F8:F71" si="0">SUM(B8:E8)</f>
        <v>13777.949000000001</v>
      </c>
      <c r="G8" s="167">
        <v>0.74</v>
      </c>
      <c r="H8" s="136">
        <f t="shared" ref="H8:H71" si="1">F8*G8</f>
        <v>10195.68226</v>
      </c>
      <c r="I8" s="132">
        <v>0</v>
      </c>
      <c r="J8" s="132">
        <v>0</v>
      </c>
      <c r="K8" s="132">
        <v>0</v>
      </c>
      <c r="L8" s="132">
        <v>0</v>
      </c>
      <c r="M8" s="166">
        <f t="shared" ref="M8:M71" si="2">SUM(I8:L8)</f>
        <v>0</v>
      </c>
      <c r="N8" s="168"/>
      <c r="O8" s="169">
        <f t="shared" ref="O8:O71" si="3">M8*N8</f>
        <v>0</v>
      </c>
      <c r="P8" s="136">
        <f t="shared" ref="P8:P71" si="4">H8+O8</f>
        <v>10195.68226</v>
      </c>
    </row>
    <row r="9" spans="1:16">
      <c r="A9" s="132" t="s">
        <v>93</v>
      </c>
      <c r="B9" s="132">
        <v>606.25400000000002</v>
      </c>
      <c r="C9" s="132">
        <v>2177.5</v>
      </c>
      <c r="D9" s="132">
        <v>10</v>
      </c>
      <c r="E9" s="132">
        <v>16</v>
      </c>
      <c r="F9" s="166">
        <f t="shared" si="0"/>
        <v>2809.7539999999999</v>
      </c>
      <c r="G9" s="167">
        <v>0.74</v>
      </c>
      <c r="H9" s="136">
        <f t="shared" si="1"/>
        <v>2079.2179599999999</v>
      </c>
      <c r="I9" s="132">
        <v>6861.0010000000002</v>
      </c>
      <c r="J9" s="132">
        <v>3737.5</v>
      </c>
      <c r="K9" s="132">
        <v>104</v>
      </c>
      <c r="L9" s="132">
        <v>56</v>
      </c>
      <c r="M9" s="166">
        <f t="shared" si="2"/>
        <v>10758.501</v>
      </c>
      <c r="N9" s="168">
        <v>0.42333333333333334</v>
      </c>
      <c r="O9" s="169">
        <f t="shared" si="3"/>
        <v>4554.4320900000002</v>
      </c>
      <c r="P9" s="136">
        <f t="shared" si="4"/>
        <v>6633.6500500000002</v>
      </c>
    </row>
    <row r="10" spans="1:16">
      <c r="A10" s="132" t="s">
        <v>180</v>
      </c>
      <c r="B10" s="132">
        <v>0</v>
      </c>
      <c r="C10" s="132">
        <v>1519.9970000000001</v>
      </c>
      <c r="D10" s="132">
        <v>0</v>
      </c>
      <c r="E10" s="132">
        <v>15</v>
      </c>
      <c r="F10" s="166">
        <f t="shared" si="0"/>
        <v>1534.9970000000001</v>
      </c>
      <c r="G10" s="167">
        <v>0.74</v>
      </c>
      <c r="H10" s="136">
        <f t="shared" si="1"/>
        <v>1135.89778</v>
      </c>
      <c r="I10" s="132">
        <v>0</v>
      </c>
      <c r="J10" s="132">
        <v>0</v>
      </c>
      <c r="K10" s="132">
        <v>0</v>
      </c>
      <c r="L10" s="132">
        <v>0</v>
      </c>
      <c r="M10" s="166">
        <f t="shared" si="2"/>
        <v>0</v>
      </c>
      <c r="N10" s="168"/>
      <c r="O10" s="169">
        <f t="shared" si="3"/>
        <v>0</v>
      </c>
      <c r="P10" s="136">
        <f t="shared" si="4"/>
        <v>1135.89778</v>
      </c>
    </row>
    <row r="11" spans="1:16">
      <c r="A11" s="132" t="s">
        <v>181</v>
      </c>
      <c r="B11" s="132">
        <v>0</v>
      </c>
      <c r="C11" s="132">
        <v>92.623000000000005</v>
      </c>
      <c r="D11" s="132">
        <v>0</v>
      </c>
      <c r="E11" s="132">
        <v>2</v>
      </c>
      <c r="F11" s="166">
        <f t="shared" si="0"/>
        <v>94.623000000000005</v>
      </c>
      <c r="G11" s="167">
        <v>0.74</v>
      </c>
      <c r="H11" s="136">
        <f t="shared" si="1"/>
        <v>70.021020000000007</v>
      </c>
      <c r="I11" s="132">
        <v>0</v>
      </c>
      <c r="J11" s="132">
        <v>0</v>
      </c>
      <c r="K11" s="132">
        <v>0</v>
      </c>
      <c r="L11" s="132">
        <v>0</v>
      </c>
      <c r="M11" s="166">
        <f t="shared" si="2"/>
        <v>0</v>
      </c>
      <c r="N11" s="168"/>
      <c r="O11" s="169">
        <f t="shared" si="3"/>
        <v>0</v>
      </c>
      <c r="P11" s="136">
        <f t="shared" si="4"/>
        <v>70.021020000000007</v>
      </c>
    </row>
    <row r="12" spans="1:16">
      <c r="A12" s="132" t="s">
        <v>235</v>
      </c>
      <c r="B12" s="132">
        <v>6851.9520000000002</v>
      </c>
      <c r="C12" s="132">
        <v>6851.9520000000002</v>
      </c>
      <c r="D12" s="132">
        <v>45</v>
      </c>
      <c r="E12" s="132">
        <v>45</v>
      </c>
      <c r="F12" s="166">
        <f t="shared" si="0"/>
        <v>13793.904</v>
      </c>
      <c r="G12" s="167">
        <v>1.96</v>
      </c>
      <c r="H12" s="136">
        <f t="shared" si="1"/>
        <v>27036.05184</v>
      </c>
      <c r="I12" s="132">
        <v>0</v>
      </c>
      <c r="J12" s="132">
        <v>0</v>
      </c>
      <c r="K12" s="132">
        <v>0</v>
      </c>
      <c r="L12" s="132">
        <v>0</v>
      </c>
      <c r="M12" s="166">
        <f t="shared" si="2"/>
        <v>0</v>
      </c>
      <c r="N12" s="168"/>
      <c r="O12" s="169">
        <f t="shared" si="3"/>
        <v>0</v>
      </c>
      <c r="P12" s="136">
        <f t="shared" si="4"/>
        <v>27036.05184</v>
      </c>
    </row>
    <row r="13" spans="1:16">
      <c r="A13" s="132" t="s">
        <v>94</v>
      </c>
      <c r="B13" s="132">
        <v>1316.4970000000001</v>
      </c>
      <c r="C13" s="132">
        <v>656.49900000000002</v>
      </c>
      <c r="D13" s="132">
        <v>11</v>
      </c>
      <c r="E13" s="132">
        <v>7</v>
      </c>
      <c r="F13" s="166">
        <f t="shared" si="0"/>
        <v>1990.9960000000001</v>
      </c>
      <c r="G13" s="167">
        <v>1.96</v>
      </c>
      <c r="H13" s="136">
        <f t="shared" si="1"/>
        <v>3902.3521599999999</v>
      </c>
      <c r="I13" s="132">
        <v>0</v>
      </c>
      <c r="J13" s="132">
        <v>0</v>
      </c>
      <c r="K13" s="132">
        <v>0</v>
      </c>
      <c r="L13" s="132">
        <v>0</v>
      </c>
      <c r="M13" s="166">
        <f t="shared" si="2"/>
        <v>0</v>
      </c>
      <c r="N13" s="168"/>
      <c r="O13" s="169">
        <f t="shared" si="3"/>
        <v>0</v>
      </c>
      <c r="P13" s="136">
        <f t="shared" si="4"/>
        <v>3902.3521599999999</v>
      </c>
    </row>
    <row r="14" spans="1:16">
      <c r="A14" s="132" t="s">
        <v>236</v>
      </c>
      <c r="B14" s="132">
        <v>6081.866</v>
      </c>
      <c r="C14" s="132">
        <v>2669.3589999999999</v>
      </c>
      <c r="D14" s="132">
        <v>36</v>
      </c>
      <c r="E14" s="132">
        <v>24</v>
      </c>
      <c r="F14" s="166">
        <f t="shared" si="0"/>
        <v>8811.2250000000004</v>
      </c>
      <c r="G14" s="167">
        <v>1.28</v>
      </c>
      <c r="H14" s="136">
        <f t="shared" si="1"/>
        <v>11278.368</v>
      </c>
      <c r="I14" s="132">
        <v>403.99900000000002</v>
      </c>
      <c r="J14" s="132">
        <v>331.99900000000002</v>
      </c>
      <c r="K14" s="132">
        <v>8</v>
      </c>
      <c r="L14" s="132">
        <v>6</v>
      </c>
      <c r="M14" s="166">
        <f t="shared" si="2"/>
        <v>749.99800000000005</v>
      </c>
      <c r="N14" s="168">
        <v>0.71333333333333337</v>
      </c>
      <c r="O14" s="169">
        <f t="shared" si="3"/>
        <v>534.99857333333341</v>
      </c>
      <c r="P14" s="136">
        <f t="shared" si="4"/>
        <v>11813.366573333335</v>
      </c>
    </row>
    <row r="15" spans="1:16">
      <c r="A15" s="132" t="s">
        <v>38</v>
      </c>
      <c r="B15" s="132">
        <v>5271230.858</v>
      </c>
      <c r="C15" s="132">
        <v>2829640.1680000001</v>
      </c>
      <c r="D15" s="132">
        <v>38307</v>
      </c>
      <c r="E15" s="132">
        <v>21779</v>
      </c>
      <c r="F15" s="166">
        <f t="shared" si="0"/>
        <v>8160957.0260000005</v>
      </c>
      <c r="G15" s="167">
        <v>1.28</v>
      </c>
      <c r="H15" s="136">
        <f t="shared" si="1"/>
        <v>10446024.993280001</v>
      </c>
      <c r="I15" s="132">
        <v>55072.26</v>
      </c>
      <c r="J15" s="132">
        <v>33980.54</v>
      </c>
      <c r="K15" s="132">
        <v>674</v>
      </c>
      <c r="L15" s="132">
        <v>418</v>
      </c>
      <c r="M15" s="166">
        <f t="shared" si="2"/>
        <v>90144.8</v>
      </c>
      <c r="N15" s="168">
        <v>0.71333333333333337</v>
      </c>
      <c r="O15" s="169">
        <f t="shared" si="3"/>
        <v>64303.290666666675</v>
      </c>
      <c r="P15" s="136">
        <f t="shared" si="4"/>
        <v>10510328.283946667</v>
      </c>
    </row>
    <row r="16" spans="1:16">
      <c r="A16" s="132" t="s">
        <v>39</v>
      </c>
      <c r="B16" s="132">
        <v>258886.28599999999</v>
      </c>
      <c r="C16" s="132">
        <v>371886.89199999999</v>
      </c>
      <c r="D16" s="132">
        <v>2558</v>
      </c>
      <c r="E16" s="132">
        <v>2934</v>
      </c>
      <c r="F16" s="166">
        <f t="shared" si="0"/>
        <v>636265.17799999996</v>
      </c>
      <c r="G16" s="167">
        <v>1.28</v>
      </c>
      <c r="H16" s="136">
        <f t="shared" si="1"/>
        <v>814419.42784000002</v>
      </c>
      <c r="I16" s="132">
        <v>6640783.3360000001</v>
      </c>
      <c r="J16" s="132">
        <v>3317228.8590000002</v>
      </c>
      <c r="K16" s="132">
        <v>103772</v>
      </c>
      <c r="L16" s="132">
        <v>51826</v>
      </c>
      <c r="M16" s="166">
        <f t="shared" si="2"/>
        <v>10113610.195</v>
      </c>
      <c r="N16" s="168">
        <v>0.71333333333333337</v>
      </c>
      <c r="O16" s="169">
        <f t="shared" si="3"/>
        <v>7214375.272433334</v>
      </c>
      <c r="P16" s="136">
        <f t="shared" si="4"/>
        <v>8028794.700273334</v>
      </c>
    </row>
    <row r="17" spans="1:16">
      <c r="A17" s="132" t="s">
        <v>40</v>
      </c>
      <c r="B17" s="132">
        <v>430720.40399999998</v>
      </c>
      <c r="C17" s="132">
        <v>154106.16399999999</v>
      </c>
      <c r="D17" s="132">
        <v>3549</v>
      </c>
      <c r="E17" s="132">
        <v>1540</v>
      </c>
      <c r="F17" s="166">
        <f t="shared" si="0"/>
        <v>589915.56799999997</v>
      </c>
      <c r="G17" s="167">
        <v>1.28</v>
      </c>
      <c r="H17" s="136">
        <f t="shared" si="1"/>
        <v>755091.92703999998</v>
      </c>
      <c r="I17" s="132">
        <v>95753.971000000005</v>
      </c>
      <c r="J17" s="132">
        <v>54451.110999999997</v>
      </c>
      <c r="K17" s="132">
        <v>1457</v>
      </c>
      <c r="L17" s="132">
        <v>811</v>
      </c>
      <c r="M17" s="166">
        <f t="shared" si="2"/>
        <v>152473.08199999999</v>
      </c>
      <c r="N17" s="168">
        <v>0.53500000000000003</v>
      </c>
      <c r="O17" s="169">
        <f t="shared" si="3"/>
        <v>81573.098870000002</v>
      </c>
      <c r="P17" s="136">
        <f t="shared" si="4"/>
        <v>836665.02590999997</v>
      </c>
    </row>
    <row r="18" spans="1:16">
      <c r="A18" s="132" t="s">
        <v>139</v>
      </c>
      <c r="B18" s="132">
        <v>0</v>
      </c>
      <c r="C18" s="132">
        <v>0</v>
      </c>
      <c r="D18" s="132">
        <v>0</v>
      </c>
      <c r="E18" s="132">
        <v>0</v>
      </c>
      <c r="F18" s="166">
        <f t="shared" si="0"/>
        <v>0</v>
      </c>
      <c r="G18" s="167">
        <v>2.37</v>
      </c>
      <c r="H18" s="136">
        <f t="shared" si="1"/>
        <v>0</v>
      </c>
      <c r="I18" s="132">
        <v>80</v>
      </c>
      <c r="J18" s="132">
        <v>80</v>
      </c>
      <c r="K18" s="132">
        <v>2</v>
      </c>
      <c r="L18" s="132">
        <v>2</v>
      </c>
      <c r="M18" s="166">
        <f t="shared" si="2"/>
        <v>164</v>
      </c>
      <c r="N18" s="168">
        <v>2.35</v>
      </c>
      <c r="O18" s="169">
        <f t="shared" si="3"/>
        <v>385.40000000000003</v>
      </c>
      <c r="P18" s="136">
        <f t="shared" si="4"/>
        <v>385.40000000000003</v>
      </c>
    </row>
    <row r="19" spans="1:16">
      <c r="A19" s="132" t="s">
        <v>41</v>
      </c>
      <c r="B19" s="132">
        <v>33470.894</v>
      </c>
      <c r="C19" s="132">
        <v>15254.915000000001</v>
      </c>
      <c r="D19" s="132">
        <v>328</v>
      </c>
      <c r="E19" s="132">
        <v>189</v>
      </c>
      <c r="F19" s="166">
        <f t="shared" si="0"/>
        <v>49242.809000000001</v>
      </c>
      <c r="G19" s="167">
        <v>2.37</v>
      </c>
      <c r="H19" s="136">
        <f t="shared" si="1"/>
        <v>116705.45733</v>
      </c>
      <c r="I19" s="132">
        <v>8653.9320000000007</v>
      </c>
      <c r="J19" s="132">
        <v>4344.9660000000003</v>
      </c>
      <c r="K19" s="132">
        <v>123</v>
      </c>
      <c r="L19" s="132">
        <v>62</v>
      </c>
      <c r="M19" s="166">
        <f t="shared" si="2"/>
        <v>13183.898000000001</v>
      </c>
      <c r="N19" s="168">
        <v>2.35</v>
      </c>
      <c r="O19" s="169">
        <f t="shared" si="3"/>
        <v>30982.160300000003</v>
      </c>
      <c r="P19" s="136">
        <f t="shared" si="4"/>
        <v>147687.61762999999</v>
      </c>
    </row>
    <row r="20" spans="1:16">
      <c r="A20" s="132" t="s">
        <v>140</v>
      </c>
      <c r="B20" s="132">
        <v>30212.669000000002</v>
      </c>
      <c r="C20" s="132">
        <v>2327.1489999999999</v>
      </c>
      <c r="D20" s="132">
        <v>260</v>
      </c>
      <c r="E20" s="132">
        <v>19</v>
      </c>
      <c r="F20" s="166">
        <f t="shared" si="0"/>
        <v>32818.817999999999</v>
      </c>
      <c r="G20" s="167">
        <v>2.37</v>
      </c>
      <c r="H20" s="136">
        <f t="shared" si="1"/>
        <v>77780.598660000003</v>
      </c>
      <c r="I20" s="132">
        <v>0</v>
      </c>
      <c r="J20" s="132">
        <v>0</v>
      </c>
      <c r="K20" s="132">
        <v>0</v>
      </c>
      <c r="L20" s="132">
        <v>0</v>
      </c>
      <c r="M20" s="166">
        <f t="shared" si="2"/>
        <v>0</v>
      </c>
      <c r="N20" s="168">
        <v>2.35</v>
      </c>
      <c r="O20" s="169">
        <f t="shared" si="3"/>
        <v>0</v>
      </c>
      <c r="P20" s="136">
        <f t="shared" si="4"/>
        <v>77780.598660000003</v>
      </c>
    </row>
    <row r="21" spans="1:16">
      <c r="A21" s="132" t="s">
        <v>237</v>
      </c>
      <c r="B21" s="132">
        <v>0</v>
      </c>
      <c r="C21" s="132">
        <v>213</v>
      </c>
      <c r="D21" s="132">
        <v>0</v>
      </c>
      <c r="E21" s="132">
        <v>2</v>
      </c>
      <c r="F21" s="166">
        <f t="shared" si="0"/>
        <v>215</v>
      </c>
      <c r="G21" s="167">
        <v>2.37</v>
      </c>
      <c r="H21" s="136">
        <f t="shared" si="1"/>
        <v>509.55</v>
      </c>
      <c r="I21" s="132">
        <v>0</v>
      </c>
      <c r="J21" s="132">
        <v>0</v>
      </c>
      <c r="K21" s="132">
        <v>0</v>
      </c>
      <c r="L21" s="132">
        <v>0</v>
      </c>
      <c r="M21" s="166">
        <f t="shared" si="2"/>
        <v>0</v>
      </c>
      <c r="O21" s="169">
        <f t="shared" si="3"/>
        <v>0</v>
      </c>
      <c r="P21" s="136">
        <f t="shared" si="4"/>
        <v>509.55</v>
      </c>
    </row>
    <row r="22" spans="1:16">
      <c r="A22" s="132" t="s">
        <v>238</v>
      </c>
      <c r="B22" s="132">
        <v>0</v>
      </c>
      <c r="C22" s="132">
        <v>404.49900000000002</v>
      </c>
      <c r="D22" s="132">
        <v>0</v>
      </c>
      <c r="E22" s="132">
        <v>5</v>
      </c>
      <c r="F22" s="166">
        <f t="shared" si="0"/>
        <v>409.49900000000002</v>
      </c>
      <c r="G22" s="167">
        <v>2.0099999999999998</v>
      </c>
      <c r="H22" s="136">
        <f t="shared" si="1"/>
        <v>823.09298999999999</v>
      </c>
      <c r="I22" s="132">
        <v>0</v>
      </c>
      <c r="J22" s="132">
        <v>0</v>
      </c>
      <c r="K22" s="132">
        <v>0</v>
      </c>
      <c r="L22" s="132">
        <v>0</v>
      </c>
      <c r="M22" s="166">
        <f t="shared" si="2"/>
        <v>0</v>
      </c>
      <c r="O22" s="169">
        <f t="shared" si="3"/>
        <v>0</v>
      </c>
      <c r="P22" s="136">
        <f t="shared" si="4"/>
        <v>823.09298999999999</v>
      </c>
    </row>
    <row r="23" spans="1:16">
      <c r="A23" s="132" t="s">
        <v>150</v>
      </c>
      <c r="B23" s="132">
        <v>0</v>
      </c>
      <c r="C23" s="132">
        <v>1212.7170000000001</v>
      </c>
      <c r="D23" s="132">
        <v>0</v>
      </c>
      <c r="E23" s="132">
        <v>17</v>
      </c>
      <c r="F23" s="166">
        <f t="shared" si="0"/>
        <v>1229.7170000000001</v>
      </c>
      <c r="G23" s="167">
        <v>2.0099999999999998</v>
      </c>
      <c r="H23" s="136">
        <f t="shared" si="1"/>
        <v>2471.73117</v>
      </c>
      <c r="I23" s="132">
        <v>0</v>
      </c>
      <c r="J23" s="132">
        <v>0</v>
      </c>
      <c r="K23" s="132">
        <v>0</v>
      </c>
      <c r="L23" s="132">
        <v>0</v>
      </c>
      <c r="M23" s="166">
        <f t="shared" si="2"/>
        <v>0</v>
      </c>
      <c r="N23" s="168"/>
      <c r="O23" s="169">
        <f t="shared" si="3"/>
        <v>0</v>
      </c>
      <c r="P23" s="136">
        <f t="shared" si="4"/>
        <v>2471.73117</v>
      </c>
    </row>
    <row r="24" spans="1:16">
      <c r="A24" s="132" t="s">
        <v>42</v>
      </c>
      <c r="B24" s="132">
        <v>0</v>
      </c>
      <c r="C24" s="132">
        <v>3263.047</v>
      </c>
      <c r="D24" s="132">
        <v>0</v>
      </c>
      <c r="E24" s="132">
        <v>58</v>
      </c>
      <c r="F24" s="166">
        <f t="shared" si="0"/>
        <v>3321.047</v>
      </c>
      <c r="G24" s="167">
        <v>2.0099999999999998</v>
      </c>
      <c r="H24" s="136">
        <f t="shared" si="1"/>
        <v>6675.3044699999991</v>
      </c>
      <c r="I24" s="132">
        <v>0</v>
      </c>
      <c r="J24" s="132">
        <v>0</v>
      </c>
      <c r="K24" s="132">
        <v>0</v>
      </c>
      <c r="L24" s="132">
        <v>0</v>
      </c>
      <c r="M24" s="166">
        <f t="shared" si="2"/>
        <v>0</v>
      </c>
      <c r="N24" s="168"/>
      <c r="O24" s="169">
        <f t="shared" si="3"/>
        <v>0</v>
      </c>
      <c r="P24" s="136">
        <f t="shared" si="4"/>
        <v>6675.3044699999991</v>
      </c>
    </row>
    <row r="25" spans="1:16">
      <c r="A25" s="132" t="s">
        <v>43</v>
      </c>
      <c r="B25" s="132">
        <v>0</v>
      </c>
      <c r="C25" s="132">
        <v>90624.009000000005</v>
      </c>
      <c r="D25" s="132">
        <v>0</v>
      </c>
      <c r="E25" s="132">
        <v>1380</v>
      </c>
      <c r="F25" s="166">
        <f t="shared" si="0"/>
        <v>92004.009000000005</v>
      </c>
      <c r="G25" s="167">
        <v>2.0099999999999998</v>
      </c>
      <c r="H25" s="136">
        <f t="shared" si="1"/>
        <v>184928.05809000001</v>
      </c>
      <c r="I25" s="132">
        <v>0</v>
      </c>
      <c r="J25" s="132">
        <v>507.99900000000002</v>
      </c>
      <c r="K25" s="132">
        <v>0</v>
      </c>
      <c r="L25" s="132">
        <v>10</v>
      </c>
      <c r="M25" s="166">
        <f t="shared" si="2"/>
        <v>517.99900000000002</v>
      </c>
      <c r="N25" s="168">
        <v>2.35</v>
      </c>
      <c r="O25" s="169">
        <f t="shared" si="3"/>
        <v>1217.2976500000002</v>
      </c>
      <c r="P25" s="136">
        <f t="shared" si="4"/>
        <v>186145.35574</v>
      </c>
    </row>
    <row r="26" spans="1:16">
      <c r="A26" s="132" t="s">
        <v>44</v>
      </c>
      <c r="B26" s="132">
        <v>234.5</v>
      </c>
      <c r="C26" s="132">
        <v>317.19299999999998</v>
      </c>
      <c r="D26" s="132">
        <v>3</v>
      </c>
      <c r="E26" s="132">
        <v>4</v>
      </c>
      <c r="F26" s="166">
        <f t="shared" si="0"/>
        <v>558.69299999999998</v>
      </c>
      <c r="G26" s="167">
        <v>0.74</v>
      </c>
      <c r="H26" s="136">
        <f t="shared" si="1"/>
        <v>413.43281999999999</v>
      </c>
      <c r="I26" s="132">
        <v>96</v>
      </c>
      <c r="J26" s="132">
        <v>48</v>
      </c>
      <c r="K26" s="132">
        <v>2</v>
      </c>
      <c r="L26" s="132">
        <v>1</v>
      </c>
      <c r="M26" s="166">
        <f t="shared" si="2"/>
        <v>147</v>
      </c>
      <c r="N26" s="168">
        <v>0.71333333333333337</v>
      </c>
      <c r="O26" s="169">
        <f t="shared" si="3"/>
        <v>104.86</v>
      </c>
      <c r="P26" s="136">
        <f t="shared" si="4"/>
        <v>518.29282000000001</v>
      </c>
    </row>
    <row r="27" spans="1:16">
      <c r="A27" s="132" t="s">
        <v>171</v>
      </c>
      <c r="B27" s="132">
        <v>0</v>
      </c>
      <c r="C27" s="132">
        <v>0</v>
      </c>
      <c r="D27" s="132">
        <v>0</v>
      </c>
      <c r="E27" s="132">
        <v>0</v>
      </c>
      <c r="F27" s="166">
        <f t="shared" si="0"/>
        <v>0</v>
      </c>
      <c r="G27" s="167"/>
      <c r="H27" s="136">
        <f t="shared" si="1"/>
        <v>0</v>
      </c>
      <c r="I27" s="132">
        <v>565.99900000000002</v>
      </c>
      <c r="J27" s="132">
        <v>282.99900000000002</v>
      </c>
      <c r="K27" s="132">
        <v>8</v>
      </c>
      <c r="L27" s="132">
        <v>4</v>
      </c>
      <c r="M27" s="166">
        <f t="shared" si="2"/>
        <v>860.99800000000005</v>
      </c>
      <c r="N27" s="168">
        <v>0.71333333333333337</v>
      </c>
      <c r="O27" s="169">
        <f t="shared" si="3"/>
        <v>614.17857333333336</v>
      </c>
      <c r="P27" s="136">
        <f t="shared" si="4"/>
        <v>614.17857333333336</v>
      </c>
    </row>
    <row r="28" spans="1:16">
      <c r="A28" s="132" t="s">
        <v>45</v>
      </c>
      <c r="B28" s="132">
        <v>0</v>
      </c>
      <c r="C28" s="132">
        <v>110</v>
      </c>
      <c r="D28" s="132">
        <v>0</v>
      </c>
      <c r="E28" s="132">
        <v>2</v>
      </c>
      <c r="F28" s="166">
        <f t="shared" si="0"/>
        <v>112</v>
      </c>
      <c r="G28" s="167">
        <v>0.74</v>
      </c>
      <c r="H28" s="136">
        <f t="shared" si="1"/>
        <v>82.88</v>
      </c>
      <c r="I28" s="132">
        <v>0</v>
      </c>
      <c r="J28" s="132">
        <v>0</v>
      </c>
      <c r="K28" s="132">
        <v>0</v>
      </c>
      <c r="L28" s="132">
        <v>0</v>
      </c>
      <c r="M28" s="166">
        <f t="shared" si="2"/>
        <v>0</v>
      </c>
      <c r="N28" s="168"/>
      <c r="O28" s="169">
        <f t="shared" si="3"/>
        <v>0</v>
      </c>
      <c r="P28" s="136">
        <f t="shared" si="4"/>
        <v>82.88</v>
      </c>
    </row>
    <row r="29" spans="1:16">
      <c r="A29" s="132" t="s">
        <v>46</v>
      </c>
      <c r="B29" s="132">
        <v>0</v>
      </c>
      <c r="C29" s="132">
        <v>212.685</v>
      </c>
      <c r="D29" s="132">
        <v>0</v>
      </c>
      <c r="E29" s="132">
        <v>3</v>
      </c>
      <c r="F29" s="166">
        <f t="shared" si="0"/>
        <v>215.685</v>
      </c>
      <c r="G29" s="167">
        <v>1.96</v>
      </c>
      <c r="H29" s="136">
        <f t="shared" si="1"/>
        <v>422.74259999999998</v>
      </c>
      <c r="I29" s="132">
        <v>0</v>
      </c>
      <c r="J29" s="132">
        <v>196</v>
      </c>
      <c r="K29" s="132">
        <v>0</v>
      </c>
      <c r="L29" s="132">
        <v>2</v>
      </c>
      <c r="M29" s="166">
        <f t="shared" si="2"/>
        <v>198</v>
      </c>
      <c r="N29" s="168">
        <v>2.35</v>
      </c>
      <c r="O29" s="169">
        <f t="shared" si="3"/>
        <v>465.3</v>
      </c>
      <c r="P29" s="136">
        <f t="shared" si="4"/>
        <v>888.04259999999999</v>
      </c>
    </row>
    <row r="30" spans="1:16">
      <c r="A30" s="132" t="s">
        <v>47</v>
      </c>
      <c r="B30" s="132">
        <v>179</v>
      </c>
      <c r="C30" s="132">
        <v>313.99900000000002</v>
      </c>
      <c r="D30" s="132">
        <v>2</v>
      </c>
      <c r="E30" s="132">
        <v>4</v>
      </c>
      <c r="F30" s="166">
        <f t="shared" si="0"/>
        <v>498.99900000000002</v>
      </c>
      <c r="G30" s="167">
        <v>1.53</v>
      </c>
      <c r="H30" s="136">
        <f t="shared" si="1"/>
        <v>763.46847000000002</v>
      </c>
      <c r="I30" s="132">
        <v>0</v>
      </c>
      <c r="J30" s="132">
        <v>0</v>
      </c>
      <c r="K30" s="132">
        <v>0</v>
      </c>
      <c r="L30" s="132">
        <v>0</v>
      </c>
      <c r="M30" s="166">
        <f t="shared" si="2"/>
        <v>0</v>
      </c>
      <c r="O30" s="169">
        <f t="shared" si="3"/>
        <v>0</v>
      </c>
      <c r="P30" s="136">
        <f t="shared" si="4"/>
        <v>763.46847000000002</v>
      </c>
    </row>
    <row r="31" spans="1:16">
      <c r="A31" s="132" t="s">
        <v>48</v>
      </c>
      <c r="B31" s="132">
        <v>17.5</v>
      </c>
      <c r="C31" s="132">
        <v>17.5</v>
      </c>
      <c r="D31" s="132">
        <v>1</v>
      </c>
      <c r="E31" s="132">
        <v>1</v>
      </c>
      <c r="F31" s="166">
        <f t="shared" si="0"/>
        <v>37</v>
      </c>
      <c r="G31" s="167">
        <v>1.53</v>
      </c>
      <c r="H31" s="136">
        <f t="shared" si="1"/>
        <v>56.61</v>
      </c>
      <c r="I31" s="132">
        <v>91019.542000000001</v>
      </c>
      <c r="J31" s="132">
        <v>34293.133000000002</v>
      </c>
      <c r="K31" s="132">
        <v>1774</v>
      </c>
      <c r="L31" s="132">
        <v>662</v>
      </c>
      <c r="M31" s="166">
        <f t="shared" si="2"/>
        <v>127748.675</v>
      </c>
      <c r="N31" s="168">
        <v>0.72</v>
      </c>
      <c r="O31" s="169">
        <f t="shared" si="3"/>
        <v>91979.046000000002</v>
      </c>
      <c r="P31" s="136">
        <f t="shared" si="4"/>
        <v>92035.656000000003</v>
      </c>
    </row>
    <row r="32" spans="1:16">
      <c r="A32" s="132" t="s">
        <v>49</v>
      </c>
      <c r="B32" s="132">
        <v>12038.242</v>
      </c>
      <c r="C32" s="132">
        <v>4905.7449999999999</v>
      </c>
      <c r="D32" s="132">
        <v>12</v>
      </c>
      <c r="E32" s="132">
        <v>10</v>
      </c>
      <c r="F32" s="166">
        <f t="shared" si="0"/>
        <v>16965.987000000001</v>
      </c>
      <c r="G32" s="167">
        <v>1.53</v>
      </c>
      <c r="H32" s="136">
        <f t="shared" si="1"/>
        <v>25957.960110000004</v>
      </c>
      <c r="I32" s="132">
        <v>2935.9940000000001</v>
      </c>
      <c r="J32" s="132">
        <v>1467.9970000000001</v>
      </c>
      <c r="K32" s="132">
        <v>28</v>
      </c>
      <c r="L32" s="132">
        <v>14</v>
      </c>
      <c r="M32" s="166">
        <f t="shared" si="2"/>
        <v>4445.991</v>
      </c>
      <c r="N32" s="168">
        <v>0.72</v>
      </c>
      <c r="O32" s="169">
        <f t="shared" si="3"/>
        <v>3201.1135199999999</v>
      </c>
      <c r="P32" s="136">
        <f t="shared" si="4"/>
        <v>29159.073630000003</v>
      </c>
    </row>
    <row r="33" spans="1:16">
      <c r="A33" s="132" t="s">
        <v>50</v>
      </c>
      <c r="B33" s="132">
        <v>1925.2270000000001</v>
      </c>
      <c r="C33" s="132">
        <v>270.99900000000002</v>
      </c>
      <c r="D33" s="132">
        <v>36</v>
      </c>
      <c r="E33" s="132">
        <v>6</v>
      </c>
      <c r="F33" s="166">
        <f t="shared" si="0"/>
        <v>2238.2260000000001</v>
      </c>
      <c r="G33" s="167">
        <v>3.76</v>
      </c>
      <c r="H33" s="136">
        <f t="shared" si="1"/>
        <v>8415.7297600000002</v>
      </c>
      <c r="I33" s="132">
        <v>88.5</v>
      </c>
      <c r="J33" s="132">
        <v>29.5</v>
      </c>
      <c r="K33" s="132">
        <v>3</v>
      </c>
      <c r="L33" s="132">
        <v>1</v>
      </c>
      <c r="M33" s="166">
        <f t="shared" si="2"/>
        <v>122</v>
      </c>
      <c r="N33" s="168">
        <v>2.35</v>
      </c>
      <c r="O33" s="169">
        <f t="shared" si="3"/>
        <v>286.7</v>
      </c>
      <c r="P33" s="136">
        <f t="shared" si="4"/>
        <v>8702.4297600000009</v>
      </c>
    </row>
    <row r="34" spans="1:16">
      <c r="A34" s="132" t="s">
        <v>239</v>
      </c>
      <c r="B34" s="132">
        <v>424.05900000000003</v>
      </c>
      <c r="C34" s="132">
        <v>1911.056</v>
      </c>
      <c r="D34" s="132">
        <v>6</v>
      </c>
      <c r="E34" s="132">
        <v>24</v>
      </c>
      <c r="F34" s="166">
        <f t="shared" si="0"/>
        <v>2365.1150000000002</v>
      </c>
      <c r="G34" s="167">
        <v>0.74</v>
      </c>
      <c r="H34" s="136">
        <f t="shared" si="1"/>
        <v>1750.1851000000001</v>
      </c>
      <c r="I34" s="132">
        <v>546.99900000000002</v>
      </c>
      <c r="J34" s="132">
        <v>361.99900000000002</v>
      </c>
      <c r="K34" s="132">
        <v>10</v>
      </c>
      <c r="L34" s="132">
        <v>6</v>
      </c>
      <c r="M34" s="166">
        <f t="shared" si="2"/>
        <v>924.99800000000005</v>
      </c>
      <c r="N34" s="168">
        <v>0.42333333333333334</v>
      </c>
      <c r="O34" s="169">
        <f t="shared" si="3"/>
        <v>391.58248666666668</v>
      </c>
      <c r="P34" s="136">
        <f t="shared" si="4"/>
        <v>2141.7675866666668</v>
      </c>
    </row>
    <row r="35" spans="1:16">
      <c r="A35" s="132" t="s">
        <v>51</v>
      </c>
      <c r="B35" s="132">
        <v>1770.8610000000001</v>
      </c>
      <c r="C35" s="132">
        <v>1513.35</v>
      </c>
      <c r="D35" s="132">
        <v>10</v>
      </c>
      <c r="E35" s="132">
        <v>10</v>
      </c>
      <c r="F35" s="166">
        <f t="shared" si="0"/>
        <v>3304.2110000000002</v>
      </c>
      <c r="G35" s="167">
        <v>0.74</v>
      </c>
      <c r="H35" s="136">
        <f t="shared" si="1"/>
        <v>2445.1161400000001</v>
      </c>
      <c r="I35" s="132">
        <v>535.99900000000002</v>
      </c>
      <c r="J35" s="132">
        <v>345.99900000000002</v>
      </c>
      <c r="K35" s="132">
        <v>6</v>
      </c>
      <c r="L35" s="132">
        <v>4</v>
      </c>
      <c r="M35" s="166">
        <f t="shared" si="2"/>
        <v>891.99800000000005</v>
      </c>
      <c r="N35" s="168">
        <v>0.42333333333333334</v>
      </c>
      <c r="O35" s="169">
        <f t="shared" si="3"/>
        <v>377.61248666666671</v>
      </c>
      <c r="P35" s="136">
        <f t="shared" si="4"/>
        <v>2822.728626666667</v>
      </c>
    </row>
    <row r="36" spans="1:16">
      <c r="A36" s="132" t="s">
        <v>52</v>
      </c>
      <c r="B36" s="132">
        <v>19939274.818999998</v>
      </c>
      <c r="C36" s="132">
        <v>17160833.355999999</v>
      </c>
      <c r="D36" s="132">
        <v>166734</v>
      </c>
      <c r="E36" s="132">
        <v>137974</v>
      </c>
      <c r="F36" s="166">
        <f t="shared" si="0"/>
        <v>37404816.174999997</v>
      </c>
      <c r="G36" s="167">
        <v>0.74</v>
      </c>
      <c r="H36" s="136">
        <f t="shared" si="1"/>
        <v>27679563.969499998</v>
      </c>
      <c r="I36" s="132">
        <v>416484.87099999998</v>
      </c>
      <c r="J36" s="132">
        <v>234582.07800000001</v>
      </c>
      <c r="K36" s="132">
        <v>4176</v>
      </c>
      <c r="L36" s="132">
        <v>2296</v>
      </c>
      <c r="M36" s="166">
        <f t="shared" si="2"/>
        <v>657538.94900000002</v>
      </c>
      <c r="N36" s="168">
        <v>0.42333333333333334</v>
      </c>
      <c r="O36" s="169">
        <f t="shared" si="3"/>
        <v>278358.15507666668</v>
      </c>
      <c r="P36" s="136">
        <f t="shared" si="4"/>
        <v>27957922.124576665</v>
      </c>
    </row>
    <row r="37" spans="1:16">
      <c r="A37" s="132" t="s">
        <v>240</v>
      </c>
      <c r="B37" s="132">
        <v>0</v>
      </c>
      <c r="C37" s="132">
        <v>0</v>
      </c>
      <c r="D37" s="132">
        <v>0</v>
      </c>
      <c r="E37" s="132">
        <v>0</v>
      </c>
      <c r="F37" s="166">
        <f t="shared" si="0"/>
        <v>0</v>
      </c>
      <c r="G37" s="167">
        <v>0.74</v>
      </c>
      <c r="H37" s="136">
        <f t="shared" si="1"/>
        <v>0</v>
      </c>
      <c r="I37" s="132">
        <v>103</v>
      </c>
      <c r="J37" s="132">
        <v>51.5</v>
      </c>
      <c r="K37" s="132">
        <v>2</v>
      </c>
      <c r="L37" s="132">
        <v>1</v>
      </c>
      <c r="M37" s="166">
        <f t="shared" si="2"/>
        <v>157.5</v>
      </c>
      <c r="N37" s="168">
        <v>0.42333333333333334</v>
      </c>
      <c r="O37" s="169">
        <f t="shared" si="3"/>
        <v>66.674999999999997</v>
      </c>
      <c r="P37" s="136">
        <f t="shared" si="4"/>
        <v>66.674999999999997</v>
      </c>
    </row>
    <row r="38" spans="1:16">
      <c r="A38" s="132" t="s">
        <v>53</v>
      </c>
      <c r="B38" s="132">
        <v>25928.796999999999</v>
      </c>
      <c r="C38" s="132">
        <v>20876.216</v>
      </c>
      <c r="D38" s="132">
        <v>259</v>
      </c>
      <c r="E38" s="132">
        <v>200</v>
      </c>
      <c r="F38" s="166">
        <f t="shared" si="0"/>
        <v>47264.012999999999</v>
      </c>
      <c r="G38" s="167">
        <v>0.74</v>
      </c>
      <c r="H38" s="136">
        <f t="shared" si="1"/>
        <v>34975.369619999998</v>
      </c>
      <c r="I38" s="132">
        <v>0</v>
      </c>
      <c r="J38" s="132">
        <v>16.5</v>
      </c>
      <c r="K38" s="132">
        <v>0</v>
      </c>
      <c r="L38" s="132">
        <v>1</v>
      </c>
      <c r="M38" s="166">
        <f t="shared" si="2"/>
        <v>17.5</v>
      </c>
      <c r="N38" s="168">
        <v>0.42333333333333334</v>
      </c>
      <c r="O38" s="169">
        <f t="shared" si="3"/>
        <v>7.4083333333333332</v>
      </c>
      <c r="P38" s="136">
        <f t="shared" si="4"/>
        <v>34982.777953333331</v>
      </c>
    </row>
    <row r="39" spans="1:16">
      <c r="A39" s="132" t="s">
        <v>54</v>
      </c>
      <c r="B39" s="132">
        <v>426502.35600000003</v>
      </c>
      <c r="C39" s="132">
        <v>356226.43699999998</v>
      </c>
      <c r="D39" s="132">
        <v>3808</v>
      </c>
      <c r="E39" s="132">
        <v>2961</v>
      </c>
      <c r="F39" s="166">
        <f t="shared" si="0"/>
        <v>789497.79300000006</v>
      </c>
      <c r="G39" s="167">
        <v>0.74</v>
      </c>
      <c r="H39" s="136">
        <f t="shared" si="1"/>
        <v>584228.36682</v>
      </c>
      <c r="I39" s="132">
        <v>5386597.165</v>
      </c>
      <c r="J39" s="132">
        <v>2689645.5929999999</v>
      </c>
      <c r="K39" s="132">
        <v>98905</v>
      </c>
      <c r="L39" s="132">
        <v>49374</v>
      </c>
      <c r="M39" s="166">
        <f t="shared" si="2"/>
        <v>8224521.7579999994</v>
      </c>
      <c r="N39" s="168">
        <v>0.42333333333333334</v>
      </c>
      <c r="O39" s="169">
        <f t="shared" si="3"/>
        <v>3481714.2108866666</v>
      </c>
      <c r="P39" s="136">
        <f t="shared" si="4"/>
        <v>4065942.5777066667</v>
      </c>
    </row>
    <row r="40" spans="1:16">
      <c r="A40" s="132" t="s">
        <v>55</v>
      </c>
      <c r="B40" s="132">
        <v>4221583.2560000001</v>
      </c>
      <c r="C40" s="132">
        <v>3228901.1880000001</v>
      </c>
      <c r="D40" s="132">
        <v>32223</v>
      </c>
      <c r="E40" s="132">
        <v>23687</v>
      </c>
      <c r="F40" s="166">
        <f t="shared" si="0"/>
        <v>7506394.4440000001</v>
      </c>
      <c r="G40" s="167">
        <v>0.74</v>
      </c>
      <c r="H40" s="136">
        <f t="shared" si="1"/>
        <v>5554731.8885599999</v>
      </c>
      <c r="I40" s="132">
        <v>521067.77500000002</v>
      </c>
      <c r="J40" s="132">
        <v>311817.011</v>
      </c>
      <c r="K40" s="132">
        <v>5344</v>
      </c>
      <c r="L40" s="132">
        <v>3158</v>
      </c>
      <c r="M40" s="166">
        <f t="shared" si="2"/>
        <v>841386.78600000008</v>
      </c>
      <c r="N40" s="168">
        <v>0.42333333333333334</v>
      </c>
      <c r="O40" s="169">
        <f t="shared" si="3"/>
        <v>356187.07274000003</v>
      </c>
      <c r="P40" s="136">
        <f t="shared" si="4"/>
        <v>5910918.9612999996</v>
      </c>
    </row>
    <row r="41" spans="1:16">
      <c r="A41" s="132" t="s">
        <v>141</v>
      </c>
      <c r="B41" s="132">
        <v>2459.21</v>
      </c>
      <c r="C41" s="132">
        <v>2459.21</v>
      </c>
      <c r="D41" s="132">
        <v>18</v>
      </c>
      <c r="E41" s="132">
        <v>18</v>
      </c>
      <c r="F41" s="166">
        <f t="shared" si="0"/>
        <v>4954.42</v>
      </c>
      <c r="G41" s="167">
        <v>1.96</v>
      </c>
      <c r="H41" s="136">
        <f t="shared" si="1"/>
        <v>9710.6632000000009</v>
      </c>
      <c r="I41" s="132">
        <v>473.09800000000001</v>
      </c>
      <c r="J41" s="132">
        <v>267.09800000000001</v>
      </c>
      <c r="K41" s="132">
        <v>5</v>
      </c>
      <c r="L41" s="132">
        <v>3</v>
      </c>
      <c r="M41" s="166">
        <f t="shared" si="2"/>
        <v>748.19600000000003</v>
      </c>
      <c r="N41" s="168">
        <v>1.0166666666666666</v>
      </c>
      <c r="O41" s="169">
        <f t="shared" si="3"/>
        <v>760.66593333333333</v>
      </c>
      <c r="P41" s="136">
        <f t="shared" si="4"/>
        <v>10471.329133333335</v>
      </c>
    </row>
    <row r="42" spans="1:16">
      <c r="A42" s="132" t="s">
        <v>56</v>
      </c>
      <c r="B42" s="132">
        <v>230439.193</v>
      </c>
      <c r="C42" s="132">
        <v>56112.144999999997</v>
      </c>
      <c r="D42" s="132">
        <v>2360</v>
      </c>
      <c r="E42" s="132">
        <v>626</v>
      </c>
      <c r="F42" s="166">
        <f t="shared" si="0"/>
        <v>289537.33799999999</v>
      </c>
      <c r="G42" s="167">
        <v>1.96</v>
      </c>
      <c r="H42" s="136">
        <f t="shared" si="1"/>
        <v>567493.18247999996</v>
      </c>
      <c r="I42" s="132">
        <v>33831.489000000001</v>
      </c>
      <c r="J42" s="132">
        <v>20497.169999999998</v>
      </c>
      <c r="K42" s="132">
        <v>554</v>
      </c>
      <c r="L42" s="132">
        <v>342</v>
      </c>
      <c r="M42" s="166">
        <f t="shared" si="2"/>
        <v>55224.659</v>
      </c>
      <c r="N42" s="168">
        <v>1.0166666666666666</v>
      </c>
      <c r="O42" s="169">
        <f t="shared" si="3"/>
        <v>56145.069983333327</v>
      </c>
      <c r="P42" s="136">
        <f t="shared" si="4"/>
        <v>623638.25246333331</v>
      </c>
    </row>
    <row r="43" spans="1:16">
      <c r="A43" s="132" t="s">
        <v>57</v>
      </c>
      <c r="B43" s="132">
        <v>26793.751</v>
      </c>
      <c r="C43" s="132">
        <v>1617.557</v>
      </c>
      <c r="D43" s="132">
        <v>308</v>
      </c>
      <c r="E43" s="132">
        <v>26</v>
      </c>
      <c r="F43" s="166">
        <f t="shared" si="0"/>
        <v>28745.308000000001</v>
      </c>
      <c r="G43" s="167">
        <v>1.96</v>
      </c>
      <c r="H43" s="136">
        <f t="shared" si="1"/>
        <v>56340.803679999997</v>
      </c>
      <c r="I43" s="132">
        <v>632.99900000000002</v>
      </c>
      <c r="J43" s="132">
        <v>149</v>
      </c>
      <c r="K43" s="132">
        <v>10</v>
      </c>
      <c r="L43" s="132">
        <v>2</v>
      </c>
      <c r="M43" s="166">
        <f t="shared" si="2"/>
        <v>793.99900000000002</v>
      </c>
      <c r="N43" s="168">
        <v>1.0166666666666666</v>
      </c>
      <c r="O43" s="169">
        <f t="shared" si="3"/>
        <v>807.23231666666663</v>
      </c>
      <c r="P43" s="136">
        <f t="shared" si="4"/>
        <v>57148.035996666666</v>
      </c>
    </row>
    <row r="44" spans="1:16">
      <c r="A44" s="132" t="s">
        <v>58</v>
      </c>
      <c r="B44" s="132">
        <v>2230.0639999999999</v>
      </c>
      <c r="C44" s="132">
        <v>18256.936000000002</v>
      </c>
      <c r="D44" s="132">
        <v>42</v>
      </c>
      <c r="E44" s="132">
        <v>67</v>
      </c>
      <c r="F44" s="166">
        <f t="shared" si="0"/>
        <v>20596</v>
      </c>
      <c r="G44" s="167">
        <v>1.53</v>
      </c>
      <c r="H44" s="136">
        <f t="shared" si="1"/>
        <v>31511.88</v>
      </c>
      <c r="I44" s="132">
        <v>194</v>
      </c>
      <c r="J44" s="132">
        <v>97</v>
      </c>
      <c r="K44" s="132">
        <v>4</v>
      </c>
      <c r="L44" s="132">
        <v>2</v>
      </c>
      <c r="M44" s="166">
        <f t="shared" si="2"/>
        <v>297</v>
      </c>
      <c r="N44" s="168">
        <v>0.97666666666666668</v>
      </c>
      <c r="O44" s="169">
        <f t="shared" si="3"/>
        <v>290.07</v>
      </c>
      <c r="P44" s="136">
        <f t="shared" si="4"/>
        <v>31801.95</v>
      </c>
    </row>
    <row r="45" spans="1:16">
      <c r="A45" s="132" t="s">
        <v>59</v>
      </c>
      <c r="B45" s="132">
        <v>1912.77</v>
      </c>
      <c r="C45" s="132">
        <v>3352.2240000000002</v>
      </c>
      <c r="D45" s="132">
        <v>18</v>
      </c>
      <c r="E45" s="132">
        <v>55</v>
      </c>
      <c r="F45" s="166">
        <f t="shared" si="0"/>
        <v>5337.9940000000006</v>
      </c>
      <c r="G45" s="167">
        <v>1.53</v>
      </c>
      <c r="H45" s="136">
        <f t="shared" si="1"/>
        <v>8167.1308200000012</v>
      </c>
      <c r="I45" s="132">
        <v>12714.623</v>
      </c>
      <c r="J45" s="132">
        <v>6307.5609999999997</v>
      </c>
      <c r="K45" s="132">
        <v>241</v>
      </c>
      <c r="L45" s="132">
        <v>118</v>
      </c>
      <c r="M45" s="166">
        <f t="shared" si="2"/>
        <v>19381.184000000001</v>
      </c>
      <c r="N45" s="168">
        <v>0.97666666666666668</v>
      </c>
      <c r="O45" s="169">
        <f t="shared" si="3"/>
        <v>18928.956373333334</v>
      </c>
      <c r="P45" s="136">
        <f t="shared" si="4"/>
        <v>27096.087193333336</v>
      </c>
    </row>
    <row r="46" spans="1:16">
      <c r="A46" s="132" t="s">
        <v>60</v>
      </c>
      <c r="B46" s="132">
        <v>253040.51199999999</v>
      </c>
      <c r="C46" s="132">
        <v>18594.827000000001</v>
      </c>
      <c r="D46" s="132">
        <v>1645</v>
      </c>
      <c r="E46" s="132">
        <v>214</v>
      </c>
      <c r="F46" s="166">
        <f t="shared" si="0"/>
        <v>273494.33899999998</v>
      </c>
      <c r="G46" s="167">
        <v>1.53</v>
      </c>
      <c r="H46" s="136">
        <f t="shared" si="1"/>
        <v>418446.33866999997</v>
      </c>
      <c r="I46" s="132">
        <v>3188.605</v>
      </c>
      <c r="J46" s="132">
        <v>1493.3030000000001</v>
      </c>
      <c r="K46" s="132">
        <v>52</v>
      </c>
      <c r="L46" s="132">
        <v>25</v>
      </c>
      <c r="M46" s="166">
        <f t="shared" si="2"/>
        <v>4758.9080000000004</v>
      </c>
      <c r="N46" s="168">
        <v>0.97666666666666668</v>
      </c>
      <c r="O46" s="169">
        <f t="shared" si="3"/>
        <v>4647.866813333334</v>
      </c>
      <c r="P46" s="136">
        <f t="shared" si="4"/>
        <v>423094.20548333332</v>
      </c>
    </row>
    <row r="47" spans="1:16">
      <c r="A47" s="132" t="s">
        <v>61</v>
      </c>
      <c r="B47" s="132">
        <v>2279.491</v>
      </c>
      <c r="C47" s="132">
        <v>0</v>
      </c>
      <c r="D47" s="132">
        <v>30</v>
      </c>
      <c r="E47" s="132">
        <v>0</v>
      </c>
      <c r="F47" s="166">
        <f t="shared" si="0"/>
        <v>2309.491</v>
      </c>
      <c r="G47" s="167">
        <v>3.76</v>
      </c>
      <c r="H47" s="136">
        <f t="shared" si="1"/>
        <v>8683.6861599999993</v>
      </c>
      <c r="I47" s="132">
        <v>0</v>
      </c>
      <c r="J47" s="132">
        <v>0</v>
      </c>
      <c r="K47" s="132">
        <v>0</v>
      </c>
      <c r="L47" s="132">
        <v>0</v>
      </c>
      <c r="M47" s="166">
        <f t="shared" si="2"/>
        <v>0</v>
      </c>
      <c r="N47" s="168"/>
      <c r="O47" s="169">
        <f t="shared" si="3"/>
        <v>0</v>
      </c>
      <c r="P47" s="136">
        <f t="shared" si="4"/>
        <v>8683.6861599999993</v>
      </c>
    </row>
    <row r="48" spans="1:16">
      <c r="A48" s="132" t="s">
        <v>241</v>
      </c>
      <c r="B48" s="132">
        <v>0</v>
      </c>
      <c r="C48" s="132">
        <v>1794.5239999999999</v>
      </c>
      <c r="D48" s="132">
        <v>0</v>
      </c>
      <c r="E48" s="132">
        <v>38</v>
      </c>
      <c r="F48" s="166">
        <f t="shared" si="0"/>
        <v>1832.5239999999999</v>
      </c>
      <c r="G48" s="167">
        <v>0.74</v>
      </c>
      <c r="H48" s="136">
        <f t="shared" si="1"/>
        <v>1356.0677599999999</v>
      </c>
      <c r="I48" s="132">
        <v>0</v>
      </c>
      <c r="J48" s="132">
        <v>0</v>
      </c>
      <c r="K48" s="132">
        <v>0</v>
      </c>
      <c r="L48" s="132">
        <v>0</v>
      </c>
      <c r="M48" s="166">
        <f t="shared" si="2"/>
        <v>0</v>
      </c>
      <c r="N48" s="168"/>
      <c r="O48" s="169">
        <f t="shared" si="3"/>
        <v>0</v>
      </c>
      <c r="P48" s="136">
        <f t="shared" si="4"/>
        <v>1356.0677599999999</v>
      </c>
    </row>
    <row r="49" spans="1:16">
      <c r="A49" s="132" t="s">
        <v>242</v>
      </c>
      <c r="B49" s="132">
        <v>0</v>
      </c>
      <c r="C49" s="132">
        <v>110.863</v>
      </c>
      <c r="D49" s="132">
        <v>0</v>
      </c>
      <c r="E49" s="132">
        <v>1</v>
      </c>
      <c r="F49" s="166">
        <f t="shared" si="0"/>
        <v>111.863</v>
      </c>
      <c r="G49" s="167">
        <v>0.74</v>
      </c>
      <c r="H49" s="136">
        <f t="shared" si="1"/>
        <v>82.778620000000004</v>
      </c>
      <c r="I49" s="132">
        <v>0</v>
      </c>
      <c r="J49" s="132">
        <v>0</v>
      </c>
      <c r="K49" s="132">
        <v>0</v>
      </c>
      <c r="L49" s="132">
        <v>0</v>
      </c>
      <c r="M49" s="166">
        <f t="shared" si="2"/>
        <v>0</v>
      </c>
      <c r="N49" s="168"/>
      <c r="O49" s="169">
        <f t="shared" si="3"/>
        <v>0</v>
      </c>
      <c r="P49" s="136">
        <f t="shared" si="4"/>
        <v>82.778620000000004</v>
      </c>
    </row>
    <row r="50" spans="1:16">
      <c r="A50" s="132" t="s">
        <v>243</v>
      </c>
      <c r="B50" s="132">
        <v>0</v>
      </c>
      <c r="C50" s="132">
        <v>25</v>
      </c>
      <c r="D50" s="132">
        <v>0</v>
      </c>
      <c r="E50" s="132">
        <v>1</v>
      </c>
      <c r="F50" s="166">
        <f t="shared" si="0"/>
        <v>26</v>
      </c>
      <c r="G50" s="167">
        <v>0.74</v>
      </c>
      <c r="H50" s="136">
        <f t="shared" si="1"/>
        <v>19.239999999999998</v>
      </c>
      <c r="I50" s="132">
        <v>0</v>
      </c>
      <c r="J50" s="132">
        <v>0</v>
      </c>
      <c r="K50" s="132">
        <v>0</v>
      </c>
      <c r="L50" s="132">
        <v>0</v>
      </c>
      <c r="M50" s="166">
        <f t="shared" si="2"/>
        <v>0</v>
      </c>
      <c r="N50" s="168"/>
      <c r="O50" s="169">
        <f t="shared" si="3"/>
        <v>0</v>
      </c>
      <c r="P50" s="136">
        <f t="shared" si="4"/>
        <v>19.239999999999998</v>
      </c>
    </row>
    <row r="51" spans="1:16">
      <c r="A51" s="132" t="s">
        <v>244</v>
      </c>
      <c r="B51" s="132">
        <v>0</v>
      </c>
      <c r="C51" s="132">
        <v>0</v>
      </c>
      <c r="D51" s="132">
        <v>0</v>
      </c>
      <c r="E51" s="132">
        <v>0</v>
      </c>
      <c r="F51" s="166">
        <f t="shared" si="0"/>
        <v>0</v>
      </c>
      <c r="G51" s="167"/>
      <c r="H51" s="136">
        <f t="shared" si="1"/>
        <v>0</v>
      </c>
      <c r="I51" s="132">
        <v>307.23399999999998</v>
      </c>
      <c r="J51" s="132">
        <v>68.659000000000006</v>
      </c>
      <c r="K51" s="132">
        <v>8</v>
      </c>
      <c r="L51" s="132">
        <v>2</v>
      </c>
      <c r="M51" s="166">
        <f t="shared" si="2"/>
        <v>385.89299999999997</v>
      </c>
      <c r="N51" s="168">
        <v>1.7575000000000001</v>
      </c>
      <c r="O51" s="169">
        <f t="shared" si="3"/>
        <v>678.20694749999996</v>
      </c>
      <c r="P51" s="136">
        <f t="shared" si="4"/>
        <v>678.20694749999996</v>
      </c>
    </row>
    <row r="52" spans="1:16">
      <c r="A52" s="132" t="s">
        <v>62</v>
      </c>
      <c r="B52" s="132">
        <v>31181.598999999998</v>
      </c>
      <c r="C52" s="132">
        <v>11081.365</v>
      </c>
      <c r="D52" s="132">
        <v>213</v>
      </c>
      <c r="E52" s="132">
        <v>76</v>
      </c>
      <c r="F52" s="166">
        <f t="shared" si="0"/>
        <v>42551.964</v>
      </c>
      <c r="G52" s="167">
        <v>1.9</v>
      </c>
      <c r="H52" s="136">
        <f t="shared" si="1"/>
        <v>80848.731599999999</v>
      </c>
      <c r="I52" s="132">
        <v>96</v>
      </c>
      <c r="J52" s="132">
        <v>139</v>
      </c>
      <c r="K52" s="132">
        <v>6</v>
      </c>
      <c r="L52" s="132">
        <v>2</v>
      </c>
      <c r="M52" s="166">
        <f t="shared" si="2"/>
        <v>243</v>
      </c>
      <c r="N52" s="168">
        <v>1.7575000000000001</v>
      </c>
      <c r="O52" s="169">
        <f t="shared" si="3"/>
        <v>427.07249999999999</v>
      </c>
      <c r="P52" s="136">
        <f t="shared" si="4"/>
        <v>81275.804099999994</v>
      </c>
    </row>
    <row r="53" spans="1:16">
      <c r="A53" s="132" t="s">
        <v>63</v>
      </c>
      <c r="B53" s="132">
        <v>17873.591</v>
      </c>
      <c r="C53" s="132">
        <v>20213.510999999999</v>
      </c>
      <c r="D53" s="132">
        <v>240</v>
      </c>
      <c r="E53" s="132">
        <v>126</v>
      </c>
      <c r="F53" s="166">
        <f t="shared" si="0"/>
        <v>38453.101999999999</v>
      </c>
      <c r="G53" s="167">
        <v>1.9</v>
      </c>
      <c r="H53" s="136">
        <f t="shared" si="1"/>
        <v>73060.893799999991</v>
      </c>
      <c r="I53" s="132">
        <v>79965.794999999998</v>
      </c>
      <c r="J53" s="132">
        <v>30301.577000000001</v>
      </c>
      <c r="K53" s="132">
        <v>1806</v>
      </c>
      <c r="L53" s="132">
        <v>680</v>
      </c>
      <c r="M53" s="166">
        <f t="shared" si="2"/>
        <v>112753.372</v>
      </c>
      <c r="N53" s="168">
        <v>1.7575000000000001</v>
      </c>
      <c r="O53" s="169">
        <f t="shared" si="3"/>
        <v>198164.05129</v>
      </c>
      <c r="P53" s="136">
        <f t="shared" si="4"/>
        <v>271224.94508999999</v>
      </c>
    </row>
    <row r="54" spans="1:16">
      <c r="A54" s="132" t="s">
        <v>64</v>
      </c>
      <c r="B54" s="132">
        <v>76344.660999999993</v>
      </c>
      <c r="C54" s="132">
        <v>2963.5230000000001</v>
      </c>
      <c r="D54" s="132">
        <v>891</v>
      </c>
      <c r="E54" s="132">
        <v>31</v>
      </c>
      <c r="F54" s="166">
        <f t="shared" si="0"/>
        <v>80230.183999999994</v>
      </c>
      <c r="G54" s="167">
        <v>1.9</v>
      </c>
      <c r="H54" s="136">
        <f t="shared" si="1"/>
        <v>152437.34959999999</v>
      </c>
      <c r="I54" s="132">
        <v>233</v>
      </c>
      <c r="J54" s="132">
        <v>180.5</v>
      </c>
      <c r="K54" s="132">
        <v>4</v>
      </c>
      <c r="L54" s="132">
        <v>3</v>
      </c>
      <c r="M54" s="166">
        <f t="shared" si="2"/>
        <v>420.5</v>
      </c>
      <c r="N54" s="168">
        <v>1.7575000000000001</v>
      </c>
      <c r="O54" s="169">
        <f t="shared" si="3"/>
        <v>739.02875000000006</v>
      </c>
      <c r="P54" s="136">
        <f t="shared" si="4"/>
        <v>153176.37834999998</v>
      </c>
    </row>
    <row r="55" spans="1:16">
      <c r="A55" s="132" t="s">
        <v>245</v>
      </c>
      <c r="B55" s="132">
        <v>0</v>
      </c>
      <c r="C55" s="132">
        <v>0</v>
      </c>
      <c r="D55" s="132">
        <v>0</v>
      </c>
      <c r="E55" s="132">
        <v>0</v>
      </c>
      <c r="F55" s="166">
        <f t="shared" si="0"/>
        <v>0</v>
      </c>
      <c r="G55" s="167"/>
      <c r="H55" s="136">
        <f t="shared" si="1"/>
        <v>0</v>
      </c>
      <c r="I55" s="132">
        <v>321.99900000000002</v>
      </c>
      <c r="J55" s="132">
        <v>161</v>
      </c>
      <c r="K55" s="132">
        <v>4</v>
      </c>
      <c r="L55" s="132">
        <v>2</v>
      </c>
      <c r="M55" s="166">
        <f t="shared" si="2"/>
        <v>488.99900000000002</v>
      </c>
      <c r="N55" s="168">
        <v>2.35</v>
      </c>
      <c r="O55" s="169">
        <f t="shared" si="3"/>
        <v>1149.1476500000001</v>
      </c>
      <c r="P55" s="136">
        <f t="shared" si="4"/>
        <v>1149.1476500000001</v>
      </c>
    </row>
    <row r="56" spans="1:16">
      <c r="A56" s="132" t="s">
        <v>65</v>
      </c>
      <c r="B56" s="132">
        <v>1562.2280000000001</v>
      </c>
      <c r="C56" s="132">
        <v>0</v>
      </c>
      <c r="D56" s="132">
        <v>21</v>
      </c>
      <c r="E56" s="132">
        <v>0</v>
      </c>
      <c r="F56" s="166">
        <f t="shared" si="0"/>
        <v>1583.2280000000001</v>
      </c>
      <c r="G56" s="167">
        <v>2.1800000000000002</v>
      </c>
      <c r="H56" s="136">
        <f t="shared" si="1"/>
        <v>3451.4370400000003</v>
      </c>
      <c r="I56" s="132">
        <v>1814.491</v>
      </c>
      <c r="J56" s="132">
        <v>849.49699999999996</v>
      </c>
      <c r="K56" s="132">
        <v>44</v>
      </c>
      <c r="L56" s="132">
        <v>20</v>
      </c>
      <c r="M56" s="166">
        <f t="shared" si="2"/>
        <v>2727.9879999999998</v>
      </c>
      <c r="N56" s="168">
        <v>1.7575000000000001</v>
      </c>
      <c r="O56" s="169">
        <f t="shared" si="3"/>
        <v>4794.4389099999999</v>
      </c>
      <c r="P56" s="136">
        <f t="shared" si="4"/>
        <v>8245.8759499999996</v>
      </c>
    </row>
    <row r="57" spans="1:16">
      <c r="A57" s="132" t="s">
        <v>172</v>
      </c>
      <c r="B57" s="132">
        <v>371.99900000000002</v>
      </c>
      <c r="C57" s="132">
        <v>0</v>
      </c>
      <c r="D57" s="132">
        <v>6</v>
      </c>
      <c r="E57" s="132">
        <v>0</v>
      </c>
      <c r="F57" s="166">
        <f t="shared" si="0"/>
        <v>377.99900000000002</v>
      </c>
      <c r="G57" s="167">
        <v>2.1800000000000002</v>
      </c>
      <c r="H57" s="136">
        <f t="shared" si="1"/>
        <v>824.03782000000012</v>
      </c>
      <c r="I57" s="132">
        <v>0</v>
      </c>
      <c r="J57" s="132">
        <v>0</v>
      </c>
      <c r="K57" s="132">
        <v>0</v>
      </c>
      <c r="L57" s="132">
        <v>0</v>
      </c>
      <c r="M57" s="166">
        <f t="shared" si="2"/>
        <v>0</v>
      </c>
      <c r="N57" s="168"/>
      <c r="O57" s="169">
        <f t="shared" si="3"/>
        <v>0</v>
      </c>
      <c r="P57" s="136">
        <f t="shared" si="4"/>
        <v>824.03782000000012</v>
      </c>
    </row>
    <row r="58" spans="1:16">
      <c r="A58" s="132" t="s">
        <v>246</v>
      </c>
      <c r="B58" s="132">
        <v>0</v>
      </c>
      <c r="C58" s="132">
        <v>312.99900000000002</v>
      </c>
      <c r="D58" s="132">
        <v>0</v>
      </c>
      <c r="E58" s="132">
        <v>4</v>
      </c>
      <c r="F58" s="166">
        <f t="shared" si="0"/>
        <v>316.99900000000002</v>
      </c>
      <c r="G58" s="167">
        <v>3.76</v>
      </c>
      <c r="H58" s="136">
        <f t="shared" si="1"/>
        <v>1191.91624</v>
      </c>
      <c r="I58" s="132">
        <v>621.99900000000002</v>
      </c>
      <c r="J58" s="132">
        <v>310.99900000000002</v>
      </c>
      <c r="K58" s="132">
        <v>8</v>
      </c>
      <c r="L58" s="132">
        <v>4</v>
      </c>
      <c r="M58" s="166">
        <f t="shared" si="2"/>
        <v>944.99800000000005</v>
      </c>
      <c r="N58" s="168">
        <v>0.97666666666666668</v>
      </c>
      <c r="O58" s="169">
        <f t="shared" si="3"/>
        <v>922.94804666666676</v>
      </c>
      <c r="P58" s="136">
        <f t="shared" si="4"/>
        <v>2114.8642866666669</v>
      </c>
    </row>
    <row r="59" spans="1:16">
      <c r="A59" s="132" t="s">
        <v>173</v>
      </c>
      <c r="B59" s="132">
        <v>1199.998</v>
      </c>
      <c r="C59" s="132">
        <v>0</v>
      </c>
      <c r="D59" s="132">
        <v>6</v>
      </c>
      <c r="E59" s="132">
        <v>0</v>
      </c>
      <c r="F59" s="166">
        <f t="shared" si="0"/>
        <v>1205.998</v>
      </c>
      <c r="G59" s="167">
        <v>1.53</v>
      </c>
      <c r="H59" s="136">
        <f t="shared" si="1"/>
        <v>1845.1769400000001</v>
      </c>
      <c r="I59" s="132">
        <v>0</v>
      </c>
      <c r="J59" s="132">
        <v>0</v>
      </c>
      <c r="K59" s="132">
        <v>0</v>
      </c>
      <c r="L59" s="132">
        <v>0</v>
      </c>
      <c r="M59" s="166">
        <f t="shared" si="2"/>
        <v>0</v>
      </c>
      <c r="N59" s="168"/>
      <c r="O59" s="169">
        <f t="shared" si="3"/>
        <v>0</v>
      </c>
      <c r="P59" s="136">
        <f t="shared" si="4"/>
        <v>1845.1769400000001</v>
      </c>
    </row>
    <row r="60" spans="1:16">
      <c r="A60" s="132" t="s">
        <v>67</v>
      </c>
      <c r="B60" s="132">
        <v>7393408.4189999998</v>
      </c>
      <c r="C60" s="132">
        <v>1653631.156</v>
      </c>
      <c r="D60" s="132">
        <v>58962</v>
      </c>
      <c r="E60" s="132">
        <v>15516</v>
      </c>
      <c r="F60" s="166">
        <f t="shared" si="0"/>
        <v>9121517.5749999993</v>
      </c>
      <c r="G60" s="167">
        <v>1.53</v>
      </c>
      <c r="H60" s="136">
        <f t="shared" si="1"/>
        <v>13955921.889749998</v>
      </c>
      <c r="I60" s="132">
        <v>3360.5219999999999</v>
      </c>
      <c r="J60" s="132">
        <v>3980.346</v>
      </c>
      <c r="K60" s="132">
        <v>44</v>
      </c>
      <c r="L60" s="132">
        <v>56</v>
      </c>
      <c r="M60" s="166">
        <f t="shared" si="2"/>
        <v>7440.8680000000004</v>
      </c>
      <c r="N60" s="168">
        <v>0.97666666666666668</v>
      </c>
      <c r="O60" s="169">
        <f t="shared" si="3"/>
        <v>7267.2477466666669</v>
      </c>
      <c r="P60" s="136">
        <f t="shared" si="4"/>
        <v>13963189.137496665</v>
      </c>
    </row>
    <row r="61" spans="1:16">
      <c r="A61" s="132" t="s">
        <v>68</v>
      </c>
      <c r="B61" s="132">
        <v>570099.13399999996</v>
      </c>
      <c r="C61" s="132">
        <v>136700.38</v>
      </c>
      <c r="D61" s="132">
        <v>5393</v>
      </c>
      <c r="E61" s="132">
        <v>1440</v>
      </c>
      <c r="F61" s="166">
        <f t="shared" si="0"/>
        <v>713632.51399999997</v>
      </c>
      <c r="G61" s="167">
        <v>1.53</v>
      </c>
      <c r="H61" s="136">
        <f t="shared" si="1"/>
        <v>1091857.74642</v>
      </c>
      <c r="I61" s="132">
        <v>1296476.1580000001</v>
      </c>
      <c r="J61" s="132">
        <v>615009.02899999998</v>
      </c>
      <c r="K61" s="132">
        <v>21320</v>
      </c>
      <c r="L61" s="132">
        <v>9996</v>
      </c>
      <c r="M61" s="166">
        <f t="shared" si="2"/>
        <v>1942801.1869999999</v>
      </c>
      <c r="N61" s="168">
        <v>0.97666666666666668</v>
      </c>
      <c r="O61" s="169">
        <f t="shared" si="3"/>
        <v>1897469.1593033334</v>
      </c>
      <c r="P61" s="136">
        <f t="shared" si="4"/>
        <v>2989326.9057233334</v>
      </c>
    </row>
    <row r="62" spans="1:16">
      <c r="A62" s="132" t="s">
        <v>69</v>
      </c>
      <c r="B62" s="132">
        <v>271824.93900000001</v>
      </c>
      <c r="C62" s="132">
        <v>92669.142000000007</v>
      </c>
      <c r="D62" s="132">
        <v>2128</v>
      </c>
      <c r="E62" s="132">
        <v>743</v>
      </c>
      <c r="F62" s="166">
        <f t="shared" si="0"/>
        <v>367365.08100000001</v>
      </c>
      <c r="G62" s="167">
        <v>1.53</v>
      </c>
      <c r="H62" s="136">
        <f t="shared" si="1"/>
        <v>562068.57393000007</v>
      </c>
      <c r="I62" s="132">
        <v>1536.808</v>
      </c>
      <c r="J62" s="132">
        <v>1012.809</v>
      </c>
      <c r="K62" s="132">
        <v>26</v>
      </c>
      <c r="L62" s="132">
        <v>14</v>
      </c>
      <c r="M62" s="166">
        <f t="shared" si="2"/>
        <v>2589.6170000000002</v>
      </c>
      <c r="N62" s="168">
        <v>0.97666666666666668</v>
      </c>
      <c r="O62" s="169">
        <f t="shared" si="3"/>
        <v>2529.1926033333334</v>
      </c>
      <c r="P62" s="136">
        <f t="shared" si="4"/>
        <v>564597.76653333346</v>
      </c>
    </row>
    <row r="63" spans="1:16">
      <c r="A63" s="132" t="s">
        <v>174</v>
      </c>
      <c r="B63" s="132">
        <v>0</v>
      </c>
      <c r="C63" s="132">
        <v>235</v>
      </c>
      <c r="D63" s="132">
        <v>0</v>
      </c>
      <c r="E63" s="132">
        <v>4</v>
      </c>
      <c r="F63" s="166">
        <f t="shared" si="0"/>
        <v>239</v>
      </c>
      <c r="G63" s="167">
        <v>1.53</v>
      </c>
      <c r="H63" s="136">
        <f t="shared" si="1"/>
        <v>365.67</v>
      </c>
      <c r="I63" s="132">
        <v>0</v>
      </c>
      <c r="J63" s="132">
        <v>0</v>
      </c>
      <c r="K63" s="132">
        <v>0</v>
      </c>
      <c r="L63" s="132">
        <v>0</v>
      </c>
      <c r="M63" s="166">
        <f t="shared" si="2"/>
        <v>0</v>
      </c>
      <c r="N63" s="168"/>
      <c r="O63" s="169">
        <f t="shared" si="3"/>
        <v>0</v>
      </c>
      <c r="P63" s="136">
        <f t="shared" si="4"/>
        <v>365.67</v>
      </c>
    </row>
    <row r="64" spans="1:16">
      <c r="A64" s="132" t="s">
        <v>70</v>
      </c>
      <c r="B64" s="132">
        <v>76017.982000000004</v>
      </c>
      <c r="C64" s="132">
        <v>66997.073999999993</v>
      </c>
      <c r="D64" s="132">
        <v>763</v>
      </c>
      <c r="E64" s="132">
        <v>628</v>
      </c>
      <c r="F64" s="166">
        <f>SUM(B64:E64)</f>
        <v>144406.05599999998</v>
      </c>
      <c r="G64" s="167">
        <v>3.76</v>
      </c>
      <c r="H64" s="136">
        <f>F64*G64</f>
        <v>542966.77055999986</v>
      </c>
      <c r="I64" s="132">
        <v>2475.201</v>
      </c>
      <c r="J64" s="132">
        <v>1652.7170000000001</v>
      </c>
      <c r="K64" s="132">
        <v>44</v>
      </c>
      <c r="L64" s="132">
        <v>29</v>
      </c>
      <c r="M64" s="166">
        <f t="shared" si="2"/>
        <v>4200.9179999999997</v>
      </c>
      <c r="N64" s="168">
        <v>2.35</v>
      </c>
      <c r="O64" s="169">
        <f t="shared" si="3"/>
        <v>9872.1572999999989</v>
      </c>
      <c r="P64" s="136">
        <f t="shared" si="4"/>
        <v>552838.92785999982</v>
      </c>
    </row>
    <row r="65" spans="1:16">
      <c r="A65" s="132" t="s">
        <v>247</v>
      </c>
      <c r="B65" s="132">
        <v>284.99900000000002</v>
      </c>
      <c r="C65" s="132">
        <v>190</v>
      </c>
      <c r="D65" s="132">
        <v>6</v>
      </c>
      <c r="E65" s="132">
        <v>4</v>
      </c>
      <c r="F65" s="166">
        <f t="shared" si="0"/>
        <v>484.99900000000002</v>
      </c>
      <c r="G65" s="167">
        <v>0.68</v>
      </c>
      <c r="H65" s="136">
        <f t="shared" si="1"/>
        <v>329.79932000000002</v>
      </c>
      <c r="I65" s="132">
        <v>0</v>
      </c>
      <c r="J65" s="132">
        <v>79</v>
      </c>
      <c r="K65" s="132">
        <v>0</v>
      </c>
      <c r="L65" s="132">
        <v>2</v>
      </c>
      <c r="M65" s="166">
        <f t="shared" si="2"/>
        <v>81</v>
      </c>
      <c r="N65" s="168">
        <v>0.37333333333333335</v>
      </c>
      <c r="O65" s="169">
        <f t="shared" si="3"/>
        <v>30.240000000000002</v>
      </c>
      <c r="P65" s="136">
        <f t="shared" si="4"/>
        <v>360.03932000000003</v>
      </c>
    </row>
    <row r="66" spans="1:16">
      <c r="A66" s="132" t="s">
        <v>175</v>
      </c>
      <c r="B66" s="132">
        <v>694.99900000000002</v>
      </c>
      <c r="C66" s="132">
        <v>694.99900000000002</v>
      </c>
      <c r="D66" s="132">
        <v>4</v>
      </c>
      <c r="E66" s="132">
        <v>4</v>
      </c>
      <c r="F66" s="166">
        <f t="shared" si="0"/>
        <v>1397.998</v>
      </c>
      <c r="G66" s="167">
        <v>0.68</v>
      </c>
      <c r="H66" s="136">
        <f t="shared" si="1"/>
        <v>950.63864000000012</v>
      </c>
      <c r="I66" s="132">
        <v>0</v>
      </c>
      <c r="J66" s="132">
        <v>0</v>
      </c>
      <c r="K66" s="132">
        <v>0</v>
      </c>
      <c r="L66" s="132">
        <v>0</v>
      </c>
      <c r="M66" s="166">
        <f t="shared" si="2"/>
        <v>0</v>
      </c>
      <c r="N66" s="168"/>
      <c r="O66" s="169">
        <f t="shared" si="3"/>
        <v>0</v>
      </c>
      <c r="P66" s="136">
        <f t="shared" si="4"/>
        <v>950.63864000000012</v>
      </c>
    </row>
    <row r="67" spans="1:16">
      <c r="A67" s="132" t="s">
        <v>71</v>
      </c>
      <c r="B67" s="132">
        <v>24237.734</v>
      </c>
      <c r="C67" s="132">
        <v>18108.847000000002</v>
      </c>
      <c r="D67" s="132">
        <v>202</v>
      </c>
      <c r="E67" s="132">
        <v>148</v>
      </c>
      <c r="F67" s="166">
        <f t="shared" si="0"/>
        <v>42696.581000000006</v>
      </c>
      <c r="G67" s="167">
        <v>0.68</v>
      </c>
      <c r="H67" s="136">
        <f t="shared" si="1"/>
        <v>29033.675080000005</v>
      </c>
      <c r="I67" s="132">
        <v>11203.391</v>
      </c>
      <c r="J67" s="132">
        <v>6160.1549999999997</v>
      </c>
      <c r="K67" s="132">
        <v>140</v>
      </c>
      <c r="L67" s="132">
        <v>82</v>
      </c>
      <c r="M67" s="166">
        <f t="shared" si="2"/>
        <v>17585.545999999998</v>
      </c>
      <c r="N67" s="168">
        <v>0.37333333333333335</v>
      </c>
      <c r="O67" s="169">
        <f t="shared" si="3"/>
        <v>6565.2705066666667</v>
      </c>
      <c r="P67" s="136">
        <f t="shared" si="4"/>
        <v>35598.945586666669</v>
      </c>
    </row>
    <row r="68" spans="1:16">
      <c r="A68" s="132" t="s">
        <v>142</v>
      </c>
      <c r="B68" s="132">
        <v>0</v>
      </c>
      <c r="C68" s="132">
        <v>1311.9970000000001</v>
      </c>
      <c r="D68" s="132">
        <v>0</v>
      </c>
      <c r="E68" s="132">
        <v>4</v>
      </c>
      <c r="F68" s="166">
        <f t="shared" si="0"/>
        <v>1315.9970000000001</v>
      </c>
      <c r="G68" s="167">
        <v>0.68</v>
      </c>
      <c r="H68" s="136">
        <f t="shared" si="1"/>
        <v>894.87796000000014</v>
      </c>
      <c r="I68" s="132">
        <v>0</v>
      </c>
      <c r="J68" s="132">
        <v>0</v>
      </c>
      <c r="K68" s="132">
        <v>0</v>
      </c>
      <c r="L68" s="132">
        <v>0</v>
      </c>
      <c r="M68" s="166">
        <f t="shared" si="2"/>
        <v>0</v>
      </c>
      <c r="N68" s="168"/>
      <c r="O68" s="169">
        <f t="shared" si="3"/>
        <v>0</v>
      </c>
      <c r="P68" s="136">
        <f t="shared" si="4"/>
        <v>894.87796000000014</v>
      </c>
    </row>
    <row r="69" spans="1:16">
      <c r="A69" s="132" t="s">
        <v>176</v>
      </c>
      <c r="B69" s="132">
        <v>261.99900000000002</v>
      </c>
      <c r="C69" s="132">
        <v>261.99900000000002</v>
      </c>
      <c r="D69" s="132">
        <v>2</v>
      </c>
      <c r="E69" s="132">
        <v>2</v>
      </c>
      <c r="F69" s="166">
        <f t="shared" si="0"/>
        <v>527.99800000000005</v>
      </c>
      <c r="G69" s="167">
        <v>0.68</v>
      </c>
      <c r="H69" s="136">
        <f t="shared" si="1"/>
        <v>359.03864000000004</v>
      </c>
      <c r="I69" s="132">
        <v>0</v>
      </c>
      <c r="J69" s="132">
        <v>0</v>
      </c>
      <c r="K69" s="132">
        <v>0</v>
      </c>
      <c r="L69" s="132">
        <v>0</v>
      </c>
      <c r="M69" s="166">
        <f t="shared" si="2"/>
        <v>0</v>
      </c>
      <c r="N69" s="168"/>
      <c r="O69" s="169">
        <f t="shared" si="3"/>
        <v>0</v>
      </c>
      <c r="P69" s="136">
        <f t="shared" si="4"/>
        <v>359.03864000000004</v>
      </c>
    </row>
    <row r="70" spans="1:16">
      <c r="A70" s="132" t="s">
        <v>72</v>
      </c>
      <c r="B70" s="132">
        <v>228309.34899999999</v>
      </c>
      <c r="C70" s="132">
        <v>123420.49800000001</v>
      </c>
      <c r="D70" s="132">
        <v>1512</v>
      </c>
      <c r="E70" s="132">
        <v>849</v>
      </c>
      <c r="F70" s="166">
        <f t="shared" si="0"/>
        <v>354090.84700000001</v>
      </c>
      <c r="G70" s="167">
        <v>0.68</v>
      </c>
      <c r="H70" s="136">
        <f t="shared" si="1"/>
        <v>240781.77596000003</v>
      </c>
      <c r="I70" s="132">
        <v>3014.4940000000001</v>
      </c>
      <c r="J70" s="132">
        <v>1777.9960000000001</v>
      </c>
      <c r="K70" s="132">
        <v>31</v>
      </c>
      <c r="L70" s="132">
        <v>18</v>
      </c>
      <c r="M70" s="166">
        <f t="shared" si="2"/>
        <v>4841.49</v>
      </c>
      <c r="N70" s="168">
        <v>0.37333333333333335</v>
      </c>
      <c r="O70" s="169">
        <f t="shared" si="3"/>
        <v>1807.4896000000001</v>
      </c>
      <c r="P70" s="136">
        <f t="shared" si="4"/>
        <v>242589.26556000003</v>
      </c>
    </row>
    <row r="71" spans="1:16">
      <c r="A71" s="132" t="s">
        <v>143</v>
      </c>
      <c r="B71" s="132">
        <v>0</v>
      </c>
      <c r="C71" s="132">
        <v>707.96799999999996</v>
      </c>
      <c r="D71" s="132">
        <v>0</v>
      </c>
      <c r="E71" s="132">
        <v>4</v>
      </c>
      <c r="F71" s="166">
        <f t="shared" si="0"/>
        <v>711.96799999999996</v>
      </c>
      <c r="G71" s="167">
        <v>0.68</v>
      </c>
      <c r="H71" s="136">
        <f t="shared" si="1"/>
        <v>484.13824</v>
      </c>
      <c r="I71" s="132">
        <v>0</v>
      </c>
      <c r="J71" s="132">
        <v>0</v>
      </c>
      <c r="K71" s="132">
        <v>0</v>
      </c>
      <c r="L71" s="132">
        <v>0</v>
      </c>
      <c r="M71" s="166">
        <f t="shared" si="2"/>
        <v>0</v>
      </c>
      <c r="N71" s="168"/>
      <c r="O71" s="169">
        <f t="shared" si="3"/>
        <v>0</v>
      </c>
      <c r="P71" s="136">
        <f t="shared" si="4"/>
        <v>484.13824</v>
      </c>
    </row>
    <row r="72" spans="1:16">
      <c r="A72" s="132" t="s">
        <v>73</v>
      </c>
      <c r="B72" s="132">
        <v>17032.649000000001</v>
      </c>
      <c r="C72" s="132">
        <v>13775.973</v>
      </c>
      <c r="D72" s="132">
        <v>178</v>
      </c>
      <c r="E72" s="132">
        <v>153</v>
      </c>
      <c r="F72" s="166">
        <f t="shared" ref="F72:F97" si="5">SUM(B72:E72)</f>
        <v>31139.622000000003</v>
      </c>
      <c r="G72" s="167">
        <v>0.68</v>
      </c>
      <c r="H72" s="136">
        <f t="shared" ref="H72:H97" si="6">F72*G72</f>
        <v>21174.942960000004</v>
      </c>
      <c r="I72" s="132">
        <v>2128188.2769999998</v>
      </c>
      <c r="J72" s="132">
        <v>1847189.192</v>
      </c>
      <c r="K72" s="132">
        <v>35623</v>
      </c>
      <c r="L72" s="132">
        <v>31045</v>
      </c>
      <c r="M72" s="166">
        <f t="shared" ref="M72:M97" si="7">SUM(I72:L72)</f>
        <v>4042045.4689999996</v>
      </c>
      <c r="N72" s="168">
        <v>0.37333333333333335</v>
      </c>
      <c r="O72" s="169">
        <f t="shared" ref="O72:O97" si="8">M72*N72</f>
        <v>1509030.3084266665</v>
      </c>
      <c r="P72" s="136">
        <f t="shared" ref="P72:P97" si="9">H72+O72</f>
        <v>1530205.2513866664</v>
      </c>
    </row>
    <row r="73" spans="1:16">
      <c r="A73" s="132" t="s">
        <v>74</v>
      </c>
      <c r="B73" s="132">
        <v>937696.77500000002</v>
      </c>
      <c r="C73" s="132">
        <v>862601.75100000005</v>
      </c>
      <c r="D73" s="132">
        <v>5861</v>
      </c>
      <c r="E73" s="132">
        <v>5318</v>
      </c>
      <c r="F73" s="166">
        <f t="shared" si="5"/>
        <v>1811477.5260000001</v>
      </c>
      <c r="G73" s="167">
        <v>0.68</v>
      </c>
      <c r="H73" s="136">
        <f t="shared" si="6"/>
        <v>1231804.7176800002</v>
      </c>
      <c r="I73" s="132">
        <v>59907.029000000002</v>
      </c>
      <c r="J73" s="132">
        <v>35338.910000000003</v>
      </c>
      <c r="K73" s="132">
        <v>535</v>
      </c>
      <c r="L73" s="132">
        <v>310</v>
      </c>
      <c r="M73" s="166">
        <f t="shared" si="7"/>
        <v>96090.939000000013</v>
      </c>
      <c r="N73" s="168">
        <v>0.37333333333333335</v>
      </c>
      <c r="O73" s="169">
        <f t="shared" si="8"/>
        <v>35873.950560000005</v>
      </c>
      <c r="P73" s="136">
        <f t="shared" si="9"/>
        <v>1267678.6682400003</v>
      </c>
    </row>
    <row r="74" spans="1:16">
      <c r="A74" s="132" t="s">
        <v>144</v>
      </c>
      <c r="B74" s="132">
        <v>346.99900000000002</v>
      </c>
      <c r="C74" s="132">
        <v>4221.808</v>
      </c>
      <c r="D74" s="132">
        <v>2</v>
      </c>
      <c r="E74" s="132">
        <v>34</v>
      </c>
      <c r="F74" s="166">
        <f t="shared" si="5"/>
        <v>4604.8069999999998</v>
      </c>
      <c r="G74" s="167">
        <v>1.1299999999999999</v>
      </c>
      <c r="H74" s="136">
        <f t="shared" si="6"/>
        <v>5203.4319099999993</v>
      </c>
      <c r="I74" s="132">
        <v>0</v>
      </c>
      <c r="J74" s="132">
        <v>299.99900000000002</v>
      </c>
      <c r="K74" s="132">
        <v>0</v>
      </c>
      <c r="L74" s="132">
        <v>4</v>
      </c>
      <c r="M74" s="166">
        <f t="shared" si="7"/>
        <v>303.99900000000002</v>
      </c>
      <c r="N74" s="168">
        <v>1.2933333333333332</v>
      </c>
      <c r="O74" s="169">
        <f t="shared" si="8"/>
        <v>393.17203999999998</v>
      </c>
      <c r="P74" s="136">
        <f t="shared" si="9"/>
        <v>5596.6039499999997</v>
      </c>
    </row>
    <row r="75" spans="1:16">
      <c r="A75" s="132" t="s">
        <v>75</v>
      </c>
      <c r="B75" s="132">
        <v>4800572.057</v>
      </c>
      <c r="C75" s="132">
        <v>3063321.7579999999</v>
      </c>
      <c r="D75" s="132">
        <v>36346</v>
      </c>
      <c r="E75" s="132">
        <v>23540</v>
      </c>
      <c r="F75" s="166">
        <f t="shared" si="5"/>
        <v>7923779.8149999995</v>
      </c>
      <c r="G75" s="167">
        <v>1.1299999999999999</v>
      </c>
      <c r="H75" s="136">
        <f t="shared" si="6"/>
        <v>8953871.1909499988</v>
      </c>
      <c r="I75" s="132">
        <v>986170.98400000005</v>
      </c>
      <c r="J75" s="132">
        <v>550389.90099999995</v>
      </c>
      <c r="K75" s="132">
        <v>9575</v>
      </c>
      <c r="L75" s="132">
        <v>5310</v>
      </c>
      <c r="M75" s="166">
        <f t="shared" si="7"/>
        <v>1551445.885</v>
      </c>
      <c r="N75" s="168">
        <v>1.2933333333333332</v>
      </c>
      <c r="O75" s="169">
        <f t="shared" si="8"/>
        <v>2006536.6779333332</v>
      </c>
      <c r="P75" s="136">
        <f t="shared" si="9"/>
        <v>10960407.868883332</v>
      </c>
    </row>
    <row r="76" spans="1:16">
      <c r="A76" s="132" t="s">
        <v>76</v>
      </c>
      <c r="B76" s="132">
        <v>12554.088</v>
      </c>
      <c r="C76" s="132">
        <v>14367.637000000001</v>
      </c>
      <c r="D76" s="132">
        <v>143</v>
      </c>
      <c r="E76" s="132">
        <v>133</v>
      </c>
      <c r="F76" s="166">
        <f t="shared" si="5"/>
        <v>27197.724999999999</v>
      </c>
      <c r="G76" s="167">
        <v>1.1299999999999999</v>
      </c>
      <c r="H76" s="136">
        <f t="shared" si="6"/>
        <v>30733.429249999994</v>
      </c>
      <c r="I76" s="132">
        <v>3628.9929999999999</v>
      </c>
      <c r="J76" s="132">
        <v>2209.4960000000001</v>
      </c>
      <c r="K76" s="132">
        <v>37</v>
      </c>
      <c r="L76" s="132">
        <v>14</v>
      </c>
      <c r="M76" s="166">
        <f t="shared" si="7"/>
        <v>5889.4889999999996</v>
      </c>
      <c r="N76" s="168">
        <v>1.2933333333333332</v>
      </c>
      <c r="O76" s="169">
        <f t="shared" si="8"/>
        <v>7617.072439999999</v>
      </c>
      <c r="P76" s="136">
        <f t="shared" si="9"/>
        <v>38350.50168999999</v>
      </c>
    </row>
    <row r="77" spans="1:16">
      <c r="A77" s="132" t="s">
        <v>77</v>
      </c>
      <c r="B77" s="132">
        <v>0</v>
      </c>
      <c r="C77" s="132">
        <v>0</v>
      </c>
      <c r="D77" s="132">
        <v>0</v>
      </c>
      <c r="E77" s="132">
        <v>0</v>
      </c>
      <c r="F77" s="166">
        <f t="shared" si="5"/>
        <v>0</v>
      </c>
      <c r="G77" s="167"/>
      <c r="H77" s="136">
        <f t="shared" si="6"/>
        <v>0</v>
      </c>
      <c r="I77" s="132">
        <v>2824.1489999999999</v>
      </c>
      <c r="J77" s="132">
        <v>800.13300000000004</v>
      </c>
      <c r="K77" s="132">
        <v>60</v>
      </c>
      <c r="L77" s="132">
        <v>12</v>
      </c>
      <c r="M77" s="166">
        <f t="shared" si="7"/>
        <v>3696.2820000000002</v>
      </c>
      <c r="N77" s="168">
        <v>1.7575000000000001</v>
      </c>
      <c r="O77" s="169">
        <f t="shared" si="8"/>
        <v>6496.2156150000001</v>
      </c>
      <c r="P77" s="136">
        <f t="shared" si="9"/>
        <v>6496.2156150000001</v>
      </c>
    </row>
    <row r="78" spans="1:16">
      <c r="A78" s="132" t="s">
        <v>78</v>
      </c>
      <c r="B78" s="132">
        <v>0</v>
      </c>
      <c r="C78" s="132">
        <v>0</v>
      </c>
      <c r="D78" s="132">
        <v>0</v>
      </c>
      <c r="E78" s="132">
        <v>0</v>
      </c>
      <c r="F78" s="166">
        <f t="shared" si="5"/>
        <v>0</v>
      </c>
      <c r="G78" s="167"/>
      <c r="H78" s="136">
        <f t="shared" si="6"/>
        <v>0</v>
      </c>
      <c r="I78" s="132">
        <v>0</v>
      </c>
      <c r="J78" s="132">
        <v>79</v>
      </c>
      <c r="K78" s="132">
        <v>0</v>
      </c>
      <c r="L78" s="132">
        <v>6</v>
      </c>
      <c r="M78" s="166">
        <f t="shared" si="7"/>
        <v>85</v>
      </c>
      <c r="N78" s="168">
        <v>2.35</v>
      </c>
      <c r="O78" s="169">
        <f t="shared" si="8"/>
        <v>199.75</v>
      </c>
      <c r="P78" s="136">
        <f t="shared" si="9"/>
        <v>199.75</v>
      </c>
    </row>
    <row r="79" spans="1:16">
      <c r="A79" s="132" t="s">
        <v>79</v>
      </c>
      <c r="B79" s="132">
        <v>5858888.176</v>
      </c>
      <c r="C79" s="132">
        <v>14286.781999999999</v>
      </c>
      <c r="D79" s="132">
        <v>57027</v>
      </c>
      <c r="E79" s="132">
        <v>179</v>
      </c>
      <c r="F79" s="166">
        <f t="shared" si="5"/>
        <v>5930380.9579999996</v>
      </c>
      <c r="G79" s="167">
        <v>2.1800000000000002</v>
      </c>
      <c r="H79" s="136">
        <f t="shared" si="6"/>
        <v>12928230.48844</v>
      </c>
      <c r="I79" s="132">
        <v>9660.4770000000008</v>
      </c>
      <c r="J79" s="132">
        <v>2580.8270000000002</v>
      </c>
      <c r="K79" s="132">
        <v>213</v>
      </c>
      <c r="L79" s="132">
        <v>56</v>
      </c>
      <c r="M79" s="166">
        <f t="shared" si="7"/>
        <v>12510.304</v>
      </c>
      <c r="N79" s="168">
        <v>1.7575000000000001</v>
      </c>
      <c r="O79" s="169">
        <f t="shared" si="8"/>
        <v>21986.859280000001</v>
      </c>
      <c r="P79" s="136">
        <f t="shared" si="9"/>
        <v>12950217.347719999</v>
      </c>
    </row>
    <row r="80" spans="1:16">
      <c r="A80" s="132" t="s">
        <v>248</v>
      </c>
      <c r="B80" s="132">
        <v>534.85699999999997</v>
      </c>
      <c r="C80" s="132">
        <v>534.85699999999997</v>
      </c>
      <c r="D80" s="132">
        <v>8</v>
      </c>
      <c r="E80" s="132">
        <v>8</v>
      </c>
      <c r="F80" s="166">
        <f t="shared" si="5"/>
        <v>1085.7139999999999</v>
      </c>
      <c r="G80" s="167">
        <v>0.68</v>
      </c>
      <c r="H80" s="136">
        <f t="shared" si="6"/>
        <v>738.28552000000002</v>
      </c>
      <c r="I80" s="132">
        <v>0</v>
      </c>
      <c r="J80" s="132">
        <v>0</v>
      </c>
      <c r="K80" s="132">
        <v>0</v>
      </c>
      <c r="L80" s="132">
        <v>0</v>
      </c>
      <c r="M80" s="166">
        <f t="shared" si="7"/>
        <v>0</v>
      </c>
      <c r="N80" s="168">
        <v>0.45</v>
      </c>
      <c r="O80" s="169">
        <f t="shared" si="8"/>
        <v>0</v>
      </c>
      <c r="P80" s="136">
        <f t="shared" si="9"/>
        <v>738.28552000000002</v>
      </c>
    </row>
    <row r="81" spans="1:16">
      <c r="A81" s="132" t="s">
        <v>80</v>
      </c>
      <c r="B81" s="132">
        <v>7631.7610000000004</v>
      </c>
      <c r="C81" s="132">
        <v>6036.3549999999996</v>
      </c>
      <c r="D81" s="132">
        <v>68</v>
      </c>
      <c r="E81" s="132">
        <v>49</v>
      </c>
      <c r="F81" s="166">
        <f t="shared" si="5"/>
        <v>13785.116</v>
      </c>
      <c r="G81" s="167">
        <v>0.68</v>
      </c>
      <c r="H81" s="136">
        <f t="shared" si="6"/>
        <v>9373.8788800000002</v>
      </c>
      <c r="I81" s="132">
        <v>0</v>
      </c>
      <c r="J81" s="132">
        <v>0</v>
      </c>
      <c r="K81" s="132">
        <v>0</v>
      </c>
      <c r="L81" s="132">
        <v>0</v>
      </c>
      <c r="M81" s="166">
        <f t="shared" si="7"/>
        <v>0</v>
      </c>
      <c r="N81" s="168"/>
      <c r="O81" s="169">
        <f t="shared" si="8"/>
        <v>0</v>
      </c>
      <c r="P81" s="136">
        <f t="shared" si="9"/>
        <v>9373.8788800000002</v>
      </c>
    </row>
    <row r="82" spans="1:16">
      <c r="A82" s="132" t="s">
        <v>177</v>
      </c>
      <c r="B82" s="132">
        <v>0</v>
      </c>
      <c r="C82" s="132">
        <v>0</v>
      </c>
      <c r="D82" s="132">
        <v>0</v>
      </c>
      <c r="E82" s="132">
        <v>0</v>
      </c>
      <c r="F82" s="166">
        <f t="shared" si="5"/>
        <v>0</v>
      </c>
      <c r="G82" s="167"/>
      <c r="H82" s="136">
        <f t="shared" si="6"/>
        <v>0</v>
      </c>
      <c r="I82" s="132">
        <v>1709.9970000000001</v>
      </c>
      <c r="J82" s="132">
        <v>1709.9970000000001</v>
      </c>
      <c r="K82" s="132">
        <v>15</v>
      </c>
      <c r="L82" s="132">
        <v>15</v>
      </c>
      <c r="M82" s="166">
        <f t="shared" si="7"/>
        <v>3449.9940000000001</v>
      </c>
      <c r="N82" s="168">
        <v>0.45</v>
      </c>
      <c r="O82" s="169">
        <f t="shared" si="8"/>
        <v>1552.4973</v>
      </c>
      <c r="P82" s="136">
        <f t="shared" si="9"/>
        <v>1552.4973</v>
      </c>
    </row>
    <row r="83" spans="1:16">
      <c r="A83" s="132" t="s">
        <v>81</v>
      </c>
      <c r="B83" s="132">
        <v>2060913.821</v>
      </c>
      <c r="C83" s="132">
        <v>1777274.0160000001</v>
      </c>
      <c r="D83" s="132">
        <v>13186</v>
      </c>
      <c r="E83" s="132">
        <v>11479</v>
      </c>
      <c r="F83" s="166">
        <f t="shared" si="5"/>
        <v>3862852.8370000003</v>
      </c>
      <c r="G83" s="167">
        <v>0.68</v>
      </c>
      <c r="H83" s="136">
        <f t="shared" si="6"/>
        <v>2626739.9291600003</v>
      </c>
      <c r="I83" s="132">
        <v>82412.657000000007</v>
      </c>
      <c r="J83" s="132">
        <v>54481.163</v>
      </c>
      <c r="K83" s="132">
        <v>704</v>
      </c>
      <c r="L83" s="132">
        <v>453</v>
      </c>
      <c r="M83" s="166">
        <f t="shared" si="7"/>
        <v>138050.82</v>
      </c>
      <c r="N83" s="168">
        <v>0.45</v>
      </c>
      <c r="O83" s="169">
        <f t="shared" si="8"/>
        <v>62122.869000000006</v>
      </c>
      <c r="P83" s="136">
        <f t="shared" si="9"/>
        <v>2688862.7981600002</v>
      </c>
    </row>
    <row r="84" spans="1:16">
      <c r="A84" s="132" t="s">
        <v>178</v>
      </c>
      <c r="B84" s="132">
        <v>1753.6990000000001</v>
      </c>
      <c r="C84" s="132">
        <v>1476.6990000000001</v>
      </c>
      <c r="D84" s="132">
        <v>12</v>
      </c>
      <c r="E84" s="132">
        <v>10</v>
      </c>
      <c r="F84" s="166">
        <f t="shared" si="5"/>
        <v>3252.3980000000001</v>
      </c>
      <c r="G84" s="167">
        <v>0.68</v>
      </c>
      <c r="H84" s="136">
        <f t="shared" si="6"/>
        <v>2211.6306400000003</v>
      </c>
      <c r="I84" s="132">
        <v>0</v>
      </c>
      <c r="J84" s="132">
        <v>0</v>
      </c>
      <c r="K84" s="132">
        <v>0</v>
      </c>
      <c r="L84" s="132">
        <v>0</v>
      </c>
      <c r="M84" s="166">
        <f t="shared" si="7"/>
        <v>0</v>
      </c>
      <c r="N84" s="168"/>
      <c r="O84" s="169">
        <f t="shared" si="8"/>
        <v>0</v>
      </c>
      <c r="P84" s="136">
        <f t="shared" si="9"/>
        <v>2211.6306400000003</v>
      </c>
    </row>
    <row r="85" spans="1:16">
      <c r="A85" s="132" t="s">
        <v>82</v>
      </c>
      <c r="B85" s="132">
        <v>3953.4650000000001</v>
      </c>
      <c r="C85" s="132">
        <v>4884.7169999999996</v>
      </c>
      <c r="D85" s="132">
        <v>38</v>
      </c>
      <c r="E85" s="132">
        <v>48</v>
      </c>
      <c r="F85" s="166">
        <f t="shared" si="5"/>
        <v>8924.1820000000007</v>
      </c>
      <c r="G85" s="167">
        <v>0.68</v>
      </c>
      <c r="H85" s="136">
        <f t="shared" si="6"/>
        <v>6068.443760000001</v>
      </c>
      <c r="I85" s="132">
        <v>2104.8829999999998</v>
      </c>
      <c r="J85" s="132">
        <v>1265.384</v>
      </c>
      <c r="K85" s="132">
        <v>33</v>
      </c>
      <c r="L85" s="132">
        <v>20</v>
      </c>
      <c r="M85" s="166">
        <f t="shared" si="7"/>
        <v>3423.2669999999998</v>
      </c>
      <c r="N85" s="168">
        <v>0.45</v>
      </c>
      <c r="O85" s="169">
        <f t="shared" si="8"/>
        <v>1540.4701499999999</v>
      </c>
      <c r="P85" s="136">
        <f t="shared" si="9"/>
        <v>7608.9139100000011</v>
      </c>
    </row>
    <row r="86" spans="1:16">
      <c r="A86" s="132" t="s">
        <v>83</v>
      </c>
      <c r="B86" s="132">
        <v>4691.6369999999997</v>
      </c>
      <c r="C86" s="132">
        <v>3227.4609999999998</v>
      </c>
      <c r="D86" s="132">
        <v>34</v>
      </c>
      <c r="E86" s="132">
        <v>26</v>
      </c>
      <c r="F86" s="166">
        <f t="shared" si="5"/>
        <v>7979.098</v>
      </c>
      <c r="G86" s="167">
        <v>0.68</v>
      </c>
      <c r="H86" s="136">
        <f t="shared" si="6"/>
        <v>5425.7866400000003</v>
      </c>
      <c r="I86" s="132">
        <v>787.99800000000005</v>
      </c>
      <c r="J86" s="132">
        <v>787.99800000000005</v>
      </c>
      <c r="K86" s="132">
        <v>6</v>
      </c>
      <c r="L86" s="132">
        <v>6</v>
      </c>
      <c r="M86" s="166">
        <f t="shared" si="7"/>
        <v>1587.9960000000001</v>
      </c>
      <c r="N86" s="168">
        <v>0.45</v>
      </c>
      <c r="O86" s="169">
        <f t="shared" si="8"/>
        <v>714.59820000000002</v>
      </c>
      <c r="P86" s="136">
        <f t="shared" si="9"/>
        <v>6140.3848400000006</v>
      </c>
    </row>
    <row r="87" spans="1:16">
      <c r="A87" s="132" t="s">
        <v>84</v>
      </c>
      <c r="B87" s="132">
        <v>823125.36699999997</v>
      </c>
      <c r="C87" s="132">
        <v>658264.89099999995</v>
      </c>
      <c r="D87" s="132">
        <v>6557</v>
      </c>
      <c r="E87" s="132">
        <v>5106</v>
      </c>
      <c r="F87" s="166">
        <f t="shared" si="5"/>
        <v>1493053.2579999999</v>
      </c>
      <c r="G87" s="167">
        <v>1.1299999999999999</v>
      </c>
      <c r="H87" s="136">
        <f t="shared" si="6"/>
        <v>1687150.1815399998</v>
      </c>
      <c r="I87" s="132">
        <v>111238.564</v>
      </c>
      <c r="J87" s="132">
        <v>61694.803999999996</v>
      </c>
      <c r="K87" s="132">
        <v>1034</v>
      </c>
      <c r="L87" s="132">
        <v>590</v>
      </c>
      <c r="M87" s="166">
        <f t="shared" si="7"/>
        <v>174557.36799999999</v>
      </c>
      <c r="N87" s="168">
        <v>1.2933333333333332</v>
      </c>
      <c r="O87" s="169">
        <f t="shared" si="8"/>
        <v>225760.8626133333</v>
      </c>
      <c r="P87" s="136">
        <f t="shared" si="9"/>
        <v>1912911.0441533332</v>
      </c>
    </row>
    <row r="88" spans="1:16">
      <c r="A88" s="132" t="s">
        <v>85</v>
      </c>
      <c r="B88" s="132">
        <v>203043.94899999999</v>
      </c>
      <c r="C88" s="132">
        <v>110878.504</v>
      </c>
      <c r="D88" s="132">
        <v>2868</v>
      </c>
      <c r="E88" s="132">
        <v>1462</v>
      </c>
      <c r="F88" s="166">
        <f t="shared" si="5"/>
        <v>318252.45299999998</v>
      </c>
      <c r="G88" s="167">
        <v>1.1299999999999999</v>
      </c>
      <c r="H88" s="136">
        <f t="shared" si="6"/>
        <v>359625.27188999992</v>
      </c>
      <c r="I88" s="132">
        <v>127107.927</v>
      </c>
      <c r="J88" s="132">
        <v>72499.152000000002</v>
      </c>
      <c r="K88" s="132">
        <v>1804</v>
      </c>
      <c r="L88" s="132">
        <v>1015</v>
      </c>
      <c r="M88" s="166">
        <f t="shared" si="7"/>
        <v>202426.079</v>
      </c>
      <c r="N88" s="168">
        <v>1.2933333333333332</v>
      </c>
      <c r="O88" s="169">
        <f t="shared" si="8"/>
        <v>261804.39550666665</v>
      </c>
      <c r="P88" s="136">
        <f t="shared" si="9"/>
        <v>621429.6673966666</v>
      </c>
    </row>
    <row r="89" spans="1:16">
      <c r="A89" s="132" t="s">
        <v>86</v>
      </c>
      <c r="B89" s="132">
        <v>361.99900000000002</v>
      </c>
      <c r="C89" s="132">
        <v>359.99900000000002</v>
      </c>
      <c r="D89" s="132">
        <v>4</v>
      </c>
      <c r="E89" s="132">
        <v>6</v>
      </c>
      <c r="F89" s="166">
        <f t="shared" si="5"/>
        <v>731.99800000000005</v>
      </c>
      <c r="G89" s="167">
        <v>1.1299999999999999</v>
      </c>
      <c r="H89" s="136">
        <f t="shared" si="6"/>
        <v>827.15773999999999</v>
      </c>
      <c r="I89" s="132">
        <v>25842.831999999999</v>
      </c>
      <c r="J89" s="132">
        <v>18216.842000000001</v>
      </c>
      <c r="K89" s="132">
        <v>228</v>
      </c>
      <c r="L89" s="132">
        <v>157</v>
      </c>
      <c r="M89" s="166">
        <f t="shared" si="7"/>
        <v>44444.673999999999</v>
      </c>
      <c r="N89" s="168">
        <v>1.2933333333333332</v>
      </c>
      <c r="O89" s="169">
        <f t="shared" si="8"/>
        <v>57481.778373333327</v>
      </c>
      <c r="P89" s="136">
        <f t="shared" si="9"/>
        <v>58308.93611333333</v>
      </c>
    </row>
    <row r="90" spans="1:16">
      <c r="A90" s="132" t="s">
        <v>249</v>
      </c>
      <c r="B90" s="132">
        <v>0</v>
      </c>
      <c r="C90" s="132">
        <v>27.765999999999998</v>
      </c>
      <c r="D90" s="132">
        <v>0</v>
      </c>
      <c r="E90" s="132">
        <v>1</v>
      </c>
      <c r="F90" s="166">
        <f t="shared" si="5"/>
        <v>28.765999999999998</v>
      </c>
      <c r="G90" s="167">
        <v>0.68</v>
      </c>
      <c r="H90" s="136">
        <f t="shared" si="6"/>
        <v>19.560880000000001</v>
      </c>
      <c r="I90" s="132">
        <v>0</v>
      </c>
      <c r="J90" s="132">
        <v>0</v>
      </c>
      <c r="K90" s="132">
        <v>0</v>
      </c>
      <c r="L90" s="132">
        <v>0</v>
      </c>
      <c r="M90" s="166">
        <f t="shared" si="7"/>
        <v>0</v>
      </c>
      <c r="N90" s="168"/>
      <c r="O90" s="169">
        <f t="shared" si="8"/>
        <v>0</v>
      </c>
      <c r="P90" s="136">
        <f t="shared" si="9"/>
        <v>19.560880000000001</v>
      </c>
    </row>
    <row r="91" spans="1:16">
      <c r="A91" s="132" t="s">
        <v>250</v>
      </c>
      <c r="B91" s="132">
        <v>0</v>
      </c>
      <c r="C91" s="132">
        <v>447.99900000000002</v>
      </c>
      <c r="D91" s="132">
        <v>0</v>
      </c>
      <c r="E91" s="132">
        <v>10</v>
      </c>
      <c r="F91" s="166">
        <f t="shared" si="5"/>
        <v>457.99900000000002</v>
      </c>
      <c r="G91" s="167">
        <v>0.68</v>
      </c>
      <c r="H91" s="136">
        <f t="shared" si="6"/>
        <v>311.43932000000007</v>
      </c>
      <c r="I91" s="132">
        <v>0</v>
      </c>
      <c r="J91" s="132">
        <v>0</v>
      </c>
      <c r="K91" s="132">
        <v>0</v>
      </c>
      <c r="L91" s="132">
        <v>0</v>
      </c>
      <c r="M91" s="166">
        <f t="shared" si="7"/>
        <v>0</v>
      </c>
      <c r="N91" s="168"/>
      <c r="O91" s="169">
        <f t="shared" si="8"/>
        <v>0</v>
      </c>
      <c r="P91" s="136">
        <f t="shared" si="9"/>
        <v>311.43932000000007</v>
      </c>
    </row>
    <row r="92" spans="1:16">
      <c r="A92" s="132" t="s">
        <v>87</v>
      </c>
      <c r="B92" s="132">
        <v>399.32299999999998</v>
      </c>
      <c r="C92" s="132">
        <v>0</v>
      </c>
      <c r="D92" s="132">
        <v>11</v>
      </c>
      <c r="E92" s="132">
        <v>0</v>
      </c>
      <c r="F92" s="166">
        <f t="shared" si="5"/>
        <v>410.32299999999998</v>
      </c>
      <c r="G92" s="167">
        <v>2.8</v>
      </c>
      <c r="H92" s="136">
        <f t="shared" si="6"/>
        <v>1148.9043999999999</v>
      </c>
      <c r="I92" s="132">
        <v>2649.306</v>
      </c>
      <c r="J92" s="132">
        <v>665.995</v>
      </c>
      <c r="K92" s="132">
        <v>90</v>
      </c>
      <c r="L92" s="132">
        <v>19</v>
      </c>
      <c r="M92" s="166">
        <f t="shared" si="7"/>
        <v>3424.3009999999999</v>
      </c>
      <c r="N92" s="168">
        <v>1.7575000000000001</v>
      </c>
      <c r="O92" s="169">
        <f t="shared" si="8"/>
        <v>6018.2090074999996</v>
      </c>
      <c r="P92" s="136">
        <f t="shared" si="9"/>
        <v>7167.1134074999991</v>
      </c>
    </row>
    <row r="93" spans="1:16">
      <c r="A93" s="132" t="s">
        <v>89</v>
      </c>
      <c r="B93" s="132">
        <v>83.296999999999997</v>
      </c>
      <c r="C93" s="132">
        <v>0</v>
      </c>
      <c r="D93" s="132">
        <v>3</v>
      </c>
      <c r="E93" s="132">
        <v>0</v>
      </c>
      <c r="F93" s="166">
        <f t="shared" si="5"/>
        <v>86.296999999999997</v>
      </c>
      <c r="G93" s="167">
        <v>2.8</v>
      </c>
      <c r="H93" s="136">
        <f t="shared" si="6"/>
        <v>241.63159999999996</v>
      </c>
      <c r="I93" s="132">
        <v>0</v>
      </c>
      <c r="J93" s="132">
        <v>0</v>
      </c>
      <c r="K93" s="132">
        <v>0</v>
      </c>
      <c r="L93" s="132">
        <v>0</v>
      </c>
      <c r="M93" s="166">
        <f t="shared" si="7"/>
        <v>0</v>
      </c>
      <c r="N93" s="168"/>
      <c r="O93" s="169">
        <f t="shared" si="8"/>
        <v>0</v>
      </c>
      <c r="P93" s="136">
        <f t="shared" si="9"/>
        <v>241.63159999999996</v>
      </c>
    </row>
    <row r="94" spans="1:16">
      <c r="A94" s="132" t="s">
        <v>151</v>
      </c>
      <c r="B94" s="132">
        <v>688.99900000000002</v>
      </c>
      <c r="C94" s="132">
        <v>688.99900000000002</v>
      </c>
      <c r="D94" s="132">
        <v>6</v>
      </c>
      <c r="E94" s="132">
        <v>6</v>
      </c>
      <c r="F94" s="166">
        <f t="shared" si="5"/>
        <v>1389.998</v>
      </c>
      <c r="G94" s="167">
        <v>0.68</v>
      </c>
      <c r="H94" s="136">
        <f t="shared" si="6"/>
        <v>945.19864000000007</v>
      </c>
      <c r="I94" s="132">
        <v>0</v>
      </c>
      <c r="J94" s="132">
        <v>0</v>
      </c>
      <c r="K94" s="132">
        <v>0</v>
      </c>
      <c r="L94" s="132">
        <v>0</v>
      </c>
      <c r="M94" s="166">
        <f t="shared" si="7"/>
        <v>0</v>
      </c>
      <c r="N94" s="168"/>
      <c r="O94" s="169">
        <f t="shared" si="8"/>
        <v>0</v>
      </c>
      <c r="P94" s="136">
        <f t="shared" si="9"/>
        <v>945.19864000000007</v>
      </c>
    </row>
    <row r="95" spans="1:16">
      <c r="A95" s="132" t="s">
        <v>90</v>
      </c>
      <c r="B95" s="132">
        <v>110088.614</v>
      </c>
      <c r="C95" s="132">
        <v>84845.047999999995</v>
      </c>
      <c r="D95" s="132">
        <v>806</v>
      </c>
      <c r="E95" s="132">
        <v>573</v>
      </c>
      <c r="F95" s="166">
        <f>SUM(B95:E95)</f>
        <v>196312.66200000001</v>
      </c>
      <c r="G95" s="167">
        <v>0.68</v>
      </c>
      <c r="H95" s="136">
        <f>F95*G95</f>
        <v>133492.61016000001</v>
      </c>
      <c r="I95" s="132">
        <v>1032.998</v>
      </c>
      <c r="J95" s="132">
        <v>733.99900000000002</v>
      </c>
      <c r="K95" s="132">
        <v>9</v>
      </c>
      <c r="L95" s="132">
        <v>7</v>
      </c>
      <c r="M95" s="166">
        <f t="shared" si="7"/>
        <v>1782.9970000000001</v>
      </c>
      <c r="N95" s="168">
        <v>0.45</v>
      </c>
      <c r="O95" s="169">
        <f t="shared" si="8"/>
        <v>802.34865000000002</v>
      </c>
      <c r="P95" s="136">
        <f t="shared" si="9"/>
        <v>134294.95881000001</v>
      </c>
    </row>
    <row r="96" spans="1:16">
      <c r="A96" s="132" t="s">
        <v>179</v>
      </c>
      <c r="B96" s="132">
        <v>78900.986000000004</v>
      </c>
      <c r="C96" s="132">
        <v>60104.811999999998</v>
      </c>
      <c r="D96" s="132">
        <v>598</v>
      </c>
      <c r="E96" s="132">
        <v>456</v>
      </c>
      <c r="F96" s="166">
        <f t="shared" si="5"/>
        <v>140059.79800000001</v>
      </c>
      <c r="G96" s="167">
        <v>1.1299999999999999</v>
      </c>
      <c r="H96" s="136">
        <f t="shared" si="6"/>
        <v>158267.57173999998</v>
      </c>
      <c r="I96" s="132">
        <v>1013.19</v>
      </c>
      <c r="J96" s="132">
        <v>894.56299999999999</v>
      </c>
      <c r="K96" s="132">
        <v>13</v>
      </c>
      <c r="L96" s="132">
        <v>11</v>
      </c>
      <c r="M96" s="166">
        <f t="shared" si="7"/>
        <v>1931.7530000000002</v>
      </c>
      <c r="N96" s="168">
        <v>1.2933333333333332</v>
      </c>
      <c r="O96" s="169">
        <f t="shared" si="8"/>
        <v>2498.4005466666667</v>
      </c>
      <c r="P96" s="136">
        <f t="shared" si="9"/>
        <v>160765.97228666666</v>
      </c>
    </row>
    <row r="97" spans="1:16">
      <c r="A97" s="132" t="s">
        <v>91</v>
      </c>
      <c r="B97" s="132">
        <v>0</v>
      </c>
      <c r="C97" s="132">
        <v>355.49900000000002</v>
      </c>
      <c r="D97" s="132">
        <v>0</v>
      </c>
      <c r="E97" s="132">
        <v>6</v>
      </c>
      <c r="F97" s="166">
        <f t="shared" si="5"/>
        <v>361.49900000000002</v>
      </c>
      <c r="G97" s="167">
        <v>1.1299999999999999</v>
      </c>
      <c r="H97" s="136">
        <f t="shared" si="6"/>
        <v>408.49387000000002</v>
      </c>
      <c r="I97" s="132">
        <v>569.99900000000002</v>
      </c>
      <c r="J97" s="132">
        <v>174</v>
      </c>
      <c r="K97" s="132">
        <v>8</v>
      </c>
      <c r="L97" s="132">
        <v>2</v>
      </c>
      <c r="M97" s="166">
        <f t="shared" si="7"/>
        <v>753.99900000000002</v>
      </c>
      <c r="N97" s="168">
        <v>1.2933333333333332</v>
      </c>
      <c r="O97" s="169">
        <f t="shared" si="8"/>
        <v>975.17203999999992</v>
      </c>
      <c r="P97" s="136">
        <f t="shared" si="9"/>
        <v>1383.6659099999999</v>
      </c>
    </row>
    <row r="98" spans="1:16">
      <c r="A98" s="132" t="s">
        <v>0</v>
      </c>
      <c r="B98" s="137">
        <f>SUM(B7:B97)</f>
        <v>54826678.165999979</v>
      </c>
      <c r="C98" s="137">
        <f t="shared" ref="C98:F98" si="10">SUM(C7:C97)</f>
        <v>33232068.092000004</v>
      </c>
      <c r="D98" s="137">
        <f t="shared" si="10"/>
        <v>446962</v>
      </c>
      <c r="E98" s="137">
        <f t="shared" si="10"/>
        <v>262758</v>
      </c>
      <c r="F98" s="137">
        <f t="shared" si="10"/>
        <v>88768466.257999972</v>
      </c>
      <c r="H98" s="136">
        <f>SUM(H7:H97)</f>
        <v>92410274.230050012</v>
      </c>
      <c r="I98" s="137">
        <f>SUM(I7:I97)</f>
        <v>18307145.04900001</v>
      </c>
      <c r="J98" s="137">
        <f t="shared" ref="J98:M98" si="11">SUM(J7:J97)</f>
        <v>10094681.149999997</v>
      </c>
      <c r="K98" s="137">
        <f t="shared" si="11"/>
        <v>291828</v>
      </c>
      <c r="L98" s="137">
        <f t="shared" si="11"/>
        <v>160053</v>
      </c>
      <c r="M98" s="137">
        <f t="shared" si="11"/>
        <v>28853707.199000012</v>
      </c>
      <c r="N98" s="169">
        <f>AVERAGE(N7:N97)</f>
        <v>1.1009788359788364</v>
      </c>
      <c r="O98" s="169">
        <f>SUM(O7:O97)</f>
        <v>18097113.135183338</v>
      </c>
      <c r="P98" s="136">
        <f>SUM(P7:P97)</f>
        <v>110507387.36523333</v>
      </c>
    </row>
    <row r="99" spans="1:16">
      <c r="H99" s="134">
        <f>H98/P98</f>
        <v>0.836236168760634</v>
      </c>
      <c r="I99" s="134"/>
      <c r="J99" s="134"/>
      <c r="K99" s="134"/>
      <c r="L99" s="134"/>
      <c r="M99" s="134"/>
      <c r="N99" s="134"/>
      <c r="O99" s="134">
        <f>O98/P98</f>
        <v>0.16376383123936619</v>
      </c>
    </row>
    <row r="101" spans="1:16" ht="15.75" thickBot="1">
      <c r="N101" s="171"/>
    </row>
    <row r="102" spans="1:16" ht="15.75" thickBot="1">
      <c r="A102" s="172" t="s">
        <v>186</v>
      </c>
      <c r="B102" s="173"/>
      <c r="C102" s="174"/>
      <c r="D102" s="174"/>
      <c r="E102" s="174"/>
      <c r="F102" s="174"/>
      <c r="G102" s="174"/>
      <c r="H102" s="175" t="s">
        <v>6</v>
      </c>
      <c r="I102" s="175" t="s">
        <v>7</v>
      </c>
      <c r="J102" s="176" t="s">
        <v>0</v>
      </c>
    </row>
    <row r="103" spans="1:16">
      <c r="A103" s="172" t="s">
        <v>0</v>
      </c>
      <c r="B103" s="177"/>
      <c r="C103" s="54"/>
      <c r="D103" s="48"/>
      <c r="E103" s="48"/>
      <c r="F103" s="48"/>
      <c r="G103" s="48"/>
      <c r="H103" s="178">
        <f>H98</f>
        <v>92410274.230050012</v>
      </c>
      <c r="I103" s="178">
        <f>O98</f>
        <v>18097113.135183338</v>
      </c>
      <c r="J103" s="178">
        <f>H103+I103</f>
        <v>110507387.36523335</v>
      </c>
    </row>
    <row r="104" spans="1:16" ht="15.75" thickBot="1">
      <c r="A104" s="179"/>
      <c r="B104" s="180"/>
      <c r="C104" s="55"/>
      <c r="D104" s="49"/>
      <c r="E104" s="49"/>
      <c r="F104" s="49"/>
      <c r="G104" s="49"/>
      <c r="H104" s="181">
        <f>H103/J103</f>
        <v>0.83623616876063389</v>
      </c>
      <c r="I104" s="181">
        <f>I103/J103</f>
        <v>0.16376383123936616</v>
      </c>
      <c r="J104" s="182">
        <f>H104+I104</f>
        <v>1</v>
      </c>
    </row>
    <row r="105" spans="1:16">
      <c r="B105" s="183"/>
      <c r="G105" s="58"/>
    </row>
    <row r="106" spans="1:16">
      <c r="B106" s="183"/>
      <c r="G106" s="58"/>
    </row>
    <row r="107" spans="1:16" ht="15.75" thickBot="1">
      <c r="B107" s="183"/>
      <c r="G107" s="58"/>
    </row>
    <row r="108" spans="1:16">
      <c r="A108" s="92"/>
      <c r="B108" s="54"/>
      <c r="C108" s="54"/>
      <c r="D108" s="54"/>
      <c r="E108" s="54"/>
      <c r="F108" s="54"/>
      <c r="G108" s="54"/>
      <c r="H108" s="184" t="s">
        <v>6</v>
      </c>
      <c r="I108" s="184" t="s">
        <v>7</v>
      </c>
      <c r="J108" s="185" t="s">
        <v>0</v>
      </c>
    </row>
    <row r="109" spans="1:16" ht="30">
      <c r="A109" s="186"/>
      <c r="B109" s="187"/>
      <c r="C109" s="187"/>
      <c r="D109" s="188" t="str">
        <f>B5</f>
        <v>Pri Span Total</v>
      </c>
      <c r="E109" s="188" t="str">
        <f>C5</f>
        <v>Pri Neutral Span Total</v>
      </c>
      <c r="F109" s="188" t="str">
        <f>I5</f>
        <v>Sec Span Total</v>
      </c>
      <c r="G109" s="188" t="str">
        <f>J5</f>
        <v>Sec Neutral Span Total</v>
      </c>
      <c r="H109" s="50"/>
      <c r="I109" s="50"/>
      <c r="J109" s="51"/>
    </row>
    <row r="110" spans="1:16">
      <c r="A110" s="189"/>
      <c r="B110" s="100"/>
      <c r="C110" s="100"/>
      <c r="D110" s="190">
        <f>B98</f>
        <v>54826678.165999979</v>
      </c>
      <c r="E110" s="191">
        <f>F98-B98</f>
        <v>33941788.091999993</v>
      </c>
      <c r="F110" s="190">
        <f>I98</f>
        <v>18307145.04900001</v>
      </c>
      <c r="G110" s="191">
        <f>M98-I98</f>
        <v>10546562.150000002</v>
      </c>
      <c r="H110" s="52"/>
      <c r="I110" s="52"/>
      <c r="J110" s="53"/>
    </row>
    <row r="111" spans="1:16" ht="15.75" thickBot="1">
      <c r="A111" s="189"/>
      <c r="B111" s="100"/>
      <c r="C111" s="100"/>
      <c r="D111" s="100"/>
      <c r="E111" s="100"/>
      <c r="F111" s="100"/>
      <c r="G111" s="100"/>
      <c r="H111" s="52"/>
      <c r="I111" s="52"/>
      <c r="J111" s="53"/>
    </row>
    <row r="112" spans="1:16" ht="15.75" thickBot="1">
      <c r="A112" s="116" t="s">
        <v>31</v>
      </c>
      <c r="B112" s="192"/>
      <c r="C112" s="193" t="s">
        <v>137</v>
      </c>
      <c r="D112" s="174"/>
      <c r="E112" s="194">
        <f>G36</f>
        <v>0.74</v>
      </c>
      <c r="F112" s="193" t="s">
        <v>136</v>
      </c>
      <c r="G112" s="194">
        <f>(N15+N36)/2</f>
        <v>0.56833333333333336</v>
      </c>
      <c r="H112" s="195">
        <f>E112*(D110+E110)</f>
        <v>65688665.030919977</v>
      </c>
      <c r="I112" s="195">
        <f>G112*(F110+G110)</f>
        <v>16398523.591431674</v>
      </c>
      <c r="J112" s="196">
        <f>H112+I112</f>
        <v>82087188.622351646</v>
      </c>
    </row>
    <row r="113" spans="1:10" ht="15.75" thickBot="1">
      <c r="A113" s="119" t="s">
        <v>33</v>
      </c>
      <c r="B113" s="55"/>
      <c r="C113" s="55"/>
      <c r="D113" s="55"/>
      <c r="E113" s="55"/>
      <c r="F113" s="55"/>
      <c r="G113" s="55"/>
      <c r="H113" s="181">
        <f>H112/J103</f>
        <v>0.59442781697313241</v>
      </c>
      <c r="I113" s="181">
        <f>I112/J103</f>
        <v>0.14839300776547723</v>
      </c>
      <c r="J113" s="182">
        <f>J112/J103</f>
        <v>0.74282082473860966</v>
      </c>
    </row>
    <row r="114" spans="1:10">
      <c r="A114" s="172" t="s">
        <v>30</v>
      </c>
      <c r="B114" s="54"/>
      <c r="C114" s="54"/>
      <c r="D114" s="54"/>
      <c r="E114" s="54"/>
      <c r="F114" s="54"/>
      <c r="G114" s="54"/>
      <c r="H114" s="178">
        <f>H103-H112</f>
        <v>26721609.199130036</v>
      </c>
      <c r="I114" s="178">
        <f>I103-I112</f>
        <v>1698589.5437516645</v>
      </c>
      <c r="J114" s="197">
        <f>J103-J112</f>
        <v>28420198.7428817</v>
      </c>
    </row>
    <row r="115" spans="1:10" ht="15.75" thickBot="1">
      <c r="A115" s="119" t="s">
        <v>33</v>
      </c>
      <c r="B115" s="55"/>
      <c r="C115" s="55"/>
      <c r="D115" s="55"/>
      <c r="E115" s="55"/>
      <c r="F115" s="55"/>
      <c r="G115" s="55"/>
      <c r="H115" s="181">
        <f>H114/J103</f>
        <v>0.24180835178750143</v>
      </c>
      <c r="I115" s="181">
        <f>I114/J103</f>
        <v>1.5370823473888918E-2</v>
      </c>
      <c r="J115" s="182">
        <f>J114/J103</f>
        <v>0.25717917526139034</v>
      </c>
    </row>
    <row r="116" spans="1:10">
      <c r="G116" s="58"/>
      <c r="J116" s="134"/>
    </row>
    <row r="117" spans="1:10">
      <c r="A117" s="61" t="s">
        <v>251</v>
      </c>
      <c r="G117" s="58"/>
    </row>
    <row r="118" spans="1:10">
      <c r="A118" s="61" t="s">
        <v>282</v>
      </c>
      <c r="G118" s="58"/>
    </row>
    <row r="121" spans="1:10">
      <c r="A121" s="70"/>
    </row>
    <row r="122" spans="1:10">
      <c r="A122" s="61"/>
      <c r="G122" s="58"/>
    </row>
    <row r="123" spans="1:10">
      <c r="A123" s="61"/>
      <c r="G123" s="58"/>
    </row>
  </sheetData>
  <pageMargins left="0.7" right="0.7" top="0.75" bottom="0.75" header="0.3" footer="0.3"/>
  <pageSetup scale="40" orientation="portrait" r:id="rId1"/>
  <rowBreaks count="1" manualBreakCount="1"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pane ySplit="6" topLeftCell="A7" activePane="bottomLeft" state="frozen"/>
      <selection activeCell="H359" sqref="H359"/>
      <selection pane="bottomLeft" activeCell="A2" sqref="A2"/>
    </sheetView>
  </sheetViews>
  <sheetFormatPr defaultColWidth="8.7109375" defaultRowHeight="15"/>
  <cols>
    <col min="1" max="1" width="19.5703125" style="58" bestFit="1" customWidth="1"/>
    <col min="2" max="2" width="11" style="58" customWidth="1"/>
    <col min="3" max="3" width="10.5703125" style="58" bestFit="1" customWidth="1"/>
    <col min="4" max="4" width="11.140625" style="58" bestFit="1" customWidth="1"/>
    <col min="5" max="5" width="10.5703125" style="58" bestFit="1" customWidth="1"/>
    <col min="6" max="6" width="13.42578125" style="58" bestFit="1" customWidth="1"/>
    <col min="7" max="7" width="8.7109375" style="58" bestFit="1" customWidth="1"/>
    <col min="8" max="8" width="11.7109375" style="58" bestFit="1" customWidth="1"/>
    <col min="9" max="10" width="11" style="58" bestFit="1" customWidth="1"/>
    <col min="11" max="11" width="7.5703125" style="58" bestFit="1" customWidth="1"/>
    <col min="12" max="12" width="11.140625" style="58" bestFit="1" customWidth="1"/>
    <col min="13" max="13" width="10.7109375" style="58" customWidth="1"/>
    <col min="14" max="14" width="8.7109375" style="58"/>
    <col min="15" max="15" width="11.7109375" style="58" customWidth="1"/>
    <col min="16" max="16" width="11.7109375" style="58" bestFit="1" customWidth="1"/>
    <col min="17" max="16384" width="8.7109375" style="58"/>
  </cols>
  <sheetData>
    <row r="1" spans="1:16" customFormat="1">
      <c r="A1" s="4" t="str">
        <f>'2020KY 364 Poles &amp; Towers'!A1</f>
        <v>Kentucky Power</v>
      </c>
      <c r="L1" s="5"/>
      <c r="M1" s="5"/>
    </row>
    <row r="2" spans="1:16" customFormat="1">
      <c r="A2" s="4" t="s">
        <v>97</v>
      </c>
      <c r="L2" s="5"/>
      <c r="M2" s="5"/>
    </row>
    <row r="3" spans="1:16" customFormat="1">
      <c r="A3" s="4" t="str">
        <f>'2020KY 364 Poles &amp; Towers'!A3</f>
        <v>Test Period Ending March 31, 2020</v>
      </c>
      <c r="L3" s="5"/>
      <c r="M3" s="5"/>
    </row>
    <row r="4" spans="1:16" customFormat="1">
      <c r="A4" s="4"/>
      <c r="L4" s="5"/>
      <c r="M4" s="5"/>
    </row>
    <row r="5" spans="1:16" s="129" customFormat="1" ht="60">
      <c r="A5" s="129" t="s">
        <v>35</v>
      </c>
      <c r="B5" s="129" t="s">
        <v>205</v>
      </c>
      <c r="C5" s="129" t="s">
        <v>206</v>
      </c>
      <c r="D5" s="129" t="s">
        <v>252</v>
      </c>
      <c r="E5" s="129" t="s">
        <v>253</v>
      </c>
      <c r="F5" s="129" t="s">
        <v>209</v>
      </c>
      <c r="G5" s="129" t="s">
        <v>254</v>
      </c>
      <c r="H5" s="129" t="s">
        <v>211</v>
      </c>
      <c r="I5" s="129" t="s">
        <v>212</v>
      </c>
      <c r="J5" s="129" t="s">
        <v>213</v>
      </c>
      <c r="K5" s="129" t="s">
        <v>255</v>
      </c>
      <c r="L5" s="129" t="s">
        <v>256</v>
      </c>
      <c r="M5" s="129" t="s">
        <v>216</v>
      </c>
      <c r="N5" s="129" t="s">
        <v>254</v>
      </c>
      <c r="O5" s="129" t="s">
        <v>218</v>
      </c>
      <c r="P5" s="129" t="s">
        <v>23</v>
      </c>
    </row>
    <row r="6" spans="1:16" s="129" customFormat="1">
      <c r="A6" s="129" t="s">
        <v>219</v>
      </c>
      <c r="B6" s="129" t="s">
        <v>220</v>
      </c>
      <c r="C6" s="129" t="s">
        <v>221</v>
      </c>
      <c r="D6" s="129" t="s">
        <v>222</v>
      </c>
      <c r="E6" s="129" t="s">
        <v>223</v>
      </c>
      <c r="F6" s="129" t="s">
        <v>257</v>
      </c>
      <c r="G6" s="129" t="s">
        <v>225</v>
      </c>
      <c r="H6" s="129" t="s">
        <v>226</v>
      </c>
      <c r="I6" s="129" t="s">
        <v>227</v>
      </c>
      <c r="J6" s="129" t="s">
        <v>228</v>
      </c>
      <c r="K6" s="129" t="s">
        <v>229</v>
      </c>
      <c r="L6" s="129" t="s">
        <v>230</v>
      </c>
      <c r="M6" s="129" t="s">
        <v>258</v>
      </c>
      <c r="N6" s="129" t="s">
        <v>232</v>
      </c>
      <c r="O6" s="129" t="s">
        <v>233</v>
      </c>
      <c r="P6" s="129" t="s">
        <v>234</v>
      </c>
    </row>
    <row r="7" spans="1:16">
      <c r="A7" s="132" t="s">
        <v>29</v>
      </c>
      <c r="B7" s="132">
        <v>9881.3880000000008</v>
      </c>
      <c r="C7" s="132">
        <v>1115.7080000000001</v>
      </c>
      <c r="D7" s="132">
        <v>38</v>
      </c>
      <c r="E7" s="132">
        <v>7</v>
      </c>
      <c r="F7" s="198">
        <f t="shared" ref="F7:F28" si="0">B7+C7</f>
        <v>10997.096000000001</v>
      </c>
      <c r="G7" s="199">
        <v>2.97</v>
      </c>
      <c r="H7" s="200">
        <f t="shared" ref="H7:H28" si="1">F7*G7</f>
        <v>32661.375120000008</v>
      </c>
      <c r="I7" s="132">
        <v>4626.3289999999997</v>
      </c>
      <c r="J7" s="132">
        <v>3261.4349999999999</v>
      </c>
      <c r="K7" s="132">
        <v>77</v>
      </c>
      <c r="L7" s="132">
        <v>52</v>
      </c>
      <c r="M7" s="198">
        <f t="shared" ref="M7:M28" si="2">I7+J7</f>
        <v>7887.7639999999992</v>
      </c>
      <c r="N7" s="199">
        <v>0.68333333333333324</v>
      </c>
      <c r="O7" s="200">
        <f t="shared" ref="O7:O26" si="3">M7*N7</f>
        <v>5389.9720666666653</v>
      </c>
      <c r="P7" s="201">
        <f t="shared" ref="P7:P28" si="4">H7+O7</f>
        <v>38051.347186666673</v>
      </c>
    </row>
    <row r="8" spans="1:16">
      <c r="A8" s="132" t="s">
        <v>259</v>
      </c>
      <c r="B8" s="132">
        <v>1175.848</v>
      </c>
      <c r="C8" s="132">
        <v>0</v>
      </c>
      <c r="D8" s="132">
        <v>3</v>
      </c>
      <c r="E8" s="132">
        <v>0</v>
      </c>
      <c r="F8" s="198">
        <f t="shared" si="0"/>
        <v>1175.848</v>
      </c>
      <c r="G8" s="199">
        <v>2.97</v>
      </c>
      <c r="H8" s="200">
        <f t="shared" si="1"/>
        <v>3492.26856</v>
      </c>
      <c r="I8" s="132">
        <v>312.81299999999999</v>
      </c>
      <c r="J8" s="132">
        <v>288.40600000000001</v>
      </c>
      <c r="K8" s="132">
        <v>3</v>
      </c>
      <c r="L8" s="132">
        <v>2</v>
      </c>
      <c r="M8" s="198">
        <f t="shared" si="2"/>
        <v>601.21900000000005</v>
      </c>
      <c r="N8" s="199">
        <v>0.68333333333333324</v>
      </c>
      <c r="O8" s="200">
        <f t="shared" si="3"/>
        <v>410.83298333333329</v>
      </c>
      <c r="P8" s="201">
        <f t="shared" si="4"/>
        <v>3903.1015433333332</v>
      </c>
    </row>
    <row r="9" spans="1:16">
      <c r="A9" s="132" t="s">
        <v>39</v>
      </c>
      <c r="B9" s="132">
        <v>906529.49699999997</v>
      </c>
      <c r="C9" s="132">
        <v>36892.578999999998</v>
      </c>
      <c r="D9" s="132">
        <v>3780</v>
      </c>
      <c r="E9" s="132">
        <v>115</v>
      </c>
      <c r="F9" s="198">
        <f t="shared" si="0"/>
        <v>943422.076</v>
      </c>
      <c r="G9" s="199">
        <v>3.59</v>
      </c>
      <c r="H9" s="200">
        <f t="shared" si="1"/>
        <v>3386885.2528399997</v>
      </c>
      <c r="I9" s="132">
        <v>48518.625</v>
      </c>
      <c r="J9" s="132">
        <v>23641.84</v>
      </c>
      <c r="K9" s="132">
        <v>367</v>
      </c>
      <c r="L9" s="132">
        <v>182</v>
      </c>
      <c r="M9" s="198">
        <f t="shared" si="2"/>
        <v>72160.464999999997</v>
      </c>
      <c r="N9" s="199">
        <v>0.68333333333333324</v>
      </c>
      <c r="O9" s="200">
        <f t="shared" si="3"/>
        <v>49309.651083333323</v>
      </c>
      <c r="P9" s="201">
        <f t="shared" si="4"/>
        <v>3436194.9039233332</v>
      </c>
    </row>
    <row r="10" spans="1:16">
      <c r="A10" s="132" t="s">
        <v>41</v>
      </c>
      <c r="B10" s="132">
        <v>7809.7169999999996</v>
      </c>
      <c r="C10" s="132">
        <v>881.99800000000005</v>
      </c>
      <c r="D10" s="132">
        <v>36</v>
      </c>
      <c r="E10" s="132">
        <v>4</v>
      </c>
      <c r="F10" s="198">
        <f t="shared" si="0"/>
        <v>8691.7150000000001</v>
      </c>
      <c r="G10" s="199">
        <v>3.76</v>
      </c>
      <c r="H10" s="200">
        <f t="shared" si="1"/>
        <v>32680.848399999999</v>
      </c>
      <c r="I10" s="132">
        <v>0</v>
      </c>
      <c r="J10" s="132">
        <v>0</v>
      </c>
      <c r="K10" s="132">
        <v>0</v>
      </c>
      <c r="L10" s="132">
        <v>0</v>
      </c>
      <c r="M10" s="198">
        <f t="shared" si="2"/>
        <v>0</v>
      </c>
      <c r="N10" s="199"/>
      <c r="O10" s="200">
        <f t="shared" si="3"/>
        <v>0</v>
      </c>
      <c r="P10" s="201">
        <f t="shared" si="4"/>
        <v>32680.848399999999</v>
      </c>
    </row>
    <row r="11" spans="1:16">
      <c r="A11" s="132" t="s">
        <v>48</v>
      </c>
      <c r="B11" s="132">
        <v>0</v>
      </c>
      <c r="C11" s="132">
        <v>0</v>
      </c>
      <c r="D11" s="132">
        <v>0</v>
      </c>
      <c r="E11" s="132">
        <v>0</v>
      </c>
      <c r="F11" s="198">
        <f t="shared" si="0"/>
        <v>0</v>
      </c>
      <c r="G11" s="199"/>
      <c r="H11" s="200">
        <f t="shared" si="1"/>
        <v>0</v>
      </c>
      <c r="I11" s="132">
        <v>2707.9960000000001</v>
      </c>
      <c r="J11" s="132">
        <v>1353.998</v>
      </c>
      <c r="K11" s="132">
        <v>30</v>
      </c>
      <c r="L11" s="132">
        <v>15</v>
      </c>
      <c r="M11" s="198">
        <f t="shared" si="2"/>
        <v>4061.9940000000001</v>
      </c>
      <c r="N11" s="202">
        <v>0.89666666666666661</v>
      </c>
      <c r="O11" s="200">
        <f t="shared" si="3"/>
        <v>3642.2546199999997</v>
      </c>
      <c r="P11" s="201">
        <f t="shared" si="4"/>
        <v>3642.2546199999997</v>
      </c>
    </row>
    <row r="12" spans="1:16">
      <c r="A12" s="132" t="s">
        <v>54</v>
      </c>
      <c r="B12" s="132">
        <v>38888.239000000001</v>
      </c>
      <c r="C12" s="132">
        <v>3081.1550000000002</v>
      </c>
      <c r="D12" s="132">
        <v>211</v>
      </c>
      <c r="E12" s="132">
        <v>23</v>
      </c>
      <c r="F12" s="198">
        <f t="shared" si="0"/>
        <v>41969.394</v>
      </c>
      <c r="G12" s="199">
        <v>2.97</v>
      </c>
      <c r="H12" s="200">
        <f t="shared" si="1"/>
        <v>124649.10018000001</v>
      </c>
      <c r="I12" s="132">
        <v>2305.9949999999999</v>
      </c>
      <c r="J12" s="132">
        <v>1377.9970000000001</v>
      </c>
      <c r="K12" s="132">
        <v>12</v>
      </c>
      <c r="L12" s="132">
        <v>7</v>
      </c>
      <c r="M12" s="198">
        <f t="shared" si="2"/>
        <v>3683.9920000000002</v>
      </c>
      <c r="N12" s="199">
        <v>0.68333333333333324</v>
      </c>
      <c r="O12" s="200">
        <f t="shared" si="3"/>
        <v>2517.3945333333331</v>
      </c>
      <c r="P12" s="201">
        <f t="shared" si="4"/>
        <v>127166.49471333335</v>
      </c>
    </row>
    <row r="13" spans="1:16">
      <c r="A13" s="132" t="s">
        <v>56</v>
      </c>
      <c r="B13" s="132">
        <v>4685.5619999999999</v>
      </c>
      <c r="C13" s="132">
        <v>0</v>
      </c>
      <c r="D13" s="132">
        <v>29</v>
      </c>
      <c r="E13" s="132">
        <v>0</v>
      </c>
      <c r="F13" s="198">
        <f t="shared" si="0"/>
        <v>4685.5619999999999</v>
      </c>
      <c r="G13" s="199">
        <v>3.76</v>
      </c>
      <c r="H13" s="200">
        <f t="shared" si="1"/>
        <v>17617.71312</v>
      </c>
      <c r="I13" s="132">
        <v>0</v>
      </c>
      <c r="J13" s="132">
        <v>0</v>
      </c>
      <c r="K13" s="132">
        <v>0</v>
      </c>
      <c r="L13" s="132">
        <v>0</v>
      </c>
      <c r="M13" s="198">
        <f t="shared" si="2"/>
        <v>0</v>
      </c>
      <c r="N13" s="199"/>
      <c r="O13" s="200">
        <f t="shared" si="3"/>
        <v>0</v>
      </c>
      <c r="P13" s="201">
        <f t="shared" si="4"/>
        <v>17617.71312</v>
      </c>
    </row>
    <row r="14" spans="1:16">
      <c r="A14" s="132" t="s">
        <v>65</v>
      </c>
      <c r="B14" s="132">
        <v>356.32600000000002</v>
      </c>
      <c r="C14" s="132">
        <v>6495.1719999999996</v>
      </c>
      <c r="D14" s="132">
        <v>4</v>
      </c>
      <c r="E14" s="132">
        <v>21</v>
      </c>
      <c r="F14" s="198">
        <f t="shared" si="0"/>
        <v>6851.4979999999996</v>
      </c>
      <c r="G14" s="199">
        <v>5.63</v>
      </c>
      <c r="H14" s="200">
        <f t="shared" si="1"/>
        <v>38573.93374</v>
      </c>
      <c r="I14" s="132">
        <v>222903.26500000001</v>
      </c>
      <c r="J14" s="132">
        <v>109535.639</v>
      </c>
      <c r="K14" s="132">
        <v>2778</v>
      </c>
      <c r="L14" s="132">
        <v>1374</v>
      </c>
      <c r="M14" s="198">
        <f t="shared" si="2"/>
        <v>332438.90399999998</v>
      </c>
      <c r="N14" s="199">
        <v>1.2966666666666666</v>
      </c>
      <c r="O14" s="200">
        <f t="shared" si="3"/>
        <v>431062.44551999995</v>
      </c>
      <c r="P14" s="201">
        <f t="shared" si="4"/>
        <v>469636.37925999996</v>
      </c>
    </row>
    <row r="15" spans="1:16">
      <c r="A15" s="132" t="s">
        <v>66</v>
      </c>
      <c r="B15" s="132">
        <v>0</v>
      </c>
      <c r="C15" s="132">
        <v>299.99900000000002</v>
      </c>
      <c r="D15" s="132">
        <v>0</v>
      </c>
      <c r="E15" s="132">
        <v>1</v>
      </c>
      <c r="F15" s="198">
        <f t="shared" si="0"/>
        <v>299.99900000000002</v>
      </c>
      <c r="G15" s="199">
        <v>3.76</v>
      </c>
      <c r="H15" s="200">
        <f t="shared" si="1"/>
        <v>1127.9962399999999</v>
      </c>
      <c r="I15" s="132">
        <v>604.51099999999997</v>
      </c>
      <c r="J15" s="132">
        <v>7638.241</v>
      </c>
      <c r="K15" s="132">
        <v>4</v>
      </c>
      <c r="L15" s="132">
        <v>65</v>
      </c>
      <c r="M15" s="198">
        <f t="shared" si="2"/>
        <v>8242.7520000000004</v>
      </c>
      <c r="N15" s="199">
        <v>7.07</v>
      </c>
      <c r="O15" s="200">
        <f t="shared" si="3"/>
        <v>58276.256640000007</v>
      </c>
      <c r="P15" s="201">
        <f t="shared" si="4"/>
        <v>59404.252880000007</v>
      </c>
    </row>
    <row r="16" spans="1:16">
      <c r="A16" s="132" t="s">
        <v>68</v>
      </c>
      <c r="B16" s="132">
        <v>37788.858</v>
      </c>
      <c r="C16" s="132">
        <v>7875.2860000000001</v>
      </c>
      <c r="D16" s="132">
        <v>167</v>
      </c>
      <c r="E16" s="132">
        <v>30</v>
      </c>
      <c r="F16" s="198">
        <f t="shared" si="0"/>
        <v>45664.144</v>
      </c>
      <c r="G16" s="199">
        <v>5.45</v>
      </c>
      <c r="H16" s="200">
        <f t="shared" si="1"/>
        <v>248869.58480000001</v>
      </c>
      <c r="I16" s="132">
        <v>63132.807999999997</v>
      </c>
      <c r="J16" s="132">
        <v>31783.915000000001</v>
      </c>
      <c r="K16" s="132">
        <v>700</v>
      </c>
      <c r="L16" s="132">
        <v>351</v>
      </c>
      <c r="M16" s="198">
        <f t="shared" si="2"/>
        <v>94916.722999999998</v>
      </c>
      <c r="N16" s="199">
        <v>0.89666666666666661</v>
      </c>
      <c r="O16" s="200">
        <f t="shared" si="3"/>
        <v>85108.661623333333</v>
      </c>
      <c r="P16" s="201">
        <f t="shared" si="4"/>
        <v>333978.24642333336</v>
      </c>
    </row>
    <row r="17" spans="1:16">
      <c r="A17" s="132" t="s">
        <v>70</v>
      </c>
      <c r="B17" s="132">
        <v>0</v>
      </c>
      <c r="C17" s="132">
        <v>3084.2719999999999</v>
      </c>
      <c r="D17" s="132">
        <v>0</v>
      </c>
      <c r="E17" s="132">
        <v>12</v>
      </c>
      <c r="F17" s="198">
        <f t="shared" si="0"/>
        <v>3084.2719999999999</v>
      </c>
      <c r="G17" s="199">
        <v>3.76</v>
      </c>
      <c r="H17" s="200">
        <f t="shared" si="1"/>
        <v>11596.862719999999</v>
      </c>
      <c r="I17" s="132">
        <v>536.69100000000003</v>
      </c>
      <c r="J17" s="132">
        <v>268.34500000000003</v>
      </c>
      <c r="K17" s="132">
        <v>4</v>
      </c>
      <c r="L17" s="132">
        <v>2</v>
      </c>
      <c r="M17" s="198">
        <f t="shared" si="2"/>
        <v>805.03600000000006</v>
      </c>
      <c r="N17" s="199">
        <v>4.75</v>
      </c>
      <c r="O17" s="200">
        <f t="shared" si="3"/>
        <v>3823.9210000000003</v>
      </c>
      <c r="P17" s="201">
        <f t="shared" si="4"/>
        <v>15420.783719999999</v>
      </c>
    </row>
    <row r="18" spans="1:16">
      <c r="A18" s="132" t="s">
        <v>73</v>
      </c>
      <c r="B18" s="132">
        <v>0</v>
      </c>
      <c r="C18" s="132">
        <v>0</v>
      </c>
      <c r="D18" s="132">
        <v>0</v>
      </c>
      <c r="E18" s="132">
        <v>0</v>
      </c>
      <c r="F18" s="198">
        <f t="shared" si="0"/>
        <v>0</v>
      </c>
      <c r="G18" s="199"/>
      <c r="H18" s="200">
        <f t="shared" si="1"/>
        <v>0</v>
      </c>
      <c r="I18" s="132">
        <v>19004.866999999998</v>
      </c>
      <c r="J18" s="132">
        <v>17052.355</v>
      </c>
      <c r="K18" s="132">
        <v>142</v>
      </c>
      <c r="L18" s="132">
        <v>121</v>
      </c>
      <c r="M18" s="198">
        <f t="shared" si="2"/>
        <v>36057.221999999994</v>
      </c>
      <c r="N18" s="199">
        <v>0.67500000000000004</v>
      </c>
      <c r="O18" s="200">
        <f t="shared" si="3"/>
        <v>24338.624849999997</v>
      </c>
      <c r="P18" s="201">
        <f t="shared" si="4"/>
        <v>24338.624849999997</v>
      </c>
    </row>
    <row r="19" spans="1:16">
      <c r="A19" s="132" t="s">
        <v>75</v>
      </c>
      <c r="B19" s="132">
        <v>0</v>
      </c>
      <c r="C19" s="132">
        <v>0</v>
      </c>
      <c r="D19" s="132">
        <v>0</v>
      </c>
      <c r="E19" s="132">
        <v>0</v>
      </c>
      <c r="F19" s="198">
        <f t="shared" si="0"/>
        <v>0</v>
      </c>
      <c r="G19" s="199"/>
      <c r="H19" s="200">
        <f t="shared" si="1"/>
        <v>0</v>
      </c>
      <c r="I19" s="132">
        <v>310</v>
      </c>
      <c r="J19" s="132">
        <v>155</v>
      </c>
      <c r="K19" s="132">
        <v>2</v>
      </c>
      <c r="L19" s="132">
        <v>1</v>
      </c>
      <c r="M19" s="198">
        <f t="shared" si="2"/>
        <v>465</v>
      </c>
      <c r="N19" s="199">
        <v>0</v>
      </c>
      <c r="O19" s="200">
        <f t="shared" si="3"/>
        <v>0</v>
      </c>
      <c r="P19" s="201">
        <f t="shared" si="4"/>
        <v>0</v>
      </c>
    </row>
    <row r="20" spans="1:16">
      <c r="A20" s="132" t="s">
        <v>77</v>
      </c>
      <c r="B20" s="132">
        <v>1298.421</v>
      </c>
      <c r="C20" s="132">
        <v>90.808000000000007</v>
      </c>
      <c r="D20" s="132">
        <v>12</v>
      </c>
      <c r="E20" s="132">
        <v>1</v>
      </c>
      <c r="F20" s="198">
        <f t="shared" si="0"/>
        <v>1389.229</v>
      </c>
      <c r="G20" s="199">
        <v>5.63</v>
      </c>
      <c r="H20" s="200">
        <f t="shared" si="1"/>
        <v>7821.3592699999999</v>
      </c>
      <c r="I20" s="132">
        <v>8877.6139999999996</v>
      </c>
      <c r="J20" s="132">
        <v>4445.8069999999998</v>
      </c>
      <c r="K20" s="132">
        <v>153</v>
      </c>
      <c r="L20" s="132">
        <v>77</v>
      </c>
      <c r="M20" s="198">
        <f t="shared" si="2"/>
        <v>13323.420999999998</v>
      </c>
      <c r="N20" s="199">
        <v>2.04</v>
      </c>
      <c r="O20" s="200">
        <f t="shared" si="3"/>
        <v>27179.778839999999</v>
      </c>
      <c r="P20" s="201">
        <f t="shared" si="4"/>
        <v>35001.13811</v>
      </c>
    </row>
    <row r="21" spans="1:16">
      <c r="A21" s="132" t="s">
        <v>78</v>
      </c>
      <c r="B21" s="132">
        <v>751.44100000000003</v>
      </c>
      <c r="C21" s="132">
        <v>0</v>
      </c>
      <c r="D21" s="132">
        <v>6</v>
      </c>
      <c r="E21" s="132">
        <v>0</v>
      </c>
      <c r="F21" s="198">
        <f t="shared" si="0"/>
        <v>751.44100000000003</v>
      </c>
      <c r="G21" s="199">
        <v>3.76</v>
      </c>
      <c r="H21" s="200">
        <f t="shared" si="1"/>
        <v>2825.4181600000002</v>
      </c>
      <c r="I21" s="132">
        <v>16152.968000000001</v>
      </c>
      <c r="J21" s="132">
        <v>316.99900000000002</v>
      </c>
      <c r="K21" s="132">
        <v>140</v>
      </c>
      <c r="L21" s="132">
        <v>2</v>
      </c>
      <c r="M21" s="198">
        <f t="shared" si="2"/>
        <v>16469.967000000001</v>
      </c>
      <c r="N21" s="199">
        <v>8.6300000000000008</v>
      </c>
      <c r="O21" s="200">
        <f t="shared" si="3"/>
        <v>142135.81521000003</v>
      </c>
      <c r="P21" s="201">
        <f t="shared" si="4"/>
        <v>144961.23337000003</v>
      </c>
    </row>
    <row r="22" spans="1:16">
      <c r="A22" s="132" t="s">
        <v>177</v>
      </c>
      <c r="B22" s="132">
        <v>0</v>
      </c>
      <c r="C22" s="132">
        <v>0</v>
      </c>
      <c r="D22" s="132">
        <v>0</v>
      </c>
      <c r="E22" s="132">
        <v>0</v>
      </c>
      <c r="F22" s="198">
        <f t="shared" si="0"/>
        <v>0</v>
      </c>
      <c r="G22" s="199"/>
      <c r="H22" s="200">
        <f t="shared" si="1"/>
        <v>0</v>
      </c>
      <c r="I22" s="132">
        <v>605.99900000000002</v>
      </c>
      <c r="J22" s="132">
        <v>605.99900000000002</v>
      </c>
      <c r="K22" s="132">
        <v>3</v>
      </c>
      <c r="L22" s="132">
        <v>3</v>
      </c>
      <c r="M22" s="198">
        <f t="shared" si="2"/>
        <v>1211.998</v>
      </c>
      <c r="N22" s="199">
        <v>0.63500000000000001</v>
      </c>
      <c r="O22" s="200">
        <f t="shared" si="3"/>
        <v>769.61873000000003</v>
      </c>
      <c r="P22" s="201">
        <f t="shared" si="4"/>
        <v>769.61873000000003</v>
      </c>
    </row>
    <row r="23" spans="1:16">
      <c r="A23" s="132" t="s">
        <v>82</v>
      </c>
      <c r="B23" s="132">
        <v>608.70600000000002</v>
      </c>
      <c r="C23" s="132">
        <v>57</v>
      </c>
      <c r="D23" s="132">
        <v>5</v>
      </c>
      <c r="E23" s="132">
        <v>1</v>
      </c>
      <c r="F23" s="198">
        <f t="shared" si="0"/>
        <v>665.70600000000002</v>
      </c>
      <c r="G23" s="199">
        <v>2.97</v>
      </c>
      <c r="H23" s="200">
        <f t="shared" si="1"/>
        <v>1977.1468200000002</v>
      </c>
      <c r="I23" s="132">
        <v>82957.303</v>
      </c>
      <c r="J23" s="132">
        <v>79318.479000000007</v>
      </c>
      <c r="K23" s="132">
        <v>875</v>
      </c>
      <c r="L23" s="132">
        <v>843</v>
      </c>
      <c r="M23" s="198">
        <f t="shared" si="2"/>
        <v>162275.78200000001</v>
      </c>
      <c r="N23" s="199">
        <v>0.63500000000000001</v>
      </c>
      <c r="O23" s="200">
        <f t="shared" si="3"/>
        <v>103045.12157</v>
      </c>
      <c r="P23" s="201">
        <f t="shared" si="4"/>
        <v>105022.26839</v>
      </c>
    </row>
    <row r="24" spans="1:16">
      <c r="A24" s="132" t="s">
        <v>84</v>
      </c>
      <c r="B24" s="132">
        <v>0</v>
      </c>
      <c r="C24" s="132">
        <v>0</v>
      </c>
      <c r="D24" s="132">
        <v>0</v>
      </c>
      <c r="E24" s="132">
        <v>0</v>
      </c>
      <c r="F24" s="198">
        <f t="shared" si="0"/>
        <v>0</v>
      </c>
      <c r="G24" s="199"/>
      <c r="H24" s="200">
        <f t="shared" si="1"/>
        <v>0</v>
      </c>
      <c r="I24" s="132">
        <v>100</v>
      </c>
      <c r="J24" s="132">
        <v>100</v>
      </c>
      <c r="K24" s="132">
        <v>1</v>
      </c>
      <c r="L24" s="132">
        <v>1</v>
      </c>
      <c r="M24" s="198">
        <f t="shared" si="2"/>
        <v>200</v>
      </c>
      <c r="N24" s="199">
        <v>1.5249999999999999</v>
      </c>
      <c r="O24" s="200">
        <f t="shared" si="3"/>
        <v>305</v>
      </c>
      <c r="P24" s="201">
        <f t="shared" si="4"/>
        <v>305</v>
      </c>
    </row>
    <row r="25" spans="1:16">
      <c r="A25" s="132" t="s">
        <v>85</v>
      </c>
      <c r="B25" s="132">
        <v>349.99900000000002</v>
      </c>
      <c r="C25" s="132">
        <v>162</v>
      </c>
      <c r="D25" s="132">
        <v>2</v>
      </c>
      <c r="E25" s="132">
        <v>1</v>
      </c>
      <c r="F25" s="198">
        <f t="shared" si="0"/>
        <v>511.99900000000002</v>
      </c>
      <c r="G25" s="199">
        <v>3.76</v>
      </c>
      <c r="H25" s="200">
        <f t="shared" si="1"/>
        <v>1925.1162400000001</v>
      </c>
      <c r="I25" s="132">
        <v>8663.8649999999998</v>
      </c>
      <c r="J25" s="132">
        <v>6501.87</v>
      </c>
      <c r="K25" s="132">
        <v>49</v>
      </c>
      <c r="L25" s="132">
        <v>39</v>
      </c>
      <c r="M25" s="198">
        <f t="shared" si="2"/>
        <v>15165.735000000001</v>
      </c>
      <c r="N25" s="199">
        <v>1.5249999999999999</v>
      </c>
      <c r="O25" s="200">
        <f t="shared" si="3"/>
        <v>23127.745875000001</v>
      </c>
      <c r="P25" s="201">
        <f t="shared" si="4"/>
        <v>25052.862115</v>
      </c>
    </row>
    <row r="26" spans="1:16">
      <c r="A26" s="132" t="s">
        <v>87</v>
      </c>
      <c r="B26" s="132">
        <v>52137.394</v>
      </c>
      <c r="C26" s="132">
        <v>90</v>
      </c>
      <c r="D26" s="132">
        <v>212</v>
      </c>
      <c r="E26" s="132">
        <v>3</v>
      </c>
      <c r="F26" s="198">
        <f>B26+C26</f>
        <v>52227.394</v>
      </c>
      <c r="G26" s="199">
        <v>9.49</v>
      </c>
      <c r="H26" s="200">
        <f>F26*G26</f>
        <v>495637.96906000003</v>
      </c>
      <c r="I26" s="132">
        <v>0</v>
      </c>
      <c r="J26" s="132">
        <v>0</v>
      </c>
      <c r="K26" s="132">
        <v>0</v>
      </c>
      <c r="L26" s="132">
        <v>0</v>
      </c>
      <c r="M26" s="198">
        <f t="shared" si="2"/>
        <v>0</v>
      </c>
      <c r="N26" s="199"/>
      <c r="O26" s="200">
        <f t="shared" si="3"/>
        <v>0</v>
      </c>
      <c r="P26" s="201">
        <f t="shared" si="4"/>
        <v>495637.96906000003</v>
      </c>
    </row>
    <row r="27" spans="1:16">
      <c r="A27" s="132" t="s">
        <v>88</v>
      </c>
      <c r="B27" s="132">
        <v>899.99800000000005</v>
      </c>
      <c r="C27" s="132">
        <v>0</v>
      </c>
      <c r="D27" s="132">
        <v>3</v>
      </c>
      <c r="E27" s="132">
        <v>0</v>
      </c>
      <c r="F27" s="198">
        <f t="shared" si="0"/>
        <v>899.99800000000005</v>
      </c>
      <c r="G27" s="199">
        <v>3.76</v>
      </c>
      <c r="H27" s="200">
        <f t="shared" si="1"/>
        <v>3383.9924799999999</v>
      </c>
      <c r="I27" s="132">
        <v>599.99900000000002</v>
      </c>
      <c r="J27" s="132">
        <v>200</v>
      </c>
      <c r="K27" s="132">
        <v>3</v>
      </c>
      <c r="L27" s="132">
        <v>1</v>
      </c>
      <c r="M27" s="198">
        <f t="shared" si="2"/>
        <v>799.99900000000002</v>
      </c>
      <c r="N27" s="199">
        <v>17.2</v>
      </c>
      <c r="O27" s="200">
        <f>M27*N27</f>
        <v>13759.9828</v>
      </c>
      <c r="P27" s="201">
        <f t="shared" si="4"/>
        <v>17143.975279999999</v>
      </c>
    </row>
    <row r="28" spans="1:16">
      <c r="A28" s="132" t="s">
        <v>91</v>
      </c>
      <c r="B28" s="132">
        <v>0</v>
      </c>
      <c r="C28" s="132">
        <v>0</v>
      </c>
      <c r="D28" s="132">
        <v>0</v>
      </c>
      <c r="E28" s="132">
        <v>0</v>
      </c>
      <c r="F28" s="198">
        <f t="shared" si="0"/>
        <v>0</v>
      </c>
      <c r="G28" s="199"/>
      <c r="H28" s="200">
        <f t="shared" si="1"/>
        <v>0</v>
      </c>
      <c r="I28" s="132">
        <v>3276.9929999999999</v>
      </c>
      <c r="J28" s="132">
        <v>1674.9970000000001</v>
      </c>
      <c r="K28" s="132">
        <v>41</v>
      </c>
      <c r="L28" s="132">
        <v>21</v>
      </c>
      <c r="M28" s="198">
        <f t="shared" si="2"/>
        <v>4951.99</v>
      </c>
      <c r="N28" s="199">
        <v>1.5249999999999999</v>
      </c>
      <c r="O28" s="200">
        <f>M28*N28</f>
        <v>7551.7847499999989</v>
      </c>
      <c r="P28" s="201">
        <f t="shared" si="4"/>
        <v>7551.7847499999989</v>
      </c>
    </row>
    <row r="29" spans="1:16">
      <c r="H29" s="201">
        <f>SUM(H7:H28)</f>
        <v>4411725.9377499986</v>
      </c>
      <c r="O29" s="201">
        <f>SUM(O7:O28)</f>
        <v>981754.86269500002</v>
      </c>
      <c r="P29" s="201">
        <f>SUM(P7:P28)</f>
        <v>5393480.8004449997</v>
      </c>
    </row>
    <row r="30" spans="1:16">
      <c r="H30" s="203">
        <f>H29/P29</f>
        <v>0.81797379113428947</v>
      </c>
      <c r="O30" s="203">
        <f>O29/P29</f>
        <v>0.18202620886571033</v>
      </c>
    </row>
    <row r="32" spans="1:16">
      <c r="A32" s="58" t="s">
        <v>0</v>
      </c>
      <c r="B32" s="137">
        <f>SUM(B7:B28)</f>
        <v>1063161.3939999999</v>
      </c>
      <c r="C32" s="137">
        <f t="shared" ref="C32:P32" si="5">SUM(C7:C28)</f>
        <v>60125.976999999992</v>
      </c>
      <c r="D32" s="137">
        <f t="shared" si="5"/>
        <v>4508</v>
      </c>
      <c r="E32" s="137">
        <f t="shared" si="5"/>
        <v>219</v>
      </c>
      <c r="F32" s="137">
        <f t="shared" si="5"/>
        <v>1123287.3710000003</v>
      </c>
      <c r="G32" s="204">
        <f>H32/F32</f>
        <v>3.927513165061657</v>
      </c>
      <c r="H32" s="137">
        <f t="shared" si="5"/>
        <v>4411725.9377499986</v>
      </c>
      <c r="I32" s="137">
        <f t="shared" si="5"/>
        <v>486198.64100000006</v>
      </c>
      <c r="J32" s="137">
        <f t="shared" si="5"/>
        <v>289521.32200000004</v>
      </c>
      <c r="K32" s="137">
        <f t="shared" si="5"/>
        <v>5384</v>
      </c>
      <c r="L32" s="137">
        <f t="shared" si="5"/>
        <v>3159</v>
      </c>
      <c r="M32" s="137">
        <f t="shared" si="5"/>
        <v>775719.96299999976</v>
      </c>
      <c r="N32" s="204">
        <f>O32/M32</f>
        <v>1.2656047407858193</v>
      </c>
      <c r="O32" s="137">
        <f t="shared" si="5"/>
        <v>981754.86269500002</v>
      </c>
      <c r="P32" s="137">
        <f t="shared" si="5"/>
        <v>5393480.8004449997</v>
      </c>
    </row>
    <row r="34" spans="1:10" ht="15.75" thickBot="1"/>
    <row r="35" spans="1:10" ht="15.75" thickBot="1">
      <c r="A35" s="205" t="s">
        <v>186</v>
      </c>
      <c r="B35" s="173"/>
      <c r="C35" s="174"/>
      <c r="D35" s="174"/>
      <c r="E35" s="174"/>
      <c r="F35" s="174"/>
      <c r="G35" s="174"/>
      <c r="H35" s="175" t="s">
        <v>6</v>
      </c>
      <c r="I35" s="175" t="s">
        <v>7</v>
      </c>
      <c r="J35" s="176" t="s">
        <v>0</v>
      </c>
    </row>
    <row r="36" spans="1:10">
      <c r="A36" s="172" t="s">
        <v>0</v>
      </c>
      <c r="B36" s="177"/>
      <c r="C36" s="54"/>
      <c r="D36" s="54"/>
      <c r="E36" s="54"/>
      <c r="F36" s="54"/>
      <c r="G36" s="54"/>
      <c r="H36" s="178">
        <f>H32</f>
        <v>4411725.9377499986</v>
      </c>
      <c r="I36" s="178">
        <f>O32</f>
        <v>981754.86269500002</v>
      </c>
      <c r="J36" s="178">
        <f>H36+I36</f>
        <v>5393480.8004449988</v>
      </c>
    </row>
    <row r="37" spans="1:10" ht="15.75" thickBot="1">
      <c r="A37" s="179"/>
      <c r="B37" s="180"/>
      <c r="C37" s="55"/>
      <c r="D37" s="55"/>
      <c r="E37" s="55"/>
      <c r="F37" s="55"/>
      <c r="G37" s="55"/>
      <c r="H37" s="181">
        <f>H36/J36</f>
        <v>0.81797379113428959</v>
      </c>
      <c r="I37" s="181">
        <f>I36/J36</f>
        <v>0.18202620886571036</v>
      </c>
      <c r="J37" s="182">
        <f>H37+I37</f>
        <v>1</v>
      </c>
    </row>
    <row r="38" spans="1:10">
      <c r="B38" s="183"/>
    </row>
    <row r="39" spans="1:10" ht="15.75" thickBot="1">
      <c r="B39" s="183"/>
    </row>
    <row r="40" spans="1:10">
      <c r="A40" s="92"/>
      <c r="B40" s="54"/>
      <c r="C40" s="54"/>
      <c r="D40" s="206"/>
      <c r="E40" s="206"/>
      <c r="F40" s="206"/>
      <c r="G40" s="206"/>
      <c r="H40" s="184" t="s">
        <v>6</v>
      </c>
      <c r="I40" s="184" t="s">
        <v>7</v>
      </c>
      <c r="J40" s="185" t="s">
        <v>0</v>
      </c>
    </row>
    <row r="41" spans="1:10" ht="75">
      <c r="A41" s="207"/>
      <c r="B41" s="208"/>
      <c r="C41" s="208"/>
      <c r="D41" s="209" t="s">
        <v>98</v>
      </c>
      <c r="E41" s="210" t="s">
        <v>36</v>
      </c>
      <c r="F41" s="209" t="s">
        <v>99</v>
      </c>
      <c r="G41" s="210" t="s">
        <v>37</v>
      </c>
      <c r="H41" s="56"/>
      <c r="I41" s="56"/>
      <c r="J41" s="57"/>
    </row>
    <row r="42" spans="1:10">
      <c r="A42" s="189"/>
      <c r="B42" s="100"/>
      <c r="C42" s="100"/>
      <c r="D42" s="211">
        <f>B32</f>
        <v>1063161.3939999999</v>
      </c>
      <c r="E42" s="212">
        <f>F32-D42</f>
        <v>60125.977000000421</v>
      </c>
      <c r="F42" s="211">
        <f>I32</f>
        <v>486198.64100000006</v>
      </c>
      <c r="G42" s="212">
        <f>M32-F42</f>
        <v>289521.32199999969</v>
      </c>
      <c r="H42" s="52"/>
      <c r="I42" s="52"/>
      <c r="J42" s="53"/>
    </row>
    <row r="43" spans="1:10" ht="15.75" thickBot="1">
      <c r="A43" s="189"/>
      <c r="B43" s="100"/>
      <c r="C43" s="100"/>
      <c r="D43" s="100"/>
      <c r="E43" s="100"/>
      <c r="F43" s="100"/>
      <c r="G43" s="100"/>
      <c r="H43" s="52"/>
      <c r="I43" s="52"/>
      <c r="J43" s="53"/>
    </row>
    <row r="44" spans="1:10" ht="15.75" thickBot="1">
      <c r="A44" s="116" t="s">
        <v>31</v>
      </c>
      <c r="B44" s="192"/>
      <c r="C44" s="100"/>
      <c r="D44" s="193" t="s">
        <v>95</v>
      </c>
      <c r="E44" s="194">
        <f>G12</f>
        <v>2.97</v>
      </c>
      <c r="F44" s="193" t="s">
        <v>96</v>
      </c>
      <c r="G44" s="194">
        <f>N12</f>
        <v>0.68333333333333324</v>
      </c>
      <c r="H44" s="195">
        <f>E44*(D42+E42)</f>
        <v>3336163.491870001</v>
      </c>
      <c r="I44" s="195">
        <f>G44*(F42+G42)</f>
        <v>530075.30804999976</v>
      </c>
      <c r="J44" s="196">
        <f>H44+I44</f>
        <v>3866238.7999200006</v>
      </c>
    </row>
    <row r="45" spans="1:10" ht="15.75" thickBot="1">
      <c r="A45" s="119" t="s">
        <v>33</v>
      </c>
      <c r="B45" s="55"/>
      <c r="C45" s="55"/>
      <c r="D45" s="55"/>
      <c r="E45" s="55"/>
      <c r="F45" s="55"/>
      <c r="G45" s="55"/>
      <c r="H45" s="181">
        <f>H44/J36</f>
        <v>0.61855481002078372</v>
      </c>
      <c r="I45" s="181">
        <f>I44/J36</f>
        <v>9.8280744413934862E-2</v>
      </c>
      <c r="J45" s="182">
        <f>J44/J36</f>
        <v>0.71683555443471858</v>
      </c>
    </row>
    <row r="46" spans="1:10">
      <c r="A46" s="172" t="s">
        <v>30</v>
      </c>
      <c r="B46" s="54"/>
      <c r="C46" s="54"/>
      <c r="D46" s="54"/>
      <c r="E46" s="54"/>
      <c r="F46" s="54"/>
      <c r="G46" s="54"/>
      <c r="H46" s="178">
        <f>H36-H44</f>
        <v>1075562.4458799977</v>
      </c>
      <c r="I46" s="178">
        <f>I36-I44</f>
        <v>451679.55464500026</v>
      </c>
      <c r="J46" s="197">
        <f>J36-J44</f>
        <v>1527242.0005249982</v>
      </c>
    </row>
    <row r="47" spans="1:10" ht="15.75" thickBot="1">
      <c r="A47" s="119" t="s">
        <v>33</v>
      </c>
      <c r="B47" s="55"/>
      <c r="C47" s="55"/>
      <c r="D47" s="55"/>
      <c r="E47" s="55"/>
      <c r="F47" s="55"/>
      <c r="G47" s="55"/>
      <c r="H47" s="181">
        <f>H46/J36</f>
        <v>0.19941898111350587</v>
      </c>
      <c r="I47" s="181">
        <f>I46/J36</f>
        <v>8.3745464451775484E-2</v>
      </c>
      <c r="J47" s="182">
        <f>J46/J36</f>
        <v>0.28316444556528142</v>
      </c>
    </row>
    <row r="48" spans="1:10">
      <c r="J48" s="134"/>
    </row>
    <row r="50" spans="1:1">
      <c r="A50" s="61" t="s">
        <v>260</v>
      </c>
    </row>
    <row r="51" spans="1:1">
      <c r="A51" s="61" t="s">
        <v>261</v>
      </c>
    </row>
    <row r="54" spans="1:1">
      <c r="A54" s="70"/>
    </row>
    <row r="55" spans="1:1">
      <c r="A55" s="61"/>
    </row>
    <row r="56" spans="1:1">
      <c r="A56" s="61"/>
    </row>
  </sheetData>
  <pageMargins left="0.7" right="0.7" top="0.75" bottom="0.75" header="0.3" footer="0.3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9" zoomScaleNormal="100" workbookViewId="0">
      <selection activeCell="F51" sqref="F51"/>
    </sheetView>
  </sheetViews>
  <sheetFormatPr defaultRowHeight="12.75"/>
  <cols>
    <col min="1" max="1" width="39" style="85" bestFit="1" customWidth="1"/>
    <col min="2" max="2" width="15.85546875" style="85" bestFit="1" customWidth="1"/>
    <col min="3" max="3" width="14.42578125" style="89" bestFit="1" customWidth="1"/>
    <col min="4" max="4" width="15.85546875" style="89" bestFit="1" customWidth="1"/>
    <col min="5" max="5" width="9.85546875" style="85" bestFit="1" customWidth="1"/>
    <col min="6" max="6" width="11.140625" style="85" bestFit="1" customWidth="1"/>
    <col min="7" max="8" width="13" style="85" bestFit="1" customWidth="1"/>
    <col min="9" max="256" width="8.7109375" style="85"/>
    <col min="257" max="257" width="39" style="85" bestFit="1" customWidth="1"/>
    <col min="258" max="258" width="11.140625" style="85" bestFit="1" customWidth="1"/>
    <col min="259" max="260" width="8.7109375" style="85"/>
    <col min="261" max="261" width="10.140625" style="85" bestFit="1" customWidth="1"/>
    <col min="262" max="262" width="11.140625" style="85" bestFit="1" customWidth="1"/>
    <col min="263" max="512" width="8.7109375" style="85"/>
    <col min="513" max="513" width="39" style="85" bestFit="1" customWidth="1"/>
    <col min="514" max="514" width="11.140625" style="85" bestFit="1" customWidth="1"/>
    <col min="515" max="516" width="8.7109375" style="85"/>
    <col min="517" max="517" width="10.140625" style="85" bestFit="1" customWidth="1"/>
    <col min="518" max="518" width="11.140625" style="85" bestFit="1" customWidth="1"/>
    <col min="519" max="768" width="8.7109375" style="85"/>
    <col min="769" max="769" width="39" style="85" bestFit="1" customWidth="1"/>
    <col min="770" max="770" width="11.140625" style="85" bestFit="1" customWidth="1"/>
    <col min="771" max="772" width="8.7109375" style="85"/>
    <col min="773" max="773" width="10.140625" style="85" bestFit="1" customWidth="1"/>
    <col min="774" max="774" width="11.140625" style="85" bestFit="1" customWidth="1"/>
    <col min="775" max="1024" width="8.7109375" style="85"/>
    <col min="1025" max="1025" width="39" style="85" bestFit="1" customWidth="1"/>
    <col min="1026" max="1026" width="11.140625" style="85" bestFit="1" customWidth="1"/>
    <col min="1027" max="1028" width="8.7109375" style="85"/>
    <col min="1029" max="1029" width="10.140625" style="85" bestFit="1" customWidth="1"/>
    <col min="1030" max="1030" width="11.140625" style="85" bestFit="1" customWidth="1"/>
    <col min="1031" max="1280" width="8.7109375" style="85"/>
    <col min="1281" max="1281" width="39" style="85" bestFit="1" customWidth="1"/>
    <col min="1282" max="1282" width="11.140625" style="85" bestFit="1" customWidth="1"/>
    <col min="1283" max="1284" width="8.7109375" style="85"/>
    <col min="1285" max="1285" width="10.140625" style="85" bestFit="1" customWidth="1"/>
    <col min="1286" max="1286" width="11.140625" style="85" bestFit="1" customWidth="1"/>
    <col min="1287" max="1536" width="8.7109375" style="85"/>
    <col min="1537" max="1537" width="39" style="85" bestFit="1" customWidth="1"/>
    <col min="1538" max="1538" width="11.140625" style="85" bestFit="1" customWidth="1"/>
    <col min="1539" max="1540" width="8.7109375" style="85"/>
    <col min="1541" max="1541" width="10.140625" style="85" bestFit="1" customWidth="1"/>
    <col min="1542" max="1542" width="11.140625" style="85" bestFit="1" customWidth="1"/>
    <col min="1543" max="1792" width="8.7109375" style="85"/>
    <col min="1793" max="1793" width="39" style="85" bestFit="1" customWidth="1"/>
    <col min="1794" max="1794" width="11.140625" style="85" bestFit="1" customWidth="1"/>
    <col min="1795" max="1796" width="8.7109375" style="85"/>
    <col min="1797" max="1797" width="10.140625" style="85" bestFit="1" customWidth="1"/>
    <col min="1798" max="1798" width="11.140625" style="85" bestFit="1" customWidth="1"/>
    <col min="1799" max="2048" width="8.7109375" style="85"/>
    <col min="2049" max="2049" width="39" style="85" bestFit="1" customWidth="1"/>
    <col min="2050" max="2050" width="11.140625" style="85" bestFit="1" customWidth="1"/>
    <col min="2051" max="2052" width="8.7109375" style="85"/>
    <col min="2053" max="2053" width="10.140625" style="85" bestFit="1" customWidth="1"/>
    <col min="2054" max="2054" width="11.140625" style="85" bestFit="1" customWidth="1"/>
    <col min="2055" max="2304" width="8.7109375" style="85"/>
    <col min="2305" max="2305" width="39" style="85" bestFit="1" customWidth="1"/>
    <col min="2306" max="2306" width="11.140625" style="85" bestFit="1" customWidth="1"/>
    <col min="2307" max="2308" width="8.7109375" style="85"/>
    <col min="2309" max="2309" width="10.140625" style="85" bestFit="1" customWidth="1"/>
    <col min="2310" max="2310" width="11.140625" style="85" bestFit="1" customWidth="1"/>
    <col min="2311" max="2560" width="8.7109375" style="85"/>
    <col min="2561" max="2561" width="39" style="85" bestFit="1" customWidth="1"/>
    <col min="2562" max="2562" width="11.140625" style="85" bestFit="1" customWidth="1"/>
    <col min="2563" max="2564" width="8.7109375" style="85"/>
    <col min="2565" max="2565" width="10.140625" style="85" bestFit="1" customWidth="1"/>
    <col min="2566" max="2566" width="11.140625" style="85" bestFit="1" customWidth="1"/>
    <col min="2567" max="2816" width="8.7109375" style="85"/>
    <col min="2817" max="2817" width="39" style="85" bestFit="1" customWidth="1"/>
    <col min="2818" max="2818" width="11.140625" style="85" bestFit="1" customWidth="1"/>
    <col min="2819" max="2820" width="8.7109375" style="85"/>
    <col min="2821" max="2821" width="10.140625" style="85" bestFit="1" customWidth="1"/>
    <col min="2822" max="2822" width="11.140625" style="85" bestFit="1" customWidth="1"/>
    <col min="2823" max="3072" width="8.7109375" style="85"/>
    <col min="3073" max="3073" width="39" style="85" bestFit="1" customWidth="1"/>
    <col min="3074" max="3074" width="11.140625" style="85" bestFit="1" customWidth="1"/>
    <col min="3075" max="3076" width="8.7109375" style="85"/>
    <col min="3077" max="3077" width="10.140625" style="85" bestFit="1" customWidth="1"/>
    <col min="3078" max="3078" width="11.140625" style="85" bestFit="1" customWidth="1"/>
    <col min="3079" max="3328" width="8.7109375" style="85"/>
    <col min="3329" max="3329" width="39" style="85" bestFit="1" customWidth="1"/>
    <col min="3330" max="3330" width="11.140625" style="85" bestFit="1" customWidth="1"/>
    <col min="3331" max="3332" width="8.7109375" style="85"/>
    <col min="3333" max="3333" width="10.140625" style="85" bestFit="1" customWidth="1"/>
    <col min="3334" max="3334" width="11.140625" style="85" bestFit="1" customWidth="1"/>
    <col min="3335" max="3584" width="8.7109375" style="85"/>
    <col min="3585" max="3585" width="39" style="85" bestFit="1" customWidth="1"/>
    <col min="3586" max="3586" width="11.140625" style="85" bestFit="1" customWidth="1"/>
    <col min="3587" max="3588" width="8.7109375" style="85"/>
    <col min="3589" max="3589" width="10.140625" style="85" bestFit="1" customWidth="1"/>
    <col min="3590" max="3590" width="11.140625" style="85" bestFit="1" customWidth="1"/>
    <col min="3591" max="3840" width="8.7109375" style="85"/>
    <col min="3841" max="3841" width="39" style="85" bestFit="1" customWidth="1"/>
    <col min="3842" max="3842" width="11.140625" style="85" bestFit="1" customWidth="1"/>
    <col min="3843" max="3844" width="8.7109375" style="85"/>
    <col min="3845" max="3845" width="10.140625" style="85" bestFit="1" customWidth="1"/>
    <col min="3846" max="3846" width="11.140625" style="85" bestFit="1" customWidth="1"/>
    <col min="3847" max="4096" width="8.7109375" style="85"/>
    <col min="4097" max="4097" width="39" style="85" bestFit="1" customWidth="1"/>
    <col min="4098" max="4098" width="11.140625" style="85" bestFit="1" customWidth="1"/>
    <col min="4099" max="4100" width="8.7109375" style="85"/>
    <col min="4101" max="4101" width="10.140625" style="85" bestFit="1" customWidth="1"/>
    <col min="4102" max="4102" width="11.140625" style="85" bestFit="1" customWidth="1"/>
    <col min="4103" max="4352" width="8.7109375" style="85"/>
    <col min="4353" max="4353" width="39" style="85" bestFit="1" customWidth="1"/>
    <col min="4354" max="4354" width="11.140625" style="85" bestFit="1" customWidth="1"/>
    <col min="4355" max="4356" width="8.7109375" style="85"/>
    <col min="4357" max="4357" width="10.140625" style="85" bestFit="1" customWidth="1"/>
    <col min="4358" max="4358" width="11.140625" style="85" bestFit="1" customWidth="1"/>
    <col min="4359" max="4608" width="8.7109375" style="85"/>
    <col min="4609" max="4609" width="39" style="85" bestFit="1" customWidth="1"/>
    <col min="4610" max="4610" width="11.140625" style="85" bestFit="1" customWidth="1"/>
    <col min="4611" max="4612" width="8.7109375" style="85"/>
    <col min="4613" max="4613" width="10.140625" style="85" bestFit="1" customWidth="1"/>
    <col min="4614" max="4614" width="11.140625" style="85" bestFit="1" customWidth="1"/>
    <col min="4615" max="4864" width="8.7109375" style="85"/>
    <col min="4865" max="4865" width="39" style="85" bestFit="1" customWidth="1"/>
    <col min="4866" max="4866" width="11.140625" style="85" bestFit="1" customWidth="1"/>
    <col min="4867" max="4868" width="8.7109375" style="85"/>
    <col min="4869" max="4869" width="10.140625" style="85" bestFit="1" customWidth="1"/>
    <col min="4870" max="4870" width="11.140625" style="85" bestFit="1" customWidth="1"/>
    <col min="4871" max="5120" width="8.7109375" style="85"/>
    <col min="5121" max="5121" width="39" style="85" bestFit="1" customWidth="1"/>
    <col min="5122" max="5122" width="11.140625" style="85" bestFit="1" customWidth="1"/>
    <col min="5123" max="5124" width="8.7109375" style="85"/>
    <col min="5125" max="5125" width="10.140625" style="85" bestFit="1" customWidth="1"/>
    <col min="5126" max="5126" width="11.140625" style="85" bestFit="1" customWidth="1"/>
    <col min="5127" max="5376" width="8.7109375" style="85"/>
    <col min="5377" max="5377" width="39" style="85" bestFit="1" customWidth="1"/>
    <col min="5378" max="5378" width="11.140625" style="85" bestFit="1" customWidth="1"/>
    <col min="5379" max="5380" width="8.7109375" style="85"/>
    <col min="5381" max="5381" width="10.140625" style="85" bestFit="1" customWidth="1"/>
    <col min="5382" max="5382" width="11.140625" style="85" bestFit="1" customWidth="1"/>
    <col min="5383" max="5632" width="8.7109375" style="85"/>
    <col min="5633" max="5633" width="39" style="85" bestFit="1" customWidth="1"/>
    <col min="5634" max="5634" width="11.140625" style="85" bestFit="1" customWidth="1"/>
    <col min="5635" max="5636" width="8.7109375" style="85"/>
    <col min="5637" max="5637" width="10.140625" style="85" bestFit="1" customWidth="1"/>
    <col min="5638" max="5638" width="11.140625" style="85" bestFit="1" customWidth="1"/>
    <col min="5639" max="5888" width="8.7109375" style="85"/>
    <col min="5889" max="5889" width="39" style="85" bestFit="1" customWidth="1"/>
    <col min="5890" max="5890" width="11.140625" style="85" bestFit="1" customWidth="1"/>
    <col min="5891" max="5892" width="8.7109375" style="85"/>
    <col min="5893" max="5893" width="10.140625" style="85" bestFit="1" customWidth="1"/>
    <col min="5894" max="5894" width="11.140625" style="85" bestFit="1" customWidth="1"/>
    <col min="5895" max="6144" width="8.7109375" style="85"/>
    <col min="6145" max="6145" width="39" style="85" bestFit="1" customWidth="1"/>
    <col min="6146" max="6146" width="11.140625" style="85" bestFit="1" customWidth="1"/>
    <col min="6147" max="6148" width="8.7109375" style="85"/>
    <col min="6149" max="6149" width="10.140625" style="85" bestFit="1" customWidth="1"/>
    <col min="6150" max="6150" width="11.140625" style="85" bestFit="1" customWidth="1"/>
    <col min="6151" max="6400" width="8.7109375" style="85"/>
    <col min="6401" max="6401" width="39" style="85" bestFit="1" customWidth="1"/>
    <col min="6402" max="6402" width="11.140625" style="85" bestFit="1" customWidth="1"/>
    <col min="6403" max="6404" width="8.7109375" style="85"/>
    <col min="6405" max="6405" width="10.140625" style="85" bestFit="1" customWidth="1"/>
    <col min="6406" max="6406" width="11.140625" style="85" bestFit="1" customWidth="1"/>
    <col min="6407" max="6656" width="8.7109375" style="85"/>
    <col min="6657" max="6657" width="39" style="85" bestFit="1" customWidth="1"/>
    <col min="6658" max="6658" width="11.140625" style="85" bestFit="1" customWidth="1"/>
    <col min="6659" max="6660" width="8.7109375" style="85"/>
    <col min="6661" max="6661" width="10.140625" style="85" bestFit="1" customWidth="1"/>
    <col min="6662" max="6662" width="11.140625" style="85" bestFit="1" customWidth="1"/>
    <col min="6663" max="6912" width="8.7109375" style="85"/>
    <col min="6913" max="6913" width="39" style="85" bestFit="1" customWidth="1"/>
    <col min="6914" max="6914" width="11.140625" style="85" bestFit="1" customWidth="1"/>
    <col min="6915" max="6916" width="8.7109375" style="85"/>
    <col min="6917" max="6917" width="10.140625" style="85" bestFit="1" customWidth="1"/>
    <col min="6918" max="6918" width="11.140625" style="85" bestFit="1" customWidth="1"/>
    <col min="6919" max="7168" width="8.7109375" style="85"/>
    <col min="7169" max="7169" width="39" style="85" bestFit="1" customWidth="1"/>
    <col min="7170" max="7170" width="11.140625" style="85" bestFit="1" customWidth="1"/>
    <col min="7171" max="7172" width="8.7109375" style="85"/>
    <col min="7173" max="7173" width="10.140625" style="85" bestFit="1" customWidth="1"/>
    <col min="7174" max="7174" width="11.140625" style="85" bestFit="1" customWidth="1"/>
    <col min="7175" max="7424" width="8.7109375" style="85"/>
    <col min="7425" max="7425" width="39" style="85" bestFit="1" customWidth="1"/>
    <col min="7426" max="7426" width="11.140625" style="85" bestFit="1" customWidth="1"/>
    <col min="7427" max="7428" width="8.7109375" style="85"/>
    <col min="7429" max="7429" width="10.140625" style="85" bestFit="1" customWidth="1"/>
    <col min="7430" max="7430" width="11.140625" style="85" bestFit="1" customWidth="1"/>
    <col min="7431" max="7680" width="8.7109375" style="85"/>
    <col min="7681" max="7681" width="39" style="85" bestFit="1" customWidth="1"/>
    <col min="7682" max="7682" width="11.140625" style="85" bestFit="1" customWidth="1"/>
    <col min="7683" max="7684" width="8.7109375" style="85"/>
    <col min="7685" max="7685" width="10.140625" style="85" bestFit="1" customWidth="1"/>
    <col min="7686" max="7686" width="11.140625" style="85" bestFit="1" customWidth="1"/>
    <col min="7687" max="7936" width="8.7109375" style="85"/>
    <col min="7937" max="7937" width="39" style="85" bestFit="1" customWidth="1"/>
    <col min="7938" max="7938" width="11.140625" style="85" bestFit="1" customWidth="1"/>
    <col min="7939" max="7940" width="8.7109375" style="85"/>
    <col min="7941" max="7941" width="10.140625" style="85" bestFit="1" customWidth="1"/>
    <col min="7942" max="7942" width="11.140625" style="85" bestFit="1" customWidth="1"/>
    <col min="7943" max="8192" width="8.7109375" style="85"/>
    <col min="8193" max="8193" width="39" style="85" bestFit="1" customWidth="1"/>
    <col min="8194" max="8194" width="11.140625" style="85" bestFit="1" customWidth="1"/>
    <col min="8195" max="8196" width="8.7109375" style="85"/>
    <col min="8197" max="8197" width="10.140625" style="85" bestFit="1" customWidth="1"/>
    <col min="8198" max="8198" width="11.140625" style="85" bestFit="1" customWidth="1"/>
    <col min="8199" max="8448" width="8.7109375" style="85"/>
    <col min="8449" max="8449" width="39" style="85" bestFit="1" customWidth="1"/>
    <col min="8450" max="8450" width="11.140625" style="85" bestFit="1" customWidth="1"/>
    <col min="8451" max="8452" width="8.7109375" style="85"/>
    <col min="8453" max="8453" width="10.140625" style="85" bestFit="1" customWidth="1"/>
    <col min="8454" max="8454" width="11.140625" style="85" bestFit="1" customWidth="1"/>
    <col min="8455" max="8704" width="8.7109375" style="85"/>
    <col min="8705" max="8705" width="39" style="85" bestFit="1" customWidth="1"/>
    <col min="8706" max="8706" width="11.140625" style="85" bestFit="1" customWidth="1"/>
    <col min="8707" max="8708" width="8.7109375" style="85"/>
    <col min="8709" max="8709" width="10.140625" style="85" bestFit="1" customWidth="1"/>
    <col min="8710" max="8710" width="11.140625" style="85" bestFit="1" customWidth="1"/>
    <col min="8711" max="8960" width="8.7109375" style="85"/>
    <col min="8961" max="8961" width="39" style="85" bestFit="1" customWidth="1"/>
    <col min="8962" max="8962" width="11.140625" style="85" bestFit="1" customWidth="1"/>
    <col min="8963" max="8964" width="8.7109375" style="85"/>
    <col min="8965" max="8965" width="10.140625" style="85" bestFit="1" customWidth="1"/>
    <col min="8966" max="8966" width="11.140625" style="85" bestFit="1" customWidth="1"/>
    <col min="8967" max="9216" width="8.7109375" style="85"/>
    <col min="9217" max="9217" width="39" style="85" bestFit="1" customWidth="1"/>
    <col min="9218" max="9218" width="11.140625" style="85" bestFit="1" customWidth="1"/>
    <col min="9219" max="9220" width="8.7109375" style="85"/>
    <col min="9221" max="9221" width="10.140625" style="85" bestFit="1" customWidth="1"/>
    <col min="9222" max="9222" width="11.140625" style="85" bestFit="1" customWidth="1"/>
    <col min="9223" max="9472" width="8.7109375" style="85"/>
    <col min="9473" max="9473" width="39" style="85" bestFit="1" customWidth="1"/>
    <col min="9474" max="9474" width="11.140625" style="85" bestFit="1" customWidth="1"/>
    <col min="9475" max="9476" width="8.7109375" style="85"/>
    <col min="9477" max="9477" width="10.140625" style="85" bestFit="1" customWidth="1"/>
    <col min="9478" max="9478" width="11.140625" style="85" bestFit="1" customWidth="1"/>
    <col min="9479" max="9728" width="8.7109375" style="85"/>
    <col min="9729" max="9729" width="39" style="85" bestFit="1" customWidth="1"/>
    <col min="9730" max="9730" width="11.140625" style="85" bestFit="1" customWidth="1"/>
    <col min="9731" max="9732" width="8.7109375" style="85"/>
    <col min="9733" max="9733" width="10.140625" style="85" bestFit="1" customWidth="1"/>
    <col min="9734" max="9734" width="11.140625" style="85" bestFit="1" customWidth="1"/>
    <col min="9735" max="9984" width="8.7109375" style="85"/>
    <col min="9985" max="9985" width="39" style="85" bestFit="1" customWidth="1"/>
    <col min="9986" max="9986" width="11.140625" style="85" bestFit="1" customWidth="1"/>
    <col min="9987" max="9988" width="8.7109375" style="85"/>
    <col min="9989" max="9989" width="10.140625" style="85" bestFit="1" customWidth="1"/>
    <col min="9990" max="9990" width="11.140625" style="85" bestFit="1" customWidth="1"/>
    <col min="9991" max="10240" width="8.7109375" style="85"/>
    <col min="10241" max="10241" width="39" style="85" bestFit="1" customWidth="1"/>
    <col min="10242" max="10242" width="11.140625" style="85" bestFit="1" customWidth="1"/>
    <col min="10243" max="10244" width="8.7109375" style="85"/>
    <col min="10245" max="10245" width="10.140625" style="85" bestFit="1" customWidth="1"/>
    <col min="10246" max="10246" width="11.140625" style="85" bestFit="1" customWidth="1"/>
    <col min="10247" max="10496" width="8.7109375" style="85"/>
    <col min="10497" max="10497" width="39" style="85" bestFit="1" customWidth="1"/>
    <col min="10498" max="10498" width="11.140625" style="85" bestFit="1" customWidth="1"/>
    <col min="10499" max="10500" width="8.7109375" style="85"/>
    <col min="10501" max="10501" width="10.140625" style="85" bestFit="1" customWidth="1"/>
    <col min="10502" max="10502" width="11.140625" style="85" bestFit="1" customWidth="1"/>
    <col min="10503" max="10752" width="8.7109375" style="85"/>
    <col min="10753" max="10753" width="39" style="85" bestFit="1" customWidth="1"/>
    <col min="10754" max="10754" width="11.140625" style="85" bestFit="1" customWidth="1"/>
    <col min="10755" max="10756" width="8.7109375" style="85"/>
    <col min="10757" max="10757" width="10.140625" style="85" bestFit="1" customWidth="1"/>
    <col min="10758" max="10758" width="11.140625" style="85" bestFit="1" customWidth="1"/>
    <col min="10759" max="11008" width="8.7109375" style="85"/>
    <col min="11009" max="11009" width="39" style="85" bestFit="1" customWidth="1"/>
    <col min="11010" max="11010" width="11.140625" style="85" bestFit="1" customWidth="1"/>
    <col min="11011" max="11012" width="8.7109375" style="85"/>
    <col min="11013" max="11013" width="10.140625" style="85" bestFit="1" customWidth="1"/>
    <col min="11014" max="11014" width="11.140625" style="85" bestFit="1" customWidth="1"/>
    <col min="11015" max="11264" width="8.7109375" style="85"/>
    <col min="11265" max="11265" width="39" style="85" bestFit="1" customWidth="1"/>
    <col min="11266" max="11266" width="11.140625" style="85" bestFit="1" customWidth="1"/>
    <col min="11267" max="11268" width="8.7109375" style="85"/>
    <col min="11269" max="11269" width="10.140625" style="85" bestFit="1" customWidth="1"/>
    <col min="11270" max="11270" width="11.140625" style="85" bestFit="1" customWidth="1"/>
    <col min="11271" max="11520" width="8.7109375" style="85"/>
    <col min="11521" max="11521" width="39" style="85" bestFit="1" customWidth="1"/>
    <col min="11522" max="11522" width="11.140625" style="85" bestFit="1" customWidth="1"/>
    <col min="11523" max="11524" width="8.7109375" style="85"/>
    <col min="11525" max="11525" width="10.140625" style="85" bestFit="1" customWidth="1"/>
    <col min="11526" max="11526" width="11.140625" style="85" bestFit="1" customWidth="1"/>
    <col min="11527" max="11776" width="8.7109375" style="85"/>
    <col min="11777" max="11777" width="39" style="85" bestFit="1" customWidth="1"/>
    <col min="11778" max="11778" width="11.140625" style="85" bestFit="1" customWidth="1"/>
    <col min="11779" max="11780" width="8.7109375" style="85"/>
    <col min="11781" max="11781" width="10.140625" style="85" bestFit="1" customWidth="1"/>
    <col min="11782" max="11782" width="11.140625" style="85" bestFit="1" customWidth="1"/>
    <col min="11783" max="12032" width="8.7109375" style="85"/>
    <col min="12033" max="12033" width="39" style="85" bestFit="1" customWidth="1"/>
    <col min="12034" max="12034" width="11.140625" style="85" bestFit="1" customWidth="1"/>
    <col min="12035" max="12036" width="8.7109375" style="85"/>
    <col min="12037" max="12037" width="10.140625" style="85" bestFit="1" customWidth="1"/>
    <col min="12038" max="12038" width="11.140625" style="85" bestFit="1" customWidth="1"/>
    <col min="12039" max="12288" width="8.7109375" style="85"/>
    <col min="12289" max="12289" width="39" style="85" bestFit="1" customWidth="1"/>
    <col min="12290" max="12290" width="11.140625" style="85" bestFit="1" customWidth="1"/>
    <col min="12291" max="12292" width="8.7109375" style="85"/>
    <col min="12293" max="12293" width="10.140625" style="85" bestFit="1" customWidth="1"/>
    <col min="12294" max="12294" width="11.140625" style="85" bestFit="1" customWidth="1"/>
    <col min="12295" max="12544" width="8.7109375" style="85"/>
    <col min="12545" max="12545" width="39" style="85" bestFit="1" customWidth="1"/>
    <col min="12546" max="12546" width="11.140625" style="85" bestFit="1" customWidth="1"/>
    <col min="12547" max="12548" width="8.7109375" style="85"/>
    <col min="12549" max="12549" width="10.140625" style="85" bestFit="1" customWidth="1"/>
    <col min="12550" max="12550" width="11.140625" style="85" bestFit="1" customWidth="1"/>
    <col min="12551" max="12800" width="8.7109375" style="85"/>
    <col min="12801" max="12801" width="39" style="85" bestFit="1" customWidth="1"/>
    <col min="12802" max="12802" width="11.140625" style="85" bestFit="1" customWidth="1"/>
    <col min="12803" max="12804" width="8.7109375" style="85"/>
    <col min="12805" max="12805" width="10.140625" style="85" bestFit="1" customWidth="1"/>
    <col min="12806" max="12806" width="11.140625" style="85" bestFit="1" customWidth="1"/>
    <col min="12807" max="13056" width="8.7109375" style="85"/>
    <col min="13057" max="13057" width="39" style="85" bestFit="1" customWidth="1"/>
    <col min="13058" max="13058" width="11.140625" style="85" bestFit="1" customWidth="1"/>
    <col min="13059" max="13060" width="8.7109375" style="85"/>
    <col min="13061" max="13061" width="10.140625" style="85" bestFit="1" customWidth="1"/>
    <col min="13062" max="13062" width="11.140625" style="85" bestFit="1" customWidth="1"/>
    <col min="13063" max="13312" width="8.7109375" style="85"/>
    <col min="13313" max="13313" width="39" style="85" bestFit="1" customWidth="1"/>
    <col min="13314" max="13314" width="11.140625" style="85" bestFit="1" customWidth="1"/>
    <col min="13315" max="13316" width="8.7109375" style="85"/>
    <col min="13317" max="13317" width="10.140625" style="85" bestFit="1" customWidth="1"/>
    <col min="13318" max="13318" width="11.140625" style="85" bestFit="1" customWidth="1"/>
    <col min="13319" max="13568" width="8.7109375" style="85"/>
    <col min="13569" max="13569" width="39" style="85" bestFit="1" customWidth="1"/>
    <col min="13570" max="13570" width="11.140625" style="85" bestFit="1" customWidth="1"/>
    <col min="13571" max="13572" width="8.7109375" style="85"/>
    <col min="13573" max="13573" width="10.140625" style="85" bestFit="1" customWidth="1"/>
    <col min="13574" max="13574" width="11.140625" style="85" bestFit="1" customWidth="1"/>
    <col min="13575" max="13824" width="8.7109375" style="85"/>
    <col min="13825" max="13825" width="39" style="85" bestFit="1" customWidth="1"/>
    <col min="13826" max="13826" width="11.140625" style="85" bestFit="1" customWidth="1"/>
    <col min="13827" max="13828" width="8.7109375" style="85"/>
    <col min="13829" max="13829" width="10.140625" style="85" bestFit="1" customWidth="1"/>
    <col min="13830" max="13830" width="11.140625" style="85" bestFit="1" customWidth="1"/>
    <col min="13831" max="14080" width="8.7109375" style="85"/>
    <col min="14081" max="14081" width="39" style="85" bestFit="1" customWidth="1"/>
    <col min="14082" max="14082" width="11.140625" style="85" bestFit="1" customWidth="1"/>
    <col min="14083" max="14084" width="8.7109375" style="85"/>
    <col min="14085" max="14085" width="10.140625" style="85" bestFit="1" customWidth="1"/>
    <col min="14086" max="14086" width="11.140625" style="85" bestFit="1" customWidth="1"/>
    <col min="14087" max="14336" width="8.7109375" style="85"/>
    <col min="14337" max="14337" width="39" style="85" bestFit="1" customWidth="1"/>
    <col min="14338" max="14338" width="11.140625" style="85" bestFit="1" customWidth="1"/>
    <col min="14339" max="14340" width="8.7109375" style="85"/>
    <col min="14341" max="14341" width="10.140625" style="85" bestFit="1" customWidth="1"/>
    <col min="14342" max="14342" width="11.140625" style="85" bestFit="1" customWidth="1"/>
    <col min="14343" max="14592" width="8.7109375" style="85"/>
    <col min="14593" max="14593" width="39" style="85" bestFit="1" customWidth="1"/>
    <col min="14594" max="14594" width="11.140625" style="85" bestFit="1" customWidth="1"/>
    <col min="14595" max="14596" width="8.7109375" style="85"/>
    <col min="14597" max="14597" width="10.140625" style="85" bestFit="1" customWidth="1"/>
    <col min="14598" max="14598" width="11.140625" style="85" bestFit="1" customWidth="1"/>
    <col min="14599" max="14848" width="8.7109375" style="85"/>
    <col min="14849" max="14849" width="39" style="85" bestFit="1" customWidth="1"/>
    <col min="14850" max="14850" width="11.140625" style="85" bestFit="1" customWidth="1"/>
    <col min="14851" max="14852" width="8.7109375" style="85"/>
    <col min="14853" max="14853" width="10.140625" style="85" bestFit="1" customWidth="1"/>
    <col min="14854" max="14854" width="11.140625" style="85" bestFit="1" customWidth="1"/>
    <col min="14855" max="15104" width="8.7109375" style="85"/>
    <col min="15105" max="15105" width="39" style="85" bestFit="1" customWidth="1"/>
    <col min="15106" max="15106" width="11.140625" style="85" bestFit="1" customWidth="1"/>
    <col min="15107" max="15108" width="8.7109375" style="85"/>
    <col min="15109" max="15109" width="10.140625" style="85" bestFit="1" customWidth="1"/>
    <col min="15110" max="15110" width="11.140625" style="85" bestFit="1" customWidth="1"/>
    <col min="15111" max="15360" width="8.7109375" style="85"/>
    <col min="15361" max="15361" width="39" style="85" bestFit="1" customWidth="1"/>
    <col min="15362" max="15362" width="11.140625" style="85" bestFit="1" customWidth="1"/>
    <col min="15363" max="15364" width="8.7109375" style="85"/>
    <col min="15365" max="15365" width="10.140625" style="85" bestFit="1" customWidth="1"/>
    <col min="15366" max="15366" width="11.140625" style="85" bestFit="1" customWidth="1"/>
    <col min="15367" max="15616" width="8.7109375" style="85"/>
    <col min="15617" max="15617" width="39" style="85" bestFit="1" customWidth="1"/>
    <col min="15618" max="15618" width="11.140625" style="85" bestFit="1" customWidth="1"/>
    <col min="15619" max="15620" width="8.7109375" style="85"/>
    <col min="15621" max="15621" width="10.140625" style="85" bestFit="1" customWidth="1"/>
    <col min="15622" max="15622" width="11.140625" style="85" bestFit="1" customWidth="1"/>
    <col min="15623" max="15872" width="8.7109375" style="85"/>
    <col min="15873" max="15873" width="39" style="85" bestFit="1" customWidth="1"/>
    <col min="15874" max="15874" width="11.140625" style="85" bestFit="1" customWidth="1"/>
    <col min="15875" max="15876" width="8.7109375" style="85"/>
    <col min="15877" max="15877" width="10.140625" style="85" bestFit="1" customWidth="1"/>
    <col min="15878" max="15878" width="11.140625" style="85" bestFit="1" customWidth="1"/>
    <col min="15879" max="16128" width="8.7109375" style="85"/>
    <col min="16129" max="16129" width="39" style="85" bestFit="1" customWidth="1"/>
    <col min="16130" max="16130" width="11.140625" style="85" bestFit="1" customWidth="1"/>
    <col min="16131" max="16132" width="8.7109375" style="85"/>
    <col min="16133" max="16133" width="10.140625" style="85" bestFit="1" customWidth="1"/>
    <col min="16134" max="16134" width="11.140625" style="85" bestFit="1" customWidth="1"/>
    <col min="16135" max="16384" width="8.7109375" style="85"/>
  </cols>
  <sheetData>
    <row r="1" spans="1:8" customFormat="1" ht="15">
      <c r="A1" s="6" t="s">
        <v>182</v>
      </c>
      <c r="B1" s="6"/>
      <c r="C1" s="6"/>
      <c r="D1" s="6"/>
      <c r="E1" s="6"/>
      <c r="F1" s="6"/>
      <c r="G1" s="3"/>
      <c r="H1" s="3"/>
    </row>
    <row r="2" spans="1:8" customFormat="1" ht="15">
      <c r="A2" s="6" t="s">
        <v>100</v>
      </c>
      <c r="B2" s="6"/>
      <c r="C2" s="6"/>
      <c r="D2" s="6"/>
      <c r="E2" s="6"/>
      <c r="F2" s="6"/>
      <c r="G2" s="3"/>
      <c r="H2" s="3"/>
    </row>
    <row r="3" spans="1:8" customFormat="1" ht="15">
      <c r="A3" s="232" t="str">
        <f>'2020KY 364 Poles &amp; Towers'!A3</f>
        <v>Test Period Ending March 31, 2020</v>
      </c>
      <c r="B3" s="232"/>
      <c r="C3" s="232"/>
      <c r="D3" s="232"/>
      <c r="E3" s="232"/>
      <c r="F3" s="232"/>
      <c r="G3" s="232"/>
      <c r="H3" s="232"/>
    </row>
    <row r="4" spans="1:8" customFormat="1" ht="15">
      <c r="A4" s="84"/>
      <c r="B4" s="84"/>
      <c r="C4" s="84"/>
      <c r="D4" s="84"/>
      <c r="E4" s="84"/>
      <c r="F4" s="84"/>
      <c r="G4" s="84"/>
      <c r="H4" s="84"/>
    </row>
    <row r="5" spans="1:8">
      <c r="C5" s="230" t="s">
        <v>262</v>
      </c>
      <c r="D5" s="230"/>
      <c r="E5" s="231" t="s">
        <v>263</v>
      </c>
      <c r="F5" s="231"/>
    </row>
    <row r="6" spans="1:8" s="86" customFormat="1">
      <c r="B6" s="86" t="s">
        <v>264</v>
      </c>
      <c r="C6" s="87" t="s">
        <v>6</v>
      </c>
      <c r="D6" s="87" t="s">
        <v>7</v>
      </c>
      <c r="E6" s="87" t="s">
        <v>6</v>
      </c>
      <c r="F6" s="87" t="s">
        <v>7</v>
      </c>
    </row>
    <row r="7" spans="1:8">
      <c r="A7" s="85" t="s">
        <v>265</v>
      </c>
      <c r="B7" s="88">
        <v>-272.07</v>
      </c>
      <c r="C7" s="89">
        <v>1</v>
      </c>
      <c r="E7" s="90">
        <f>$B7*C7</f>
        <v>-272.07</v>
      </c>
      <c r="F7" s="90">
        <f>$B7*D7</f>
        <v>0</v>
      </c>
    </row>
    <row r="8" spans="1:8">
      <c r="A8" s="85" t="s">
        <v>101</v>
      </c>
      <c r="B8" s="88">
        <v>1305287.7399999998</v>
      </c>
      <c r="C8" s="89">
        <v>1</v>
      </c>
      <c r="E8" s="90">
        <f t="shared" ref="E8:F30" si="0">$B8*C8</f>
        <v>1305287.7399999998</v>
      </c>
      <c r="F8" s="90">
        <f t="shared" si="0"/>
        <v>0</v>
      </c>
    </row>
    <row r="9" spans="1:8">
      <c r="A9" s="85" t="s">
        <v>102</v>
      </c>
      <c r="B9" s="88">
        <v>474426.38000000006</v>
      </c>
      <c r="C9" s="89">
        <v>1</v>
      </c>
      <c r="E9" s="90">
        <f t="shared" si="0"/>
        <v>474426.38000000006</v>
      </c>
      <c r="F9" s="90">
        <f t="shared" si="0"/>
        <v>0</v>
      </c>
    </row>
    <row r="10" spans="1:8">
      <c r="A10" s="85" t="s">
        <v>103</v>
      </c>
      <c r="B10" s="88">
        <v>18562575.539999999</v>
      </c>
      <c r="C10" s="89">
        <v>1</v>
      </c>
      <c r="E10" s="90">
        <f t="shared" si="0"/>
        <v>18562575.539999999</v>
      </c>
      <c r="F10" s="90">
        <f t="shared" si="0"/>
        <v>0</v>
      </c>
    </row>
    <row r="11" spans="1:8">
      <c r="A11" s="85" t="s">
        <v>104</v>
      </c>
      <c r="B11" s="88">
        <v>6057458.120000001</v>
      </c>
      <c r="C11" s="89">
        <v>1</v>
      </c>
      <c r="E11" s="90">
        <f t="shared" si="0"/>
        <v>6057458.120000001</v>
      </c>
      <c r="F11" s="90">
        <f t="shared" si="0"/>
        <v>0</v>
      </c>
    </row>
    <row r="12" spans="1:8">
      <c r="A12" s="85" t="s">
        <v>138</v>
      </c>
      <c r="B12" s="88">
        <v>1337168.9199999995</v>
      </c>
      <c r="C12" s="89">
        <v>1</v>
      </c>
      <c r="E12" s="90">
        <f t="shared" si="0"/>
        <v>1337168.9199999995</v>
      </c>
      <c r="F12" s="90">
        <f t="shared" si="0"/>
        <v>0</v>
      </c>
    </row>
    <row r="13" spans="1:8">
      <c r="A13" s="85" t="s">
        <v>266</v>
      </c>
      <c r="B13" s="88">
        <v>352464.7800000002</v>
      </c>
      <c r="C13" s="89">
        <v>1</v>
      </c>
      <c r="E13" s="90">
        <f t="shared" si="0"/>
        <v>352464.7800000002</v>
      </c>
      <c r="F13" s="90">
        <f t="shared" si="0"/>
        <v>0</v>
      </c>
    </row>
    <row r="14" spans="1:8">
      <c r="A14" s="85" t="s">
        <v>105</v>
      </c>
      <c r="B14" s="88">
        <v>2504.39</v>
      </c>
      <c r="D14" s="89">
        <v>1</v>
      </c>
      <c r="E14" s="90">
        <f t="shared" si="0"/>
        <v>0</v>
      </c>
      <c r="F14" s="90">
        <f t="shared" si="0"/>
        <v>2504.39</v>
      </c>
    </row>
    <row r="15" spans="1:8">
      <c r="A15" s="85" t="s">
        <v>106</v>
      </c>
      <c r="B15" s="88">
        <v>112307507.10000004</v>
      </c>
      <c r="D15" s="89">
        <v>1</v>
      </c>
      <c r="E15" s="90">
        <f t="shared" si="0"/>
        <v>0</v>
      </c>
      <c r="F15" s="90">
        <f t="shared" si="0"/>
        <v>112307507.10000004</v>
      </c>
    </row>
    <row r="16" spans="1:8">
      <c r="A16" s="85" t="s">
        <v>267</v>
      </c>
      <c r="B16" s="88">
        <v>2368.1</v>
      </c>
      <c r="C16" s="89">
        <v>1</v>
      </c>
      <c r="E16" s="90">
        <f t="shared" si="0"/>
        <v>2368.1</v>
      </c>
      <c r="F16" s="90">
        <f t="shared" si="0"/>
        <v>0</v>
      </c>
    </row>
    <row r="17" spans="1:6">
      <c r="A17" s="85" t="s">
        <v>268</v>
      </c>
      <c r="B17" s="88">
        <v>83232.44</v>
      </c>
      <c r="C17" s="89">
        <v>1</v>
      </c>
      <c r="E17" s="90">
        <f t="shared" si="0"/>
        <v>83232.44</v>
      </c>
      <c r="F17" s="90">
        <f t="shared" si="0"/>
        <v>0</v>
      </c>
    </row>
    <row r="18" spans="1:6">
      <c r="A18" s="85" t="s">
        <v>269</v>
      </c>
      <c r="B18" s="88">
        <v>111161.89</v>
      </c>
      <c r="C18" s="89">
        <v>1</v>
      </c>
      <c r="E18" s="90">
        <f t="shared" si="0"/>
        <v>111161.89</v>
      </c>
      <c r="F18" s="90">
        <f t="shared" si="0"/>
        <v>0</v>
      </c>
    </row>
    <row r="19" spans="1:6">
      <c r="A19" s="85" t="s">
        <v>270</v>
      </c>
      <c r="B19" s="88">
        <v>14443.560000000001</v>
      </c>
      <c r="C19" s="89">
        <v>1</v>
      </c>
      <c r="E19" s="90">
        <f t="shared" si="0"/>
        <v>14443.560000000001</v>
      </c>
      <c r="F19" s="90">
        <f t="shared" si="0"/>
        <v>0</v>
      </c>
    </row>
    <row r="20" spans="1:6">
      <c r="A20" s="85" t="s">
        <v>271</v>
      </c>
      <c r="B20" s="88">
        <v>37089.919999999998</v>
      </c>
      <c r="C20" s="89">
        <v>1</v>
      </c>
      <c r="E20" s="90">
        <f t="shared" si="0"/>
        <v>37089.919999999998</v>
      </c>
      <c r="F20" s="90">
        <f t="shared" si="0"/>
        <v>0</v>
      </c>
    </row>
    <row r="21" spans="1:6">
      <c r="A21" s="85" t="s">
        <v>272</v>
      </c>
      <c r="B21" s="88">
        <v>51127.51</v>
      </c>
      <c r="C21" s="89">
        <v>1</v>
      </c>
      <c r="E21" s="90">
        <f t="shared" si="0"/>
        <v>51127.51</v>
      </c>
      <c r="F21" s="90">
        <f t="shared" si="0"/>
        <v>0</v>
      </c>
    </row>
    <row r="22" spans="1:6">
      <c r="A22" s="85" t="s">
        <v>273</v>
      </c>
      <c r="B22" s="88">
        <v>388395.58</v>
      </c>
      <c r="C22" s="89">
        <v>1</v>
      </c>
      <c r="E22" s="90">
        <f t="shared" si="0"/>
        <v>388395.58</v>
      </c>
      <c r="F22" s="90">
        <f t="shared" si="0"/>
        <v>0</v>
      </c>
    </row>
    <row r="23" spans="1:6">
      <c r="A23" s="85" t="s">
        <v>274</v>
      </c>
      <c r="B23" s="88">
        <v>36841.339999999997</v>
      </c>
      <c r="C23" s="89">
        <v>1</v>
      </c>
      <c r="E23" s="90">
        <f t="shared" si="0"/>
        <v>36841.339999999997</v>
      </c>
      <c r="F23" s="90">
        <f t="shared" si="0"/>
        <v>0</v>
      </c>
    </row>
    <row r="24" spans="1:6">
      <c r="A24" s="85" t="s">
        <v>275</v>
      </c>
      <c r="B24" s="88">
        <v>11734.54</v>
      </c>
      <c r="C24" s="89">
        <v>1</v>
      </c>
      <c r="E24" s="90">
        <f t="shared" si="0"/>
        <v>11734.54</v>
      </c>
      <c r="F24" s="90">
        <f t="shared" si="0"/>
        <v>0</v>
      </c>
    </row>
    <row r="25" spans="1:6">
      <c r="A25" s="85" t="s">
        <v>276</v>
      </c>
      <c r="B25" s="88">
        <v>17358.61</v>
      </c>
      <c r="C25" s="89">
        <v>1</v>
      </c>
      <c r="E25" s="90">
        <f t="shared" si="0"/>
        <v>17358.61</v>
      </c>
      <c r="F25" s="90">
        <f t="shared" si="0"/>
        <v>0</v>
      </c>
    </row>
    <row r="26" spans="1:6">
      <c r="A26" s="85" t="s">
        <v>277</v>
      </c>
      <c r="B26" s="88">
        <v>304224.38</v>
      </c>
      <c r="C26" s="89">
        <v>1</v>
      </c>
      <c r="E26" s="90">
        <f t="shared" si="0"/>
        <v>304224.38</v>
      </c>
      <c r="F26" s="90">
        <f t="shared" si="0"/>
        <v>0</v>
      </c>
    </row>
    <row r="27" spans="1:6">
      <c r="A27" s="85" t="s">
        <v>278</v>
      </c>
      <c r="B27" s="88">
        <v>15186.210000000001</v>
      </c>
      <c r="C27" s="89">
        <v>1</v>
      </c>
      <c r="E27" s="90">
        <f t="shared" si="0"/>
        <v>15186.210000000001</v>
      </c>
      <c r="F27" s="90">
        <f t="shared" si="0"/>
        <v>0</v>
      </c>
    </row>
    <row r="28" spans="1:6">
      <c r="A28" s="85" t="s">
        <v>279</v>
      </c>
      <c r="B28" s="88">
        <v>10307.960000000001</v>
      </c>
      <c r="C28" s="89">
        <v>1</v>
      </c>
      <c r="E28" s="90">
        <f t="shared" si="0"/>
        <v>10307.960000000001</v>
      </c>
      <c r="F28" s="90">
        <f t="shared" si="0"/>
        <v>0</v>
      </c>
    </row>
    <row r="29" spans="1:6">
      <c r="A29" s="85" t="s">
        <v>280</v>
      </c>
      <c r="B29" s="88">
        <v>6656.54</v>
      </c>
      <c r="C29" s="89">
        <v>1</v>
      </c>
      <c r="E29" s="90">
        <f t="shared" si="0"/>
        <v>6656.54</v>
      </c>
      <c r="F29" s="90">
        <f t="shared" si="0"/>
        <v>0</v>
      </c>
    </row>
    <row r="30" spans="1:6">
      <c r="A30" s="85" t="s">
        <v>281</v>
      </c>
      <c r="B30" s="88">
        <v>524.41999999999996</v>
      </c>
      <c r="C30" s="89">
        <v>1</v>
      </c>
      <c r="E30" s="90">
        <f t="shared" si="0"/>
        <v>524.41999999999996</v>
      </c>
      <c r="F30" s="90">
        <f t="shared" si="0"/>
        <v>0</v>
      </c>
    </row>
    <row r="31" spans="1:6">
      <c r="B31" s="88">
        <f>SUM(B7:B30)</f>
        <v>141489773.90000001</v>
      </c>
      <c r="E31" s="90">
        <f>SUM(E7:E30)</f>
        <v>29179762.410000004</v>
      </c>
      <c r="F31" s="90">
        <f>SUM(F7:F30)</f>
        <v>112310011.49000004</v>
      </c>
    </row>
    <row r="33" spans="1:9">
      <c r="E33" s="91">
        <f>E31/B31</f>
        <v>0.20623230644656507</v>
      </c>
      <c r="F33" s="91">
        <f>F31/B31</f>
        <v>0.79376769355343524</v>
      </c>
    </row>
    <row r="34" spans="1:9">
      <c r="B34" s="90"/>
    </row>
    <row r="37" spans="1:9" ht="15.75" thickBot="1">
      <c r="A37" s="58"/>
      <c r="B37" s="58"/>
      <c r="C37" s="58"/>
      <c r="D37" s="58"/>
      <c r="E37" s="58"/>
      <c r="F37" s="71"/>
      <c r="G37" s="58"/>
      <c r="H37" s="58"/>
    </row>
    <row r="38" spans="1:9" ht="15">
      <c r="A38" s="92"/>
      <c r="B38" s="93" t="s">
        <v>107</v>
      </c>
      <c r="C38" s="93" t="s">
        <v>108</v>
      </c>
      <c r="D38" s="94"/>
      <c r="E38" s="95"/>
      <c r="F38" s="95"/>
      <c r="G38" s="54"/>
      <c r="H38" s="96"/>
    </row>
    <row r="39" spans="1:9" ht="15">
      <c r="A39" s="97" t="s">
        <v>109</v>
      </c>
      <c r="B39" s="68">
        <v>128799</v>
      </c>
      <c r="C39" s="66">
        <v>1514</v>
      </c>
      <c r="D39" s="98">
        <f>B39*C39</f>
        <v>195001686</v>
      </c>
      <c r="E39" s="99" t="s">
        <v>33</v>
      </c>
      <c r="F39" s="99" t="s">
        <v>33</v>
      </c>
      <c r="G39" s="100"/>
      <c r="H39" s="101"/>
    </row>
    <row r="40" spans="1:9" ht="15">
      <c r="A40" s="97" t="s">
        <v>110</v>
      </c>
      <c r="B40" s="69">
        <v>2149</v>
      </c>
      <c r="C40" s="67">
        <v>1898.84</v>
      </c>
      <c r="D40" s="102">
        <f>B40*C40</f>
        <v>4080607.1599999997</v>
      </c>
      <c r="E40" s="99" t="s">
        <v>33</v>
      </c>
      <c r="F40" s="99" t="s">
        <v>33</v>
      </c>
      <c r="G40" s="103" t="s">
        <v>7</v>
      </c>
      <c r="H40" s="104" t="s">
        <v>6</v>
      </c>
    </row>
    <row r="41" spans="1:9" ht="15">
      <c r="A41" s="105" t="s">
        <v>111</v>
      </c>
      <c r="B41" s="68">
        <f>SUM(B39:B40)</f>
        <v>130948</v>
      </c>
      <c r="C41" s="106"/>
      <c r="D41" s="98">
        <f>IF(SUM(D39:D40)&gt;B15+B14,B15+B14,SUM(D39:D40))</f>
        <v>112310011.49000004</v>
      </c>
      <c r="E41" s="107"/>
      <c r="F41" s="108" t="str">
        <f>+A41</f>
        <v>Total Customer Related</v>
      </c>
      <c r="G41" s="109">
        <f>D41</f>
        <v>112310011.49000004</v>
      </c>
      <c r="H41" s="110">
        <v>0</v>
      </c>
    </row>
    <row r="42" spans="1:9" ht="15">
      <c r="A42" s="105" t="s">
        <v>112</v>
      </c>
      <c r="B42" s="106"/>
      <c r="C42" s="106"/>
      <c r="D42" s="98">
        <f>B31-D41</f>
        <v>29179762.409999967</v>
      </c>
      <c r="E42" s="111"/>
      <c r="F42" s="112" t="str">
        <f>+A42</f>
        <v>Remaining Demand Related Portion</v>
      </c>
      <c r="G42" s="113">
        <v>0</v>
      </c>
      <c r="H42" s="114">
        <f>D42</f>
        <v>29179762.409999967</v>
      </c>
    </row>
    <row r="43" spans="1:9" ht="15">
      <c r="A43" s="97"/>
      <c r="B43" s="115"/>
      <c r="C43" s="106"/>
      <c r="D43" s="106"/>
      <c r="E43" s="99"/>
      <c r="F43" s="99"/>
      <c r="G43" s="100"/>
      <c r="H43" s="101"/>
    </row>
    <row r="44" spans="1:9">
      <c r="A44" s="116" t="s">
        <v>113</v>
      </c>
      <c r="B44" s="115"/>
      <c r="C44" s="106"/>
      <c r="D44" s="106"/>
      <c r="E44" s="59"/>
      <c r="F44" s="59"/>
      <c r="G44" s="117">
        <f>G41/B31</f>
        <v>0.79376769355343524</v>
      </c>
      <c r="H44" s="118">
        <f>H41/B31</f>
        <v>0</v>
      </c>
    </row>
    <row r="45" spans="1:9" ht="13.5" thickBot="1">
      <c r="A45" s="119" t="s">
        <v>114</v>
      </c>
      <c r="B45" s="120"/>
      <c r="C45" s="121"/>
      <c r="D45" s="121"/>
      <c r="E45" s="60"/>
      <c r="F45" s="60"/>
      <c r="G45" s="122">
        <f>G42/B31</f>
        <v>0</v>
      </c>
      <c r="H45" s="123">
        <f>H42/B31</f>
        <v>0.20623230644656479</v>
      </c>
      <c r="I45" s="124"/>
    </row>
    <row r="46" spans="1:9" ht="15">
      <c r="A46" s="58"/>
      <c r="B46" s="58"/>
      <c r="C46" s="58"/>
      <c r="D46" s="58"/>
      <c r="E46" s="58"/>
      <c r="F46" s="71"/>
      <c r="G46" s="58"/>
      <c r="H46" s="58"/>
    </row>
    <row r="47" spans="1:9" ht="15">
      <c r="A47" s="61" t="s">
        <v>283</v>
      </c>
      <c r="B47" s="58"/>
      <c r="C47" s="58"/>
      <c r="D47" s="58"/>
      <c r="E47" s="71"/>
      <c r="F47" s="58"/>
      <c r="G47" s="58"/>
    </row>
    <row r="48" spans="1:9" ht="15">
      <c r="A48" s="61" t="s">
        <v>284</v>
      </c>
      <c r="B48" s="58"/>
      <c r="C48" s="58"/>
      <c r="D48" s="58"/>
      <c r="E48" s="71"/>
      <c r="F48" s="58"/>
      <c r="G48" s="58"/>
    </row>
    <row r="49" spans="1:8" ht="15">
      <c r="A49" s="125"/>
      <c r="B49" s="58"/>
      <c r="C49" s="58"/>
      <c r="D49" s="58"/>
      <c r="E49" s="58"/>
      <c r="F49" s="71"/>
      <c r="G49" s="58"/>
      <c r="H49" s="58"/>
    </row>
    <row r="50" spans="1:8" ht="15">
      <c r="A50" s="125"/>
      <c r="B50" s="70"/>
      <c r="C50" s="58"/>
      <c r="D50" s="58"/>
      <c r="E50" s="58"/>
      <c r="F50" s="71"/>
      <c r="G50" s="58"/>
      <c r="H50" s="58"/>
    </row>
    <row r="51" spans="1:8" ht="15">
      <c r="A51" s="125"/>
      <c r="B51" s="126"/>
      <c r="C51" s="1"/>
      <c r="D51" s="1"/>
      <c r="E51" s="1"/>
      <c r="F51" s="71"/>
      <c r="G51" s="58"/>
      <c r="H51" s="58"/>
    </row>
    <row r="52" spans="1:8" ht="15">
      <c r="A52" s="58"/>
      <c r="B52" s="126"/>
      <c r="C52" s="1"/>
      <c r="D52" s="1"/>
      <c r="E52" s="1"/>
      <c r="F52" s="71"/>
      <c r="G52" s="58"/>
      <c r="H52" s="58"/>
    </row>
  </sheetData>
  <mergeCells count="3">
    <mergeCell ref="C5:D5"/>
    <mergeCell ref="E5:F5"/>
    <mergeCell ref="A3:H3"/>
  </mergeCells>
  <pageMargins left="0.7" right="0.7" top="0.75" bottom="0.75" header="0.3" footer="0.3"/>
  <pageSetup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D48" sqref="D48"/>
    </sheetView>
  </sheetViews>
  <sheetFormatPr defaultColWidth="8.7109375" defaultRowHeight="12.75"/>
  <cols>
    <col min="1" max="1" width="22.85546875" style="1" bestFit="1" customWidth="1"/>
    <col min="2" max="2" width="16.42578125" style="1" bestFit="1" customWidth="1"/>
    <col min="3" max="3" width="31" style="1" bestFit="1" customWidth="1"/>
    <col min="4" max="4" width="10.5703125" style="1" bestFit="1" customWidth="1"/>
    <col min="5" max="5" width="22.140625" style="1" bestFit="1" customWidth="1"/>
    <col min="6" max="6" width="23.7109375" style="7" bestFit="1" customWidth="1"/>
    <col min="7" max="7" width="14.28515625" style="7" customWidth="1"/>
    <col min="8" max="16384" width="8.7109375" style="1"/>
  </cols>
  <sheetData>
    <row r="1" spans="1:7" ht="15">
      <c r="A1" s="213" t="s">
        <v>182</v>
      </c>
      <c r="C1" s="2"/>
    </row>
    <row r="2" spans="1:7">
      <c r="A2" s="2" t="s">
        <v>115</v>
      </c>
      <c r="C2" s="2"/>
    </row>
    <row r="3" spans="1:7">
      <c r="A3" s="2" t="s">
        <v>285</v>
      </c>
      <c r="C3" s="2"/>
    </row>
    <row r="4" spans="1:7">
      <c r="A4" s="2"/>
      <c r="C4" s="2"/>
      <c r="G4" s="8"/>
    </row>
    <row r="5" spans="1:7">
      <c r="A5" s="214" t="s">
        <v>286</v>
      </c>
      <c r="G5" s="8"/>
    </row>
    <row r="7" spans="1:7" s="2" customFormat="1" ht="18" customHeight="1">
      <c r="A7" s="2" t="s">
        <v>116</v>
      </c>
      <c r="B7" s="2" t="s">
        <v>117</v>
      </c>
      <c r="C7" s="2" t="s">
        <v>118</v>
      </c>
      <c r="D7" s="2" t="s">
        <v>119</v>
      </c>
      <c r="E7" s="2" t="s">
        <v>120</v>
      </c>
      <c r="F7" s="215" t="s">
        <v>121</v>
      </c>
      <c r="G7" s="216" t="s">
        <v>122</v>
      </c>
    </row>
    <row r="8" spans="1:7" ht="18" customHeight="1">
      <c r="A8" s="1" t="s">
        <v>105</v>
      </c>
      <c r="B8" s="1" t="s">
        <v>123</v>
      </c>
      <c r="C8" s="1" t="s">
        <v>124</v>
      </c>
      <c r="D8" s="1" t="s">
        <v>183</v>
      </c>
      <c r="E8" s="1" t="s">
        <v>170</v>
      </c>
      <c r="F8" s="81">
        <v>6</v>
      </c>
      <c r="G8" s="1" t="s">
        <v>125</v>
      </c>
    </row>
    <row r="9" spans="1:7" ht="18" customHeight="1">
      <c r="A9" s="1" t="s">
        <v>105</v>
      </c>
      <c r="B9" s="1" t="s">
        <v>123</v>
      </c>
      <c r="C9" s="1" t="s">
        <v>126</v>
      </c>
      <c r="D9" s="1" t="s">
        <v>183</v>
      </c>
      <c r="E9" s="1" t="s">
        <v>170</v>
      </c>
      <c r="F9" s="81">
        <v>2006</v>
      </c>
      <c r="G9" s="1" t="s">
        <v>125</v>
      </c>
    </row>
    <row r="10" spans="1:7" ht="18" customHeight="1">
      <c r="A10" s="1" t="s">
        <v>105</v>
      </c>
      <c r="B10" s="1" t="s">
        <v>123</v>
      </c>
      <c r="C10" s="1" t="s">
        <v>127</v>
      </c>
      <c r="D10" s="1" t="s">
        <v>183</v>
      </c>
      <c r="E10" s="1" t="s">
        <v>170</v>
      </c>
      <c r="F10" s="81">
        <v>1</v>
      </c>
      <c r="G10" s="1" t="s">
        <v>125</v>
      </c>
    </row>
    <row r="11" spans="1:7" ht="18" customHeight="1">
      <c r="A11" s="1" t="s">
        <v>105</v>
      </c>
      <c r="B11" s="1" t="s">
        <v>123</v>
      </c>
      <c r="C11" s="1" t="s">
        <v>128</v>
      </c>
      <c r="D11" s="1" t="s">
        <v>183</v>
      </c>
      <c r="E11" s="1" t="s">
        <v>170</v>
      </c>
      <c r="F11" s="81">
        <v>126</v>
      </c>
      <c r="G11" s="1" t="s">
        <v>125</v>
      </c>
    </row>
    <row r="12" spans="1:7" ht="18" customHeight="1">
      <c r="A12" s="1" t="s">
        <v>105</v>
      </c>
      <c r="B12" s="1" t="s">
        <v>123</v>
      </c>
      <c r="C12" s="1" t="s">
        <v>129</v>
      </c>
      <c r="D12" s="1" t="s">
        <v>183</v>
      </c>
      <c r="E12" s="1" t="s">
        <v>170</v>
      </c>
      <c r="F12" s="81">
        <v>128790</v>
      </c>
      <c r="G12" s="1" t="s">
        <v>130</v>
      </c>
    </row>
    <row r="13" spans="1:7" ht="18" customHeight="1">
      <c r="A13" s="1" t="s">
        <v>105</v>
      </c>
      <c r="B13" s="1" t="s">
        <v>123</v>
      </c>
      <c r="C13" s="1" t="s">
        <v>131</v>
      </c>
      <c r="D13" s="1" t="s">
        <v>183</v>
      </c>
      <c r="E13" s="1" t="s">
        <v>170</v>
      </c>
      <c r="F13" s="81">
        <v>9</v>
      </c>
      <c r="G13" s="1" t="s">
        <v>130</v>
      </c>
    </row>
    <row r="14" spans="1:7" ht="18" customHeight="1">
      <c r="A14" s="1" t="s">
        <v>105</v>
      </c>
      <c r="B14" s="1" t="s">
        <v>123</v>
      </c>
      <c r="C14" s="1" t="s">
        <v>132</v>
      </c>
      <c r="D14" s="1" t="s">
        <v>183</v>
      </c>
      <c r="E14" s="1" t="s">
        <v>170</v>
      </c>
      <c r="F14" s="81">
        <v>1</v>
      </c>
      <c r="G14" s="1" t="s">
        <v>125</v>
      </c>
    </row>
    <row r="15" spans="1:7" ht="18" customHeight="1">
      <c r="A15" s="1" t="s">
        <v>105</v>
      </c>
      <c r="B15" s="1" t="s">
        <v>123</v>
      </c>
      <c r="C15" s="1" t="s">
        <v>29</v>
      </c>
      <c r="D15" s="1" t="s">
        <v>183</v>
      </c>
      <c r="E15" s="1" t="s">
        <v>170</v>
      </c>
      <c r="F15" s="82">
        <v>9</v>
      </c>
      <c r="G15" s="1" t="s">
        <v>125</v>
      </c>
    </row>
    <row r="18" spans="5:7">
      <c r="E18" s="217" t="s">
        <v>133</v>
      </c>
      <c r="F18" s="218">
        <f>F12+F13</f>
        <v>128799</v>
      </c>
      <c r="G18" s="1"/>
    </row>
    <row r="19" spans="5:7">
      <c r="E19" s="219" t="s">
        <v>134</v>
      </c>
      <c r="F19" s="220">
        <f>SUM(F8:F15)-F18</f>
        <v>2149</v>
      </c>
      <c r="G19" s="1"/>
    </row>
    <row r="20" spans="5:7">
      <c r="E20" s="7"/>
      <c r="G20" s="1"/>
    </row>
    <row r="21" spans="5:7">
      <c r="E21" s="221" t="s">
        <v>135</v>
      </c>
      <c r="F21" s="222">
        <f>F18+F19</f>
        <v>130948</v>
      </c>
      <c r="G21" s="1"/>
    </row>
    <row r="25" spans="5:7" s="127" customFormat="1">
      <c r="F25" s="223"/>
      <c r="G25" s="223"/>
    </row>
    <row r="26" spans="5:7" s="127" customFormat="1">
      <c r="F26" s="223"/>
      <c r="G26" s="223"/>
    </row>
  </sheetData>
  <printOptions horizontalCentered="1"/>
  <pageMargins left="0.25" right="0.25" top="0.75" bottom="0.5" header="0.5" footer="0.5"/>
  <pageSetup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56E33B33-C63F-438A-A5CF-F5FCD739F1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Basic Service Charge Calc. 2020</vt:lpstr>
      <vt:lpstr>Summary-Acct 364-368 2020</vt:lpstr>
      <vt:lpstr>2020KY 364 Poles &amp; Towers</vt:lpstr>
      <vt:lpstr>2020KY 365 OH Conductors</vt:lpstr>
      <vt:lpstr>2020KY 367 UG Conductors</vt:lpstr>
      <vt:lpstr>2020KY 368 Transformers</vt:lpstr>
      <vt:lpstr>2020 Acct 368-# of TRNFs</vt:lpstr>
      <vt:lpstr>'2020 Acct 368-# of TRNFs'!Print_Area</vt:lpstr>
      <vt:lpstr>'Basic Service Charge Calc. 2020'!Print_Area</vt:lpstr>
      <vt:lpstr>'Summary-Acct 364-368 2020'!Print_Area</vt:lpstr>
    </vt:vector>
  </TitlesOfParts>
  <Company>AEP-6-27-00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Roush</dc:creator>
  <cp:keywords/>
  <cp:lastModifiedBy>s007506</cp:lastModifiedBy>
  <cp:lastPrinted>2020-10-16T13:01:22Z</cp:lastPrinted>
  <dcterms:created xsi:type="dcterms:W3CDTF">2001-03-08T19:08:04Z</dcterms:created>
  <dcterms:modified xsi:type="dcterms:W3CDTF">2020-10-19T14:32:26Z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3d237dc9-5000-4081-b485-5b87cfaa2c85</vt:lpwstr>
  </property>
  <property fmtid="{D5CDD505-2E9C-101B-9397-08002B2CF9AE}" pid="3" name="bjSaver">
    <vt:lpwstr>82y7WusX6p1G1FJkfwXhV3ab3P1DoTfj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