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Internal\01_Regulatory Services\02_Cases\2020 Cases\01 2020-00174 Base Rate Case\07_Discovery\KPSC\Set 05 October xx SR\"/>
    </mc:Choice>
  </mc:AlternateContent>
  <bookViews>
    <workbookView xWindow="0" yWindow="0" windowWidth="19200" windowHeight="6945" tabRatio="851"/>
  </bookViews>
  <sheets>
    <sheet name="Summary" sheetId="1" r:id="rId1"/>
    <sheet name="Alliant" sheetId="27" r:id="rId2"/>
    <sheet name="Ameren" sheetId="20" r:id="rId3"/>
    <sheet name="AEP" sheetId="3" r:id="rId4"/>
    <sheet name="Avangrid" sheetId="35" r:id="rId5"/>
    <sheet name="Black Hills Corp." sheetId="37" r:id="rId6"/>
    <sheet name="CMS" sheetId="21" r:id="rId7"/>
    <sheet name="ConEd" sheetId="11" r:id="rId8"/>
    <sheet name="Dominion" sheetId="2" r:id="rId9"/>
    <sheet name="DTE" sheetId="15" r:id="rId10"/>
    <sheet name="Duke" sheetId="5" r:id="rId11"/>
    <sheet name="Entergy" sheetId="19" r:id="rId12"/>
    <sheet name="Evergy" sheetId="23" r:id="rId13"/>
    <sheet name="Eversource" sheetId="14" r:id="rId14"/>
    <sheet name="Exelon" sheetId="7" r:id="rId15"/>
    <sheet name="FORTIS" sheetId="38" r:id="rId16"/>
    <sheet name="NextEra" sheetId="4" r:id="rId17"/>
    <sheet name="OGE" sheetId="36" r:id="rId18"/>
    <sheet name="PPL" sheetId="13" r:id="rId19"/>
    <sheet name="PEG" sheetId="9" r:id="rId20"/>
    <sheet name="Sempra" sheetId="8" r:id="rId21"/>
    <sheet name="Southern" sheetId="6" r:id="rId22"/>
    <sheet name="WEC" sheetId="12" r:id="rId23"/>
    <sheet name="Xcel" sheetId="10" r:id="rId24"/>
  </sheets>
  <definedNames>
    <definedName name="_xlnm.Print_Area" localSheetId="3">AEP!$A$1:$N$36</definedName>
    <definedName name="_xlnm.Print_Area" localSheetId="11">Entergy!$A$1:$Q$77</definedName>
    <definedName name="_xlnm.Print_Area" localSheetId="0">Summary!$A$1:$C$63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0" i="1" l="1"/>
  <c r="D116" i="1" l="1"/>
  <c r="E116" i="1" s="1"/>
  <c r="D82" i="1"/>
  <c r="E80" i="1" s="1"/>
  <c r="D28" i="1"/>
  <c r="E27" i="1" s="1"/>
  <c r="D34" i="1"/>
  <c r="E32" i="1" s="1"/>
  <c r="W57" i="37"/>
  <c r="V56" i="37"/>
  <c r="V55" i="37"/>
  <c r="V54" i="37"/>
  <c r="V53" i="37"/>
  <c r="U52" i="37"/>
  <c r="D40" i="1"/>
  <c r="E38" i="1" s="1"/>
  <c r="D49" i="1"/>
  <c r="D51" i="1"/>
  <c r="D50" i="1"/>
  <c r="E81" i="1" l="1"/>
  <c r="E82" i="1"/>
  <c r="E112" i="1"/>
  <c r="E113" i="1"/>
  <c r="E114" i="1"/>
  <c r="E78" i="1"/>
  <c r="E115" i="1"/>
  <c r="E79" i="1"/>
  <c r="E28" i="1"/>
  <c r="E76" i="1"/>
  <c r="E77" i="1"/>
  <c r="E25" i="1"/>
  <c r="E26" i="1"/>
  <c r="E33" i="1"/>
  <c r="E34" i="1"/>
  <c r="E30" i="1"/>
  <c r="E31" i="1"/>
  <c r="E40" i="1"/>
  <c r="E39" i="1"/>
  <c r="E37" i="1"/>
  <c r="D58" i="1"/>
  <c r="E58" i="1" s="1"/>
  <c r="E89" i="1"/>
  <c r="E51" i="1" l="1"/>
  <c r="E57" i="1"/>
  <c r="E49" i="1"/>
  <c r="E56" i="1"/>
  <c r="E55" i="1"/>
  <c r="E54" i="1"/>
  <c r="E53" i="1"/>
  <c r="E52" i="1"/>
  <c r="E50" i="1"/>
  <c r="D95" i="1"/>
  <c r="D13" i="1"/>
  <c r="E10" i="1" s="1"/>
  <c r="E74" i="1"/>
  <c r="D17" i="1"/>
  <c r="E94" i="1" s="1"/>
  <c r="D62" i="1"/>
  <c r="E62" i="1" s="1"/>
  <c r="E97" i="1"/>
  <c r="D72" i="1"/>
  <c r="E99" i="1"/>
  <c r="D47" i="1"/>
  <c r="E46" i="1" s="1"/>
  <c r="D121" i="1"/>
  <c r="E120" i="1" s="1"/>
  <c r="D23" i="1"/>
  <c r="E22" i="1" s="1"/>
  <c r="D87" i="1"/>
  <c r="E87" i="1" s="1"/>
  <c r="D67" i="1"/>
  <c r="E65" i="1" s="1"/>
  <c r="E12" i="1" l="1"/>
  <c r="E13" i="1"/>
  <c r="E15" i="1"/>
  <c r="E16" i="1"/>
  <c r="E11" i="1"/>
  <c r="E17" i="1"/>
  <c r="E60" i="1"/>
  <c r="E61" i="1"/>
  <c r="E93" i="1"/>
  <c r="E9" i="1"/>
  <c r="E95" i="1"/>
  <c r="E69" i="1"/>
  <c r="E70" i="1"/>
  <c r="E44" i="1"/>
  <c r="E45" i="1"/>
  <c r="E72" i="1"/>
  <c r="E43" i="1"/>
  <c r="E118" i="1"/>
  <c r="E71" i="1"/>
  <c r="E119" i="1"/>
  <c r="E66" i="1"/>
  <c r="E121" i="1"/>
  <c r="E47" i="1"/>
  <c r="E23" i="1"/>
  <c r="E20" i="1"/>
  <c r="E21" i="1"/>
  <c r="E19" i="1"/>
  <c r="E84" i="1"/>
  <c r="E67" i="1"/>
  <c r="E85" i="1"/>
  <c r="E64" i="1"/>
  <c r="E86" i="1"/>
  <c r="D103" i="1"/>
  <c r="E101" i="1" s="1"/>
  <c r="E91" i="1"/>
  <c r="E106" i="1"/>
  <c r="E110" i="1" l="1"/>
  <c r="E107" i="1"/>
  <c r="E105" i="1"/>
  <c r="E103" i="1"/>
  <c r="E102" i="1"/>
  <c r="E109" i="1"/>
  <c r="E108" i="1"/>
</calcChain>
</file>

<file path=xl/sharedStrings.xml><?xml version="1.0" encoding="utf-8"?>
<sst xmlns="http://schemas.openxmlformats.org/spreadsheetml/2006/main" count="148" uniqueCount="112">
  <si>
    <t>NextEra</t>
  </si>
  <si>
    <t>Duke</t>
  </si>
  <si>
    <t>Exelon</t>
  </si>
  <si>
    <t>AEP</t>
  </si>
  <si>
    <t>Sempra</t>
  </si>
  <si>
    <t>Public Service Enterprise Group</t>
  </si>
  <si>
    <t>Xcel</t>
  </si>
  <si>
    <t>Consolidated Edison</t>
  </si>
  <si>
    <t>WEC</t>
  </si>
  <si>
    <t>PPL</t>
  </si>
  <si>
    <t>Eversource</t>
  </si>
  <si>
    <t>DTE</t>
  </si>
  <si>
    <t>Entergy</t>
  </si>
  <si>
    <t>Ameren</t>
  </si>
  <si>
    <t>CMS</t>
  </si>
  <si>
    <t>Evergy</t>
  </si>
  <si>
    <t>Company</t>
  </si>
  <si>
    <t>NEE</t>
  </si>
  <si>
    <t>DUK</t>
  </si>
  <si>
    <t>SO</t>
  </si>
  <si>
    <t>EXC</t>
  </si>
  <si>
    <t>SRE</t>
  </si>
  <si>
    <t>PEG</t>
  </si>
  <si>
    <t>XEL</t>
  </si>
  <si>
    <t>ED</t>
  </si>
  <si>
    <t>ES</t>
  </si>
  <si>
    <t>ETR</t>
  </si>
  <si>
    <t>AEE</t>
  </si>
  <si>
    <t>EVRG</t>
  </si>
  <si>
    <t>LNT</t>
  </si>
  <si>
    <t>($ in Millions)</t>
  </si>
  <si>
    <t>American Electric Power</t>
  </si>
  <si>
    <t>Ticker</t>
  </si>
  <si>
    <t>Alliant</t>
  </si>
  <si>
    <t>Year Ended December 31, 2019</t>
  </si>
  <si>
    <t>2019 Operating Revenue Information</t>
  </si>
  <si>
    <t>Black Hills Corp</t>
  </si>
  <si>
    <t>DTE Energy Co.</t>
  </si>
  <si>
    <t xml:space="preserve">Southern </t>
  </si>
  <si>
    <t>Natural gas revenues</t>
  </si>
  <si>
    <t>Other revenues</t>
  </si>
  <si>
    <t>Retail electric revenues</t>
  </si>
  <si>
    <t>Wholesale electric revenues</t>
  </si>
  <si>
    <t>Other electric revenues</t>
  </si>
  <si>
    <t>Total operating revenues</t>
  </si>
  <si>
    <t>$ in millions</t>
  </si>
  <si>
    <t>%</t>
  </si>
  <si>
    <t>Revenue Type</t>
  </si>
  <si>
    <t>Operating revenues</t>
  </si>
  <si>
    <t xml:space="preserve">Utilities </t>
  </si>
  <si>
    <t>Energy-related businesses</t>
  </si>
  <si>
    <t>Total revenues</t>
  </si>
  <si>
    <t>Regulated Electric</t>
  </si>
  <si>
    <t>Regulated Natural Gas</t>
  </si>
  <si>
    <t>Nonregulated electric and other</t>
  </si>
  <si>
    <t>Dominion</t>
  </si>
  <si>
    <t>DO</t>
  </si>
  <si>
    <t>Competitive Business Revenues</t>
  </si>
  <si>
    <t>Rate-Regulated Utility Revenues</t>
  </si>
  <si>
    <t>Revenues from alternative revenue programs</t>
  </si>
  <si>
    <t>Vertically Integrated Utilities</t>
  </si>
  <si>
    <t>T&amp;D Utilities</t>
  </si>
  <si>
    <t>Generation &amp; Marketing</t>
  </si>
  <si>
    <t>Eletric</t>
  </si>
  <si>
    <t>Natural Gas</t>
  </si>
  <si>
    <t>Other</t>
  </si>
  <si>
    <t>WEC Energy Group</t>
  </si>
  <si>
    <t>Electric</t>
  </si>
  <si>
    <t>Gas</t>
  </si>
  <si>
    <t xml:space="preserve">Steam </t>
  </si>
  <si>
    <t>Non-Utility</t>
  </si>
  <si>
    <t>Competitive business</t>
  </si>
  <si>
    <t>Natural gas</t>
  </si>
  <si>
    <t>PPL Corp.</t>
  </si>
  <si>
    <t>Utility operations</t>
  </si>
  <si>
    <t>Non-utility operations</t>
  </si>
  <si>
    <t>CMS Energy Group</t>
  </si>
  <si>
    <t>Avangrid</t>
  </si>
  <si>
    <t>OGE Energy Corp.</t>
  </si>
  <si>
    <t>Revenue from contracts with customers</t>
  </si>
  <si>
    <t>FTS</t>
  </si>
  <si>
    <t>BKH</t>
  </si>
  <si>
    <t>OGE</t>
  </si>
  <si>
    <t>AGR</t>
  </si>
  <si>
    <t>Regulated gas transportation and storage</t>
  </si>
  <si>
    <t>Other regulated revenues</t>
  </si>
  <si>
    <t>Unregulated electric</t>
  </si>
  <si>
    <t>Regulated electric</t>
  </si>
  <si>
    <t>Regulated gas</t>
  </si>
  <si>
    <t>Unregulated gas</t>
  </si>
  <si>
    <t>Unregulated gas transportation and storage</t>
  </si>
  <si>
    <t>Other unregulated revenues</t>
  </si>
  <si>
    <t>Electric Utility</t>
  </si>
  <si>
    <t>Gas Utility</t>
  </si>
  <si>
    <t>Enterprises</t>
  </si>
  <si>
    <t>Electric Utilities</t>
  </si>
  <si>
    <t>Gas Utilties</t>
  </si>
  <si>
    <t xml:space="preserve">Power Generation </t>
  </si>
  <si>
    <t>Mining</t>
  </si>
  <si>
    <t>Networks</t>
  </si>
  <si>
    <t>Renewables</t>
  </si>
  <si>
    <t>Natural gas distribution</t>
  </si>
  <si>
    <t>Electric distribution</t>
  </si>
  <si>
    <t>Electric transmission</t>
  </si>
  <si>
    <t>Water distribution</t>
  </si>
  <si>
    <t xml:space="preserve">Other </t>
  </si>
  <si>
    <t>Eliminations</t>
  </si>
  <si>
    <t xml:space="preserve">Fortis Inc. </t>
  </si>
  <si>
    <t xml:space="preserve">Electric </t>
  </si>
  <si>
    <t>Non-utility revenues</t>
  </si>
  <si>
    <t>Other operating revenues</t>
  </si>
  <si>
    <t>All information sourced from publicly available information as presented in their company 10K reports.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</si>
</sst>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7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i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8">
    <xf numFmtId="0" fontId="0" fillId="0" borderId="0" xfId="0"/>
    <xf numFmtId="0" fontId="2" fillId="0" borderId="0" xfId="0" applyFont="1"/>
    <xf numFmtId="0" fontId="0" fillId="0" borderId="0" xfId="0" applyFill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top"/>
    </xf>
    <xf numFmtId="0" fontId="3" fillId="0" borderId="0" xfId="0" applyFont="1"/>
    <xf numFmtId="0" fontId="2" fillId="0" borderId="0" xfId="0" applyFont="1" applyAlignment="1">
      <alignment vertical="top" wrapText="1"/>
    </xf>
    <xf numFmtId="0" fontId="4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164" fontId="4" fillId="0" borderId="0" xfId="2" applyNumberFormat="1" applyFont="1" applyFill="1" applyBorder="1" applyAlignment="1">
      <alignment vertical="center"/>
    </xf>
    <xf numFmtId="9" fontId="4" fillId="0" borderId="0" xfId="1" applyFont="1" applyFill="1" applyBorder="1" applyAlignment="1">
      <alignment horizontal="center" vertical="center"/>
    </xf>
    <xf numFmtId="164" fontId="4" fillId="0" borderId="0" xfId="2" applyNumberFormat="1" applyFont="1" applyFill="1" applyAlignment="1">
      <alignment vertical="center"/>
    </xf>
    <xf numFmtId="0" fontId="4" fillId="0" borderId="1" xfId="0" applyFont="1" applyFill="1" applyBorder="1" applyAlignment="1">
      <alignment vertical="center"/>
    </xf>
    <xf numFmtId="164" fontId="4" fillId="0" borderId="1" xfId="2" applyNumberFormat="1" applyFont="1" applyFill="1" applyBorder="1" applyAlignment="1">
      <alignment vertical="center"/>
    </xf>
    <xf numFmtId="9" fontId="4" fillId="0" borderId="1" xfId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9" fontId="4" fillId="0" borderId="0" xfId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5" fillId="0" borderId="0" xfId="0" applyFont="1" applyAlignment="1">
      <alignment horizontal="center" vertical="center"/>
    </xf>
  </cellXfs>
  <cellStyles count="3">
    <cellStyle name="Comma" xfId="2" builtinId="3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ROE Sheet No Exclusions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'ROE Sheet No Exclusions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ROE Sheet No Exclusions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hyperlink" Target="#'ROE Sheet No Exclusion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hyperlink" Target="#'ROE Sheet No Exclusions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hyperlink" Target="#'ROE Sheet No Exclusions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hyperlink" Target="#'ROE Sheet No Exclusions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hyperlink" Target="#'ROE Sheet No Exclusions'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hyperlink" Target="#'ROE Sheet No Exclusions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hyperlink" Target="#'ROE Sheet No Exclusions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hyperlink" Target="#'ROE Sheet No Exclusions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ROE Sheet No Exclusions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emf"/><Relationship Id="rId1" Type="http://schemas.openxmlformats.org/officeDocument/2006/relationships/hyperlink" Target="#'ROE Sheet No Exclusions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emf"/><Relationship Id="rId1" Type="http://schemas.openxmlformats.org/officeDocument/2006/relationships/hyperlink" Target="#'ROE Sheet No Exclusions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hyperlink" Target="#'ROE Sheet No Exclusions'!A1"/><Relationship Id="rId4" Type="http://schemas.openxmlformats.org/officeDocument/2006/relationships/image" Target="../media/image2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hyperlink" Target="#'ROE Sheet No Exclusions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ROE Sheet No Exclusion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'ROE Sheet No Exclusion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hyperlink" Target="#'ROE Sheet No Exclusion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hyperlink" Target="#'ROE Sheet No Exclusion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hyperlink" Target="#'ROE Sheet No Exclusions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hyperlink" Target="#'ROE Sheet No Exclusions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hyperlink" Target="#'ROE Sheet No Exclus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87312</xdr:rowOff>
    </xdr:from>
    <xdr:to>
      <xdr:col>0</xdr:col>
      <xdr:colOff>406400</xdr:colOff>
      <xdr:row>1</xdr:row>
      <xdr:rowOff>153987</xdr:rowOff>
    </xdr:to>
    <xdr:sp macro="" textlink="">
      <xdr:nvSpPr>
        <xdr:cNvPr id="11" name="Left Arrow 10">
          <a:hlinkClick xmlns:r="http://schemas.openxmlformats.org/officeDocument/2006/relationships" r:id="rId1"/>
        </xdr:cNvPr>
        <xdr:cNvSpPr/>
      </xdr:nvSpPr>
      <xdr:spPr>
        <a:xfrm>
          <a:off x="63500" y="87312"/>
          <a:ext cx="342900" cy="225425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19</xdr:col>
      <xdr:colOff>103476</xdr:colOff>
      <xdr:row>46</xdr:row>
      <xdr:rowOff>139582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7219" y="500063"/>
          <a:ext cx="10390476" cy="72952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79376</xdr:colOff>
      <xdr:row>0</xdr:row>
      <xdr:rowOff>127000</xdr:rowOff>
    </xdr:from>
    <xdr:to>
      <xdr:col>0</xdr:col>
      <xdr:colOff>422276</xdr:colOff>
      <xdr:row>2</xdr:row>
      <xdr:rowOff>34925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79376" y="127000"/>
          <a:ext cx="342900" cy="225425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583407</xdr:colOff>
      <xdr:row>3</xdr:row>
      <xdr:rowOff>130969</xdr:rowOff>
    </xdr:from>
    <xdr:to>
      <xdr:col>22</xdr:col>
      <xdr:colOff>491261</xdr:colOff>
      <xdr:row>50</xdr:row>
      <xdr:rowOff>77609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3407" y="631032"/>
          <a:ext cx="13266667" cy="778095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72572</xdr:rowOff>
    </xdr:from>
    <xdr:to>
      <xdr:col>0</xdr:col>
      <xdr:colOff>406400</xdr:colOff>
      <xdr:row>1</xdr:row>
      <xdr:rowOff>134711</xdr:rowOff>
    </xdr:to>
    <xdr:sp macro="" textlink="">
      <xdr:nvSpPr>
        <xdr:cNvPr id="13" name="Left Arrow 12">
          <a:hlinkClick xmlns:r="http://schemas.openxmlformats.org/officeDocument/2006/relationships" r:id="rId1"/>
        </xdr:cNvPr>
        <xdr:cNvSpPr/>
      </xdr:nvSpPr>
      <xdr:spPr>
        <a:xfrm>
          <a:off x="63500" y="72572"/>
          <a:ext cx="342900" cy="225425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20</xdr:col>
      <xdr:colOff>102119</xdr:colOff>
      <xdr:row>46</xdr:row>
      <xdr:rowOff>110666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4643" y="326571"/>
          <a:ext cx="10361905" cy="72952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55562</xdr:colOff>
      <xdr:row>0</xdr:row>
      <xdr:rowOff>47625</xdr:rowOff>
    </xdr:from>
    <xdr:to>
      <xdr:col>0</xdr:col>
      <xdr:colOff>398462</xdr:colOff>
      <xdr:row>1</xdr:row>
      <xdr:rowOff>114300</xdr:rowOff>
    </xdr:to>
    <xdr:sp macro="" textlink="">
      <xdr:nvSpPr>
        <xdr:cNvPr id="6" name="Left Arrow 5">
          <a:hlinkClick xmlns:r="http://schemas.openxmlformats.org/officeDocument/2006/relationships" r:id="rId1"/>
        </xdr:cNvPr>
        <xdr:cNvSpPr/>
      </xdr:nvSpPr>
      <xdr:spPr>
        <a:xfrm>
          <a:off x="55562" y="47625"/>
          <a:ext cx="342900" cy="225425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</xdr:col>
      <xdr:colOff>0</xdr:colOff>
      <xdr:row>3</xdr:row>
      <xdr:rowOff>0</xdr:rowOff>
    </xdr:from>
    <xdr:to>
      <xdr:col>19</xdr:col>
      <xdr:colOff>193938</xdr:colOff>
      <xdr:row>39</xdr:row>
      <xdr:rowOff>37345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4438" y="500063"/>
          <a:ext cx="10600000" cy="603809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79375</xdr:colOff>
      <xdr:row>0</xdr:row>
      <xdr:rowOff>55563</xdr:rowOff>
    </xdr:from>
    <xdr:to>
      <xdr:col>0</xdr:col>
      <xdr:colOff>422275</xdr:colOff>
      <xdr:row>1</xdr:row>
      <xdr:rowOff>122238</xdr:rowOff>
    </xdr:to>
    <xdr:sp macro="" textlink="">
      <xdr:nvSpPr>
        <xdr:cNvPr id="6" name="Left Arrow 5">
          <a:hlinkClick xmlns:r="http://schemas.openxmlformats.org/officeDocument/2006/relationships" r:id="rId1"/>
        </xdr:cNvPr>
        <xdr:cNvSpPr/>
      </xdr:nvSpPr>
      <xdr:spPr>
        <a:xfrm>
          <a:off x="79375" y="55563"/>
          <a:ext cx="342900" cy="225425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16</xdr:col>
      <xdr:colOff>222220</xdr:colOff>
      <xdr:row>31</xdr:row>
      <xdr:rowOff>35718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7219" y="333375"/>
          <a:ext cx="9330501" cy="48696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17</xdr:col>
      <xdr:colOff>416718</xdr:colOff>
      <xdr:row>61</xdr:row>
      <xdr:rowOff>36393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7219" y="5500688"/>
          <a:ext cx="10132218" cy="470364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50800</xdr:rowOff>
    </xdr:from>
    <xdr:to>
      <xdr:col>0</xdr:col>
      <xdr:colOff>381000</xdr:colOff>
      <xdr:row>1</xdr:row>
      <xdr:rowOff>117475</xdr:rowOff>
    </xdr:to>
    <xdr:sp macro="" textlink="">
      <xdr:nvSpPr>
        <xdr:cNvPr id="7" name="Left Arrow 6">
          <a:hlinkClick xmlns:r="http://schemas.openxmlformats.org/officeDocument/2006/relationships" r:id="rId1"/>
        </xdr:cNvPr>
        <xdr:cNvSpPr/>
      </xdr:nvSpPr>
      <xdr:spPr>
        <a:xfrm>
          <a:off x="38100" y="50800"/>
          <a:ext cx="342900" cy="225425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0</xdr:colOff>
      <xdr:row>2</xdr:row>
      <xdr:rowOff>0</xdr:rowOff>
    </xdr:from>
    <xdr:to>
      <xdr:col>25</xdr:col>
      <xdr:colOff>388687</xdr:colOff>
      <xdr:row>48</xdr:row>
      <xdr:rowOff>46688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323850"/>
          <a:ext cx="14704762" cy="749523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87312</xdr:rowOff>
    </xdr:from>
    <xdr:to>
      <xdr:col>0</xdr:col>
      <xdr:colOff>406400</xdr:colOff>
      <xdr:row>1</xdr:row>
      <xdr:rowOff>153987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63500" y="87312"/>
          <a:ext cx="342900" cy="228600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18</xdr:col>
      <xdr:colOff>529743</xdr:colOff>
      <xdr:row>47</xdr:row>
      <xdr:rowOff>44302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7219" y="333375"/>
          <a:ext cx="10209524" cy="753333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85725</xdr:rowOff>
    </xdr:from>
    <xdr:to>
      <xdr:col>0</xdr:col>
      <xdr:colOff>419100</xdr:colOff>
      <xdr:row>1</xdr:row>
      <xdr:rowOff>152400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76200" y="85725"/>
          <a:ext cx="342900" cy="228600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2</xdr:row>
      <xdr:rowOff>0</xdr:rowOff>
    </xdr:from>
    <xdr:to>
      <xdr:col>14</xdr:col>
      <xdr:colOff>527050</xdr:colOff>
      <xdr:row>49</xdr:row>
      <xdr:rowOff>114300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00"/>
          <a:ext cx="9061450" cy="757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87312</xdr:rowOff>
    </xdr:from>
    <xdr:to>
      <xdr:col>0</xdr:col>
      <xdr:colOff>406400</xdr:colOff>
      <xdr:row>1</xdr:row>
      <xdr:rowOff>153987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63500" y="87312"/>
          <a:ext cx="342900" cy="228600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309561</xdr:colOff>
      <xdr:row>3</xdr:row>
      <xdr:rowOff>0</xdr:rowOff>
    </xdr:from>
    <xdr:to>
      <xdr:col>14</xdr:col>
      <xdr:colOff>441912</xdr:colOff>
      <xdr:row>47</xdr:row>
      <xdr:rowOff>96705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9561" y="500063"/>
          <a:ext cx="7990476" cy="741904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</xdr:colOff>
      <xdr:row>0</xdr:row>
      <xdr:rowOff>47625</xdr:rowOff>
    </xdr:from>
    <xdr:to>
      <xdr:col>0</xdr:col>
      <xdr:colOff>414337</xdr:colOff>
      <xdr:row>1</xdr:row>
      <xdr:rowOff>114300</xdr:rowOff>
    </xdr:to>
    <xdr:sp macro="" textlink="">
      <xdr:nvSpPr>
        <xdr:cNvPr id="8" name="Left Arrow 7">
          <a:hlinkClick xmlns:r="http://schemas.openxmlformats.org/officeDocument/2006/relationships" r:id="rId1"/>
        </xdr:cNvPr>
        <xdr:cNvSpPr/>
      </xdr:nvSpPr>
      <xdr:spPr>
        <a:xfrm>
          <a:off x="71437" y="47625"/>
          <a:ext cx="342900" cy="225425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14</xdr:col>
      <xdr:colOff>389482</xdr:colOff>
      <xdr:row>37</xdr:row>
      <xdr:rowOff>94530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7219" y="500063"/>
          <a:ext cx="8342857" cy="576190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45357</xdr:rowOff>
    </xdr:from>
    <xdr:to>
      <xdr:col>0</xdr:col>
      <xdr:colOff>406400</xdr:colOff>
      <xdr:row>1</xdr:row>
      <xdr:rowOff>107496</xdr:rowOff>
    </xdr:to>
    <xdr:sp macro="" textlink="">
      <xdr:nvSpPr>
        <xdr:cNvPr id="7" name="Left Arrow 6">
          <a:hlinkClick xmlns:r="http://schemas.openxmlformats.org/officeDocument/2006/relationships" r:id="rId1"/>
        </xdr:cNvPr>
        <xdr:cNvSpPr/>
      </xdr:nvSpPr>
      <xdr:spPr>
        <a:xfrm>
          <a:off x="63500" y="45357"/>
          <a:ext cx="342900" cy="225425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19</xdr:col>
      <xdr:colOff>917024</xdr:colOff>
      <xdr:row>45</xdr:row>
      <xdr:rowOff>105286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2321" y="653143"/>
          <a:ext cx="11666667" cy="68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87313</xdr:rowOff>
    </xdr:from>
    <xdr:to>
      <xdr:col>0</xdr:col>
      <xdr:colOff>406400</xdr:colOff>
      <xdr:row>1</xdr:row>
      <xdr:rowOff>153988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63500" y="87313"/>
          <a:ext cx="342900" cy="225425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20</xdr:col>
      <xdr:colOff>229639</xdr:colOff>
      <xdr:row>42</xdr:row>
      <xdr:rowOff>42045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4438" y="500063"/>
          <a:ext cx="10742857" cy="654285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79375</xdr:colOff>
      <xdr:row>0</xdr:row>
      <xdr:rowOff>87312</xdr:rowOff>
    </xdr:from>
    <xdr:to>
      <xdr:col>0</xdr:col>
      <xdr:colOff>422275</xdr:colOff>
      <xdr:row>1</xdr:row>
      <xdr:rowOff>153987</xdr:rowOff>
    </xdr:to>
    <xdr:sp macro="" textlink="">
      <xdr:nvSpPr>
        <xdr:cNvPr id="8" name="Left Arrow 7">
          <a:hlinkClick xmlns:r="http://schemas.openxmlformats.org/officeDocument/2006/relationships" r:id="rId1"/>
        </xdr:cNvPr>
        <xdr:cNvSpPr/>
      </xdr:nvSpPr>
      <xdr:spPr>
        <a:xfrm>
          <a:off x="79375" y="87312"/>
          <a:ext cx="342900" cy="225425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14</xdr:col>
      <xdr:colOff>400050</xdr:colOff>
      <xdr:row>48</xdr:row>
      <xdr:rowOff>95250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0"/>
          <a:ext cx="8934450" cy="723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49389</xdr:colOff>
      <xdr:row>0</xdr:row>
      <xdr:rowOff>42333</xdr:rowOff>
    </xdr:from>
    <xdr:to>
      <xdr:col>0</xdr:col>
      <xdr:colOff>392289</xdr:colOff>
      <xdr:row>1</xdr:row>
      <xdr:rowOff>105480</xdr:rowOff>
    </xdr:to>
    <xdr:sp macro="" textlink="">
      <xdr:nvSpPr>
        <xdr:cNvPr id="8" name="Left Arrow 7">
          <a:hlinkClick xmlns:r="http://schemas.openxmlformats.org/officeDocument/2006/relationships" r:id="rId1"/>
        </xdr:cNvPr>
        <xdr:cNvSpPr/>
      </xdr:nvSpPr>
      <xdr:spPr>
        <a:xfrm>
          <a:off x="49389" y="42333"/>
          <a:ext cx="342900" cy="225425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2</xdr:row>
      <xdr:rowOff>99786</xdr:rowOff>
    </xdr:from>
    <xdr:to>
      <xdr:col>15</xdr:col>
      <xdr:colOff>196850</xdr:colOff>
      <xdr:row>62</xdr:row>
      <xdr:rowOff>131536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6357"/>
          <a:ext cx="8860064" cy="982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79375</xdr:rowOff>
    </xdr:from>
    <xdr:to>
      <xdr:col>0</xdr:col>
      <xdr:colOff>406400</xdr:colOff>
      <xdr:row>1</xdr:row>
      <xdr:rowOff>146050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63500" y="79375"/>
          <a:ext cx="342900" cy="225425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142875</xdr:colOff>
      <xdr:row>2</xdr:row>
      <xdr:rowOff>59529</xdr:rowOff>
    </xdr:from>
    <xdr:to>
      <xdr:col>14</xdr:col>
      <xdr:colOff>131215</xdr:colOff>
      <xdr:row>52</xdr:row>
      <xdr:rowOff>23569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392904"/>
          <a:ext cx="8489403" cy="8298415"/>
        </a:xfrm>
        <a:prstGeom prst="rect">
          <a:avLst/>
        </a:prstGeom>
      </xdr:spPr>
    </xdr:pic>
    <xdr:clientData/>
  </xdr:twoCellAnchor>
  <xdr:twoCellAnchor editAs="oneCell">
    <xdr:from>
      <xdr:col>14</xdr:col>
      <xdr:colOff>369093</xdr:colOff>
      <xdr:row>6</xdr:row>
      <xdr:rowOff>129811</xdr:rowOff>
    </xdr:from>
    <xdr:to>
      <xdr:col>29</xdr:col>
      <xdr:colOff>196224</xdr:colOff>
      <xdr:row>28</xdr:row>
      <xdr:rowOff>23230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70156" y="1129936"/>
          <a:ext cx="8661568" cy="3560544"/>
        </a:xfrm>
        <a:prstGeom prst="rect">
          <a:avLst/>
        </a:prstGeom>
      </xdr:spPr>
    </xdr:pic>
    <xdr:clientData/>
  </xdr:twoCellAnchor>
  <xdr:twoCellAnchor editAs="oneCell">
    <xdr:from>
      <xdr:col>14</xdr:col>
      <xdr:colOff>392905</xdr:colOff>
      <xdr:row>25</xdr:row>
      <xdr:rowOff>134369</xdr:rowOff>
    </xdr:from>
    <xdr:to>
      <xdr:col>29</xdr:col>
      <xdr:colOff>317644</xdr:colOff>
      <xdr:row>33</xdr:row>
      <xdr:rowOff>52180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93968" y="4301557"/>
          <a:ext cx="8759176" cy="125131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55563</xdr:colOff>
      <xdr:row>0</xdr:row>
      <xdr:rowOff>79375</xdr:rowOff>
    </xdr:from>
    <xdr:to>
      <xdr:col>0</xdr:col>
      <xdr:colOff>398463</xdr:colOff>
      <xdr:row>1</xdr:row>
      <xdr:rowOff>146050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55563" y="79375"/>
          <a:ext cx="342900" cy="225425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0</xdr:colOff>
      <xdr:row>3</xdr:row>
      <xdr:rowOff>0</xdr:rowOff>
    </xdr:from>
    <xdr:to>
      <xdr:col>24</xdr:col>
      <xdr:colOff>419656</xdr:colOff>
      <xdr:row>44</xdr:row>
      <xdr:rowOff>80099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7219" y="500063"/>
          <a:ext cx="14600000" cy="69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55563</xdr:colOff>
      <xdr:row>0</xdr:row>
      <xdr:rowOff>63500</xdr:rowOff>
    </xdr:from>
    <xdr:to>
      <xdr:col>0</xdr:col>
      <xdr:colOff>398463</xdr:colOff>
      <xdr:row>1</xdr:row>
      <xdr:rowOff>130175</xdr:rowOff>
    </xdr:to>
    <xdr:sp macro="" textlink="">
      <xdr:nvSpPr>
        <xdr:cNvPr id="12" name="Left Arrow 11">
          <a:hlinkClick xmlns:r="http://schemas.openxmlformats.org/officeDocument/2006/relationships" r:id="rId1"/>
        </xdr:cNvPr>
        <xdr:cNvSpPr/>
      </xdr:nvSpPr>
      <xdr:spPr>
        <a:xfrm>
          <a:off x="55563" y="63500"/>
          <a:ext cx="342900" cy="225425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0</xdr:colOff>
      <xdr:row>3</xdr:row>
      <xdr:rowOff>0</xdr:rowOff>
    </xdr:from>
    <xdr:to>
      <xdr:col>25</xdr:col>
      <xdr:colOff>198178</xdr:colOff>
      <xdr:row>53</xdr:row>
      <xdr:rowOff>113244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7219" y="500063"/>
          <a:ext cx="14771428" cy="8447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87312</xdr:rowOff>
    </xdr:from>
    <xdr:to>
      <xdr:col>0</xdr:col>
      <xdr:colOff>406400</xdr:colOff>
      <xdr:row>1</xdr:row>
      <xdr:rowOff>153987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63500" y="87312"/>
          <a:ext cx="342900" cy="228600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20</xdr:col>
      <xdr:colOff>341571</xdr:colOff>
      <xdr:row>34</xdr:row>
      <xdr:rowOff>156497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4438" y="500063"/>
          <a:ext cx="10628571" cy="5323809"/>
        </a:xfrm>
        <a:prstGeom prst="rect">
          <a:avLst/>
        </a:prstGeom>
      </xdr:spPr>
    </xdr:pic>
    <xdr:clientData/>
  </xdr:twoCellAnchor>
  <xdr:twoCellAnchor editAs="oneCell">
    <xdr:from>
      <xdr:col>2</xdr:col>
      <xdr:colOff>166688</xdr:colOff>
      <xdr:row>36</xdr:row>
      <xdr:rowOff>11907</xdr:rowOff>
    </xdr:from>
    <xdr:to>
      <xdr:col>9</xdr:col>
      <xdr:colOff>420919</xdr:colOff>
      <xdr:row>49</xdr:row>
      <xdr:rowOff>56876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126" y="6012657"/>
          <a:ext cx="4504762" cy="220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87312</xdr:rowOff>
    </xdr:from>
    <xdr:to>
      <xdr:col>0</xdr:col>
      <xdr:colOff>406400</xdr:colOff>
      <xdr:row>1</xdr:row>
      <xdr:rowOff>153987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63500" y="87312"/>
          <a:ext cx="342900" cy="228600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</xdr:col>
      <xdr:colOff>0</xdr:colOff>
      <xdr:row>3</xdr:row>
      <xdr:rowOff>0</xdr:rowOff>
    </xdr:from>
    <xdr:to>
      <xdr:col>19</xdr:col>
      <xdr:colOff>444028</xdr:colOff>
      <xdr:row>47</xdr:row>
      <xdr:rowOff>68133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485775"/>
          <a:ext cx="10159528" cy="7183308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3</xdr:row>
      <xdr:rowOff>0</xdr:rowOff>
    </xdr:from>
    <xdr:to>
      <xdr:col>32</xdr:col>
      <xdr:colOff>244402</xdr:colOff>
      <xdr:row>19</xdr:row>
      <xdr:rowOff>85381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08656" y="500063"/>
          <a:ext cx="6923809" cy="2752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71438</xdr:colOff>
      <xdr:row>0</xdr:row>
      <xdr:rowOff>87312</xdr:rowOff>
    </xdr:from>
    <xdr:to>
      <xdr:col>0</xdr:col>
      <xdr:colOff>414338</xdr:colOff>
      <xdr:row>1</xdr:row>
      <xdr:rowOff>153987</xdr:rowOff>
    </xdr:to>
    <xdr:sp macro="" textlink="">
      <xdr:nvSpPr>
        <xdr:cNvPr id="7" name="Left Arrow 6">
          <a:hlinkClick xmlns:r="http://schemas.openxmlformats.org/officeDocument/2006/relationships" r:id="rId1"/>
        </xdr:cNvPr>
        <xdr:cNvSpPr/>
      </xdr:nvSpPr>
      <xdr:spPr>
        <a:xfrm>
          <a:off x="71438" y="87312"/>
          <a:ext cx="342900" cy="225425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583406</xdr:colOff>
      <xdr:row>5</xdr:row>
      <xdr:rowOff>130968</xdr:rowOff>
    </xdr:from>
    <xdr:to>
      <xdr:col>16</xdr:col>
      <xdr:colOff>79901</xdr:colOff>
      <xdr:row>51</xdr:row>
      <xdr:rowOff>8583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3406" y="964406"/>
          <a:ext cx="8485714" cy="7533333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8</xdr:row>
      <xdr:rowOff>107156</xdr:rowOff>
    </xdr:from>
    <xdr:to>
      <xdr:col>37</xdr:col>
      <xdr:colOff>515084</xdr:colOff>
      <xdr:row>46</xdr:row>
      <xdr:rowOff>61127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4469" y="1440656"/>
          <a:ext cx="13171428" cy="62761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87313</xdr:colOff>
      <xdr:row>0</xdr:row>
      <xdr:rowOff>71437</xdr:rowOff>
    </xdr:from>
    <xdr:to>
      <xdr:col>0</xdr:col>
      <xdr:colOff>430213</xdr:colOff>
      <xdr:row>1</xdr:row>
      <xdr:rowOff>138112</xdr:rowOff>
    </xdr:to>
    <xdr:sp macro="" textlink="">
      <xdr:nvSpPr>
        <xdr:cNvPr id="9" name="Left Arrow 8">
          <a:hlinkClick xmlns:r="http://schemas.openxmlformats.org/officeDocument/2006/relationships" r:id="rId1"/>
        </xdr:cNvPr>
        <xdr:cNvSpPr/>
      </xdr:nvSpPr>
      <xdr:spPr>
        <a:xfrm>
          <a:off x="87313" y="71437"/>
          <a:ext cx="342900" cy="225425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24</xdr:col>
      <xdr:colOff>593569</xdr:colOff>
      <xdr:row>44</xdr:row>
      <xdr:rowOff>118194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4438" y="500063"/>
          <a:ext cx="13952381" cy="6952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39687</xdr:rowOff>
    </xdr:from>
    <xdr:to>
      <xdr:col>0</xdr:col>
      <xdr:colOff>406400</xdr:colOff>
      <xdr:row>1</xdr:row>
      <xdr:rowOff>106362</xdr:rowOff>
    </xdr:to>
    <xdr:sp macro="" textlink="">
      <xdr:nvSpPr>
        <xdr:cNvPr id="6" name="Left Arrow 5">
          <a:hlinkClick xmlns:r="http://schemas.openxmlformats.org/officeDocument/2006/relationships" r:id="rId1"/>
        </xdr:cNvPr>
        <xdr:cNvSpPr/>
      </xdr:nvSpPr>
      <xdr:spPr>
        <a:xfrm>
          <a:off x="63500" y="39687"/>
          <a:ext cx="342900" cy="225425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21</xdr:col>
      <xdr:colOff>231593</xdr:colOff>
      <xdr:row>67</xdr:row>
      <xdr:rowOff>156246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438" y="4000500"/>
          <a:ext cx="14161905" cy="73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12</xdr:col>
      <xdr:colOff>2013512</xdr:colOff>
      <xdr:row>90</xdr:row>
      <xdr:rowOff>35719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2438" y="11668125"/>
          <a:ext cx="8609574" cy="33694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</xdr:colOff>
      <xdr:row>0</xdr:row>
      <xdr:rowOff>79375</xdr:rowOff>
    </xdr:from>
    <xdr:to>
      <xdr:col>0</xdr:col>
      <xdr:colOff>414337</xdr:colOff>
      <xdr:row>1</xdr:row>
      <xdr:rowOff>146050</xdr:rowOff>
    </xdr:to>
    <xdr:sp macro="" textlink="">
      <xdr:nvSpPr>
        <xdr:cNvPr id="10" name="Left Arrow 9">
          <a:hlinkClick xmlns:r="http://schemas.openxmlformats.org/officeDocument/2006/relationships" r:id="rId1"/>
        </xdr:cNvPr>
        <xdr:cNvSpPr/>
      </xdr:nvSpPr>
      <xdr:spPr>
        <a:xfrm>
          <a:off x="71437" y="79375"/>
          <a:ext cx="342900" cy="225425"/>
        </a:xfrm>
        <a:prstGeom prst="lef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19</xdr:col>
      <xdr:colOff>493964</xdr:colOff>
      <xdr:row>35</xdr:row>
      <xdr:rowOff>151714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7219" y="500063"/>
          <a:ext cx="10685714" cy="54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22"/>
  <sheetViews>
    <sheetView tabSelected="1" zoomScaleNormal="100" workbookViewId="0">
      <selection activeCell="K22" sqref="K22"/>
    </sheetView>
  </sheetViews>
  <sheetFormatPr defaultColWidth="9.140625" defaultRowHeight="20.100000000000001" customHeight="1" x14ac:dyDescent="0.2"/>
  <cols>
    <col min="1" max="1" width="32.7109375" style="10" bestFit="1" customWidth="1"/>
    <col min="2" max="2" width="7.42578125" style="10" bestFit="1" customWidth="1"/>
    <col min="3" max="3" width="45.42578125" style="10" bestFit="1" customWidth="1"/>
    <col min="4" max="4" width="13.85546875" style="11" bestFit="1" customWidth="1"/>
    <col min="5" max="5" width="13.85546875" style="10" customWidth="1"/>
    <col min="6" max="16384" width="9.140625" style="9"/>
  </cols>
  <sheetData>
    <row r="1" spans="1:7" ht="20.100000000000001" customHeight="1" x14ac:dyDescent="0.2">
      <c r="A1" s="27" t="s">
        <v>35</v>
      </c>
      <c r="B1" s="27"/>
      <c r="C1" s="27"/>
      <c r="D1" s="27"/>
      <c r="E1" s="27"/>
    </row>
    <row r="2" spans="1:7" ht="20.100000000000001" customHeight="1" x14ac:dyDescent="0.2">
      <c r="A2" s="27" t="s">
        <v>34</v>
      </c>
      <c r="B2" s="27"/>
      <c r="C2" s="27"/>
      <c r="D2" s="27"/>
      <c r="E2" s="27"/>
    </row>
    <row r="3" spans="1:7" ht="20.100000000000001" customHeight="1" x14ac:dyDescent="0.2">
      <c r="A3" s="27" t="s">
        <v>30</v>
      </c>
      <c r="B3" s="27"/>
      <c r="C3" s="27"/>
      <c r="D3" s="27"/>
      <c r="E3" s="27"/>
      <c r="F3" s="10"/>
      <c r="G3" s="10"/>
    </row>
    <row r="4" spans="1:7" ht="20.100000000000001" customHeight="1" x14ac:dyDescent="0.2">
      <c r="A4" s="25"/>
      <c r="B4" s="25"/>
      <c r="C4" s="25"/>
      <c r="D4" s="25"/>
      <c r="E4" s="25"/>
      <c r="F4" s="10"/>
      <c r="G4" s="10"/>
    </row>
    <row r="5" spans="1:7" ht="20.100000000000001" customHeight="1" x14ac:dyDescent="0.2">
      <c r="A5" s="26" t="s">
        <v>111</v>
      </c>
      <c r="B5" s="25"/>
      <c r="C5" s="25"/>
      <c r="D5" s="25"/>
      <c r="E5" s="25"/>
      <c r="F5" s="10"/>
      <c r="G5" s="10"/>
    </row>
    <row r="6" spans="1:7" ht="20.100000000000001" customHeight="1" x14ac:dyDescent="0.2">
      <c r="D6" s="10"/>
    </row>
    <row r="7" spans="1:7" ht="20.100000000000001" customHeight="1" x14ac:dyDescent="0.2">
      <c r="A7" s="13" t="s">
        <v>16</v>
      </c>
      <c r="B7" s="13" t="s">
        <v>32</v>
      </c>
      <c r="C7" s="14" t="s">
        <v>47</v>
      </c>
      <c r="D7" s="14" t="s">
        <v>45</v>
      </c>
      <c r="E7" s="14" t="s">
        <v>46</v>
      </c>
    </row>
    <row r="8" spans="1:7" ht="20.100000000000001" customHeight="1" x14ac:dyDescent="0.2">
      <c r="A8" s="15"/>
      <c r="B8" s="15"/>
      <c r="C8" s="16"/>
      <c r="D8" s="16"/>
      <c r="E8" s="16"/>
    </row>
    <row r="9" spans="1:7" ht="20.100000000000001" customHeight="1" x14ac:dyDescent="0.2">
      <c r="A9" s="10" t="s">
        <v>33</v>
      </c>
      <c r="B9" s="10" t="s">
        <v>29</v>
      </c>
      <c r="C9" s="10" t="s">
        <v>67</v>
      </c>
      <c r="D9" s="17">
        <v>3063.6</v>
      </c>
      <c r="E9" s="18">
        <f>+D9/$D$13</f>
        <v>0.83987169997532696</v>
      </c>
    </row>
    <row r="10" spans="1:7" ht="20.100000000000001" customHeight="1" x14ac:dyDescent="0.2">
      <c r="C10" s="10" t="s">
        <v>68</v>
      </c>
      <c r="D10" s="17">
        <v>455.2</v>
      </c>
      <c r="E10" s="18">
        <f>+D10/$D$13</f>
        <v>0.12479096416920252</v>
      </c>
    </row>
    <row r="11" spans="1:7" ht="20.100000000000001" customHeight="1" x14ac:dyDescent="0.2">
      <c r="C11" s="10" t="s">
        <v>65</v>
      </c>
      <c r="D11" s="17">
        <v>46.5</v>
      </c>
      <c r="E11" s="18">
        <f>+D11/$D$13</f>
        <v>1.27477588617485E-2</v>
      </c>
    </row>
    <row r="12" spans="1:7" ht="20.100000000000001" customHeight="1" x14ac:dyDescent="0.2">
      <c r="C12" s="10" t="s">
        <v>70</v>
      </c>
      <c r="D12" s="19">
        <v>82.4</v>
      </c>
      <c r="E12" s="18">
        <f>+D12/$D$13</f>
        <v>2.2589576993722073E-2</v>
      </c>
    </row>
    <row r="13" spans="1:7" ht="20.100000000000001" customHeight="1" x14ac:dyDescent="0.2">
      <c r="C13" s="20" t="s">
        <v>44</v>
      </c>
      <c r="D13" s="21">
        <f>SUM(D9:D12)</f>
        <v>3647.7</v>
      </c>
      <c r="E13" s="22">
        <f>+D13/$D$13</f>
        <v>1</v>
      </c>
    </row>
    <row r="14" spans="1:7" ht="20.100000000000001" customHeight="1" x14ac:dyDescent="0.2">
      <c r="C14" s="23"/>
      <c r="D14" s="17"/>
      <c r="E14" s="18"/>
    </row>
    <row r="15" spans="1:7" ht="20.100000000000001" customHeight="1" x14ac:dyDescent="0.2">
      <c r="A15" s="10" t="s">
        <v>13</v>
      </c>
      <c r="B15" s="10" t="s">
        <v>27</v>
      </c>
      <c r="C15" s="10" t="s">
        <v>67</v>
      </c>
      <c r="D15" s="17">
        <v>4981</v>
      </c>
      <c r="E15" s="18">
        <f>+D15/$D$17</f>
        <v>0.84280879864636205</v>
      </c>
    </row>
    <row r="16" spans="1:7" ht="20.100000000000001" customHeight="1" x14ac:dyDescent="0.2">
      <c r="C16" s="10" t="s">
        <v>64</v>
      </c>
      <c r="D16" s="17">
        <v>929</v>
      </c>
      <c r="E16" s="18">
        <f>+D16/$D$17</f>
        <v>0.1571912013536379</v>
      </c>
    </row>
    <row r="17" spans="1:5" ht="20.100000000000001" customHeight="1" x14ac:dyDescent="0.2">
      <c r="C17" s="20" t="s">
        <v>44</v>
      </c>
      <c r="D17" s="21">
        <f>SUM(D15:D16)</f>
        <v>5910</v>
      </c>
      <c r="E17" s="22">
        <f>+D17/$D$17</f>
        <v>1</v>
      </c>
    </row>
    <row r="18" spans="1:5" ht="20.100000000000001" customHeight="1" x14ac:dyDescent="0.2">
      <c r="C18" s="23"/>
      <c r="D18" s="17"/>
      <c r="E18" s="18"/>
    </row>
    <row r="19" spans="1:5" ht="20.100000000000001" customHeight="1" x14ac:dyDescent="0.2">
      <c r="A19" s="10" t="s">
        <v>31</v>
      </c>
      <c r="B19" s="10" t="s">
        <v>3</v>
      </c>
      <c r="C19" s="10" t="s">
        <v>60</v>
      </c>
      <c r="D19" s="17">
        <v>9245.7000000000007</v>
      </c>
      <c r="E19" s="18">
        <f>+D19/$D$23</f>
        <v>0.59414320048324709</v>
      </c>
    </row>
    <row r="20" spans="1:5" ht="20.100000000000001" customHeight="1" x14ac:dyDescent="0.2">
      <c r="C20" s="10" t="s">
        <v>61</v>
      </c>
      <c r="D20" s="17">
        <v>4319</v>
      </c>
      <c r="E20" s="18">
        <f>+D20/$D$23</f>
        <v>0.27754572210726541</v>
      </c>
    </row>
    <row r="21" spans="1:5" ht="20.100000000000001" customHeight="1" x14ac:dyDescent="0.2">
      <c r="C21" s="10" t="s">
        <v>62</v>
      </c>
      <c r="D21" s="17">
        <v>1721.8</v>
      </c>
      <c r="E21" s="18">
        <f>+D21/$D$23</f>
        <v>0.11064557173519092</v>
      </c>
    </row>
    <row r="22" spans="1:5" ht="20.100000000000001" customHeight="1" x14ac:dyDescent="0.2">
      <c r="C22" s="10" t="s">
        <v>40</v>
      </c>
      <c r="D22" s="19">
        <v>274.89999999999998</v>
      </c>
      <c r="E22" s="18">
        <f>+D22/$D$23</f>
        <v>1.7665505674296655E-2</v>
      </c>
    </row>
    <row r="23" spans="1:5" ht="20.100000000000001" customHeight="1" x14ac:dyDescent="0.2">
      <c r="C23" s="20" t="s">
        <v>44</v>
      </c>
      <c r="D23" s="21">
        <f>SUM(D19:D22)</f>
        <v>15561.4</v>
      </c>
      <c r="E23" s="22">
        <f>+D23/$D$23</f>
        <v>1</v>
      </c>
    </row>
    <row r="24" spans="1:5" ht="20.100000000000001" customHeight="1" x14ac:dyDescent="0.2">
      <c r="C24" s="23"/>
      <c r="D24" s="17"/>
      <c r="E24" s="18"/>
    </row>
    <row r="25" spans="1:5" ht="20.100000000000001" customHeight="1" x14ac:dyDescent="0.2">
      <c r="A25" s="10" t="s">
        <v>77</v>
      </c>
      <c r="B25" s="10" t="s">
        <v>83</v>
      </c>
      <c r="C25" s="10" t="s">
        <v>99</v>
      </c>
      <c r="D25" s="17">
        <v>5150</v>
      </c>
      <c r="E25" s="18">
        <f>+D25/$D$28</f>
        <v>0.81255916692963082</v>
      </c>
    </row>
    <row r="26" spans="1:5" ht="20.100000000000001" customHeight="1" x14ac:dyDescent="0.2">
      <c r="C26" s="10" t="s">
        <v>100</v>
      </c>
      <c r="D26" s="17">
        <v>1186</v>
      </c>
      <c r="E26" s="18">
        <f t="shared" ref="E26:E28" si="0">+D26/$D$28</f>
        <v>0.18712527611233828</v>
      </c>
    </row>
    <row r="27" spans="1:5" ht="20.100000000000001" customHeight="1" x14ac:dyDescent="0.2">
      <c r="C27" s="10" t="s">
        <v>65</v>
      </c>
      <c r="D27" s="17">
        <v>2</v>
      </c>
      <c r="E27" s="18">
        <f t="shared" si="0"/>
        <v>3.155569580309246E-4</v>
      </c>
    </row>
    <row r="28" spans="1:5" ht="20.100000000000001" customHeight="1" x14ac:dyDescent="0.2">
      <c r="C28" s="20" t="s">
        <v>44</v>
      </c>
      <c r="D28" s="21">
        <f>SUM(D25:D27)</f>
        <v>6338</v>
      </c>
      <c r="E28" s="22">
        <f t="shared" si="0"/>
        <v>1</v>
      </c>
    </row>
    <row r="29" spans="1:5" ht="20.100000000000001" customHeight="1" x14ac:dyDescent="0.2">
      <c r="C29" s="23"/>
      <c r="D29" s="17"/>
      <c r="E29" s="18"/>
    </row>
    <row r="30" spans="1:5" ht="20.100000000000001" customHeight="1" x14ac:dyDescent="0.2">
      <c r="A30" s="10" t="s">
        <v>36</v>
      </c>
      <c r="B30" s="10" t="s">
        <v>81</v>
      </c>
      <c r="C30" s="10" t="s">
        <v>95</v>
      </c>
      <c r="D30" s="17">
        <v>689.6</v>
      </c>
      <c r="E30" s="18">
        <f>+D30/$D$34</f>
        <v>0.39748688685226813</v>
      </c>
    </row>
    <row r="31" spans="1:5" ht="20.100000000000001" customHeight="1" x14ac:dyDescent="0.2">
      <c r="C31" s="10" t="s">
        <v>96</v>
      </c>
      <c r="D31" s="17">
        <v>1007.6</v>
      </c>
      <c r="E31" s="18">
        <f t="shared" ref="E31:E34" si="1">+D31/$D$34</f>
        <v>0.58078275404922475</v>
      </c>
    </row>
    <row r="32" spans="1:5" ht="20.100000000000001" customHeight="1" x14ac:dyDescent="0.2">
      <c r="C32" s="10" t="s">
        <v>97</v>
      </c>
      <c r="D32" s="17">
        <v>9.4</v>
      </c>
      <c r="E32" s="18">
        <f t="shared" si="1"/>
        <v>5.4181797221741889E-3</v>
      </c>
    </row>
    <row r="33" spans="1:5" ht="20.100000000000001" customHeight="1" x14ac:dyDescent="0.2">
      <c r="C33" s="10" t="s">
        <v>98</v>
      </c>
      <c r="D33" s="17">
        <v>28.3</v>
      </c>
      <c r="E33" s="18">
        <f t="shared" si="1"/>
        <v>1.631217937633293E-2</v>
      </c>
    </row>
    <row r="34" spans="1:5" ht="20.100000000000001" customHeight="1" x14ac:dyDescent="0.2">
      <c r="C34" s="20" t="s">
        <v>44</v>
      </c>
      <c r="D34" s="21">
        <f>SUM(D30:D33)</f>
        <v>1734.9</v>
      </c>
      <c r="E34" s="22">
        <f t="shared" si="1"/>
        <v>1</v>
      </c>
    </row>
    <row r="35" spans="1:5" ht="20.100000000000001" customHeight="1" x14ac:dyDescent="0.2">
      <c r="D35" s="17"/>
      <c r="E35" s="18"/>
    </row>
    <row r="36" spans="1:5" ht="20.100000000000001" customHeight="1" x14ac:dyDescent="0.2">
      <c r="C36" s="23"/>
      <c r="D36" s="17"/>
      <c r="E36" s="18"/>
    </row>
    <row r="37" spans="1:5" ht="20.100000000000001" customHeight="1" x14ac:dyDescent="0.2">
      <c r="A37" s="10" t="s">
        <v>76</v>
      </c>
      <c r="B37" s="10" t="s">
        <v>14</v>
      </c>
      <c r="C37" s="10" t="s">
        <v>92</v>
      </c>
      <c r="D37" s="17">
        <v>4407</v>
      </c>
      <c r="E37" s="18">
        <f>+D37/$D$40</f>
        <v>0.68827112291113546</v>
      </c>
    </row>
    <row r="38" spans="1:5" ht="20.100000000000001" customHeight="1" x14ac:dyDescent="0.2">
      <c r="C38" s="10" t="s">
        <v>93</v>
      </c>
      <c r="D38" s="17">
        <v>1922</v>
      </c>
      <c r="E38" s="18">
        <f t="shared" ref="E38:E40" si="2">+D38/$D$40</f>
        <v>0.30017179447134157</v>
      </c>
    </row>
    <row r="39" spans="1:5" ht="20.100000000000001" customHeight="1" x14ac:dyDescent="0.2">
      <c r="C39" s="10" t="s">
        <v>94</v>
      </c>
      <c r="D39" s="17">
        <v>74</v>
      </c>
      <c r="E39" s="18">
        <f t="shared" si="2"/>
        <v>1.1557082617523036E-2</v>
      </c>
    </row>
    <row r="40" spans="1:5" ht="20.100000000000001" customHeight="1" x14ac:dyDescent="0.2">
      <c r="C40" s="20" t="s">
        <v>44</v>
      </c>
      <c r="D40" s="21">
        <f>SUM(D37:D39)</f>
        <v>6403</v>
      </c>
      <c r="E40" s="22">
        <f t="shared" si="2"/>
        <v>1</v>
      </c>
    </row>
    <row r="41" spans="1:5" ht="20.100000000000001" customHeight="1" x14ac:dyDescent="0.2">
      <c r="D41" s="17"/>
      <c r="E41" s="18"/>
    </row>
    <row r="42" spans="1:5" ht="20.100000000000001" customHeight="1" x14ac:dyDescent="0.2">
      <c r="C42" s="23"/>
      <c r="D42" s="17"/>
      <c r="E42" s="18"/>
    </row>
    <row r="43" spans="1:5" ht="18.75" customHeight="1" x14ac:dyDescent="0.2">
      <c r="A43" s="10" t="s">
        <v>7</v>
      </c>
      <c r="B43" s="10" t="s">
        <v>24</v>
      </c>
      <c r="C43" s="10" t="s">
        <v>67</v>
      </c>
      <c r="D43" s="17">
        <v>8694</v>
      </c>
      <c r="E43" s="18">
        <f>+D43/$D$47</f>
        <v>0.69142675361857797</v>
      </c>
    </row>
    <row r="44" spans="1:5" ht="18.75" customHeight="1" x14ac:dyDescent="0.2">
      <c r="C44" s="10" t="s">
        <v>68</v>
      </c>
      <c r="D44" s="17">
        <v>2391</v>
      </c>
      <c r="E44" s="18">
        <f>+D44/$D$47</f>
        <v>0.1901542866231907</v>
      </c>
    </row>
    <row r="45" spans="1:5" ht="18.75" customHeight="1" x14ac:dyDescent="0.2">
      <c r="C45" s="10" t="s">
        <v>69</v>
      </c>
      <c r="D45" s="17">
        <v>627</v>
      </c>
      <c r="E45" s="18">
        <f>+D45/$D$47</f>
        <v>4.9864800381740099E-2</v>
      </c>
    </row>
    <row r="46" spans="1:5" ht="20.100000000000001" customHeight="1" x14ac:dyDescent="0.2">
      <c r="C46" s="10" t="s">
        <v>70</v>
      </c>
      <c r="D46" s="19">
        <v>862</v>
      </c>
      <c r="E46" s="18">
        <f>+D46/$D$47</f>
        <v>6.8554159376491175E-2</v>
      </c>
    </row>
    <row r="47" spans="1:5" ht="20.100000000000001" customHeight="1" x14ac:dyDescent="0.2">
      <c r="C47" s="20" t="s">
        <v>44</v>
      </c>
      <c r="D47" s="21">
        <f>SUM(D43:D46)</f>
        <v>12574</v>
      </c>
      <c r="E47" s="22">
        <f>+D47/$D$47</f>
        <v>1</v>
      </c>
    </row>
    <row r="48" spans="1:5" ht="20.100000000000001" customHeight="1" x14ac:dyDescent="0.2">
      <c r="C48" s="23"/>
      <c r="D48" s="17"/>
      <c r="E48" s="18"/>
    </row>
    <row r="49" spans="1:5" ht="20.100000000000001" customHeight="1" x14ac:dyDescent="0.2">
      <c r="A49" s="10" t="s">
        <v>55</v>
      </c>
      <c r="B49" s="10" t="s">
        <v>56</v>
      </c>
      <c r="C49" s="10" t="s">
        <v>87</v>
      </c>
      <c r="D49" s="17">
        <f>4325+3219+683+873+176</f>
        <v>9276</v>
      </c>
      <c r="E49" s="18">
        <f>+D49/$D$58</f>
        <v>0.55973931933381604</v>
      </c>
    </row>
    <row r="50" spans="1:5" ht="20.100000000000001" customHeight="1" x14ac:dyDescent="0.2">
      <c r="C50" s="10" t="s">
        <v>88</v>
      </c>
      <c r="D50" s="17">
        <f>1343+457+117</f>
        <v>1917</v>
      </c>
      <c r="E50" s="18">
        <f t="shared" ref="E50:E58" si="3">+D50/$D$58</f>
        <v>0.11567704561911658</v>
      </c>
    </row>
    <row r="51" spans="1:5" ht="20.100000000000001" customHeight="1" x14ac:dyDescent="0.2">
      <c r="C51" s="10" t="s">
        <v>84</v>
      </c>
      <c r="D51" s="17">
        <f>1057+742</f>
        <v>1799</v>
      </c>
      <c r="E51" s="18">
        <f t="shared" si="3"/>
        <v>0.10855660149650012</v>
      </c>
    </row>
    <row r="52" spans="1:5" ht="20.100000000000001" customHeight="1" x14ac:dyDescent="0.2">
      <c r="C52" s="10" t="s">
        <v>85</v>
      </c>
      <c r="D52" s="17">
        <v>259</v>
      </c>
      <c r="E52" s="18">
        <f t="shared" si="3"/>
        <v>1.5628771421675115E-2</v>
      </c>
    </row>
    <row r="53" spans="1:5" ht="20.100000000000001" customHeight="1" x14ac:dyDescent="0.2">
      <c r="C53" s="10" t="s">
        <v>86</v>
      </c>
      <c r="D53" s="17">
        <v>926</v>
      </c>
      <c r="E53" s="18">
        <f t="shared" si="3"/>
        <v>5.5877383538498672E-2</v>
      </c>
    </row>
    <row r="54" spans="1:5" ht="20.100000000000001" customHeight="1" x14ac:dyDescent="0.2">
      <c r="C54" s="10" t="s">
        <v>89</v>
      </c>
      <c r="D54" s="17">
        <v>496</v>
      </c>
      <c r="E54" s="18">
        <f t="shared" si="3"/>
        <v>2.9930002413709873E-2</v>
      </c>
    </row>
    <row r="55" spans="1:5" ht="20.100000000000001" customHeight="1" x14ac:dyDescent="0.2">
      <c r="C55" s="10" t="s">
        <v>90</v>
      </c>
      <c r="D55" s="17">
        <v>676</v>
      </c>
      <c r="E55" s="18">
        <f t="shared" si="3"/>
        <v>4.079169683804007E-2</v>
      </c>
    </row>
    <row r="56" spans="1:5" ht="20.100000000000001" customHeight="1" x14ac:dyDescent="0.2">
      <c r="C56" s="10" t="s">
        <v>91</v>
      </c>
      <c r="D56" s="17">
        <v>415</v>
      </c>
      <c r="E56" s="18">
        <f t="shared" si="3"/>
        <v>2.5042239922761285E-2</v>
      </c>
    </row>
    <row r="57" spans="1:5" ht="20.100000000000001" customHeight="1" x14ac:dyDescent="0.2">
      <c r="C57" s="10" t="s">
        <v>40</v>
      </c>
      <c r="D57" s="17">
        <v>808</v>
      </c>
      <c r="E57" s="18">
        <f t="shared" si="3"/>
        <v>4.875693941588221E-2</v>
      </c>
    </row>
    <row r="58" spans="1:5" ht="20.100000000000001" customHeight="1" x14ac:dyDescent="0.2">
      <c r="C58" s="20" t="s">
        <v>44</v>
      </c>
      <c r="D58" s="21">
        <f>SUM(D49:D57)</f>
        <v>16572</v>
      </c>
      <c r="E58" s="22">
        <f t="shared" si="3"/>
        <v>1</v>
      </c>
    </row>
    <row r="59" spans="1:5" ht="20.100000000000001" customHeight="1" x14ac:dyDescent="0.2">
      <c r="D59" s="17"/>
      <c r="E59" s="18"/>
    </row>
    <row r="60" spans="1:5" ht="20.100000000000001" customHeight="1" x14ac:dyDescent="0.2">
      <c r="A60" s="10" t="s">
        <v>37</v>
      </c>
      <c r="B60" s="10" t="s">
        <v>11</v>
      </c>
      <c r="C60" s="10" t="s">
        <v>74</v>
      </c>
      <c r="D60" s="17">
        <v>6638</v>
      </c>
      <c r="E60" s="18">
        <f>+D60/$D$62</f>
        <v>0.52395611334754122</v>
      </c>
    </row>
    <row r="61" spans="1:5" ht="20.100000000000001" customHeight="1" x14ac:dyDescent="0.2">
      <c r="C61" s="10" t="s">
        <v>75</v>
      </c>
      <c r="D61" s="17">
        <v>6031</v>
      </c>
      <c r="E61" s="18">
        <f>+D61/$D$62</f>
        <v>0.47604388665245878</v>
      </c>
    </row>
    <row r="62" spans="1:5" ht="20.100000000000001" customHeight="1" x14ac:dyDescent="0.2">
      <c r="C62" s="20" t="s">
        <v>44</v>
      </c>
      <c r="D62" s="21">
        <f>SUM(D60:D61)</f>
        <v>12669</v>
      </c>
      <c r="E62" s="22">
        <f>+D62/$D$62</f>
        <v>1</v>
      </c>
    </row>
    <row r="63" spans="1:5" ht="20.100000000000001" customHeight="1" x14ac:dyDescent="0.2">
      <c r="C63" s="23"/>
      <c r="D63" s="17"/>
      <c r="E63" s="18"/>
    </row>
    <row r="64" spans="1:5" ht="20.100000000000001" customHeight="1" x14ac:dyDescent="0.2">
      <c r="A64" s="10" t="s">
        <v>1</v>
      </c>
      <c r="B64" s="10" t="s">
        <v>18</v>
      </c>
      <c r="C64" s="10" t="s">
        <v>52</v>
      </c>
      <c r="D64" s="17">
        <v>22615</v>
      </c>
      <c r="E64" s="18">
        <f>+D64/$D$67</f>
        <v>0.90175046851947849</v>
      </c>
    </row>
    <row r="65" spans="1:5" ht="20.100000000000001" customHeight="1" x14ac:dyDescent="0.2">
      <c r="C65" s="10" t="s">
        <v>53</v>
      </c>
      <c r="D65" s="17">
        <v>1759</v>
      </c>
      <c r="E65" s="18">
        <f>+D65/$D$67</f>
        <v>7.0138362773635318E-2</v>
      </c>
    </row>
    <row r="66" spans="1:5" ht="20.100000000000001" customHeight="1" x14ac:dyDescent="0.2">
      <c r="C66" s="10" t="s">
        <v>54</v>
      </c>
      <c r="D66" s="17">
        <v>705</v>
      </c>
      <c r="E66" s="18">
        <f>+D66/$D$67</f>
        <v>2.8111168706886239E-2</v>
      </c>
    </row>
    <row r="67" spans="1:5" ht="20.100000000000001" customHeight="1" x14ac:dyDescent="0.2">
      <c r="C67" s="20" t="s">
        <v>44</v>
      </c>
      <c r="D67" s="21">
        <f>SUM(D64:D66)</f>
        <v>25079</v>
      </c>
      <c r="E67" s="22">
        <f>+D67/$D$67</f>
        <v>1</v>
      </c>
    </row>
    <row r="68" spans="1:5" ht="20.100000000000001" customHeight="1" x14ac:dyDescent="0.2">
      <c r="C68" s="23"/>
      <c r="D68" s="17"/>
      <c r="E68" s="18"/>
    </row>
    <row r="69" spans="1:5" ht="20.100000000000001" customHeight="1" x14ac:dyDescent="0.2">
      <c r="A69" s="10" t="s">
        <v>12</v>
      </c>
      <c r="B69" s="10" t="s">
        <v>26</v>
      </c>
      <c r="C69" s="10" t="s">
        <v>67</v>
      </c>
      <c r="D69" s="17">
        <v>9429.9779999999992</v>
      </c>
      <c r="E69" s="18">
        <f>+D69/$D$72</f>
        <v>0.86683164389627299</v>
      </c>
    </row>
    <row r="70" spans="1:5" ht="19.5" customHeight="1" x14ac:dyDescent="0.2">
      <c r="C70" s="10" t="s">
        <v>72</v>
      </c>
      <c r="D70" s="17">
        <v>153.95400000000001</v>
      </c>
      <c r="E70" s="18">
        <f>+D70/$D$72</f>
        <v>1.4151909888274059E-2</v>
      </c>
    </row>
    <row r="71" spans="1:5" ht="20.100000000000001" customHeight="1" x14ac:dyDescent="0.2">
      <c r="C71" s="10" t="s">
        <v>71</v>
      </c>
      <c r="D71" s="17">
        <v>1294.741</v>
      </c>
      <c r="E71" s="18">
        <f>+D71/$D$72</f>
        <v>0.11901644621545295</v>
      </c>
    </row>
    <row r="72" spans="1:5" ht="20.100000000000001" customHeight="1" x14ac:dyDescent="0.2">
      <c r="C72" s="20" t="s">
        <v>44</v>
      </c>
      <c r="D72" s="21">
        <f>SUM(D69:D71)</f>
        <v>10878.672999999999</v>
      </c>
      <c r="E72" s="22">
        <f>+D72/$D$72</f>
        <v>1</v>
      </c>
    </row>
    <row r="73" spans="1:5" ht="20.100000000000001" customHeight="1" x14ac:dyDescent="0.2">
      <c r="C73" s="23"/>
      <c r="D73" s="17"/>
      <c r="E73" s="18"/>
    </row>
    <row r="74" spans="1:5" ht="20.100000000000001" customHeight="1" x14ac:dyDescent="0.2">
      <c r="A74" s="10" t="s">
        <v>15</v>
      </c>
      <c r="B74" s="10" t="s">
        <v>28</v>
      </c>
      <c r="C74" s="10" t="s">
        <v>48</v>
      </c>
      <c r="D74" s="17">
        <v>5147.8</v>
      </c>
      <c r="E74" s="18">
        <f>+D74/D74</f>
        <v>1</v>
      </c>
    </row>
    <row r="75" spans="1:5" ht="20.100000000000001" customHeight="1" x14ac:dyDescent="0.2">
      <c r="C75" s="23"/>
      <c r="D75" s="17"/>
      <c r="E75" s="18"/>
    </row>
    <row r="76" spans="1:5" ht="20.100000000000001" customHeight="1" x14ac:dyDescent="0.2">
      <c r="A76" s="10" t="s">
        <v>10</v>
      </c>
      <c r="B76" s="10" t="s">
        <v>25</v>
      </c>
      <c r="C76" s="10" t="s">
        <v>102</v>
      </c>
      <c r="D76" s="17">
        <v>6976.5</v>
      </c>
      <c r="E76" s="18">
        <f>+D76/$D$82</f>
        <v>0.81821380402275257</v>
      </c>
    </row>
    <row r="77" spans="1:5" ht="20.100000000000001" customHeight="1" x14ac:dyDescent="0.2">
      <c r="C77" s="10" t="s">
        <v>101</v>
      </c>
      <c r="D77" s="17">
        <v>1062.2</v>
      </c>
      <c r="E77" s="18">
        <f t="shared" ref="E77:E82" si="4">+D77/$D$82</f>
        <v>0.12457632088195626</v>
      </c>
    </row>
    <row r="78" spans="1:5" ht="20.100000000000001" customHeight="1" x14ac:dyDescent="0.2">
      <c r="C78" s="10" t="s">
        <v>103</v>
      </c>
      <c r="D78" s="17">
        <v>1389</v>
      </c>
      <c r="E78" s="18">
        <f t="shared" si="4"/>
        <v>0.16290388787896556</v>
      </c>
    </row>
    <row r="79" spans="1:5" ht="20.100000000000001" customHeight="1" x14ac:dyDescent="0.2">
      <c r="C79" s="10" t="s">
        <v>104</v>
      </c>
      <c r="D79" s="17">
        <v>214.6</v>
      </c>
      <c r="E79" s="18">
        <f t="shared" si="4"/>
        <v>2.5168592036591803E-2</v>
      </c>
    </row>
    <row r="80" spans="1:5" ht="20.100000000000001" customHeight="1" x14ac:dyDescent="0.2">
      <c r="C80" s="10" t="s">
        <v>105</v>
      </c>
      <c r="D80" s="17">
        <v>1028.5</v>
      </c>
      <c r="E80" s="18">
        <f t="shared" si="4"/>
        <v>0.12062393713716062</v>
      </c>
    </row>
    <row r="81" spans="1:5" ht="20.100000000000001" customHeight="1" x14ac:dyDescent="0.2">
      <c r="C81" s="10" t="s">
        <v>106</v>
      </c>
      <c r="D81" s="17">
        <v>-2144.3000000000002</v>
      </c>
      <c r="E81" s="18">
        <f t="shared" si="4"/>
        <v>-0.25148654195742687</v>
      </c>
    </row>
    <row r="82" spans="1:5" ht="20.100000000000001" customHeight="1" x14ac:dyDescent="0.2">
      <c r="C82" s="20" t="s">
        <v>44</v>
      </c>
      <c r="D82" s="21">
        <f>SUM(D76:D81)</f>
        <v>8526.5</v>
      </c>
      <c r="E82" s="22">
        <f t="shared" si="4"/>
        <v>1</v>
      </c>
    </row>
    <row r="83" spans="1:5" ht="20.100000000000001" customHeight="1" x14ac:dyDescent="0.2">
      <c r="D83" s="17"/>
      <c r="E83" s="18"/>
    </row>
    <row r="84" spans="1:5" ht="20.100000000000001" customHeight="1" x14ac:dyDescent="0.2">
      <c r="A84" s="10" t="s">
        <v>2</v>
      </c>
      <c r="B84" s="10" t="s">
        <v>20</v>
      </c>
      <c r="C84" s="10" t="s">
        <v>57</v>
      </c>
      <c r="D84" s="17">
        <v>17754</v>
      </c>
      <c r="E84" s="18">
        <f>+D84/$D$87</f>
        <v>0.51553516464370752</v>
      </c>
    </row>
    <row r="85" spans="1:5" ht="20.100000000000001" customHeight="1" x14ac:dyDescent="0.2">
      <c r="C85" s="10" t="s">
        <v>58</v>
      </c>
      <c r="D85" s="17">
        <v>16839</v>
      </c>
      <c r="E85" s="18">
        <f>+D85/$D$87</f>
        <v>0.48896567744932923</v>
      </c>
    </row>
    <row r="86" spans="1:5" ht="20.100000000000001" customHeight="1" x14ac:dyDescent="0.2">
      <c r="C86" s="10" t="s">
        <v>59</v>
      </c>
      <c r="D86" s="17">
        <v>-155</v>
      </c>
      <c r="E86" s="18">
        <f>+D86/$D$87</f>
        <v>-4.500842093036762E-3</v>
      </c>
    </row>
    <row r="87" spans="1:5" ht="20.100000000000001" customHeight="1" x14ac:dyDescent="0.2">
      <c r="C87" s="20" t="s">
        <v>44</v>
      </c>
      <c r="D87" s="21">
        <f>SUM(D84:D86)</f>
        <v>34438</v>
      </c>
      <c r="E87" s="22">
        <f>+D87/$D$87</f>
        <v>1</v>
      </c>
    </row>
    <row r="88" spans="1:5" ht="20.100000000000001" customHeight="1" x14ac:dyDescent="0.2">
      <c r="C88" s="23"/>
      <c r="D88" s="17"/>
      <c r="E88" s="18"/>
    </row>
    <row r="89" spans="1:5" ht="20.100000000000001" customHeight="1" x14ac:dyDescent="0.2">
      <c r="A89" s="10" t="s">
        <v>107</v>
      </c>
      <c r="B89" s="10" t="s">
        <v>80</v>
      </c>
      <c r="C89" s="10" t="s">
        <v>48</v>
      </c>
      <c r="D89" s="17">
        <v>6771.6</v>
      </c>
      <c r="E89" s="18">
        <f>+D89/D89</f>
        <v>1</v>
      </c>
    </row>
    <row r="90" spans="1:5" ht="20.100000000000001" customHeight="1" x14ac:dyDescent="0.2">
      <c r="D90" s="17"/>
      <c r="E90" s="18"/>
    </row>
    <row r="91" spans="1:5" ht="20.100000000000001" customHeight="1" x14ac:dyDescent="0.2">
      <c r="A91" s="10" t="s">
        <v>0</v>
      </c>
      <c r="B91" s="10" t="s">
        <v>17</v>
      </c>
      <c r="C91" s="10" t="s">
        <v>48</v>
      </c>
      <c r="D91" s="17">
        <v>19204</v>
      </c>
      <c r="E91" s="18">
        <f>+D91/D91</f>
        <v>1</v>
      </c>
    </row>
    <row r="92" spans="1:5" ht="20.100000000000001" customHeight="1" x14ac:dyDescent="0.2">
      <c r="D92" s="10"/>
    </row>
    <row r="93" spans="1:5" ht="20.100000000000001" customHeight="1" x14ac:dyDescent="0.2">
      <c r="A93" s="10" t="s">
        <v>78</v>
      </c>
      <c r="B93" s="10" t="s">
        <v>82</v>
      </c>
      <c r="C93" s="10" t="s">
        <v>79</v>
      </c>
      <c r="D93" s="17">
        <v>2175.5</v>
      </c>
      <c r="E93" s="18">
        <f>+D93/$D$17</f>
        <v>0.36810490693739423</v>
      </c>
    </row>
    <row r="94" spans="1:5" ht="20.100000000000001" customHeight="1" x14ac:dyDescent="0.2">
      <c r="C94" s="10" t="s">
        <v>40</v>
      </c>
      <c r="D94" s="17">
        <v>56.1</v>
      </c>
      <c r="E94" s="18">
        <f>+D94/$D$17</f>
        <v>9.4923857868020305E-3</v>
      </c>
    </row>
    <row r="95" spans="1:5" ht="20.100000000000001" customHeight="1" x14ac:dyDescent="0.2">
      <c r="C95" s="20" t="s">
        <v>44</v>
      </c>
      <c r="D95" s="21">
        <f>SUM(D93:D94)</f>
        <v>2231.6</v>
      </c>
      <c r="E95" s="22">
        <f>+D95/$D$17</f>
        <v>0.37759729272419629</v>
      </c>
    </row>
    <row r="96" spans="1:5" ht="20.100000000000001" customHeight="1" x14ac:dyDescent="0.2">
      <c r="C96" s="23"/>
      <c r="D96" s="17"/>
      <c r="E96" s="18"/>
    </row>
    <row r="97" spans="1:5" ht="20.100000000000001" customHeight="1" x14ac:dyDescent="0.2">
      <c r="A97" s="10" t="s">
        <v>73</v>
      </c>
      <c r="B97" s="10" t="s">
        <v>9</v>
      </c>
      <c r="C97" s="10" t="s">
        <v>48</v>
      </c>
      <c r="D97" s="17">
        <v>7769</v>
      </c>
      <c r="E97" s="18">
        <f>+D97/D97</f>
        <v>1</v>
      </c>
    </row>
    <row r="98" spans="1:5" ht="20.100000000000001" customHeight="1" x14ac:dyDescent="0.2">
      <c r="C98" s="23"/>
      <c r="D98" s="17"/>
      <c r="E98" s="18"/>
    </row>
    <row r="99" spans="1:5" ht="20.100000000000001" customHeight="1" x14ac:dyDescent="0.2">
      <c r="A99" s="10" t="s">
        <v>5</v>
      </c>
      <c r="B99" s="10" t="s">
        <v>22</v>
      </c>
      <c r="C99" s="10" t="s">
        <v>48</v>
      </c>
      <c r="D99" s="17">
        <v>10076</v>
      </c>
      <c r="E99" s="18">
        <f>+D99/D99</f>
        <v>1</v>
      </c>
    </row>
    <row r="100" spans="1:5" ht="20.100000000000001" customHeight="1" x14ac:dyDescent="0.2">
      <c r="D100" s="17"/>
      <c r="E100" s="18"/>
    </row>
    <row r="101" spans="1:5" ht="20.100000000000001" customHeight="1" x14ac:dyDescent="0.2">
      <c r="A101" s="10" t="s">
        <v>4</v>
      </c>
      <c r="B101" s="10" t="s">
        <v>21</v>
      </c>
      <c r="C101" s="10" t="s">
        <v>49</v>
      </c>
      <c r="D101" s="19">
        <v>9448</v>
      </c>
      <c r="E101" s="24">
        <f>+D101/$D$103</f>
        <v>0.87247206574937664</v>
      </c>
    </row>
    <row r="102" spans="1:5" ht="20.100000000000001" customHeight="1" x14ac:dyDescent="0.2">
      <c r="C102" s="10" t="s">
        <v>50</v>
      </c>
      <c r="D102" s="19">
        <v>1381</v>
      </c>
      <c r="E102" s="24">
        <f>+D102/$D$103</f>
        <v>0.12752793425062334</v>
      </c>
    </row>
    <row r="103" spans="1:5" ht="20.100000000000001" customHeight="1" x14ac:dyDescent="0.2">
      <c r="C103" s="20" t="s">
        <v>51</v>
      </c>
      <c r="D103" s="21">
        <f>SUM(D101:D102)</f>
        <v>10829</v>
      </c>
      <c r="E103" s="22">
        <f>+D103/$D$103</f>
        <v>1</v>
      </c>
    </row>
    <row r="104" spans="1:5" ht="20.100000000000001" customHeight="1" x14ac:dyDescent="0.2">
      <c r="C104" s="23"/>
      <c r="D104" s="17"/>
      <c r="E104" s="18"/>
    </row>
    <row r="105" spans="1:5" ht="20.100000000000001" customHeight="1" x14ac:dyDescent="0.2">
      <c r="A105" s="10" t="s">
        <v>38</v>
      </c>
      <c r="B105" s="10" t="s">
        <v>19</v>
      </c>
      <c r="C105" s="10" t="s">
        <v>41</v>
      </c>
      <c r="D105" s="17">
        <v>14084</v>
      </c>
      <c r="E105" s="18">
        <f t="shared" ref="E105:E110" si="5">+D105/$D$110</f>
        <v>0.65754703767682898</v>
      </c>
    </row>
    <row r="106" spans="1:5" ht="20.100000000000001" customHeight="1" x14ac:dyDescent="0.2">
      <c r="C106" s="10" t="s">
        <v>42</v>
      </c>
      <c r="D106" s="17">
        <v>2152</v>
      </c>
      <c r="E106" s="18">
        <f t="shared" si="5"/>
        <v>0.10047154395630048</v>
      </c>
    </row>
    <row r="107" spans="1:5" ht="20.100000000000001" customHeight="1" x14ac:dyDescent="0.2">
      <c r="C107" s="10" t="s">
        <v>43</v>
      </c>
      <c r="D107" s="17">
        <v>636</v>
      </c>
      <c r="E107" s="18">
        <f t="shared" si="5"/>
        <v>2.969326299080256E-2</v>
      </c>
    </row>
    <row r="108" spans="1:5" ht="20.100000000000001" customHeight="1" x14ac:dyDescent="0.2">
      <c r="C108" s="10" t="s">
        <v>39</v>
      </c>
      <c r="D108" s="19">
        <v>3792</v>
      </c>
      <c r="E108" s="18">
        <f t="shared" si="5"/>
        <v>0.17703907745459638</v>
      </c>
    </row>
    <row r="109" spans="1:5" ht="20.100000000000001" customHeight="1" x14ac:dyDescent="0.2">
      <c r="C109" s="10" t="s">
        <v>40</v>
      </c>
      <c r="D109" s="19">
        <v>755</v>
      </c>
      <c r="E109" s="18">
        <f t="shared" si="5"/>
        <v>3.524907792147159E-2</v>
      </c>
    </row>
    <row r="110" spans="1:5" ht="20.100000000000001" customHeight="1" x14ac:dyDescent="0.2">
      <c r="C110" s="20" t="s">
        <v>44</v>
      </c>
      <c r="D110" s="21">
        <f>SUM(D105:D109)</f>
        <v>21419</v>
      </c>
      <c r="E110" s="22">
        <f t="shared" si="5"/>
        <v>1</v>
      </c>
    </row>
    <row r="111" spans="1:5" ht="20.100000000000001" customHeight="1" x14ac:dyDescent="0.2">
      <c r="D111" s="10"/>
    </row>
    <row r="112" spans="1:5" ht="20.100000000000001" customHeight="1" x14ac:dyDescent="0.2">
      <c r="A112" s="10" t="s">
        <v>66</v>
      </c>
      <c r="B112" s="10" t="s">
        <v>8</v>
      </c>
      <c r="C112" s="10" t="s">
        <v>108</v>
      </c>
      <c r="D112" s="17">
        <v>4307.7</v>
      </c>
      <c r="E112" s="18">
        <f>+D112/$D$116</f>
        <v>0.57259640307851811</v>
      </c>
    </row>
    <row r="113" spans="1:5" ht="20.100000000000001" customHeight="1" x14ac:dyDescent="0.2">
      <c r="C113" s="10" t="s">
        <v>64</v>
      </c>
      <c r="D113" s="17">
        <v>3071.4</v>
      </c>
      <c r="E113" s="18">
        <f t="shared" ref="E113:E116" si="6">+D113/$D$116</f>
        <v>0.40826255134186706</v>
      </c>
    </row>
    <row r="114" spans="1:5" ht="20.100000000000001" customHeight="1" x14ac:dyDescent="0.2">
      <c r="C114" s="10" t="s">
        <v>109</v>
      </c>
      <c r="D114" s="17">
        <v>70.2</v>
      </c>
      <c r="E114" s="18">
        <f t="shared" si="6"/>
        <v>9.3312597200622075E-3</v>
      </c>
    </row>
    <row r="115" spans="1:5" ht="20.100000000000001" customHeight="1" x14ac:dyDescent="0.2">
      <c r="C115" s="10" t="s">
        <v>110</v>
      </c>
      <c r="D115" s="17">
        <v>73.8</v>
      </c>
      <c r="E115" s="18">
        <f t="shared" si="6"/>
        <v>9.8097858595525764E-3</v>
      </c>
    </row>
    <row r="116" spans="1:5" ht="20.100000000000001" customHeight="1" x14ac:dyDescent="0.2">
      <c r="C116" s="20" t="s">
        <v>44</v>
      </c>
      <c r="D116" s="21">
        <f>SUM(D112:D115)</f>
        <v>7523.1</v>
      </c>
      <c r="E116" s="22">
        <f t="shared" si="6"/>
        <v>1</v>
      </c>
    </row>
    <row r="117" spans="1:5" ht="20.100000000000001" customHeight="1" x14ac:dyDescent="0.2">
      <c r="D117" s="17"/>
      <c r="E117" s="18"/>
    </row>
    <row r="118" spans="1:5" ht="20.100000000000001" customHeight="1" x14ac:dyDescent="0.2">
      <c r="A118" s="10" t="s">
        <v>6</v>
      </c>
      <c r="B118" s="10" t="s">
        <v>23</v>
      </c>
      <c r="C118" s="10" t="s">
        <v>63</v>
      </c>
      <c r="D118" s="17">
        <v>9575</v>
      </c>
      <c r="E118" s="18">
        <f>+D118/$D$121</f>
        <v>0.83051435510451899</v>
      </c>
    </row>
    <row r="119" spans="1:5" ht="20.100000000000001" customHeight="1" x14ac:dyDescent="0.2">
      <c r="C119" s="10" t="s">
        <v>64</v>
      </c>
      <c r="D119" s="17">
        <v>1868</v>
      </c>
      <c r="E119" s="18">
        <f>+D119/$D$121</f>
        <v>0.16202619481308006</v>
      </c>
    </row>
    <row r="120" spans="1:5" ht="20.100000000000001" customHeight="1" x14ac:dyDescent="0.2">
      <c r="C120" s="10" t="s">
        <v>65</v>
      </c>
      <c r="D120" s="17">
        <v>86</v>
      </c>
      <c r="E120" s="18">
        <f>+D120/$D$121</f>
        <v>7.4594500824009024E-3</v>
      </c>
    </row>
    <row r="121" spans="1:5" ht="20.100000000000001" customHeight="1" x14ac:dyDescent="0.2">
      <c r="C121" s="20" t="s">
        <v>44</v>
      </c>
      <c r="D121" s="21">
        <f>SUM(D118:D120)</f>
        <v>11529</v>
      </c>
      <c r="E121" s="22">
        <f>+D121/$D$121</f>
        <v>1</v>
      </c>
    </row>
    <row r="122" spans="1:5" ht="20.100000000000001" customHeight="1" x14ac:dyDescent="0.2">
      <c r="C122" s="23"/>
      <c r="D122" s="17"/>
      <c r="E122" s="18"/>
    </row>
  </sheetData>
  <mergeCells count="3">
    <mergeCell ref="A1:E1"/>
    <mergeCell ref="A2:E2"/>
    <mergeCell ref="A3:E3"/>
  </mergeCells>
  <printOptions horizontalCentered="1"/>
  <pageMargins left="0" right="0" top="0.75" bottom="0.25" header="0.3" footer="0.3"/>
  <pageSetup scale="4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80" zoomScaleNormal="80" workbookViewId="0">
      <selection activeCell="S55" sqref="S55"/>
    </sheetView>
  </sheetViews>
  <sheetFormatPr defaultRowHeight="12.75" x14ac:dyDescent="0.2"/>
  <cols>
    <col min="11" max="11" width="4.140625" customWidth="1"/>
    <col min="12" max="12" width="3" bestFit="1" customWidth="1"/>
  </cols>
  <sheetData/>
  <printOptions horizontalCentered="1"/>
  <pageMargins left="0" right="0" top="0.75" bottom="0.25" header="0.3" footer="0.3"/>
  <pageSetup scale="6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T22"/>
  <sheetViews>
    <sheetView showGridLines="0" zoomScale="80" zoomScaleNormal="80" workbookViewId="0">
      <selection activeCell="S55" sqref="S55"/>
    </sheetView>
  </sheetViews>
  <sheetFormatPr defaultRowHeight="12.75" x14ac:dyDescent="0.2"/>
  <sheetData>
    <row r="22" spans="20:20" x14ac:dyDescent="0.2">
      <c r="T22" s="4"/>
    </row>
  </sheetData>
  <printOptions horizontalCentered="1"/>
  <pageMargins left="0" right="0" top="0.75" bottom="0.25" header="0.3" footer="0.3"/>
  <pageSetup scale="6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6:O38"/>
  <sheetViews>
    <sheetView showGridLines="0" zoomScale="70" zoomScaleNormal="70" workbookViewId="0">
      <selection activeCell="S55" sqref="S55"/>
    </sheetView>
  </sheetViews>
  <sheetFormatPr defaultRowHeight="12.75" x14ac:dyDescent="0.2"/>
  <cols>
    <col min="12" max="12" width="2.85546875" customWidth="1"/>
    <col min="13" max="13" width="4" bestFit="1" customWidth="1"/>
  </cols>
  <sheetData>
    <row r="16" spans="14:15" x14ac:dyDescent="0.2">
      <c r="N16" s="5"/>
      <c r="O16" s="5"/>
    </row>
    <row r="17" spans="14:15" x14ac:dyDescent="0.2">
      <c r="N17" s="5"/>
      <c r="O17" s="5"/>
    </row>
    <row r="18" spans="14:15" x14ac:dyDescent="0.2">
      <c r="N18" s="5"/>
      <c r="O18" s="5"/>
    </row>
    <row r="19" spans="14:15" x14ac:dyDescent="0.2">
      <c r="N19" s="5"/>
      <c r="O19" s="5"/>
    </row>
    <row r="20" spans="14:15" x14ac:dyDescent="0.2">
      <c r="N20" s="5"/>
      <c r="O20" s="5"/>
    </row>
    <row r="21" spans="14:15" x14ac:dyDescent="0.2">
      <c r="N21" s="5"/>
      <c r="O21" s="5"/>
    </row>
    <row r="22" spans="14:15" x14ac:dyDescent="0.2">
      <c r="N22" s="5"/>
      <c r="O22" s="5"/>
    </row>
    <row r="23" spans="14:15" x14ac:dyDescent="0.2">
      <c r="N23" s="5"/>
      <c r="O23" s="5"/>
    </row>
    <row r="24" spans="14:15" x14ac:dyDescent="0.2">
      <c r="N24" s="5"/>
      <c r="O24" s="5"/>
    </row>
    <row r="36" spans="2:2" x14ac:dyDescent="0.2">
      <c r="B36" s="1"/>
    </row>
    <row r="37" spans="2:2" x14ac:dyDescent="0.2">
      <c r="B37" s="1"/>
    </row>
    <row r="38" spans="2:2" x14ac:dyDescent="0.2">
      <c r="B38" s="1"/>
    </row>
  </sheetData>
  <printOptions horizontalCentered="1"/>
  <pageMargins left="0" right="0" top="0.75" bottom="0.25" header="0.3" footer="0.3"/>
  <pageSetup scale="56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X30"/>
  <sheetViews>
    <sheetView showGridLines="0" zoomScale="80" zoomScaleNormal="80" workbookViewId="0">
      <selection activeCell="S55" sqref="S55"/>
    </sheetView>
  </sheetViews>
  <sheetFormatPr defaultRowHeight="12.75" x14ac:dyDescent="0.2"/>
  <cols>
    <col min="15" max="15" width="10.28515625" bestFit="1" customWidth="1"/>
    <col min="24" max="24" width="15" bestFit="1" customWidth="1"/>
    <col min="25" max="25" width="2.42578125" bestFit="1" customWidth="1"/>
  </cols>
  <sheetData>
    <row r="1" spans="3:3" x14ac:dyDescent="0.2">
      <c r="C1" t="s">
        <v>15</v>
      </c>
    </row>
    <row r="30" spans="24:24" x14ac:dyDescent="0.2">
      <c r="X30" s="1"/>
    </row>
  </sheetData>
  <printOptions horizontalCentered="1"/>
  <pageMargins left="0" right="0" top="0.75" bottom="0.25" header="0.3" footer="0.3"/>
  <pageSetup scale="77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80" zoomScaleNormal="80" workbookViewId="0">
      <selection activeCell="B34" sqref="B34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L45"/>
  <sheetViews>
    <sheetView showGridLines="0" topLeftCell="A2" zoomScaleNormal="100" workbookViewId="0">
      <selection activeCell="S55" sqref="S55"/>
    </sheetView>
  </sheetViews>
  <sheetFormatPr defaultRowHeight="12.75" x14ac:dyDescent="0.2"/>
  <cols>
    <col min="13" max="13" width="4.42578125" bestFit="1" customWidth="1"/>
  </cols>
  <sheetData>
    <row r="45" spans="12:12" x14ac:dyDescent="0.2">
      <c r="L45" s="2"/>
    </row>
  </sheetData>
  <printOptions horizontalCentered="1"/>
  <pageMargins left="0" right="0" top="0.75" bottom="0.25" header="0.3" footer="0.3"/>
  <pageSetup scale="61" orientation="landscape" r:id="rId1"/>
  <colBreaks count="1" manualBreakCount="1">
    <brk id="13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43:Q54"/>
  <sheetViews>
    <sheetView showGridLines="0" zoomScale="80" zoomScaleNormal="80" workbookViewId="0">
      <selection activeCell="S55" sqref="S55"/>
    </sheetView>
  </sheetViews>
  <sheetFormatPr defaultRowHeight="12.75" x14ac:dyDescent="0.2"/>
  <cols>
    <col min="13" max="13" width="3.7109375" customWidth="1"/>
    <col min="14" max="14" width="4.85546875" bestFit="1" customWidth="1"/>
  </cols>
  <sheetData>
    <row r="43" spans="2:2" ht="12.6" customHeight="1" x14ac:dyDescent="0.2"/>
    <row r="44" spans="2:2" x14ac:dyDescent="0.2">
      <c r="B44" s="1"/>
    </row>
    <row r="54" spans="16:17" x14ac:dyDescent="0.2">
      <c r="P54" s="8"/>
      <c r="Q54" s="8"/>
    </row>
  </sheetData>
  <printOptions horizontalCentered="1"/>
  <pageMargins left="0" right="0" top="0.75" bottom="0.25" header="0.3" footer="0.3"/>
  <pageSetup scale="8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S20:S22"/>
  <sheetViews>
    <sheetView showGridLines="0" zoomScale="80" zoomScaleNormal="80" workbookViewId="0">
      <selection activeCell="Y51" sqref="X51:Y51"/>
    </sheetView>
  </sheetViews>
  <sheetFormatPr defaultRowHeight="12.75" x14ac:dyDescent="0.2"/>
  <sheetData>
    <row r="20" spans="19:19" x14ac:dyDescent="0.2">
      <c r="S20" s="12"/>
    </row>
    <row r="21" spans="19:19" x14ac:dyDescent="0.2">
      <c r="S21" s="1"/>
    </row>
    <row r="22" spans="19:19" x14ac:dyDescent="0.2">
      <c r="S22" s="1"/>
    </row>
  </sheetData>
  <printOptions horizontalCentered="1"/>
  <pageMargins left="0" right="0" top="0.75" bottom="0.25" header="0.3" footer="0.3"/>
  <pageSetup scale="86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43:Q54"/>
  <sheetViews>
    <sheetView showGridLines="0" zoomScale="80" zoomScaleNormal="80" workbookViewId="0">
      <selection activeCell="S55" sqref="S55"/>
    </sheetView>
  </sheetViews>
  <sheetFormatPr defaultRowHeight="12.75" x14ac:dyDescent="0.2"/>
  <cols>
    <col min="13" max="13" width="3.7109375" customWidth="1"/>
    <col min="14" max="14" width="4.85546875" bestFit="1" customWidth="1"/>
  </cols>
  <sheetData>
    <row r="43" spans="2:2" ht="12.6" customHeight="1" x14ac:dyDescent="0.2"/>
    <row r="44" spans="2:2" x14ac:dyDescent="0.2">
      <c r="B44" s="1"/>
    </row>
    <row r="54" spans="16:17" x14ac:dyDescent="0.2">
      <c r="P54" s="8"/>
      <c r="Q54" s="8"/>
    </row>
  </sheetData>
  <printOptions horizontalCentered="1"/>
  <pageMargins left="0" right="0" top="0.75" bottom="0.25" header="0.3" footer="0.3"/>
  <pageSetup scale="9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54"/>
  <sheetViews>
    <sheetView showGridLines="0" zoomScale="80" zoomScaleNormal="80" workbookViewId="0">
      <selection activeCell="S55" sqref="S55"/>
    </sheetView>
  </sheetViews>
  <sheetFormatPr defaultRowHeight="12.75" x14ac:dyDescent="0.2"/>
  <cols>
    <col min="12" max="12" width="16.5703125" customWidth="1"/>
    <col min="14" max="14" width="2.42578125" customWidth="1"/>
  </cols>
  <sheetData>
    <row r="1" spans="3:14" x14ac:dyDescent="0.2">
      <c r="C1" t="s">
        <v>9</v>
      </c>
    </row>
    <row r="14" spans="3:14" x14ac:dyDescent="0.2">
      <c r="M14" s="5"/>
      <c r="N14" s="5"/>
    </row>
    <row r="15" spans="3:14" x14ac:dyDescent="0.2">
      <c r="N15" s="5"/>
    </row>
    <row r="16" spans="3:14" x14ac:dyDescent="0.2">
      <c r="N16" s="5"/>
    </row>
    <row r="17" spans="14:14" x14ac:dyDescent="0.2">
      <c r="N17" s="5"/>
    </row>
    <row r="18" spans="14:14" x14ac:dyDescent="0.2">
      <c r="N18" s="5"/>
    </row>
    <row r="19" spans="14:14" x14ac:dyDescent="0.2">
      <c r="N19" s="5"/>
    </row>
    <row r="35" spans="2:2" x14ac:dyDescent="0.2">
      <c r="B35" s="1"/>
    </row>
    <row r="54" spans="2:2" x14ac:dyDescent="0.2">
      <c r="B54" s="1"/>
    </row>
  </sheetData>
  <printOptions horizontalCentered="1"/>
  <pageMargins left="0" right="0" top="0.75" bottom="0.25" header="0.3" footer="0.3"/>
  <pageSetup orientation="landscape" r:id="rId1"/>
  <colBreaks count="1" manualBreakCount="1">
    <brk id="1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4"/>
  <sheetViews>
    <sheetView showGridLines="0" zoomScale="80" zoomScaleNormal="80" workbookViewId="0">
      <selection activeCell="S55" sqref="S55"/>
    </sheetView>
  </sheetViews>
  <sheetFormatPr defaultRowHeight="12.75" x14ac:dyDescent="0.2"/>
  <cols>
    <col min="13" max="13" width="3.7109375" customWidth="1"/>
    <col min="14" max="14" width="4.85546875" bestFit="1" customWidth="1"/>
  </cols>
  <sheetData>
    <row r="1" spans="3:3" x14ac:dyDescent="0.2">
      <c r="C1" t="s">
        <v>33</v>
      </c>
    </row>
    <row r="43" spans="2:2" ht="12.6" customHeight="1" x14ac:dyDescent="0.2"/>
    <row r="44" spans="2:2" x14ac:dyDescent="0.2">
      <c r="B44" s="1"/>
    </row>
    <row r="54" spans="16:17" x14ac:dyDescent="0.2">
      <c r="P54" s="8"/>
      <c r="Q54" s="8"/>
    </row>
  </sheetData>
  <printOptions horizontalCentered="1"/>
  <pageMargins left="0" right="0" top="0.75" bottom="0.25" header="0.3" footer="0.3"/>
  <pageSetup scale="82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70" zoomScaleNormal="70" workbookViewId="0">
      <selection activeCell="AD60" sqref="AD60"/>
    </sheetView>
  </sheetViews>
  <sheetFormatPr defaultRowHeight="12.75" x14ac:dyDescent="0.2"/>
  <cols>
    <col min="18" max="18" width="5.140625" customWidth="1"/>
    <col min="20" max="20" width="15.28515625" customWidth="1"/>
  </cols>
  <sheetData/>
  <printOptions horizontalCentered="1"/>
  <pageMargins left="0" right="0" top="0.75" bottom="0.25" header="0.3" footer="0.3"/>
  <pageSetup scale="74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9:V81"/>
  <sheetViews>
    <sheetView showGridLines="0" zoomScale="70" zoomScaleNormal="70" workbookViewId="0">
      <selection activeCell="S55" sqref="S55"/>
    </sheetView>
  </sheetViews>
  <sheetFormatPr defaultRowHeight="12.75" x14ac:dyDescent="0.2"/>
  <cols>
    <col min="21" max="21" width="4.42578125" bestFit="1" customWidth="1"/>
  </cols>
  <sheetData>
    <row r="19" spans="20:22" x14ac:dyDescent="0.2">
      <c r="T19" s="2"/>
    </row>
    <row r="20" spans="20:22" x14ac:dyDescent="0.2">
      <c r="U20" s="5"/>
      <c r="V20" s="5"/>
    </row>
    <row r="21" spans="20:22" x14ac:dyDescent="0.2">
      <c r="U21" s="5"/>
      <c r="V21" s="5"/>
    </row>
    <row r="22" spans="20:22" x14ac:dyDescent="0.2">
      <c r="U22" s="5"/>
      <c r="V22" s="5"/>
    </row>
    <row r="23" spans="20:22" x14ac:dyDescent="0.2">
      <c r="U23" s="5"/>
      <c r="V23" s="5"/>
    </row>
    <row r="24" spans="20:22" x14ac:dyDescent="0.2">
      <c r="U24" s="5"/>
      <c r="V24" s="5"/>
    </row>
    <row r="25" spans="20:22" x14ac:dyDescent="0.2">
      <c r="U25" s="5"/>
      <c r="V25" s="5"/>
    </row>
    <row r="81" spans="3:3" x14ac:dyDescent="0.2">
      <c r="C81" s="7"/>
    </row>
  </sheetData>
  <printOptions horizontalCentered="1"/>
  <pageMargins left="0" right="0" top="0.75" bottom="0.25" header="0.3" footer="0.3"/>
  <pageSetup scale="88" orientation="landscape" r:id="rId1"/>
  <colBreaks count="1" manualBreakCount="1">
    <brk id="22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M40"/>
  <sheetViews>
    <sheetView showGridLines="0" zoomScale="70" zoomScaleNormal="70" workbookViewId="0">
      <selection activeCell="S55" sqref="S55"/>
    </sheetView>
  </sheetViews>
  <sheetFormatPr defaultRowHeight="12.75" x14ac:dyDescent="0.2"/>
  <cols>
    <col min="15" max="15" width="2.140625" customWidth="1"/>
    <col min="16" max="16" width="4.42578125" bestFit="1" customWidth="1"/>
    <col min="17" max="17" width="9.140625" customWidth="1"/>
  </cols>
  <sheetData>
    <row r="40" spans="13:13" x14ac:dyDescent="0.2">
      <c r="M40" s="2"/>
    </row>
  </sheetData>
  <printOptions horizontalCentered="1"/>
  <pageMargins left="0" right="0" top="0.75" bottom="0" header="0.3" footer="0.3"/>
  <pageSetup scale="71" orientation="landscape" r:id="rId1"/>
  <colBreaks count="1" manualBreakCount="1">
    <brk id="16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M43"/>
  <sheetViews>
    <sheetView showGridLines="0" zoomScale="80" zoomScaleNormal="80" workbookViewId="0">
      <selection activeCell="AF20" sqref="AF20"/>
    </sheetView>
  </sheetViews>
  <sheetFormatPr defaultRowHeight="12.75" x14ac:dyDescent="0.2"/>
  <cols>
    <col min="16" max="16" width="5" bestFit="1" customWidth="1"/>
  </cols>
  <sheetData>
    <row r="43" spans="13:13" x14ac:dyDescent="0.2">
      <c r="M43" s="3"/>
    </row>
  </sheetData>
  <printOptions horizontalCentered="1"/>
  <pageMargins left="0" right="0" top="0.75" bottom="0.25" header="0.3" footer="0.3"/>
  <pageSetup scale="68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80" zoomScaleNormal="80" workbookViewId="0">
      <selection activeCell="S55" sqref="S55"/>
    </sheetView>
  </sheetViews>
  <sheetFormatPr defaultRowHeight="12.75" x14ac:dyDescent="0.2"/>
  <cols>
    <col min="15" max="15" width="12.28515625" customWidth="1"/>
  </cols>
  <sheetData/>
  <printOptions horizontalCentered="1"/>
  <pageMargins left="0" right="0" top="0.75" bottom="0.25" header="0.3" footer="0.3"/>
  <pageSetup scale="9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"/>
  <sheetViews>
    <sheetView showGridLines="0" zoomScale="80" zoomScaleNormal="80" workbookViewId="0">
      <selection activeCell="S55" sqref="S55"/>
    </sheetView>
  </sheetViews>
  <sheetFormatPr defaultRowHeight="12.75" x14ac:dyDescent="0.2"/>
  <cols>
    <col min="11" max="11" width="7.5703125" customWidth="1"/>
    <col min="12" max="12" width="3" bestFit="1" customWidth="1"/>
    <col min="14" max="14" width="10.5703125" customWidth="1"/>
  </cols>
  <sheetData>
    <row r="1" spans="3:3" x14ac:dyDescent="0.2">
      <c r="C1" t="s">
        <v>13</v>
      </c>
    </row>
  </sheetData>
  <printOptions horizontalCentered="1"/>
  <pageMargins left="0" right="0" top="0.75" bottom="0.25" header="0.3" footer="0.3"/>
  <pageSetup scale="5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N21:P30"/>
  <sheetViews>
    <sheetView showGridLines="0" topLeftCell="A19" zoomScale="80" zoomScaleNormal="80" workbookViewId="0">
      <selection activeCell="S55" sqref="S55"/>
    </sheetView>
  </sheetViews>
  <sheetFormatPr defaultRowHeight="12.75" x14ac:dyDescent="0.2"/>
  <sheetData>
    <row r="21" spans="14:16" x14ac:dyDescent="0.2">
      <c r="O21" s="6"/>
      <c r="P21" s="6"/>
    </row>
    <row r="22" spans="14:16" x14ac:dyDescent="0.2">
      <c r="O22" s="6"/>
      <c r="P22" s="6"/>
    </row>
    <row r="23" spans="14:16" x14ac:dyDescent="0.2">
      <c r="O23" s="6"/>
      <c r="P23" s="6"/>
    </row>
    <row r="24" spans="14:16" x14ac:dyDescent="0.2">
      <c r="N24" s="6"/>
      <c r="O24" s="6"/>
      <c r="P24" s="6"/>
    </row>
    <row r="25" spans="14:16" x14ac:dyDescent="0.2">
      <c r="N25" s="6"/>
      <c r="O25" s="6"/>
      <c r="P25" s="6"/>
    </row>
    <row r="26" spans="14:16" x14ac:dyDescent="0.2">
      <c r="N26" s="6"/>
      <c r="O26" s="6"/>
      <c r="P26" s="6"/>
    </row>
    <row r="27" spans="14:16" x14ac:dyDescent="0.2">
      <c r="N27" s="6"/>
      <c r="O27" s="6"/>
      <c r="P27" s="6"/>
    </row>
    <row r="28" spans="14:16" x14ac:dyDescent="0.2">
      <c r="N28" s="6"/>
      <c r="O28" s="6"/>
      <c r="P28" s="6"/>
    </row>
    <row r="29" spans="14:16" x14ac:dyDescent="0.2">
      <c r="N29" s="6"/>
      <c r="O29" s="6"/>
      <c r="P29" s="6"/>
    </row>
    <row r="30" spans="14:16" x14ac:dyDescent="0.2">
      <c r="N30" s="6"/>
      <c r="O30" s="6"/>
      <c r="P30" s="6"/>
    </row>
  </sheetData>
  <printOptions horizontalCentered="1"/>
  <pageMargins left="0" right="0" top="0.75" bottom="0.25" header="0.3" footer="0.3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43:Q54"/>
  <sheetViews>
    <sheetView showGridLines="0" topLeftCell="A16" zoomScale="80" zoomScaleNormal="80" workbookViewId="0">
      <selection activeCell="C38" sqref="C38"/>
    </sheetView>
  </sheetViews>
  <sheetFormatPr defaultRowHeight="12.75" x14ac:dyDescent="0.2"/>
  <cols>
    <col min="13" max="13" width="3.7109375" customWidth="1"/>
    <col min="14" max="14" width="4.85546875" bestFit="1" customWidth="1"/>
  </cols>
  <sheetData>
    <row r="43" spans="2:2" ht="12.6" customHeight="1" x14ac:dyDescent="0.2"/>
    <row r="44" spans="2:2" x14ac:dyDescent="0.2">
      <c r="B44" s="1"/>
    </row>
    <row r="54" spans="16:17" x14ac:dyDescent="0.2">
      <c r="P54" s="8"/>
      <c r="Q54" s="8"/>
    </row>
  </sheetData>
  <printOptions horizontalCentered="1"/>
  <pageMargins left="0" right="0" top="0.75" bottom="0.25" header="0.3" footer="0.3"/>
  <pageSetup scale="7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43:W57"/>
  <sheetViews>
    <sheetView showGridLines="0" zoomScale="80" zoomScaleNormal="80" workbookViewId="0">
      <selection activeCell="AB40" sqref="AB40"/>
    </sheetView>
  </sheetViews>
  <sheetFormatPr defaultRowHeight="12.75" x14ac:dyDescent="0.2"/>
  <cols>
    <col min="13" max="13" width="3.7109375" customWidth="1"/>
    <col min="14" max="14" width="4.85546875" bestFit="1" customWidth="1"/>
  </cols>
  <sheetData>
    <row r="43" spans="2:2" ht="12.6" customHeight="1" x14ac:dyDescent="0.2"/>
    <row r="44" spans="2:2" x14ac:dyDescent="0.2">
      <c r="B44" s="1"/>
    </row>
    <row r="51" spans="16:23" x14ac:dyDescent="0.2">
      <c r="U51">
        <v>1734900</v>
      </c>
    </row>
    <row r="52" spans="16:23" x14ac:dyDescent="0.2">
      <c r="U52">
        <f>+U51/1000</f>
        <v>1734.9</v>
      </c>
    </row>
    <row r="53" spans="16:23" x14ac:dyDescent="0.2">
      <c r="U53">
        <v>689636</v>
      </c>
      <c r="V53">
        <f>+U53/1000</f>
        <v>689.63599999999997</v>
      </c>
      <c r="W53">
        <v>689.6</v>
      </c>
    </row>
    <row r="54" spans="16:23" x14ac:dyDescent="0.2">
      <c r="P54" s="8"/>
      <c r="Q54" s="8"/>
      <c r="U54">
        <v>1007571</v>
      </c>
      <c r="V54">
        <f>+U54/1000</f>
        <v>1007.571</v>
      </c>
      <c r="W54">
        <v>1007.6</v>
      </c>
    </row>
    <row r="55" spans="16:23" x14ac:dyDescent="0.2">
      <c r="U55">
        <v>9439</v>
      </c>
      <c r="V55">
        <f>+U55/1000</f>
        <v>9.4390000000000001</v>
      </c>
      <c r="W55">
        <v>9.4</v>
      </c>
    </row>
    <row r="56" spans="16:23" x14ac:dyDescent="0.2">
      <c r="U56">
        <v>28254</v>
      </c>
      <c r="V56">
        <f>+U56/1000</f>
        <v>28.254000000000001</v>
      </c>
      <c r="W56">
        <v>28.3</v>
      </c>
    </row>
    <row r="57" spans="16:23" x14ac:dyDescent="0.2">
      <c r="W57">
        <f>28.3+9.4+1007.6+689.6</f>
        <v>1734.9</v>
      </c>
    </row>
  </sheetData>
  <printOptions horizontalCentered="1"/>
  <pageMargins left="0" right="0" top="0.75" bottom="0.25" header="0.3" footer="0.3"/>
  <pageSetup scale="4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1"/>
  <sheetViews>
    <sheetView showGridLines="0" topLeftCell="B1" zoomScale="80" zoomScaleNormal="80" workbookViewId="0">
      <selection activeCell="T11" sqref="T11"/>
    </sheetView>
  </sheetViews>
  <sheetFormatPr defaultRowHeight="12.75" x14ac:dyDescent="0.2"/>
  <cols>
    <col min="13" max="13" width="4.85546875" customWidth="1"/>
    <col min="14" max="14" width="2.5703125" bestFit="1" customWidth="1"/>
  </cols>
  <sheetData>
    <row r="21" ht="12.6" customHeight="1" x14ac:dyDescent="0.2"/>
  </sheetData>
  <printOptions horizontalCentered="1"/>
  <pageMargins left="0" right="0" top="0.75" bottom="0.25" header="0.3" footer="0.3"/>
  <pageSetup scale="3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80" zoomScaleNormal="80" workbookViewId="0">
      <selection activeCell="S55" sqref="S55"/>
    </sheetView>
  </sheetViews>
  <sheetFormatPr defaultRowHeight="12.75" x14ac:dyDescent="0.2"/>
  <sheetData/>
  <printOptions horizontalCentered="1"/>
  <pageMargins left="0" right="0" top="0.75" bottom="0.25" header="0.3" footer="0.3"/>
  <pageSetup scale="6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O40:Q40"/>
  <sheetViews>
    <sheetView showGridLines="0" topLeftCell="A43" zoomScale="80" zoomScaleNormal="80" workbookViewId="0">
      <selection activeCell="C102" sqref="C102"/>
    </sheetView>
  </sheetViews>
  <sheetFormatPr defaultRowHeight="12.75" x14ac:dyDescent="0.2"/>
  <cols>
    <col min="1" max="1" width="6.85546875" customWidth="1"/>
    <col min="12" max="12" width="7.85546875" bestFit="1" customWidth="1"/>
    <col min="13" max="13" width="35.28515625" bestFit="1" customWidth="1"/>
    <col min="17" max="17" width="10.85546875" customWidth="1"/>
  </cols>
  <sheetData>
    <row r="40" spans="15:17" x14ac:dyDescent="0.2">
      <c r="O40" s="2"/>
      <c r="P40" s="2"/>
      <c r="Q40" s="2"/>
    </row>
  </sheetData>
  <printOptions horizontalCentered="1"/>
  <pageMargins left="0" right="0" top="0.75" bottom="0.25" header="0.3" footer="0.3"/>
  <pageSetup scale="4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936e22d5-45a7-4cb7-95ab-1aa8c7c88789" value=""/>
  <element uid="c64218ab-b8d1-40b6-a478-cb8be1e10ecc" value=""/>
</sisl>
</file>

<file path=customXml/itemProps1.xml><?xml version="1.0" encoding="utf-8"?>
<ds:datastoreItem xmlns:ds="http://schemas.openxmlformats.org/officeDocument/2006/customXml" ds:itemID="{78598BAB-4188-4A02-B45E-DC641CB23CF0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3</vt:i4>
      </vt:variant>
    </vt:vector>
  </HeadingPairs>
  <TitlesOfParts>
    <vt:vector size="27" baseType="lpstr">
      <vt:lpstr>Summary</vt:lpstr>
      <vt:lpstr>Alliant</vt:lpstr>
      <vt:lpstr>Ameren</vt:lpstr>
      <vt:lpstr>AEP</vt:lpstr>
      <vt:lpstr>Avangrid</vt:lpstr>
      <vt:lpstr>Black Hills Corp.</vt:lpstr>
      <vt:lpstr>CMS</vt:lpstr>
      <vt:lpstr>ConEd</vt:lpstr>
      <vt:lpstr>Dominion</vt:lpstr>
      <vt:lpstr>DTE</vt:lpstr>
      <vt:lpstr>Duke</vt:lpstr>
      <vt:lpstr>Entergy</vt:lpstr>
      <vt:lpstr>Evergy</vt:lpstr>
      <vt:lpstr>Eversource</vt:lpstr>
      <vt:lpstr>Exelon</vt:lpstr>
      <vt:lpstr>FORTIS</vt:lpstr>
      <vt:lpstr>NextEra</vt:lpstr>
      <vt:lpstr>OGE</vt:lpstr>
      <vt:lpstr>PPL</vt:lpstr>
      <vt:lpstr>PEG</vt:lpstr>
      <vt:lpstr>Sempra</vt:lpstr>
      <vt:lpstr>Southern</vt:lpstr>
      <vt:lpstr>WEC</vt:lpstr>
      <vt:lpstr>Xcel</vt:lpstr>
      <vt:lpstr>AEP!Print_Area</vt:lpstr>
      <vt:lpstr>Entergy!Print_Area</vt:lpstr>
      <vt:lpstr>Summary!Print_Area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s272025</dc:creator>
  <cp:keywords/>
  <cp:lastModifiedBy>s007506</cp:lastModifiedBy>
  <cp:lastPrinted>2019-05-06T20:55:18Z</cp:lastPrinted>
  <dcterms:created xsi:type="dcterms:W3CDTF">2019-03-20T14:28:54Z</dcterms:created>
  <dcterms:modified xsi:type="dcterms:W3CDTF">2020-10-15T19:44:37Z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2490091f-ea1a-4e60-adfb-b060ad23f4b8</vt:lpwstr>
  </property>
  <property fmtid="{D5CDD505-2E9C-101B-9397-08002B2CF9AE}" pid="3" name="bjSaver">
    <vt:lpwstr>bviGLTSrUdTEuzQfN0UjEQ/4cwPlrsH+</vt:lpwstr>
  </property>
  <property fmtid="{D5CDD505-2E9C-101B-9397-08002B2CF9AE}" pid="4" name="bjDocumentSecurityLabel">
    <vt:lpwstr>Uncategorized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6" name="bjDocumentLabelXML-0">
    <vt:lpwstr>ww.boldonjames.com/2008/01/sie/internal/label"&gt;&lt;element uid="936e22d5-45a7-4cb7-95ab-1aa8c7c88789" value="" /&gt;&lt;element uid="c64218ab-b8d1-40b6-a478-cb8be1e10ecc" value="" /&gt;&lt;/sisl&gt;</vt:lpwstr>
  </property>
  <property fmtid="{D5CDD505-2E9C-101B-9397-08002B2CF9AE}" pid="7" name="Visual Markings Removed">
    <vt:lpwstr>No</vt:lpwstr>
  </property>
</Properties>
</file>