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KYSEIA\"/>
    </mc:Choice>
  </mc:AlternateContent>
  <bookViews>
    <workbookView xWindow="360" yWindow="300" windowWidth="12120" windowHeight="7185"/>
  </bookViews>
  <sheets>
    <sheet name="A" sheetId="1" r:id="rId1"/>
  </sheets>
  <definedNames>
    <definedName name="_xlnm.Print_Area" localSheetId="0">A!$A$2:$L$64</definedName>
  </definedNames>
  <calcPr calcId="162913" iterate="1"/>
</workbook>
</file>

<file path=xl/calcChain.xml><?xml version="1.0" encoding="utf-8"?>
<calcChain xmlns="http://schemas.openxmlformats.org/spreadsheetml/2006/main">
  <c r="G58" i="1" l="1"/>
  <c r="G49" i="1" l="1"/>
  <c r="G59" i="1"/>
  <c r="G35" i="1" l="1"/>
  <c r="G37" i="1" l="1"/>
  <c r="G33" i="1" l="1"/>
  <c r="G31" i="1"/>
  <c r="G50" i="1" s="1"/>
  <c r="G51" i="1" s="1"/>
  <c r="G29" i="1" l="1"/>
  <c r="G25" i="1" l="1"/>
  <c r="E15" i="1"/>
  <c r="G15" i="1" s="1"/>
  <c r="G21" i="1"/>
  <c r="G27" i="1"/>
  <c r="G11" i="1"/>
  <c r="G54" i="1" s="1"/>
  <c r="G14" i="1"/>
  <c r="G23" i="1" l="1"/>
  <c r="G39" i="1" s="1"/>
  <c r="G41" i="1" l="1"/>
  <c r="G43" i="1"/>
  <c r="G46" i="1" l="1"/>
  <c r="G53" i="1" s="1"/>
  <c r="G56" i="1" s="1"/>
  <c r="G60" i="1" s="1"/>
  <c r="G64" i="1" s="1"/>
</calcChain>
</file>

<file path=xl/sharedStrings.xml><?xml version="1.0" encoding="utf-8"?>
<sst xmlns="http://schemas.openxmlformats.org/spreadsheetml/2006/main" count="53" uniqueCount="41">
  <si>
    <t xml:space="preserve">      Kentucky Power Company</t>
  </si>
  <si>
    <t>RESIDENTIAL</t>
  </si>
  <si>
    <t>Rate</t>
  </si>
  <si>
    <t>Schedule</t>
  </si>
  <si>
    <t>Bill Calculations</t>
  </si>
  <si>
    <t>Charges</t>
  </si>
  <si>
    <t>kWh</t>
  </si>
  <si>
    <t>$/mo.</t>
  </si>
  <si>
    <t xml:space="preserve">  Energy Charges</t>
  </si>
  <si>
    <t xml:space="preserve">    First 500 kWh</t>
  </si>
  <si>
    <t>$/kWh</t>
  </si>
  <si>
    <t xml:space="preserve">    Over 500 kWh</t>
  </si>
  <si>
    <t xml:space="preserve">  DSM Adj. Clause</t>
  </si>
  <si>
    <t xml:space="preserve">  Fuel Adjustment</t>
  </si>
  <si>
    <t xml:space="preserve">    Subtotal</t>
  </si>
  <si>
    <t xml:space="preserve">  Envir. Surcharge</t>
  </si>
  <si>
    <t>$/$</t>
  </si>
  <si>
    <t xml:space="preserve">    Total Bill</t>
  </si>
  <si>
    <t>$/Meter</t>
  </si>
  <si>
    <t xml:space="preserve">  Residential HEAP</t>
  </si>
  <si>
    <t xml:space="preserve">  Capacity Charge</t>
  </si>
  <si>
    <t xml:space="preserve">    Base bill</t>
  </si>
  <si>
    <t xml:space="preserve">  Economic Development</t>
  </si>
  <si>
    <t xml:space="preserve">  Purchased Power</t>
  </si>
  <si>
    <t xml:space="preserve">  System Sales</t>
  </si>
  <si>
    <t>Decommissioning Rider</t>
  </si>
  <si>
    <t xml:space="preserve">  Federal Tax Cut</t>
  </si>
  <si>
    <t>Total Fuel</t>
  </si>
  <si>
    <t>Total Non-fuel Bill</t>
  </si>
  <si>
    <t>Service Charge</t>
  </si>
  <si>
    <t>Volumetric Non-Fuel Average Monthly Billing</t>
  </si>
  <si>
    <t>Base Fuel in Energy Charge</t>
  </si>
  <si>
    <t>Fuel Adjustment Clause</t>
  </si>
  <si>
    <t>Volumetric Non-Fuel Average Annual Billing</t>
  </si>
  <si>
    <t>Unitized Avg Non-Fuel Billing</t>
  </si>
  <si>
    <t>*Rates as of July 2020</t>
  </si>
  <si>
    <t>Potential Non-Fuel Avoided Costs</t>
  </si>
  <si>
    <t>Source: AEV Workpaper 3 (KPCO_R_KPSC_3_1_Attachment17)</t>
  </si>
  <si>
    <t>Subsidy Being Paid by Non-Net Metering Customers</t>
  </si>
  <si>
    <t>Tariff NMS Subsidy Calculation</t>
  </si>
  <si>
    <t>Avergae Annual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</si>
</sst>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$&quot;#,##0.00"/>
    <numFmt numFmtId="166" formatCode="#,##0.0000000_);\(#,##0.0000000\)"/>
    <numFmt numFmtId="167" formatCode="0.00_);\(0.00\)"/>
    <numFmt numFmtId="168" formatCode="#,##0.000000_);\(#,##0.000000\)"/>
    <numFmt numFmtId="169" formatCode="0.000000"/>
    <numFmt numFmtId="170" formatCode="#,##0.00000_);\(#,##0.00000\)"/>
    <numFmt numFmtId="171" formatCode="&quot;$&quot;#,##0.0"/>
    <numFmt numFmtId="172" formatCode="&quot;$&quot;#,##0.000"/>
    <numFmt numFmtId="173" formatCode="_(* #,##0_);_(* \(#,##0\);_(* &quot;-&quot;??_);_(@_)"/>
  </numFmts>
  <fonts count="8" x14ac:knownFonts="1">
    <font>
      <sz val="12"/>
      <name val="Arial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6">
    <xf numFmtId="0" fontId="0" fillId="0" borderId="0" xfId="0" applyNumberFormat="1" applyFont="1" applyAlignment="1" applyProtection="1">
      <protection locked="0"/>
    </xf>
    <xf numFmtId="164" fontId="3" fillId="0" borderId="0" xfId="0" applyNumberFormat="1" applyFont="1" applyFill="1"/>
    <xf numFmtId="2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/>
    <xf numFmtId="14" fontId="4" fillId="0" borderId="0" xfId="0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Continuous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Alignment="1" applyProtection="1">
      <protection locked="0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Protection="1">
      <protection locked="0"/>
    </xf>
    <xf numFmtId="165" fontId="3" fillId="0" borderId="0" xfId="0" applyNumberFormat="1" applyFont="1" applyFill="1"/>
    <xf numFmtId="165" fontId="3" fillId="0" borderId="0" xfId="0" applyNumberFormat="1" applyFont="1" applyFill="1" applyBorder="1"/>
    <xf numFmtId="39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/>
    <xf numFmtId="39" fontId="3" fillId="0" borderId="2" xfId="0" applyNumberFormat="1" applyFont="1" applyFill="1" applyBorder="1" applyAlignment="1" applyProtection="1">
      <protection locked="0"/>
    </xf>
    <xf numFmtId="168" fontId="3" fillId="0" borderId="0" xfId="0" applyNumberFormat="1" applyFont="1" applyFill="1"/>
    <xf numFmtId="167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Protection="1">
      <protection locked="0"/>
    </xf>
    <xf numFmtId="170" fontId="3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/>
    <xf numFmtId="166" fontId="3" fillId="0" borderId="0" xfId="0" applyNumberFormat="1" applyFont="1" applyFill="1"/>
    <xf numFmtId="49" fontId="3" fillId="0" borderId="0" xfId="0" applyNumberFormat="1" applyFont="1" applyFill="1" applyAlignment="1"/>
    <xf numFmtId="165" fontId="3" fillId="0" borderId="0" xfId="0" applyNumberFormat="1" applyFont="1" applyFill="1" applyBorder="1" applyAlignment="1" applyProtection="1">
      <protection locked="0"/>
    </xf>
    <xf numFmtId="44" fontId="3" fillId="0" borderId="0" xfId="2" applyFont="1" applyFill="1" applyAlignment="1">
      <alignment horizontal="center"/>
    </xf>
    <xf numFmtId="44" fontId="3" fillId="0" borderId="0" xfId="0" applyNumberFormat="1" applyFont="1" applyFill="1" applyAlignment="1" applyProtection="1">
      <protection locked="0"/>
    </xf>
    <xf numFmtId="165" fontId="3" fillId="0" borderId="0" xfId="0" applyNumberFormat="1" applyFont="1" applyFill="1" applyAlignment="1" applyProtection="1">
      <protection locked="0"/>
    </xf>
    <xf numFmtId="171" fontId="3" fillId="0" borderId="0" xfId="0" applyNumberFormat="1" applyFont="1" applyFill="1" applyAlignment="1" applyProtection="1">
      <protection locked="0"/>
    </xf>
    <xf numFmtId="173" fontId="3" fillId="0" borderId="0" xfId="1" applyNumberFormat="1" applyFont="1" applyFill="1" applyAlignment="1" applyProtection="1">
      <protection locked="0"/>
    </xf>
    <xf numFmtId="14" fontId="7" fillId="0" borderId="0" xfId="0" applyNumberFormat="1" applyFont="1" applyFill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protection locked="0"/>
    </xf>
    <xf numFmtId="172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64"/>
  <sheetViews>
    <sheetView tabSelected="1" showOutlineSymbols="0" zoomScale="90" zoomScaleNormal="90" zoomScaleSheetLayoutView="75" workbookViewId="0">
      <selection activeCell="L13" sqref="L13"/>
    </sheetView>
  </sheetViews>
  <sheetFormatPr defaultColWidth="9.5546875" defaultRowHeight="15" x14ac:dyDescent="0.2"/>
  <cols>
    <col min="1" max="1" width="5.33203125" style="9" customWidth="1"/>
    <col min="2" max="3" width="11.5546875" style="9" customWidth="1"/>
    <col min="4" max="4" width="8.109375" style="9" customWidth="1"/>
    <col min="5" max="5" width="11.5546875" style="9" customWidth="1"/>
    <col min="6" max="6" width="5.5546875" style="9" bestFit="1" customWidth="1"/>
    <col min="7" max="7" width="13.44140625" style="9" bestFit="1" customWidth="1"/>
    <col min="8" max="8" width="13" style="10" customWidth="1"/>
    <col min="9" max="9" width="13.44140625" style="10" bestFit="1" customWidth="1"/>
    <col min="10" max="12" width="11.5546875" style="10" customWidth="1"/>
    <col min="13" max="13" width="10.5546875" style="9" customWidth="1"/>
    <col min="14" max="16384" width="9.5546875" style="9"/>
  </cols>
  <sheetData>
    <row r="1" spans="1:11" x14ac:dyDescent="0.2">
      <c r="B1" s="14"/>
      <c r="C1" s="6"/>
      <c r="D1" s="6"/>
      <c r="E1" s="6"/>
      <c r="F1" s="6"/>
      <c r="G1" s="6"/>
      <c r="H1" s="13"/>
      <c r="I1" s="13"/>
      <c r="J1" s="13"/>
      <c r="K1" s="13"/>
    </row>
    <row r="2" spans="1:11" ht="15.75" x14ac:dyDescent="0.25">
      <c r="B2" s="43" t="s">
        <v>39</v>
      </c>
      <c r="C2" s="6"/>
      <c r="D2" s="6"/>
      <c r="E2" s="6"/>
      <c r="F2" s="6"/>
      <c r="G2" s="6"/>
      <c r="H2" s="13"/>
      <c r="I2" s="13"/>
      <c r="J2" s="13"/>
      <c r="K2" s="13"/>
    </row>
    <row r="3" spans="1:11" x14ac:dyDescent="0.2">
      <c r="A3" s="11"/>
      <c r="C3" s="6" t="s">
        <v>0</v>
      </c>
      <c r="D3" s="12"/>
      <c r="E3" s="12"/>
      <c r="F3" s="12"/>
      <c r="G3" s="6"/>
      <c r="H3" s="13"/>
      <c r="I3" s="13"/>
      <c r="J3" s="13"/>
      <c r="K3" s="13"/>
    </row>
    <row r="4" spans="1:11" x14ac:dyDescent="0.2">
      <c r="A4" s="11"/>
      <c r="C4" s="6"/>
      <c r="D4" s="12"/>
      <c r="E4" s="12"/>
      <c r="F4" s="12"/>
      <c r="G4" s="6"/>
      <c r="H4" s="13"/>
      <c r="I4" s="13"/>
      <c r="J4" s="13"/>
      <c r="K4" s="13"/>
    </row>
    <row r="5" spans="1:11" x14ac:dyDescent="0.2">
      <c r="A5" s="11"/>
      <c r="C5" s="6"/>
      <c r="D5" s="12"/>
      <c r="E5" s="12"/>
      <c r="F5" s="12"/>
      <c r="G5" s="6"/>
      <c r="H5" s="13"/>
      <c r="I5" s="13"/>
      <c r="J5" s="13"/>
      <c r="K5" s="13"/>
    </row>
    <row r="6" spans="1:11" ht="15.75" x14ac:dyDescent="0.25">
      <c r="A6" s="11"/>
      <c r="B6" s="7" t="s">
        <v>1</v>
      </c>
    </row>
    <row r="7" spans="1:11" x14ac:dyDescent="0.2">
      <c r="A7" s="11"/>
      <c r="B7" s="11"/>
      <c r="C7" s="11"/>
      <c r="D7" s="11"/>
      <c r="E7" s="15" t="s">
        <v>2</v>
      </c>
    </row>
    <row r="8" spans="1:11" x14ac:dyDescent="0.2">
      <c r="A8" s="11"/>
      <c r="B8" s="11"/>
      <c r="C8" s="11"/>
      <c r="D8" s="11"/>
      <c r="E8" s="15" t="s">
        <v>3</v>
      </c>
      <c r="F8" s="11"/>
      <c r="G8" s="16">
        <v>1240</v>
      </c>
      <c r="H8" s="17"/>
      <c r="I8" s="17"/>
      <c r="J8" s="17"/>
      <c r="K8" s="17"/>
    </row>
    <row r="9" spans="1:11" x14ac:dyDescent="0.2">
      <c r="A9" s="11"/>
      <c r="B9" s="5" t="s">
        <v>4</v>
      </c>
      <c r="C9" s="11"/>
      <c r="D9" s="11"/>
      <c r="E9" s="8" t="s">
        <v>5</v>
      </c>
      <c r="F9" s="11"/>
      <c r="G9" s="15" t="s">
        <v>6</v>
      </c>
      <c r="H9" s="18"/>
      <c r="I9" s="18"/>
      <c r="J9" s="18"/>
      <c r="K9" s="18"/>
    </row>
    <row r="10" spans="1:11" x14ac:dyDescent="0.2">
      <c r="G10" s="19"/>
      <c r="H10" s="20"/>
      <c r="I10" s="20"/>
      <c r="J10" s="20"/>
      <c r="K10" s="20"/>
    </row>
    <row r="11" spans="1:11" x14ac:dyDescent="0.2">
      <c r="A11" s="21"/>
      <c r="B11" s="3" t="s">
        <v>29</v>
      </c>
      <c r="C11" s="11"/>
      <c r="D11" s="3" t="s">
        <v>7</v>
      </c>
      <c r="E11" s="2">
        <v>14</v>
      </c>
      <c r="F11" s="11"/>
      <c r="G11" s="22">
        <f>+$E11</f>
        <v>14</v>
      </c>
      <c r="H11" s="23"/>
      <c r="I11" s="23"/>
      <c r="J11" s="23"/>
      <c r="K11" s="23"/>
    </row>
    <row r="12" spans="1:11" x14ac:dyDescent="0.2">
      <c r="A12" s="11"/>
      <c r="B12" s="11"/>
      <c r="C12" s="11"/>
      <c r="D12" s="11"/>
      <c r="E12" s="11"/>
      <c r="F12" s="11"/>
    </row>
    <row r="13" spans="1:11" x14ac:dyDescent="0.2">
      <c r="A13" s="21"/>
      <c r="B13" s="3" t="s">
        <v>8</v>
      </c>
      <c r="C13" s="11"/>
      <c r="E13" s="1"/>
      <c r="F13" s="11"/>
    </row>
    <row r="14" spans="1:11" x14ac:dyDescent="0.2">
      <c r="B14" s="3" t="s">
        <v>9</v>
      </c>
      <c r="C14" s="11"/>
      <c r="D14" s="3" t="s">
        <v>10</v>
      </c>
      <c r="E14" s="1">
        <v>9.8100000000000007E-2</v>
      </c>
      <c r="F14" s="11"/>
      <c r="G14" s="2">
        <f>ROUND((IF((G8&lt;500),(G8*$E14),(500*$E14))),2)</f>
        <v>49.05</v>
      </c>
    </row>
    <row r="15" spans="1:11" x14ac:dyDescent="0.2">
      <c r="A15" s="11"/>
      <c r="B15" s="3" t="s">
        <v>11</v>
      </c>
      <c r="C15" s="11"/>
      <c r="D15" s="3" t="s">
        <v>10</v>
      </c>
      <c r="E15" s="1">
        <f>E14</f>
        <v>9.8100000000000007E-2</v>
      </c>
      <c r="F15" s="11"/>
      <c r="G15" s="9">
        <f>ROUND((IF((G8&gt;500),((G8-500)*$E15),0)),2)</f>
        <v>72.59</v>
      </c>
    </row>
    <row r="16" spans="1:11" x14ac:dyDescent="0.2">
      <c r="A16" s="11"/>
      <c r="B16" s="3"/>
      <c r="C16" s="11"/>
      <c r="D16" s="3"/>
      <c r="E16" s="1"/>
      <c r="F16" s="11"/>
    </row>
    <row r="17" spans="1:11" x14ac:dyDescent="0.2">
      <c r="A17" s="11"/>
      <c r="B17" s="3"/>
      <c r="C17" s="11"/>
      <c r="D17" s="3"/>
      <c r="E17" s="1"/>
      <c r="F17" s="11"/>
      <c r="G17" s="24"/>
      <c r="H17" s="24"/>
      <c r="I17" s="24"/>
      <c r="J17" s="24"/>
      <c r="K17" s="24"/>
    </row>
    <row r="18" spans="1:11" x14ac:dyDescent="0.2">
      <c r="A18" s="11"/>
      <c r="B18" s="3"/>
      <c r="C18" s="11"/>
      <c r="D18" s="3"/>
      <c r="E18" s="1"/>
      <c r="F18" s="11"/>
      <c r="G18" s="24"/>
      <c r="H18" s="24"/>
      <c r="I18" s="24"/>
      <c r="J18" s="24"/>
      <c r="K18" s="24"/>
    </row>
    <row r="19" spans="1:11" x14ac:dyDescent="0.2">
      <c r="A19" s="4"/>
      <c r="B19" s="3"/>
      <c r="C19" s="11"/>
      <c r="D19" s="3"/>
      <c r="E19" s="1"/>
      <c r="F19" s="11"/>
      <c r="G19" s="24"/>
      <c r="H19" s="24"/>
      <c r="I19" s="24"/>
      <c r="J19" s="24"/>
      <c r="K19" s="24"/>
    </row>
    <row r="20" spans="1:11" x14ac:dyDescent="0.2">
      <c r="A20" s="11"/>
      <c r="B20" s="3"/>
      <c r="C20" s="11"/>
      <c r="D20" s="3"/>
      <c r="E20" s="1"/>
      <c r="F20" s="11"/>
      <c r="G20" s="24"/>
      <c r="H20" s="24"/>
      <c r="I20" s="24"/>
      <c r="J20" s="24"/>
      <c r="K20" s="24"/>
    </row>
    <row r="21" spans="1:11" x14ac:dyDescent="0.2">
      <c r="A21" s="21"/>
      <c r="B21" s="3" t="s">
        <v>20</v>
      </c>
      <c r="C21" s="11"/>
      <c r="D21" s="3" t="s">
        <v>10</v>
      </c>
      <c r="E21" s="25">
        <v>1.338E-3</v>
      </c>
      <c r="F21" s="11"/>
      <c r="G21" s="26">
        <f>ROUND((G8*$E21),2)</f>
        <v>1.66</v>
      </c>
      <c r="H21" s="24"/>
      <c r="I21" s="24"/>
      <c r="J21" s="24"/>
      <c r="K21" s="24"/>
    </row>
    <row r="22" spans="1:11" x14ac:dyDescent="0.2">
      <c r="B22" s="11"/>
      <c r="C22" s="11"/>
      <c r="D22" s="11"/>
      <c r="E22" s="11"/>
      <c r="F22" s="11"/>
    </row>
    <row r="23" spans="1:11" x14ac:dyDescent="0.2">
      <c r="A23" s="11"/>
      <c r="B23" s="3" t="s">
        <v>21</v>
      </c>
      <c r="C23" s="11"/>
      <c r="D23" s="11"/>
      <c r="E23" s="11"/>
      <c r="F23" s="11"/>
      <c r="G23" s="22">
        <f>SUM(G11:G22)</f>
        <v>137.29999999999998</v>
      </c>
      <c r="H23" s="23"/>
      <c r="I23" s="23"/>
      <c r="J23" s="23"/>
      <c r="K23" s="23"/>
    </row>
    <row r="24" spans="1:11" x14ac:dyDescent="0.2">
      <c r="A24" s="11"/>
      <c r="B24" s="11"/>
      <c r="C24" s="11"/>
      <c r="D24" s="11"/>
      <c r="E24" s="11"/>
      <c r="F24" s="11"/>
    </row>
    <row r="25" spans="1:11" x14ac:dyDescent="0.2">
      <c r="A25" s="21"/>
      <c r="B25" s="3" t="s">
        <v>12</v>
      </c>
      <c r="C25" s="11"/>
      <c r="D25" s="3" t="s">
        <v>10</v>
      </c>
      <c r="E25" s="27">
        <v>1.8699999999999999E-4</v>
      </c>
      <c r="F25" s="11"/>
      <c r="G25" s="28">
        <f>ROUND((G8*$E25),2)</f>
        <v>0.23</v>
      </c>
      <c r="H25" s="29"/>
      <c r="I25" s="29"/>
      <c r="J25" s="29"/>
      <c r="K25" s="29"/>
    </row>
    <row r="26" spans="1:11" x14ac:dyDescent="0.2">
      <c r="B26" s="11"/>
      <c r="C26" s="11"/>
      <c r="D26" s="11"/>
      <c r="E26" s="11"/>
      <c r="F26" s="11"/>
      <c r="G26" s="28"/>
      <c r="H26" s="29"/>
      <c r="I26" s="29"/>
      <c r="J26" s="29"/>
      <c r="K26" s="29"/>
    </row>
    <row r="27" spans="1:11" x14ac:dyDescent="0.2">
      <c r="A27" s="21"/>
      <c r="B27" s="11" t="s">
        <v>19</v>
      </c>
      <c r="C27" s="11"/>
      <c r="D27" s="11" t="s">
        <v>18</v>
      </c>
      <c r="E27" s="30">
        <v>0.3</v>
      </c>
      <c r="F27" s="11"/>
      <c r="G27" s="28">
        <f>+E27</f>
        <v>0.3</v>
      </c>
      <c r="H27" s="29"/>
      <c r="I27" s="29"/>
      <c r="J27" s="29"/>
      <c r="K27" s="29"/>
    </row>
    <row r="28" spans="1:11" x14ac:dyDescent="0.2">
      <c r="A28" s="11"/>
      <c r="B28" s="11"/>
      <c r="C28" s="11"/>
      <c r="D28" s="11"/>
      <c r="E28" s="30"/>
      <c r="F28" s="11"/>
      <c r="G28" s="28"/>
      <c r="H28" s="29"/>
      <c r="I28" s="29"/>
      <c r="J28" s="29"/>
      <c r="K28" s="29"/>
    </row>
    <row r="29" spans="1:11" x14ac:dyDescent="0.2">
      <c r="A29" s="21"/>
      <c r="B29" s="11" t="s">
        <v>22</v>
      </c>
      <c r="C29" s="11"/>
      <c r="D29" s="11" t="s">
        <v>18</v>
      </c>
      <c r="E29" s="30">
        <v>0</v>
      </c>
      <c r="F29" s="11"/>
      <c r="G29" s="28">
        <f>+E29</f>
        <v>0</v>
      </c>
      <c r="H29" s="29"/>
      <c r="I29" s="29"/>
      <c r="J29" s="29"/>
      <c r="K29" s="29"/>
    </row>
    <row r="30" spans="1:11" x14ac:dyDescent="0.2">
      <c r="A30" s="11"/>
      <c r="B30" s="11"/>
      <c r="C30" s="11"/>
      <c r="D30" s="11"/>
      <c r="E30" s="11"/>
      <c r="F30" s="11"/>
      <c r="G30" s="28"/>
      <c r="H30" s="29"/>
      <c r="I30" s="29"/>
      <c r="J30" s="29"/>
      <c r="K30" s="29"/>
    </row>
    <row r="31" spans="1:11" x14ac:dyDescent="0.2">
      <c r="A31" s="21"/>
      <c r="B31" s="3" t="s">
        <v>13</v>
      </c>
      <c r="C31" s="11"/>
      <c r="D31" s="3" t="s">
        <v>10</v>
      </c>
      <c r="E31" s="31">
        <v>-1.226E-2</v>
      </c>
      <c r="F31" s="11"/>
      <c r="G31" s="32">
        <f>ROUND((G$8*$E31),2)</f>
        <v>-15.2</v>
      </c>
      <c r="H31" s="33"/>
      <c r="I31" s="33"/>
      <c r="J31" s="33"/>
      <c r="K31" s="33"/>
    </row>
    <row r="32" spans="1:11" x14ac:dyDescent="0.2">
      <c r="B32" s="3"/>
      <c r="C32" s="11"/>
      <c r="D32" s="3"/>
      <c r="E32" s="34"/>
      <c r="F32" s="11"/>
      <c r="G32" s="32"/>
      <c r="H32" s="33"/>
      <c r="I32" s="33"/>
      <c r="J32" s="33"/>
      <c r="K32" s="33"/>
    </row>
    <row r="33" spans="1:11" x14ac:dyDescent="0.2">
      <c r="A33" s="21"/>
      <c r="B33" s="3" t="s">
        <v>24</v>
      </c>
      <c r="C33" s="11"/>
      <c r="D33" s="3" t="s">
        <v>10</v>
      </c>
      <c r="E33" s="25">
        <v>2.2000000000000001E-4</v>
      </c>
      <c r="F33" s="11"/>
      <c r="G33" s="32">
        <f>ROUND((G$8*$E33),2)</f>
        <v>0.27</v>
      </c>
      <c r="H33" s="33"/>
      <c r="I33" s="33"/>
      <c r="J33" s="33"/>
      <c r="K33" s="33"/>
    </row>
    <row r="34" spans="1:11" x14ac:dyDescent="0.2">
      <c r="A34" s="21"/>
      <c r="B34" s="3"/>
      <c r="C34" s="11"/>
      <c r="D34" s="3"/>
      <c r="E34" s="25"/>
      <c r="F34" s="11"/>
      <c r="G34" s="32"/>
      <c r="H34" s="33"/>
      <c r="I34" s="33"/>
      <c r="J34" s="33"/>
      <c r="K34" s="33"/>
    </row>
    <row r="35" spans="1:11" x14ac:dyDescent="0.2">
      <c r="A35" s="21"/>
      <c r="B35" s="3" t="s">
        <v>23</v>
      </c>
      <c r="C35" s="11"/>
      <c r="D35" s="3" t="s">
        <v>10</v>
      </c>
      <c r="E35" s="1">
        <v>-1.3600000000000001E-3</v>
      </c>
      <c r="F35" s="11"/>
      <c r="G35" s="28">
        <f>ROUND((G8*$E35),2)</f>
        <v>-1.69</v>
      </c>
      <c r="H35" s="29"/>
      <c r="I35" s="29"/>
      <c r="J35" s="29"/>
      <c r="K35" s="29"/>
    </row>
    <row r="36" spans="1:11" x14ac:dyDescent="0.2">
      <c r="A36" s="21"/>
      <c r="B36" s="3"/>
      <c r="C36" s="11"/>
      <c r="D36" s="3"/>
      <c r="E36" s="34"/>
      <c r="F36" s="11"/>
      <c r="G36" s="32"/>
      <c r="H36" s="33"/>
      <c r="I36" s="33"/>
      <c r="J36" s="33"/>
      <c r="K36" s="33"/>
    </row>
    <row r="37" spans="1:11" x14ac:dyDescent="0.2">
      <c r="A37" s="21"/>
      <c r="B37" s="3" t="s">
        <v>26</v>
      </c>
      <c r="C37" s="11"/>
      <c r="D37" s="3" t="s">
        <v>10</v>
      </c>
      <c r="E37" s="27">
        <v>-1E-3</v>
      </c>
      <c r="F37" s="11"/>
      <c r="G37" s="32">
        <f>ROUND((G$8*$E37),2)</f>
        <v>-1.24</v>
      </c>
      <c r="H37" s="33"/>
      <c r="I37" s="33"/>
      <c r="J37" s="33"/>
      <c r="K37" s="33"/>
    </row>
    <row r="38" spans="1:11" x14ac:dyDescent="0.2">
      <c r="A38" s="11"/>
      <c r="B38" s="11"/>
      <c r="C38" s="11"/>
      <c r="D38" s="11"/>
      <c r="E38" s="11"/>
      <c r="F38" s="11"/>
      <c r="G38" s="19"/>
      <c r="H38" s="20"/>
      <c r="I38" s="20"/>
      <c r="J38" s="20"/>
      <c r="K38" s="20"/>
    </row>
    <row r="39" spans="1:11" x14ac:dyDescent="0.2">
      <c r="A39" s="11"/>
      <c r="B39" s="3" t="s">
        <v>14</v>
      </c>
      <c r="C39" s="11"/>
      <c r="D39" s="11"/>
      <c r="E39" s="11"/>
      <c r="F39" s="11"/>
      <c r="G39" s="22">
        <f>SUM(G23:G37)</f>
        <v>119.96999999999998</v>
      </c>
      <c r="H39" s="23"/>
      <c r="I39" s="23"/>
      <c r="J39" s="23"/>
      <c r="K39" s="23"/>
    </row>
    <row r="41" spans="1:11" x14ac:dyDescent="0.2">
      <c r="A41" s="21"/>
      <c r="B41" s="3" t="s">
        <v>15</v>
      </c>
      <c r="C41" s="11"/>
      <c r="D41" s="35" t="s">
        <v>16</v>
      </c>
      <c r="E41" s="25">
        <v>7.0540000000000005E-2</v>
      </c>
      <c r="F41" s="11"/>
      <c r="G41" s="28">
        <f>ROUND((G39*$E41),2)</f>
        <v>8.4600000000000009</v>
      </c>
      <c r="H41" s="29"/>
      <c r="I41" s="33"/>
      <c r="J41" s="33"/>
      <c r="K41" s="33"/>
    </row>
    <row r="42" spans="1:11" x14ac:dyDescent="0.2">
      <c r="A42" s="11"/>
      <c r="B42" s="3"/>
      <c r="C42" s="11"/>
      <c r="D42" s="35"/>
      <c r="E42" s="25"/>
      <c r="F42" s="11"/>
      <c r="G42" s="28"/>
      <c r="H42" s="29"/>
      <c r="I42" s="33"/>
      <c r="J42" s="33"/>
      <c r="K42" s="33"/>
    </row>
    <row r="43" spans="1:11" x14ac:dyDescent="0.2">
      <c r="A43" s="21"/>
      <c r="B43" s="3" t="s">
        <v>25</v>
      </c>
      <c r="C43" s="11"/>
      <c r="D43" s="35" t="s">
        <v>16</v>
      </c>
      <c r="E43" s="25">
        <v>4.5925000000000001E-2</v>
      </c>
      <c r="F43" s="11"/>
      <c r="G43" s="28">
        <f>ROUND((G39*$E43),2)</f>
        <v>5.51</v>
      </c>
      <c r="H43" s="29"/>
      <c r="I43" s="33"/>
      <c r="J43" s="33"/>
      <c r="K43" s="33"/>
    </row>
    <row r="44" spans="1:11" x14ac:dyDescent="0.2">
      <c r="C44" s="11"/>
      <c r="D44" s="35"/>
      <c r="E44" s="27"/>
      <c r="F44" s="11"/>
      <c r="G44" s="28"/>
      <c r="H44" s="29"/>
      <c r="I44" s="29"/>
      <c r="J44" s="29"/>
      <c r="K44" s="29"/>
    </row>
    <row r="45" spans="1:11" x14ac:dyDescent="0.2">
      <c r="A45" s="11"/>
      <c r="B45" s="11"/>
      <c r="C45" s="11"/>
      <c r="D45" s="11"/>
      <c r="E45" s="11"/>
      <c r="F45" s="11"/>
      <c r="G45" s="19"/>
      <c r="H45" s="20"/>
      <c r="I45" s="20"/>
      <c r="J45" s="20"/>
      <c r="K45" s="20"/>
    </row>
    <row r="46" spans="1:11" x14ac:dyDescent="0.2">
      <c r="A46" s="11"/>
      <c r="B46" s="3" t="s">
        <v>17</v>
      </c>
      <c r="C46" s="11"/>
      <c r="D46" s="11"/>
      <c r="E46" s="11"/>
      <c r="F46" s="11"/>
      <c r="G46" s="22">
        <f>G39+G41+G43</f>
        <v>133.93999999999997</v>
      </c>
      <c r="H46" s="23"/>
      <c r="I46" s="36"/>
      <c r="J46" s="36"/>
      <c r="K46" s="36"/>
    </row>
    <row r="47" spans="1:11" x14ac:dyDescent="0.2">
      <c r="B47" s="42" t="s">
        <v>35</v>
      </c>
    </row>
    <row r="48" spans="1:11" x14ac:dyDescent="0.2">
      <c r="A48" s="11"/>
      <c r="B48" s="11"/>
      <c r="C48" s="11"/>
      <c r="D48" s="11"/>
      <c r="E48" s="11"/>
      <c r="F48" s="11"/>
      <c r="G48" s="15"/>
      <c r="H48" s="18"/>
      <c r="I48" s="18"/>
      <c r="J48" s="18"/>
      <c r="K48" s="18"/>
    </row>
    <row r="49" spans="1:11" x14ac:dyDescent="0.2">
      <c r="B49" s="11" t="s">
        <v>31</v>
      </c>
      <c r="C49" s="11"/>
      <c r="D49" s="11"/>
      <c r="E49" s="11">
        <v>2.8510000000000001E-2</v>
      </c>
      <c r="F49" s="11"/>
      <c r="G49" s="37">
        <f>E49*G8</f>
        <v>35.352400000000003</v>
      </c>
      <c r="H49" s="18"/>
      <c r="I49" s="18"/>
      <c r="J49" s="18"/>
      <c r="K49" s="18"/>
    </row>
    <row r="50" spans="1:11" x14ac:dyDescent="0.2">
      <c r="A50" s="11"/>
      <c r="B50" s="11" t="s">
        <v>32</v>
      </c>
      <c r="C50" s="11"/>
      <c r="D50" s="11"/>
      <c r="E50" s="11"/>
      <c r="F50" s="11"/>
      <c r="G50" s="37">
        <f>G31</f>
        <v>-15.2</v>
      </c>
      <c r="H50" s="18"/>
      <c r="I50" s="18"/>
      <c r="J50" s="18"/>
      <c r="K50" s="18"/>
    </row>
    <row r="51" spans="1:11" x14ac:dyDescent="0.2">
      <c r="B51" s="9" t="s">
        <v>27</v>
      </c>
      <c r="G51" s="38">
        <f>G50+G49</f>
        <v>20.152400000000004</v>
      </c>
    </row>
    <row r="53" spans="1:11" x14ac:dyDescent="0.2">
      <c r="B53" s="9" t="s">
        <v>28</v>
      </c>
      <c r="G53" s="39">
        <f>G46-G51</f>
        <v>113.78759999999997</v>
      </c>
    </row>
    <row r="54" spans="1:11" x14ac:dyDescent="0.2">
      <c r="B54" s="9" t="s">
        <v>29</v>
      </c>
      <c r="G54" s="39">
        <f>G11</f>
        <v>14</v>
      </c>
    </row>
    <row r="56" spans="1:11" x14ac:dyDescent="0.2">
      <c r="B56" s="9" t="s">
        <v>30</v>
      </c>
      <c r="G56" s="40">
        <f>G53-G54</f>
        <v>99.787599999999969</v>
      </c>
    </row>
    <row r="58" spans="1:11" x14ac:dyDescent="0.2">
      <c r="B58" s="9" t="s">
        <v>33</v>
      </c>
      <c r="G58" s="40">
        <f>G56*12</f>
        <v>1197.4511999999995</v>
      </c>
    </row>
    <row r="59" spans="1:11" x14ac:dyDescent="0.2">
      <c r="B59" s="9" t="s">
        <v>40</v>
      </c>
      <c r="G59" s="41">
        <f>1240*12</f>
        <v>14880</v>
      </c>
    </row>
    <row r="60" spans="1:11" ht="15.75" x14ac:dyDescent="0.25">
      <c r="B60" s="43" t="s">
        <v>34</v>
      </c>
      <c r="C60" s="43"/>
      <c r="D60" s="43"/>
      <c r="E60" s="43"/>
      <c r="F60" s="43"/>
      <c r="G60" s="44">
        <f>G58/G59</f>
        <v>8.0473870967741903E-2</v>
      </c>
      <c r="H60" s="45" t="s">
        <v>10</v>
      </c>
    </row>
    <row r="61" spans="1:11" ht="9.75" customHeight="1" x14ac:dyDescent="0.25">
      <c r="B61" s="43"/>
      <c r="C61" s="43"/>
      <c r="D61" s="43"/>
      <c r="E61" s="43"/>
      <c r="F61" s="43"/>
      <c r="G61" s="43"/>
      <c r="H61" s="45"/>
    </row>
    <row r="62" spans="1:11" ht="15.75" x14ac:dyDescent="0.25">
      <c r="B62" s="43" t="s">
        <v>36</v>
      </c>
      <c r="C62" s="43"/>
      <c r="D62" s="43"/>
      <c r="E62" s="43"/>
      <c r="F62" s="43"/>
      <c r="G62" s="43">
        <v>8.2199999999999999E-3</v>
      </c>
      <c r="H62" s="45" t="s">
        <v>37</v>
      </c>
    </row>
    <row r="63" spans="1:11" ht="9" customHeight="1" x14ac:dyDescent="0.25">
      <c r="B63" s="43"/>
      <c r="C63" s="43"/>
      <c r="D63" s="43"/>
      <c r="E63" s="43"/>
      <c r="F63" s="43"/>
      <c r="G63" s="43"/>
      <c r="H63" s="45"/>
    </row>
    <row r="64" spans="1:11" ht="15.75" x14ac:dyDescent="0.25">
      <c r="B64" s="43" t="s">
        <v>38</v>
      </c>
      <c r="C64" s="43"/>
      <c r="D64" s="43"/>
      <c r="E64" s="43"/>
      <c r="F64" s="43"/>
      <c r="G64" s="44">
        <f>G60-G62</f>
        <v>7.2253870967741898E-2</v>
      </c>
      <c r="H64" s="45" t="s">
        <v>10</v>
      </c>
    </row>
  </sheetData>
  <phoneticPr fontId="0" type="noConversion"/>
  <pageMargins left="0.5" right="0.5" top="0.5" bottom="0.5" header="0.5" footer="0.5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EFEE030E-1893-4AC1-B806-49BC1663F6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AEP-Word-Excel-PowerPoint-Access-6-2-00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s017795</dc:creator>
  <cp:keywords/>
  <cp:lastModifiedBy>s207409</cp:lastModifiedBy>
  <cp:lastPrinted>2013-07-19T14:00:48Z</cp:lastPrinted>
  <dcterms:created xsi:type="dcterms:W3CDTF">2002-01-09T15:20:18Z</dcterms:created>
  <dcterms:modified xsi:type="dcterms:W3CDTF">2020-08-22T14:11:24Z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3cf850f1-a414-4f1a-bfa0-12a4bdb97ddf</vt:lpwstr>
  </property>
  <property fmtid="{D5CDD505-2E9C-101B-9397-08002B2CF9AE}" pid="3" name="bjSaver">
    <vt:lpwstr>mOQH/Z/EwDf09UzbnTxJljoiICgWKw5J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