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pricing\Rate Cases\KPCo\2020 Base Case\JCOS\Discovery\QA-46061\"/>
    </mc:Choice>
  </mc:AlternateContent>
  <bookViews>
    <workbookView xWindow="0" yWindow="0" windowWidth="24000" windowHeight="8475"/>
  </bookViews>
  <sheets>
    <sheet name="Sch 9" sheetId="1" r:id="rId1"/>
    <sheet name="Sch 10" sheetId="2" r:id="rId2"/>
    <sheet name="Olive Hill - Vanceburg" sheetId="3" r:id="rId3"/>
  </sheets>
  <externalReferences>
    <externalReference r:id="rId4"/>
    <externalReference r:id="rId5"/>
  </externalReferences>
  <definedNames>
    <definedName name="AllocFactors">[1]Table!$G$6:$H$13</definedName>
    <definedName name="Begin_Print1">'[2]Big Sandy Detail'!#REF!</definedName>
    <definedName name="Begin_Print2">'[2]Big Sandy Detail'!#REF!</definedName>
    <definedName name="End_of_Report">'[2]Big Sandy Detail'!#REF!</definedName>
    <definedName name="End_Print1">'[2]Big Sandy Detail'!#REF!</definedName>
    <definedName name="End_Print2">'[2]Big Sandy Detail'!#REF!</definedName>
    <definedName name="NvsASD">"V2013-03-31"</definedName>
    <definedName name="NvsAutoDrillOk">"VN"</definedName>
    <definedName name="NvsElapsedTime">0.000115740738692693</definedName>
    <definedName name="NvsEndTime">41370.633587963</definedName>
    <definedName name="NvsInstanceHook">"""nvsMacro"""</definedName>
    <definedName name="NvsInstLang">"VENG"</definedName>
    <definedName name="NvsInstSpec">"%,FBUSINESS_UNIT,V117"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_xlnm.Print_Area" localSheetId="1">'Sch 10'!$B$1:$P$44</definedName>
    <definedName name="_xlnm.Print_Area" localSheetId="0">'Sch 9'!$B$1:$Q$50</definedName>
    <definedName name="search_directory_name">"R:\fcm90prd\nvision\rpts\Fin_Reports\"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3" l="1"/>
  <c r="H27" i="3"/>
  <c r="F27" i="3"/>
  <c r="E27" i="3"/>
  <c r="I24" i="3"/>
  <c r="H24" i="3"/>
  <c r="F24" i="3"/>
  <c r="E24" i="3"/>
  <c r="A11" i="3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4" i="3" s="1"/>
  <c r="A27" i="3" s="1"/>
  <c r="L36" i="2"/>
  <c r="L40" i="2" s="1"/>
  <c r="H35" i="2"/>
  <c r="M33" i="2"/>
  <c r="G33" i="2"/>
  <c r="G36" i="2" s="1"/>
  <c r="G40" i="2" s="1"/>
  <c r="F33" i="2"/>
  <c r="N31" i="2"/>
  <c r="M31" i="2"/>
  <c r="H31" i="2"/>
  <c r="N30" i="2"/>
  <c r="M30" i="2"/>
  <c r="H30" i="2"/>
  <c r="H26" i="2"/>
  <c r="G26" i="2"/>
  <c r="F26" i="2"/>
  <c r="H24" i="2"/>
  <c r="H23" i="2"/>
  <c r="H22" i="2"/>
  <c r="G15" i="2"/>
  <c r="F15" i="2"/>
  <c r="G12" i="2"/>
  <c r="H12" i="2" s="1"/>
  <c r="F12" i="2"/>
  <c r="F35" i="2" s="1"/>
  <c r="B12" i="2"/>
  <c r="B15" i="2" s="1"/>
  <c r="B22" i="2" s="1"/>
  <c r="B23" i="2" s="1"/>
  <c r="B24" i="2" s="1"/>
  <c r="B26" i="2" s="1"/>
  <c r="B30" i="2" s="1"/>
  <c r="B31" i="2" s="1"/>
  <c r="B33" i="2" s="1"/>
  <c r="B34" i="2" s="1"/>
  <c r="B35" i="2" s="1"/>
  <c r="B36" i="2" s="1"/>
  <c r="B38" i="2" s="1"/>
  <c r="B40" i="2" s="1"/>
  <c r="B42" i="2" s="1"/>
  <c r="H10" i="2"/>
  <c r="G38" i="2" s="1"/>
  <c r="H38" i="2" s="1"/>
  <c r="G10" i="2"/>
  <c r="D7" i="2"/>
  <c r="F7" i="2" s="1"/>
  <c r="G7" i="2" s="1"/>
  <c r="O36" i="1"/>
  <c r="O39" i="1" s="1"/>
  <c r="N36" i="1"/>
  <c r="J36" i="1"/>
  <c r="G36" i="1"/>
  <c r="G39" i="1" s="1"/>
  <c r="F36" i="1"/>
  <c r="P35" i="1"/>
  <c r="O35" i="1"/>
  <c r="N35" i="1"/>
  <c r="M35" i="1"/>
  <c r="L35" i="1"/>
  <c r="K35" i="1"/>
  <c r="K36" i="1" s="1"/>
  <c r="J35" i="1"/>
  <c r="I35" i="1"/>
  <c r="H35" i="1"/>
  <c r="G35" i="1"/>
  <c r="F35" i="1"/>
  <c r="P34" i="1"/>
  <c r="P36" i="1" s="1"/>
  <c r="O34" i="1"/>
  <c r="N34" i="1"/>
  <c r="M34" i="1"/>
  <c r="M36" i="1" s="1"/>
  <c r="L34" i="1"/>
  <c r="L36" i="1" s="1"/>
  <c r="K34" i="1"/>
  <c r="J34" i="1"/>
  <c r="I34" i="1"/>
  <c r="I36" i="1" s="1"/>
  <c r="H34" i="1"/>
  <c r="H36" i="1" s="1"/>
  <c r="G34" i="1"/>
  <c r="F34" i="1"/>
  <c r="E34" i="1"/>
  <c r="E36" i="1" s="1"/>
  <c r="P31" i="1"/>
  <c r="P39" i="1" s="1"/>
  <c r="N31" i="1"/>
  <c r="N39" i="1" s="1"/>
  <c r="E31" i="1"/>
  <c r="P30" i="1"/>
  <c r="O30" i="1"/>
  <c r="N30" i="1"/>
  <c r="M30" i="1"/>
  <c r="M31" i="1" s="1"/>
  <c r="M39" i="1" s="1"/>
  <c r="L30" i="1"/>
  <c r="K30" i="1"/>
  <c r="J30" i="1"/>
  <c r="I30" i="1"/>
  <c r="I31" i="1" s="1"/>
  <c r="I39" i="1" s="1"/>
  <c r="H30" i="1"/>
  <c r="G30" i="1"/>
  <c r="F30" i="1"/>
  <c r="P29" i="1"/>
  <c r="O29" i="1"/>
  <c r="O31" i="1" s="1"/>
  <c r="N29" i="1"/>
  <c r="M29" i="1"/>
  <c r="L29" i="1"/>
  <c r="L31" i="1" s="1"/>
  <c r="L39" i="1" s="1"/>
  <c r="K29" i="1"/>
  <c r="K31" i="1" s="1"/>
  <c r="K39" i="1" s="1"/>
  <c r="J29" i="1"/>
  <c r="J31" i="1" s="1"/>
  <c r="J39" i="1" s="1"/>
  <c r="I29" i="1"/>
  <c r="H29" i="1"/>
  <c r="H31" i="1" s="1"/>
  <c r="H39" i="1" s="1"/>
  <c r="G29" i="1"/>
  <c r="G31" i="1" s="1"/>
  <c r="F29" i="1"/>
  <c r="F31" i="1" s="1"/>
  <c r="F39" i="1" s="1"/>
  <c r="E29" i="1"/>
  <c r="Q29" i="1" s="1"/>
  <c r="B25" i="1"/>
  <c r="B29" i="1" s="1"/>
  <c r="B30" i="1" s="1"/>
  <c r="B31" i="1" s="1"/>
  <c r="B32" i="1" s="1"/>
  <c r="B34" i="1" s="1"/>
  <c r="B35" i="1" s="1"/>
  <c r="B36" i="1" s="1"/>
  <c r="B37" i="1" s="1"/>
  <c r="B39" i="1" s="1"/>
  <c r="B40" i="1" s="1"/>
  <c r="B42" i="1" s="1"/>
  <c r="B44" i="1" s="1"/>
  <c r="B45" i="1" s="1"/>
  <c r="B47" i="1" s="1"/>
  <c r="K24" i="1"/>
  <c r="K44" i="1" s="1"/>
  <c r="G24" i="1"/>
  <c r="G44" i="1" s="1"/>
  <c r="F24" i="1"/>
  <c r="F44" i="1" s="1"/>
  <c r="P22" i="1"/>
  <c r="O22" i="1"/>
  <c r="N22" i="1"/>
  <c r="M22" i="1"/>
  <c r="L22" i="1"/>
  <c r="K22" i="1"/>
  <c r="J22" i="1"/>
  <c r="I22" i="1"/>
  <c r="H22" i="1"/>
  <c r="G22" i="1"/>
  <c r="F22" i="1"/>
  <c r="E22" i="1"/>
  <c r="Q22" i="1" s="1"/>
  <c r="Q23" i="1" s="1"/>
  <c r="P18" i="1"/>
  <c r="P24" i="1" s="1"/>
  <c r="P44" i="1" s="1"/>
  <c r="O18" i="1"/>
  <c r="O24" i="1" s="1"/>
  <c r="N18" i="1"/>
  <c r="N24" i="1" s="1"/>
  <c r="M18" i="1"/>
  <c r="M24" i="1" s="1"/>
  <c r="L18" i="1"/>
  <c r="L24" i="1" s="1"/>
  <c r="L44" i="1" s="1"/>
  <c r="K18" i="1"/>
  <c r="J18" i="1"/>
  <c r="J24" i="1" s="1"/>
  <c r="J44" i="1" s="1"/>
  <c r="I18" i="1"/>
  <c r="I24" i="1" s="1"/>
  <c r="H18" i="1"/>
  <c r="H24" i="1" s="1"/>
  <c r="H44" i="1" s="1"/>
  <c r="G18" i="1"/>
  <c r="F18" i="1"/>
  <c r="E18" i="1"/>
  <c r="E24" i="1" s="1"/>
  <c r="Q16" i="1"/>
  <c r="Q15" i="1"/>
  <c r="B15" i="1"/>
  <c r="B16" i="1" s="1"/>
  <c r="B17" i="1" s="1"/>
  <c r="B18" i="1" s="1"/>
  <c r="Q14" i="1"/>
  <c r="B11" i="1"/>
  <c r="B14" i="1" s="1"/>
  <c r="N44" i="1" l="1"/>
  <c r="O44" i="1"/>
  <c r="G19" i="2"/>
  <c r="H7" i="2"/>
  <c r="J12" i="2"/>
  <c r="K38" i="2"/>
  <c r="Q34" i="1"/>
  <c r="H15" i="2"/>
  <c r="J38" i="2" s="1"/>
  <c r="M44" i="1"/>
  <c r="E39" i="1"/>
  <c r="Q39" i="1" s="1"/>
  <c r="Q40" i="1" s="1"/>
  <c r="F42" i="1" s="1"/>
  <c r="F34" i="2"/>
  <c r="Q31" i="1"/>
  <c r="Q32" i="1" s="1"/>
  <c r="F19" i="2"/>
  <c r="H33" i="2"/>
  <c r="Q36" i="1"/>
  <c r="Q37" i="1" s="1"/>
  <c r="E44" i="1"/>
  <c r="Q24" i="1"/>
  <c r="Q25" i="1" s="1"/>
  <c r="I44" i="1"/>
  <c r="K35" i="2"/>
  <c r="J10" i="2"/>
  <c r="Q18" i="1"/>
  <c r="Q19" i="1" s="1"/>
  <c r="H42" i="1" l="1"/>
  <c r="H47" i="1"/>
  <c r="H34" i="2"/>
  <c r="F36" i="2"/>
  <c r="F40" i="2" s="1"/>
  <c r="M38" i="2"/>
  <c r="N38" i="2" s="1"/>
  <c r="M35" i="2"/>
  <c r="N35" i="2" s="1"/>
  <c r="K36" i="2"/>
  <c r="K40" i="2" s="1"/>
  <c r="H19" i="2"/>
  <c r="J7" i="2"/>
  <c r="N33" i="2"/>
  <c r="Q44" i="1"/>
  <c r="Q45" i="1" s="1"/>
  <c r="F47" i="1" s="1"/>
  <c r="J47" i="1" s="1"/>
  <c r="J42" i="1"/>
  <c r="J15" i="2"/>
  <c r="J34" i="2" l="1"/>
  <c r="H36" i="2"/>
  <c r="H40" i="2" s="1"/>
  <c r="J19" i="2"/>
  <c r="K7" i="2"/>
  <c r="L7" i="2" l="1"/>
  <c r="K19" i="2"/>
  <c r="J36" i="2"/>
  <c r="J40" i="2" s="1"/>
  <c r="M34" i="2"/>
  <c r="M36" i="2" l="1"/>
  <c r="M40" i="2" s="1"/>
  <c r="M42" i="2" s="1"/>
  <c r="N42" i="2" s="1"/>
  <c r="N34" i="2"/>
  <c r="N36" i="2" s="1"/>
  <c r="N40" i="2" s="1"/>
  <c r="M7" i="2"/>
  <c r="L19" i="2"/>
  <c r="M19" i="2" l="1"/>
  <c r="N7" i="2"/>
  <c r="N19" i="2" s="1"/>
</calcChain>
</file>

<file path=xl/sharedStrings.xml><?xml version="1.0" encoding="utf-8"?>
<sst xmlns="http://schemas.openxmlformats.org/spreadsheetml/2006/main" count="214" uniqueCount="140">
  <si>
    <t>KPCO DEMAND ALLOCATION FACTORS</t>
  </si>
  <si>
    <r>
      <t xml:space="preserve">LINE             </t>
    </r>
    <r>
      <rPr>
        <u/>
        <sz val="10"/>
        <rFont val="Arial"/>
        <family val="2"/>
      </rPr>
      <t>NO.</t>
    </r>
  </si>
  <si>
    <t>DESCRIPTION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</si>
  <si>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</si>
  <si>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</si>
  <si>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</si>
  <si>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</si>
  <si>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</si>
  <si>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</si>
  <si>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</si>
  <si>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</si>
  <si>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</si>
  <si>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</si>
  <si>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</si>
  <si>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</si>
  <si>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</si>
  <si>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Date of MW Peak</t>
  </si>
  <si>
    <t>MAR 3, 2016</t>
  </si>
  <si>
    <t>APR 10, 2016</t>
  </si>
  <si>
    <t>MAY 31, 2016</t>
  </si>
  <si>
    <t>JUN 16, 2016</t>
  </si>
  <si>
    <t>JUL 25, 2016</t>
  </si>
  <si>
    <t>AUG 9, 2016</t>
  </si>
  <si>
    <t>SEP 8, 2016</t>
  </si>
  <si>
    <t>OCT 19, 2016</t>
  </si>
  <si>
    <t>NOV 22, 2016</t>
  </si>
  <si>
    <t>DEC 16, 2016</t>
  </si>
  <si>
    <t>JAN 9,
2017</t>
  </si>
  <si>
    <t>FEB 4,
2017</t>
  </si>
  <si>
    <t>TOTAL /</t>
  </si>
  <si>
    <t>Hour of MW Peak</t>
  </si>
  <si>
    <t>0800</t>
  </si>
  <si>
    <t>1600</t>
  </si>
  <si>
    <t>1400</t>
  </si>
  <si>
    <t>0900</t>
  </si>
  <si>
    <t>AVERAGE</t>
  </si>
  <si>
    <t>------------------</t>
  </si>
  <si>
    <t>Kentucky Peaks - Max. Load (MW)   *</t>
  </si>
  <si>
    <t>System Sales Excluding Losses</t>
  </si>
  <si>
    <t xml:space="preserve">       Loss %</t>
  </si>
  <si>
    <t>System Sales Including Losses</t>
  </si>
  <si>
    <t>Remove - Kentucky Electric Steel Load</t>
  </si>
  <si>
    <t>Kentucky Internal Peak Load</t>
  </si>
  <si>
    <t>Municipals (FERC Jurisdiction)</t>
  </si>
  <si>
    <t>Olive Hill, Excluding Losses</t>
  </si>
  <si>
    <t>Olive Hill, Including Losses</t>
  </si>
  <si>
    <t>Vanceburg, Excluding Losses</t>
  </si>
  <si>
    <t>Vanceburg, Including Losses</t>
  </si>
  <si>
    <t>Total Municipals Including Losses</t>
  </si>
  <si>
    <t>Allocation Factor (FERC Jurisdictional)</t>
  </si>
  <si>
    <t>/</t>
  </si>
  <si>
    <t>=</t>
  </si>
  <si>
    <t>Retail (KY Jurisdictional) Load</t>
  </si>
  <si>
    <t>Allocation Factor (KPSC Jurisdictional)</t>
  </si>
  <si>
    <t>*</t>
  </si>
  <si>
    <t>Kentucky Power Company Internal Load plus System Sales at time of Internal Peak.</t>
  </si>
  <si>
    <t>KPCO ENERGY ALLOCATION FACTORS</t>
  </si>
  <si>
    <r>
      <t>ENERGY</t>
    </r>
    <r>
      <rPr>
        <u/>
        <sz val="10"/>
        <rFont val="Arial"/>
        <family val="2"/>
      </rPr>
      <t xml:space="preserve"> LOSS CALCULATIONS</t>
    </r>
  </si>
  <si>
    <t>MWH</t>
  </si>
  <si>
    <r>
      <t xml:space="preserve">% LOSS       </t>
    </r>
    <r>
      <rPr>
        <u/>
        <sz val="10"/>
        <rFont val="Arial"/>
        <family val="2"/>
      </rPr>
      <t>FACTOR</t>
    </r>
  </si>
  <si>
    <r>
      <t xml:space="preserve">MWH       </t>
    </r>
    <r>
      <rPr>
        <u/>
        <sz val="10"/>
        <rFont val="Arial"/>
        <family val="2"/>
      </rPr>
      <t>LOSSES</t>
    </r>
  </si>
  <si>
    <r>
      <t xml:space="preserve">MWH W /       </t>
    </r>
    <r>
      <rPr>
        <u/>
        <sz val="10"/>
        <rFont val="Arial"/>
        <family val="2"/>
      </rPr>
      <t>LOSSES</t>
    </r>
  </si>
  <si>
    <t>(1)</t>
  </si>
  <si>
    <t xml:space="preserve">Transmission - </t>
  </si>
  <si>
    <t>Sales for Resale</t>
  </si>
  <si>
    <t>Firm Sales - Vanceburg</t>
  </si>
  <si>
    <t xml:space="preserve">Distribution - </t>
  </si>
  <si>
    <t>Firm Sales - Olive Hill</t>
  </si>
  <si>
    <r>
      <t xml:space="preserve">TOTAL       </t>
    </r>
    <r>
      <rPr>
        <u/>
        <sz val="10"/>
        <rFont val="Arial"/>
        <family val="2"/>
      </rPr>
      <t xml:space="preserve">COMPANY       </t>
    </r>
  </si>
  <si>
    <t>ELIMINATION</t>
  </si>
  <si>
    <r>
      <t xml:space="preserve">TOTAL       COMPANY       </t>
    </r>
    <r>
      <rPr>
        <u/>
        <sz val="10"/>
        <rFont val="Arial"/>
        <family val="2"/>
      </rPr>
      <t>ADJUSTED</t>
    </r>
  </si>
  <si>
    <r>
      <t xml:space="preserve">CITY OF       </t>
    </r>
    <r>
      <rPr>
        <u/>
        <sz val="10"/>
        <rFont val="Arial"/>
        <family val="2"/>
      </rPr>
      <t>OLIVE HILL</t>
    </r>
  </si>
  <si>
    <r>
      <t xml:space="preserve">CITY OF       </t>
    </r>
    <r>
      <rPr>
        <u/>
        <sz val="10"/>
        <rFont val="Arial"/>
        <family val="2"/>
      </rPr>
      <t>VANCEBURG</t>
    </r>
  </si>
  <si>
    <t>CITY OF       HAMILTON</t>
  </si>
  <si>
    <t xml:space="preserve">TOTAL       Non Retail Jurisdiction       </t>
  </si>
  <si>
    <r>
      <t xml:space="preserve">TOTAL       </t>
    </r>
    <r>
      <rPr>
        <u/>
        <sz val="10"/>
        <rFont val="Arial"/>
        <family val="2"/>
      </rPr>
      <t>RETAIL</t>
    </r>
  </si>
  <si>
    <t>Sources of Energy</t>
  </si>
  <si>
    <t>Generation</t>
  </si>
  <si>
    <t>Purchases</t>
  </si>
  <si>
    <t>Net interchange</t>
  </si>
  <si>
    <t>Total Sources</t>
  </si>
  <si>
    <t>Disposition of Energy</t>
  </si>
  <si>
    <t>Sales / Ultimate Customers</t>
  </si>
  <si>
    <t>Kentucky Electric Steel - loss of load</t>
  </si>
  <si>
    <t>Firm Sales (Mun.) - Olive Hill</t>
  </si>
  <si>
    <t>Firm Sales (Mun.) - Vanceburg</t>
  </si>
  <si>
    <t>Total Sales / Resale                                                   (LINES 10+11+12)</t>
  </si>
  <si>
    <t>Energy Losses</t>
  </si>
  <si>
    <t>Total Disposition                                                         (LINES 8+9+13+14)</t>
  </si>
  <si>
    <t>Allocation Factor</t>
  </si>
  <si>
    <t>==========</t>
  </si>
  <si>
    <t>Kentucky Power Company</t>
  </si>
  <si>
    <t>Twelve Months Ended 2/28/2017</t>
  </si>
  <si>
    <t xml:space="preserve">        KPCo Losses based on Test Year ended February 28, 2017</t>
  </si>
  <si>
    <t>City of Olive Hill</t>
  </si>
  <si>
    <t>City of Vanceburg</t>
  </si>
  <si>
    <t>Line       No.</t>
  </si>
  <si>
    <t>Month</t>
  </si>
  <si>
    <t xml:space="preserve">Year </t>
  </si>
  <si>
    <t xml:space="preserve"> CP Demand</t>
  </si>
  <si>
    <t>Energy</t>
  </si>
  <si>
    <t>CP Demand</t>
  </si>
  <si>
    <t>Loss Factors by System</t>
  </si>
  <si>
    <t>% Demand</t>
  </si>
  <si>
    <t>% Energy</t>
  </si>
  <si>
    <t>March</t>
  </si>
  <si>
    <t>2016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</si>
  <si>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</si>
  <si>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</si>
  <si>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</si>
  <si>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</si>
  <si>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</si>
  <si>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</si>
  <si>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</si>
  <si>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</si>
  <si>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r>
      <t xml:space="preserve"> Cumulative (Composite)</t>
    </r>
    <r>
      <rPr>
        <sz val="10"/>
        <rFont val="Arial"/>
        <family val="2"/>
      </rPr>
      <t xml:space="preserve"> Loss  Expansion Factors (1)</t>
    </r>
  </si>
  <si>
    <t>December</t>
  </si>
  <si>
    <t>January</t>
  </si>
  <si>
    <t>System</t>
  </si>
  <si>
    <t>Loss</t>
  </si>
  <si>
    <t>February</t>
  </si>
  <si>
    <t>---------------</t>
  </si>
  <si>
    <t>--------------------</t>
  </si>
  <si>
    <t>Transmission</t>
  </si>
  <si>
    <t>Schedule 9                                (Olive Hill)</t>
  </si>
  <si>
    <t>Schedule 10                                (Olive Hill)</t>
  </si>
  <si>
    <t>Subtransmission</t>
  </si>
  <si>
    <t>Total</t>
  </si>
  <si>
    <t xml:space="preserve">Distribution Substation Trxfrs - 69kV (1) </t>
  </si>
  <si>
    <t>Schedule 9                                (Vanceburg)</t>
  </si>
  <si>
    <t>Schedule 10                                (Vanceburg)</t>
  </si>
  <si>
    <t>Composite                             Loss</t>
  </si>
  <si>
    <t xml:space="preserve"> </t>
  </si>
  <si>
    <r>
      <t>Notes:</t>
    </r>
    <r>
      <rPr>
        <sz val="10"/>
        <rFont val="Arial"/>
        <family val="2"/>
      </rPr>
      <t xml:space="preserve">  </t>
    </r>
  </si>
  <si>
    <t>(1) Composite Loss Factors are applicable to load metered at respective delivery point to determine losses back to the generator.</t>
  </si>
  <si>
    <t>=======</t>
  </si>
  <si>
    <t>=========</t>
  </si>
  <si>
    <t>Schedule 9</t>
  </si>
  <si>
    <t>Schedule 10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</si>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</sst>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_);\(0\)"/>
    <numFmt numFmtId="165" formatCode="#,##0.000_);\(#,##0.000\)"/>
    <numFmt numFmtId="166" formatCode="#,##0.0000_);\(#,##0.0000\)"/>
    <numFmt numFmtId="167" formatCode="#,##0.00000_);\(#,##0.00000\)"/>
    <numFmt numFmtId="168" formatCode="0.000%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37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/>
    <xf numFmtId="49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/>
    <xf numFmtId="166" fontId="1" fillId="0" borderId="0" xfId="0" applyNumberFormat="1" applyFont="1" applyFill="1"/>
    <xf numFmtId="37" fontId="1" fillId="0" borderId="0" xfId="0" applyNumberFormat="1" applyFont="1" applyFill="1"/>
    <xf numFmtId="0" fontId="2" fillId="0" borderId="0" xfId="0" applyFont="1" applyFill="1"/>
    <xf numFmtId="43" fontId="1" fillId="0" borderId="0" xfId="1" applyFont="1" applyFill="1"/>
    <xf numFmtId="43" fontId="1" fillId="0" borderId="0" xfId="1" applyFont="1" applyFill="1" applyAlignment="1">
      <alignment horizontal="right"/>
    </xf>
    <xf numFmtId="0" fontId="3" fillId="0" borderId="0" xfId="0" applyFont="1" applyFill="1"/>
    <xf numFmtId="0" fontId="1" fillId="0" borderId="0" xfId="0" applyNumberFormat="1" applyFont="1" applyFill="1" applyAlignment="1">
      <alignment horizontal="center"/>
    </xf>
    <xf numFmtId="10" fontId="1" fillId="0" borderId="0" xfId="0" applyNumberFormat="1" applyFont="1" applyFill="1"/>
    <xf numFmtId="43" fontId="1" fillId="0" borderId="0" xfId="1" applyFont="1" applyFill="1" applyAlignment="1">
      <alignment horizontal="center"/>
    </xf>
    <xf numFmtId="0" fontId="1" fillId="0" borderId="0" xfId="0" applyFont="1" applyFill="1" applyAlignment="1">
      <alignment textRotation="180" wrapText="1"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 wrapText="1"/>
    </xf>
    <xf numFmtId="37" fontId="1" fillId="0" borderId="0" xfId="0" applyNumberFormat="1" applyFont="1" applyFill="1" applyAlignment="1">
      <alignment horizontal="left"/>
    </xf>
    <xf numFmtId="37" fontId="1" fillId="0" borderId="0" xfId="0" applyNumberFormat="1" applyFont="1" applyFill="1" applyAlignment="1">
      <alignment horizontal="right" wrapText="1"/>
    </xf>
    <xf numFmtId="10" fontId="1" fillId="0" borderId="0" xfId="0" applyNumberFormat="1" applyFont="1" applyFill="1" applyAlignment="1">
      <alignment horizontal="right" wrapText="1"/>
    </xf>
    <xf numFmtId="37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center" wrapText="1"/>
    </xf>
    <xf numFmtId="37" fontId="3" fillId="0" borderId="0" xfId="0" applyNumberFormat="1" applyFont="1" applyFill="1" applyAlignment="1">
      <alignment horizontal="left"/>
    </xf>
    <xf numFmtId="167" fontId="1" fillId="0" borderId="0" xfId="0" applyNumberFormat="1" applyFont="1" applyFill="1"/>
    <xf numFmtId="0" fontId="1" fillId="0" borderId="0" xfId="0" applyFont="1" applyFill="1" applyAlignment="1"/>
    <xf numFmtId="165" fontId="2" fillId="0" borderId="0" xfId="0" applyNumberFormat="1" applyFont="1" applyFill="1"/>
    <xf numFmtId="49" fontId="2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/>
    <xf numFmtId="49" fontId="1" fillId="0" borderId="0" xfId="0" applyNumberFormat="1" applyFont="1" applyFill="1"/>
    <xf numFmtId="49" fontId="2" fillId="0" borderId="0" xfId="0" applyNumberFormat="1" applyFont="1" applyFill="1"/>
    <xf numFmtId="49" fontId="2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/>
    </xf>
    <xf numFmtId="39" fontId="1" fillId="0" borderId="0" xfId="0" applyNumberFormat="1" applyFont="1" applyFill="1"/>
    <xf numFmtId="49" fontId="5" fillId="0" borderId="0" xfId="0" applyNumberFormat="1" applyFont="1" applyFill="1"/>
    <xf numFmtId="168" fontId="2" fillId="0" borderId="0" xfId="0" applyNumberFormat="1" applyFont="1" applyFill="1"/>
    <xf numFmtId="168" fontId="1" fillId="0" borderId="0" xfId="0" applyNumberFormat="1" applyFont="1" applyFill="1"/>
    <xf numFmtId="168" fontId="2" fillId="0" borderId="0" xfId="0" applyNumberFormat="1" applyFont="1" applyFill="1" applyAlignment="1">
      <alignment horizontal="center" wrapText="1"/>
    </xf>
    <xf numFmtId="10" fontId="2" fillId="0" borderId="0" xfId="0" applyNumberFormat="1" applyFont="1" applyFill="1"/>
    <xf numFmtId="49" fontId="1" fillId="0" borderId="0" xfId="0" applyNumberFormat="1" applyFont="1" applyFill="1" applyAlignment="1">
      <alignment horizontal="left" wrapText="1"/>
    </xf>
    <xf numFmtId="10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%20No%202009%20-%20Potential%20Rate%20Case\Section%20V%20-%20Schedule%2010%20-%20Tax%20Workpapers\KPCo%20Rate%20Case%20-%20Sch%2010%20-%20Internal%20Version%20-%2009-30-2009%20-%20Tom%20Syn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otes7FB054\Remove%20Big%20Sandy%20COS%20from%20Base%20C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 IV - Taxes"/>
      <sheetName val="Schedule 10"/>
      <sheetName val="Workpaper S-10, Page 1"/>
      <sheetName val="Workpaper S-10, Page 2"/>
      <sheetName val="Workpaper S-10, Page 3"/>
      <sheetName val="Table"/>
      <sheetName val="Rpt 51000 and 51020 Summary"/>
      <sheetName val="Rpt 51020_ 2008-12-31 YTD"/>
      <sheetName val="Rpt 51020_ 2008-09-30 YTD"/>
      <sheetName val="Rpt 51020_ 2009-09-30 YTD"/>
      <sheetName val="Rpt 51020_ 2008 Oct Adj"/>
      <sheetName val="Rpt 51020_ 2008 Nov Adj"/>
      <sheetName val="Workpaper S-10 - Bob Russell"/>
      <sheetName val="Schedule 5 - Bob Russe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G6" t="str">
            <v>EAF</v>
          </cell>
          <cell r="H6">
            <v>0.98699999999999999</v>
          </cell>
        </row>
        <row r="7">
          <cell r="G7" t="str">
            <v>GP-TOT</v>
          </cell>
          <cell r="H7">
            <v>0.99099999999999999</v>
          </cell>
        </row>
        <row r="8">
          <cell r="G8" t="str">
            <v>GP-TRANS</v>
          </cell>
          <cell r="H8">
            <v>0.98599999999999999</v>
          </cell>
        </row>
        <row r="9">
          <cell r="G9" t="str">
            <v>OML</v>
          </cell>
          <cell r="H9">
            <v>0.99399999999999999</v>
          </cell>
        </row>
        <row r="10">
          <cell r="G10" t="str">
            <v>OP-REV</v>
          </cell>
          <cell r="H10">
            <v>0.98699999999999999</v>
          </cell>
        </row>
        <row r="11">
          <cell r="G11" t="str">
            <v>PDAF</v>
          </cell>
          <cell r="H11">
            <v>0.98599999999999999</v>
          </cell>
        </row>
        <row r="12">
          <cell r="G12" t="str">
            <v>WAITING</v>
          </cell>
          <cell r="H12">
            <v>1</v>
          </cell>
        </row>
        <row r="13">
          <cell r="G13" t="str">
            <v>SPECIF.</v>
          </cell>
          <cell r="H13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ove BS OM Depr WXX"/>
      <sheetName val="Amortize BS OM Depr"/>
      <sheetName val="Big Sandy Summary"/>
      <sheetName val="Amortization"/>
      <sheetName val="WACC"/>
      <sheetName val="Pivot"/>
      <sheetName val="Big Sandy Detail"/>
      <sheetName val="Modification History"/>
      <sheetName val="Alloc BS Normalization"/>
      <sheetName val="Payroll Adjust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5"/>
  <sheetViews>
    <sheetView tabSelected="1" zoomScale="90" zoomScaleNormal="90" workbookViewId="0">
      <pane xSplit="4" ySplit="11" topLeftCell="E12" activePane="bottomRight" state="frozen"/>
      <selection activeCell="U27" sqref="U27"/>
      <selection pane="topRight" activeCell="U27" sqref="U27"/>
      <selection pane="bottomLeft" activeCell="U27" sqref="U27"/>
      <selection pane="bottomRight" activeCell="U27" sqref="U27"/>
    </sheetView>
  </sheetViews>
  <sheetFormatPr defaultColWidth="9.140625" defaultRowHeight="12.75" x14ac:dyDescent="0.2"/>
  <cols>
    <col min="1" max="1" width="2.28515625" style="2" customWidth="1"/>
    <col min="2" max="2" width="5" style="1" bestFit="1" customWidth="1"/>
    <col min="3" max="3" width="33.85546875" style="2" bestFit="1" customWidth="1"/>
    <col min="4" max="4" width="2.28515625" style="2" customWidth="1"/>
    <col min="5" max="14" width="10.7109375" style="2" customWidth="1"/>
    <col min="15" max="15" width="10.42578125" style="2" customWidth="1"/>
    <col min="16" max="16" width="10.7109375" style="2" customWidth="1"/>
    <col min="17" max="17" width="12.7109375" style="2" customWidth="1"/>
    <col min="18" max="18" width="2.28515625" style="2" customWidth="1"/>
    <col min="19" max="19" width="10.85546875" style="2" bestFit="1" customWidth="1"/>
    <col min="20" max="16384" width="9.140625" style="2"/>
  </cols>
  <sheetData>
    <row r="1" spans="2:18" x14ac:dyDescent="0.2">
      <c r="Q1" s="3"/>
    </row>
    <row r="2" spans="2:18" x14ac:dyDescent="0.2">
      <c r="Q2" s="3"/>
    </row>
    <row r="3" spans="2:18" x14ac:dyDescent="0.2">
      <c r="I3" s="1"/>
    </row>
    <row r="4" spans="2:18" x14ac:dyDescent="0.2">
      <c r="I4" s="4" t="s">
        <v>0</v>
      </c>
    </row>
    <row r="5" spans="2:18" x14ac:dyDescent="0.2">
      <c r="I5" s="5"/>
    </row>
    <row r="8" spans="2:18" ht="25.5" x14ac:dyDescent="0.2">
      <c r="B8" s="6" t="s">
        <v>1</v>
      </c>
      <c r="C8" s="7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6" t="s">
        <v>10</v>
      </c>
      <c r="M8" s="6" t="s">
        <v>11</v>
      </c>
      <c r="N8" s="6" t="s">
        <v>12</v>
      </c>
      <c r="O8" s="6" t="s">
        <v>13</v>
      </c>
      <c r="P8" s="6" t="s">
        <v>14</v>
      </c>
      <c r="Q8" s="6" t="s">
        <v>15</v>
      </c>
    </row>
    <row r="9" spans="2:18" x14ac:dyDescent="0.2">
      <c r="B9" s="8"/>
    </row>
    <row r="10" spans="2:18" ht="26.1" customHeight="1" x14ac:dyDescent="0.2">
      <c r="B10" s="8">
        <v>1</v>
      </c>
      <c r="C10" s="2" t="s">
        <v>16</v>
      </c>
      <c r="E10" s="6" t="s">
        <v>17</v>
      </c>
      <c r="F10" s="6" t="s">
        <v>18</v>
      </c>
      <c r="G10" s="6" t="s">
        <v>19</v>
      </c>
      <c r="H10" s="6" t="s">
        <v>20</v>
      </c>
      <c r="I10" s="6" t="s">
        <v>21</v>
      </c>
      <c r="J10" s="6" t="s">
        <v>22</v>
      </c>
      <c r="K10" s="6" t="s">
        <v>23</v>
      </c>
      <c r="L10" s="6" t="s">
        <v>24</v>
      </c>
      <c r="M10" s="6" t="s">
        <v>25</v>
      </c>
      <c r="N10" s="6" t="s">
        <v>26</v>
      </c>
      <c r="O10" s="6" t="s">
        <v>27</v>
      </c>
      <c r="P10" s="6" t="s">
        <v>28</v>
      </c>
      <c r="Q10" s="6" t="s">
        <v>29</v>
      </c>
      <c r="R10" s="7"/>
    </row>
    <row r="11" spans="2:18" ht="26.1" customHeight="1" x14ac:dyDescent="0.2">
      <c r="B11" s="8">
        <f>+B10+1</f>
        <v>2</v>
      </c>
      <c r="C11" s="2" t="s">
        <v>30</v>
      </c>
      <c r="E11" s="9" t="s">
        <v>31</v>
      </c>
      <c r="F11" s="9" t="s">
        <v>31</v>
      </c>
      <c r="G11" s="9" t="s">
        <v>32</v>
      </c>
      <c r="H11" s="9" t="s">
        <v>32</v>
      </c>
      <c r="I11" s="9" t="s">
        <v>33</v>
      </c>
      <c r="J11" s="9" t="s">
        <v>32</v>
      </c>
      <c r="K11" s="9" t="s">
        <v>32</v>
      </c>
      <c r="L11" s="9" t="s">
        <v>32</v>
      </c>
      <c r="M11" s="9" t="s">
        <v>31</v>
      </c>
      <c r="N11" s="9" t="s">
        <v>31</v>
      </c>
      <c r="O11" s="9" t="s">
        <v>31</v>
      </c>
      <c r="P11" s="9" t="s">
        <v>34</v>
      </c>
      <c r="Q11" s="9" t="s">
        <v>35</v>
      </c>
      <c r="R11" s="10"/>
    </row>
    <row r="12" spans="2:18" ht="12.75" customHeight="1" x14ac:dyDescent="0.2">
      <c r="B12" s="8"/>
      <c r="E12" s="9" t="s">
        <v>36</v>
      </c>
      <c r="F12" s="9" t="s">
        <v>36</v>
      </c>
      <c r="G12" s="9" t="s">
        <v>36</v>
      </c>
      <c r="H12" s="9" t="s">
        <v>36</v>
      </c>
      <c r="I12" s="9" t="s">
        <v>36</v>
      </c>
      <c r="J12" s="9" t="s">
        <v>36</v>
      </c>
      <c r="K12" s="9" t="s">
        <v>36</v>
      </c>
      <c r="L12" s="9" t="s">
        <v>36</v>
      </c>
      <c r="M12" s="9" t="s">
        <v>36</v>
      </c>
      <c r="N12" s="9" t="s">
        <v>36</v>
      </c>
      <c r="O12" s="9" t="s">
        <v>36</v>
      </c>
      <c r="P12" s="9" t="s">
        <v>36</v>
      </c>
      <c r="Q12" s="9" t="s">
        <v>36</v>
      </c>
    </row>
    <row r="13" spans="2:18" ht="12.75" customHeight="1" x14ac:dyDescent="0.2">
      <c r="B13" s="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2:18" ht="12.75" customHeight="1" x14ac:dyDescent="0.2">
      <c r="B14" s="8">
        <f>+B11+1</f>
        <v>3</v>
      </c>
      <c r="C14" s="2" t="s">
        <v>37</v>
      </c>
      <c r="E14" s="12">
        <v>1018</v>
      </c>
      <c r="F14" s="12">
        <v>894</v>
      </c>
      <c r="G14" s="12">
        <v>892</v>
      </c>
      <c r="H14" s="12">
        <v>995</v>
      </c>
      <c r="I14" s="12">
        <v>1037</v>
      </c>
      <c r="J14" s="12">
        <v>1044</v>
      </c>
      <c r="K14" s="12">
        <v>983</v>
      </c>
      <c r="L14" s="12">
        <v>783</v>
      </c>
      <c r="M14" s="12">
        <v>1030</v>
      </c>
      <c r="N14" s="12">
        <v>1160</v>
      </c>
      <c r="O14" s="12">
        <v>1214</v>
      </c>
      <c r="P14" s="12">
        <v>1131</v>
      </c>
      <c r="Q14" s="12">
        <f>SUM(E14:P14)</f>
        <v>12181</v>
      </c>
    </row>
    <row r="15" spans="2:18" ht="12.75" customHeight="1" x14ac:dyDescent="0.2">
      <c r="B15" s="8">
        <f>+B14+1</f>
        <v>4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f>ROUND(Q14/12,3)</f>
        <v>1015.083</v>
      </c>
    </row>
    <row r="16" spans="2:18" ht="12.75" customHeight="1" x14ac:dyDescent="0.2">
      <c r="B16" s="8">
        <f>+B15+1</f>
        <v>5</v>
      </c>
      <c r="C16" s="2" t="s">
        <v>38</v>
      </c>
      <c r="E16" s="12">
        <v>0</v>
      </c>
      <c r="F16" s="12">
        <v>0</v>
      </c>
      <c r="G16" s="12">
        <v>0</v>
      </c>
      <c r="H16" s="12">
        <v>141.6</v>
      </c>
      <c r="I16" s="12">
        <v>388.5</v>
      </c>
      <c r="J16" s="12">
        <v>0</v>
      </c>
      <c r="K16" s="12">
        <v>351.9</v>
      </c>
      <c r="L16" s="12">
        <v>261.3</v>
      </c>
      <c r="M16" s="12">
        <v>452.1</v>
      </c>
      <c r="N16" s="12">
        <v>319.60000000000002</v>
      </c>
      <c r="O16" s="12">
        <v>0</v>
      </c>
      <c r="P16" s="12">
        <v>0</v>
      </c>
      <c r="Q16" s="12">
        <f>SUM(E16:P16)</f>
        <v>1915</v>
      </c>
    </row>
    <row r="17" spans="2:19" ht="12.75" customHeight="1" x14ac:dyDescent="0.2">
      <c r="B17" s="8">
        <f>+B16+1</f>
        <v>6</v>
      </c>
      <c r="C17" s="2" t="s">
        <v>39</v>
      </c>
      <c r="E17" s="13">
        <v>1.0341260000000001</v>
      </c>
      <c r="F17" s="13">
        <v>1.0341260000000001</v>
      </c>
      <c r="G17" s="13">
        <v>1.0341260000000001</v>
      </c>
      <c r="H17" s="13">
        <v>1.0341260000000001</v>
      </c>
      <c r="I17" s="13">
        <v>1.0341260000000001</v>
      </c>
      <c r="J17" s="13">
        <v>1.0341260000000001</v>
      </c>
      <c r="K17" s="13">
        <v>1.0341260000000001</v>
      </c>
      <c r="L17" s="13">
        <v>1.0341260000000001</v>
      </c>
      <c r="M17" s="13">
        <v>1.0341260000000001</v>
      </c>
      <c r="N17" s="13">
        <v>1.0341260000000001</v>
      </c>
      <c r="O17" s="13">
        <v>1.0341260000000001</v>
      </c>
      <c r="P17" s="13">
        <v>1.0341260000000001</v>
      </c>
      <c r="Q17" s="12"/>
    </row>
    <row r="18" spans="2:19" ht="12.75" customHeight="1" x14ac:dyDescent="0.2">
      <c r="B18" s="8">
        <f>+B17+1</f>
        <v>7</v>
      </c>
      <c r="C18" s="2" t="s">
        <v>40</v>
      </c>
      <c r="E18" s="12">
        <f>ROUND(E16*E17,3)</f>
        <v>0</v>
      </c>
      <c r="F18" s="12">
        <f t="shared" ref="F18:P18" si="0">ROUND(F16*F17,3)</f>
        <v>0</v>
      </c>
      <c r="G18" s="12">
        <f t="shared" si="0"/>
        <v>0</v>
      </c>
      <c r="H18" s="12">
        <f t="shared" si="0"/>
        <v>146.43199999999999</v>
      </c>
      <c r="I18" s="12">
        <f t="shared" si="0"/>
        <v>401.75799999999998</v>
      </c>
      <c r="J18" s="12">
        <f t="shared" si="0"/>
        <v>0</v>
      </c>
      <c r="K18" s="12">
        <f t="shared" si="0"/>
        <v>363.90899999999999</v>
      </c>
      <c r="L18" s="12">
        <f t="shared" si="0"/>
        <v>270.21699999999998</v>
      </c>
      <c r="M18" s="12">
        <f t="shared" si="0"/>
        <v>467.52800000000002</v>
      </c>
      <c r="N18" s="12">
        <f t="shared" si="0"/>
        <v>330.50700000000001</v>
      </c>
      <c r="O18" s="12">
        <f t="shared" si="0"/>
        <v>0</v>
      </c>
      <c r="P18" s="12">
        <f t="shared" si="0"/>
        <v>0</v>
      </c>
      <c r="Q18" s="12">
        <f>SUM(E18:P18)</f>
        <v>1980.3509999999999</v>
      </c>
    </row>
    <row r="19" spans="2:19" ht="12.75" customHeight="1" x14ac:dyDescent="0.2">
      <c r="B19" s="8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2">
        <f>ROUND(Q18/12,3)</f>
        <v>165.029</v>
      </c>
      <c r="S19" s="12"/>
    </row>
    <row r="20" spans="2:19" ht="12.75" customHeight="1" x14ac:dyDescent="0.2">
      <c r="B20" s="8">
        <v>8</v>
      </c>
      <c r="C20" s="2" t="s">
        <v>41</v>
      </c>
      <c r="E20" s="14">
        <v>3</v>
      </c>
      <c r="F20" s="14">
        <v>3</v>
      </c>
      <c r="G20" s="14">
        <v>1</v>
      </c>
      <c r="H20" s="14">
        <v>2</v>
      </c>
      <c r="I20" s="14">
        <v>2</v>
      </c>
      <c r="J20" s="14">
        <v>3</v>
      </c>
      <c r="K20" s="14">
        <v>2</v>
      </c>
      <c r="L20" s="14">
        <v>2</v>
      </c>
      <c r="M20" s="14">
        <v>4</v>
      </c>
      <c r="N20" s="14">
        <v>2</v>
      </c>
      <c r="O20" s="14">
        <v>2</v>
      </c>
      <c r="P20" s="14">
        <v>2</v>
      </c>
      <c r="Q20" s="12"/>
    </row>
    <row r="21" spans="2:19" ht="12.75" customHeight="1" x14ac:dyDescent="0.2">
      <c r="B21" s="8">
        <v>9</v>
      </c>
      <c r="C21" s="2" t="s">
        <v>39</v>
      </c>
      <c r="E21" s="13">
        <v>1.0341260000000001</v>
      </c>
      <c r="F21" s="13">
        <v>1.0341260000000001</v>
      </c>
      <c r="G21" s="13">
        <v>1.0341260000000001</v>
      </c>
      <c r="H21" s="13">
        <v>1.0341260000000001</v>
      </c>
      <c r="I21" s="13">
        <v>1.0341260000000001</v>
      </c>
      <c r="J21" s="13">
        <v>1.0341260000000001</v>
      </c>
      <c r="K21" s="13">
        <v>1.0341260000000001</v>
      </c>
      <c r="L21" s="13">
        <v>1.0341260000000001</v>
      </c>
      <c r="M21" s="13">
        <v>1.0341260000000001</v>
      </c>
      <c r="N21" s="13">
        <v>1.0341260000000001</v>
      </c>
      <c r="O21" s="13">
        <v>1.0341260000000001</v>
      </c>
      <c r="P21" s="13">
        <v>1.0341260000000001</v>
      </c>
      <c r="Q21" s="12"/>
    </row>
    <row r="22" spans="2:19" ht="12.75" customHeight="1" x14ac:dyDescent="0.2">
      <c r="B22" s="8">
        <v>10</v>
      </c>
      <c r="C22" s="2" t="s">
        <v>41</v>
      </c>
      <c r="E22" s="12">
        <f>ROUND(E20*E21,3)</f>
        <v>3.1019999999999999</v>
      </c>
      <c r="F22" s="12">
        <f>ROUND(F20*F21,3)</f>
        <v>3.1019999999999999</v>
      </c>
      <c r="G22" s="12">
        <f>ROUND(G20*G21,3)</f>
        <v>1.034</v>
      </c>
      <c r="H22" s="12">
        <f t="shared" ref="H22:P22" si="1">ROUND(H20*H21,3)</f>
        <v>2.0680000000000001</v>
      </c>
      <c r="I22" s="12">
        <f t="shared" si="1"/>
        <v>2.0680000000000001</v>
      </c>
      <c r="J22" s="12">
        <f t="shared" si="1"/>
        <v>3.1019999999999999</v>
      </c>
      <c r="K22" s="12">
        <f t="shared" si="1"/>
        <v>2.0680000000000001</v>
      </c>
      <c r="L22" s="12">
        <f t="shared" si="1"/>
        <v>2.0680000000000001</v>
      </c>
      <c r="M22" s="12">
        <f t="shared" si="1"/>
        <v>4.1369999999999996</v>
      </c>
      <c r="N22" s="12">
        <f t="shared" si="1"/>
        <v>2.0680000000000001</v>
      </c>
      <c r="O22" s="12">
        <f>ROUND(O20*O21,3)</f>
        <v>2.0680000000000001</v>
      </c>
      <c r="P22" s="12">
        <f t="shared" si="1"/>
        <v>2.0680000000000001</v>
      </c>
      <c r="Q22" s="12">
        <f>SUM(E22:P22)</f>
        <v>28.953000000000007</v>
      </c>
    </row>
    <row r="23" spans="2:19" ht="12.75" customHeight="1" x14ac:dyDescent="0.2">
      <c r="B23" s="8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2">
        <f>ROUND(Q22/12,3)</f>
        <v>2.4129999999999998</v>
      </c>
    </row>
    <row r="24" spans="2:19" ht="12.75" customHeight="1" x14ac:dyDescent="0.2">
      <c r="B24" s="8">
        <v>11</v>
      </c>
      <c r="C24" s="2" t="s">
        <v>42</v>
      </c>
      <c r="E24" s="12">
        <f>+E14-(E18-E16)-E22</f>
        <v>1014.898</v>
      </c>
      <c r="F24" s="12">
        <f t="shared" ref="F24:P24" si="2">+F14-(F18-F16)-F22</f>
        <v>890.89800000000002</v>
      </c>
      <c r="G24" s="12">
        <f t="shared" si="2"/>
        <v>890.96600000000001</v>
      </c>
      <c r="H24" s="12">
        <f t="shared" si="2"/>
        <v>988.1</v>
      </c>
      <c r="I24" s="12">
        <f t="shared" si="2"/>
        <v>1021.674</v>
      </c>
      <c r="J24" s="12">
        <f t="shared" si="2"/>
        <v>1040.8979999999999</v>
      </c>
      <c r="K24" s="12">
        <f t="shared" si="2"/>
        <v>968.923</v>
      </c>
      <c r="L24" s="12">
        <f t="shared" si="2"/>
        <v>772.0150000000001</v>
      </c>
      <c r="M24" s="12">
        <f t="shared" si="2"/>
        <v>1010.4350000000001</v>
      </c>
      <c r="N24" s="12">
        <f>+N14-(N18-N16)-N22</f>
        <v>1147.0250000000001</v>
      </c>
      <c r="O24" s="12">
        <f>+O14-(O18-O16)-O22</f>
        <v>1211.932</v>
      </c>
      <c r="P24" s="12">
        <f t="shared" si="2"/>
        <v>1128.932</v>
      </c>
      <c r="Q24" s="12">
        <f>SUM(E24:P24)</f>
        <v>12086.696000000002</v>
      </c>
    </row>
    <row r="25" spans="2:19" ht="12.75" customHeight="1" x14ac:dyDescent="0.2">
      <c r="B25" s="8">
        <f>+B24+1</f>
        <v>12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2">
        <f>ROUND(Q24/12,3)</f>
        <v>1007.225</v>
      </c>
    </row>
    <row r="26" spans="2:19" ht="12.75" customHeight="1" x14ac:dyDescent="0.2">
      <c r="B26" s="8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2:19" ht="12.75" customHeight="1" x14ac:dyDescent="0.2">
      <c r="B27" s="8"/>
      <c r="C27" s="7" t="s">
        <v>43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2:19" ht="12.75" customHeight="1" x14ac:dyDescent="0.2">
      <c r="B28" s="8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2:19" ht="30" customHeight="1" x14ac:dyDescent="0.2">
      <c r="B29" s="8">
        <f>+B25+1</f>
        <v>13</v>
      </c>
      <c r="C29" s="2" t="s">
        <v>44</v>
      </c>
      <c r="E29" s="12">
        <f>'Olive Hill - Vanceburg'!E10/1000</f>
        <v>3.94</v>
      </c>
      <c r="F29" s="12">
        <f>'Olive Hill - Vanceburg'!E11/1000</f>
        <v>3.512</v>
      </c>
      <c r="G29" s="12">
        <f>'Olive Hill - Vanceburg'!E12/1000</f>
        <v>3.7530000000000001</v>
      </c>
      <c r="H29" s="12">
        <f>'Olive Hill - Vanceburg'!E13/1000</f>
        <v>4.3230000000000004</v>
      </c>
      <c r="I29" s="12">
        <f>'Olive Hill - Vanceburg'!$E14/1000</f>
        <v>4.6630000000000003</v>
      </c>
      <c r="J29" s="12">
        <f>'Olive Hill - Vanceburg'!$E15/1000</f>
        <v>4.7160000000000002</v>
      </c>
      <c r="K29" s="12">
        <f>'Olive Hill - Vanceburg'!$E16/1000</f>
        <v>4.3369999999999997</v>
      </c>
      <c r="L29" s="12">
        <f>'Olive Hill - Vanceburg'!$E17/1000</f>
        <v>3.0209999999999999</v>
      </c>
      <c r="M29" s="12">
        <f>'Olive Hill - Vanceburg'!$E18/1000</f>
        <v>3.9249999999999998</v>
      </c>
      <c r="N29" s="12">
        <f>'Olive Hill - Vanceburg'!$E19/1000</f>
        <v>5.1509999999999998</v>
      </c>
      <c r="O29" s="12">
        <f>'Olive Hill - Vanceburg'!$E20/1000</f>
        <v>5.1539999999999999</v>
      </c>
      <c r="P29" s="12">
        <f>'Olive Hill - Vanceburg'!$E21/1000</f>
        <v>4.7329999999999997</v>
      </c>
      <c r="Q29" s="12">
        <f>SUM(E29:P29)</f>
        <v>51.227999999999987</v>
      </c>
    </row>
    <row r="30" spans="2:19" ht="12.75" customHeight="1" x14ac:dyDescent="0.2">
      <c r="B30" s="8">
        <f>+B29+1</f>
        <v>14</v>
      </c>
      <c r="C30" s="15" t="s">
        <v>39</v>
      </c>
      <c r="E30" s="13">
        <v>1.0551999999999999</v>
      </c>
      <c r="F30" s="13">
        <f>+$E$30</f>
        <v>1.0551999999999999</v>
      </c>
      <c r="G30" s="13">
        <f t="shared" ref="G30:P30" si="3">+$E$30</f>
        <v>1.0551999999999999</v>
      </c>
      <c r="H30" s="13">
        <f t="shared" si="3"/>
        <v>1.0551999999999999</v>
      </c>
      <c r="I30" s="13">
        <f t="shared" si="3"/>
        <v>1.0551999999999999</v>
      </c>
      <c r="J30" s="13">
        <f t="shared" si="3"/>
        <v>1.0551999999999999</v>
      </c>
      <c r="K30" s="13">
        <f t="shared" si="3"/>
        <v>1.0551999999999999</v>
      </c>
      <c r="L30" s="13">
        <f t="shared" si="3"/>
        <v>1.0551999999999999</v>
      </c>
      <c r="M30" s="13">
        <f t="shared" si="3"/>
        <v>1.0551999999999999</v>
      </c>
      <c r="N30" s="13">
        <f t="shared" si="3"/>
        <v>1.0551999999999999</v>
      </c>
      <c r="O30" s="13">
        <f t="shared" si="3"/>
        <v>1.0551999999999999</v>
      </c>
      <c r="P30" s="13">
        <f t="shared" si="3"/>
        <v>1.0551999999999999</v>
      </c>
      <c r="Q30" s="12"/>
    </row>
    <row r="31" spans="2:19" ht="12.75" customHeight="1" x14ac:dyDescent="0.2">
      <c r="B31" s="8">
        <f>+B30+1</f>
        <v>15</v>
      </c>
      <c r="C31" s="2" t="s">
        <v>45</v>
      </c>
      <c r="E31" s="12">
        <f t="shared" ref="E31:P31" si="4">ROUND(E29*E30,3)</f>
        <v>4.157</v>
      </c>
      <c r="F31" s="12">
        <f t="shared" si="4"/>
        <v>3.706</v>
      </c>
      <c r="G31" s="12">
        <f t="shared" si="4"/>
        <v>3.96</v>
      </c>
      <c r="H31" s="12">
        <f t="shared" si="4"/>
        <v>4.5620000000000003</v>
      </c>
      <c r="I31" s="12">
        <f t="shared" si="4"/>
        <v>4.92</v>
      </c>
      <c r="J31" s="12">
        <f t="shared" si="4"/>
        <v>4.976</v>
      </c>
      <c r="K31" s="12">
        <f t="shared" si="4"/>
        <v>4.5759999999999996</v>
      </c>
      <c r="L31" s="12">
        <f t="shared" si="4"/>
        <v>3.1880000000000002</v>
      </c>
      <c r="M31" s="12">
        <f t="shared" si="4"/>
        <v>4.1420000000000003</v>
      </c>
      <c r="N31" s="12">
        <f t="shared" si="4"/>
        <v>5.4349999999999996</v>
      </c>
      <c r="O31" s="12">
        <f t="shared" si="4"/>
        <v>5.4390000000000001</v>
      </c>
      <c r="P31" s="12">
        <f t="shared" si="4"/>
        <v>4.9939999999999998</v>
      </c>
      <c r="Q31" s="12">
        <f>SUM(E31:P31)</f>
        <v>54.055000000000007</v>
      </c>
    </row>
    <row r="32" spans="2:19" ht="12.75" customHeight="1" x14ac:dyDescent="0.2">
      <c r="B32" s="8">
        <f>+B31+1</f>
        <v>16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>
        <f>ROUND(Q31/12,3)</f>
        <v>4.5049999999999999</v>
      </c>
    </row>
    <row r="33" spans="2:17" ht="12.75" customHeight="1" x14ac:dyDescent="0.2">
      <c r="B33" s="8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2:17" ht="30" customHeight="1" x14ac:dyDescent="0.2">
      <c r="B34" s="8">
        <f>+B32+1</f>
        <v>17</v>
      </c>
      <c r="C34" s="2" t="s">
        <v>46</v>
      </c>
      <c r="E34" s="12">
        <f>'Olive Hill - Vanceburg'!H10/1000</f>
        <v>9.7210000000000001</v>
      </c>
      <c r="F34" s="12">
        <f>'Olive Hill - Vanceburg'!H11/1000</f>
        <v>8.9489999999999998</v>
      </c>
      <c r="G34" s="12">
        <f>'Olive Hill - Vanceburg'!H12/1000</f>
        <v>9.1519999999999992</v>
      </c>
      <c r="H34" s="12">
        <f>'Olive Hill - Vanceburg'!H13/1000</f>
        <v>10.351000000000001</v>
      </c>
      <c r="I34" s="12">
        <f>'Olive Hill - Vanceburg'!H14/1000</f>
        <v>11.227</v>
      </c>
      <c r="J34" s="12">
        <f>'Olive Hill - Vanceburg'!H15/1000</f>
        <v>10.928000000000001</v>
      </c>
      <c r="K34" s="12">
        <f>'Olive Hill - Vanceburg'!H16/1000</f>
        <v>10.634</v>
      </c>
      <c r="L34" s="12">
        <f>'Olive Hill - Vanceburg'!H17/1000</f>
        <v>7.7539999999999996</v>
      </c>
      <c r="M34" s="12">
        <f>'Olive Hill - Vanceburg'!H18/1000</f>
        <v>9.8179999999999996</v>
      </c>
      <c r="N34" s="12">
        <f>'Olive Hill - Vanceburg'!H19/1000</f>
        <v>12.221</v>
      </c>
      <c r="O34" s="12">
        <f>'Olive Hill - Vanceburg'!H20/1000</f>
        <v>11.486000000000001</v>
      </c>
      <c r="P34" s="12">
        <f>'Olive Hill - Vanceburg'!H21/1000</f>
        <v>10.718</v>
      </c>
      <c r="Q34" s="12">
        <f>SUM(E34:P34)</f>
        <v>122.95900000000002</v>
      </c>
    </row>
    <row r="35" spans="2:17" ht="12.75" customHeight="1" x14ac:dyDescent="0.2">
      <c r="B35" s="8">
        <f>+B34+1</f>
        <v>18</v>
      </c>
      <c r="C35" s="15" t="s">
        <v>39</v>
      </c>
      <c r="E35" s="13">
        <v>1.0341260000000001</v>
      </c>
      <c r="F35" s="13">
        <f>+$E$35</f>
        <v>1.0341260000000001</v>
      </c>
      <c r="G35" s="13">
        <f t="shared" ref="G35:P35" si="5">+$E$35</f>
        <v>1.0341260000000001</v>
      </c>
      <c r="H35" s="13">
        <f t="shared" si="5"/>
        <v>1.0341260000000001</v>
      </c>
      <c r="I35" s="13">
        <f t="shared" si="5"/>
        <v>1.0341260000000001</v>
      </c>
      <c r="J35" s="13">
        <f t="shared" si="5"/>
        <v>1.0341260000000001</v>
      </c>
      <c r="K35" s="13">
        <f t="shared" si="5"/>
        <v>1.0341260000000001</v>
      </c>
      <c r="L35" s="13">
        <f t="shared" si="5"/>
        <v>1.0341260000000001</v>
      </c>
      <c r="M35" s="13">
        <f t="shared" si="5"/>
        <v>1.0341260000000001</v>
      </c>
      <c r="N35" s="13">
        <f t="shared" si="5"/>
        <v>1.0341260000000001</v>
      </c>
      <c r="O35" s="13">
        <f t="shared" si="5"/>
        <v>1.0341260000000001</v>
      </c>
      <c r="P35" s="13">
        <f t="shared" si="5"/>
        <v>1.0341260000000001</v>
      </c>
      <c r="Q35" s="12"/>
    </row>
    <row r="36" spans="2:17" ht="12.75" customHeight="1" x14ac:dyDescent="0.2">
      <c r="B36" s="8">
        <f>+B35+1</f>
        <v>19</v>
      </c>
      <c r="C36" s="2" t="s">
        <v>47</v>
      </c>
      <c r="E36" s="12">
        <f>ROUND(E34*E35,3)</f>
        <v>10.053000000000001</v>
      </c>
      <c r="F36" s="12">
        <f t="shared" ref="F36:P36" si="6">ROUND(F34*F35,3)</f>
        <v>9.2539999999999996</v>
      </c>
      <c r="G36" s="12">
        <f t="shared" si="6"/>
        <v>9.4640000000000004</v>
      </c>
      <c r="H36" s="12">
        <f t="shared" si="6"/>
        <v>10.704000000000001</v>
      </c>
      <c r="I36" s="12">
        <f t="shared" si="6"/>
        <v>11.61</v>
      </c>
      <c r="J36" s="12">
        <f t="shared" si="6"/>
        <v>11.301</v>
      </c>
      <c r="K36" s="12">
        <f t="shared" si="6"/>
        <v>10.997</v>
      </c>
      <c r="L36" s="12">
        <f t="shared" si="6"/>
        <v>8.0190000000000001</v>
      </c>
      <c r="M36" s="12">
        <f t="shared" si="6"/>
        <v>10.153</v>
      </c>
      <c r="N36" s="12">
        <f t="shared" si="6"/>
        <v>12.638</v>
      </c>
      <c r="O36" s="12">
        <f t="shared" si="6"/>
        <v>11.878</v>
      </c>
      <c r="P36" s="12">
        <f t="shared" si="6"/>
        <v>11.084</v>
      </c>
      <c r="Q36" s="12">
        <f>SUM(E36:P36)</f>
        <v>127.15500000000003</v>
      </c>
    </row>
    <row r="37" spans="2:17" ht="12.75" customHeight="1" x14ac:dyDescent="0.2">
      <c r="B37" s="8">
        <f>+B36+1</f>
        <v>20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>
        <f>ROUND(Q36/12,3)</f>
        <v>10.596</v>
      </c>
    </row>
    <row r="38" spans="2:17" x14ac:dyDescent="0.2">
      <c r="B38" s="8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2:17" x14ac:dyDescent="0.2">
      <c r="B39" s="8">
        <f>+B37+1</f>
        <v>21</v>
      </c>
      <c r="C39" s="2" t="s">
        <v>48</v>
      </c>
      <c r="E39" s="16">
        <f>+E31+E36</f>
        <v>14.21</v>
      </c>
      <c r="F39" s="16">
        <f t="shared" ref="F39:P39" si="7">+F31+F36</f>
        <v>12.959999999999999</v>
      </c>
      <c r="G39" s="16">
        <f t="shared" si="7"/>
        <v>13.423999999999999</v>
      </c>
      <c r="H39" s="16">
        <f t="shared" si="7"/>
        <v>15.266000000000002</v>
      </c>
      <c r="I39" s="16">
        <f t="shared" si="7"/>
        <v>16.53</v>
      </c>
      <c r="J39" s="16">
        <f t="shared" si="7"/>
        <v>16.277000000000001</v>
      </c>
      <c r="K39" s="16">
        <f t="shared" si="7"/>
        <v>15.573</v>
      </c>
      <c r="L39" s="16">
        <f t="shared" si="7"/>
        <v>11.207000000000001</v>
      </c>
      <c r="M39" s="16">
        <f t="shared" si="7"/>
        <v>14.295000000000002</v>
      </c>
      <c r="N39" s="16">
        <f t="shared" si="7"/>
        <v>18.073</v>
      </c>
      <c r="O39" s="16">
        <f t="shared" si="7"/>
        <v>17.317</v>
      </c>
      <c r="P39" s="16">
        <f t="shared" si="7"/>
        <v>16.077999999999999</v>
      </c>
      <c r="Q39" s="12">
        <f>SUM(E39:P39)</f>
        <v>181.21000000000004</v>
      </c>
    </row>
    <row r="40" spans="2:17" x14ac:dyDescent="0.2">
      <c r="B40" s="8">
        <f>+B39+1</f>
        <v>22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2">
        <f>ROUND(Q39/12,3)</f>
        <v>15.101000000000001</v>
      </c>
    </row>
    <row r="41" spans="2:17" x14ac:dyDescent="0.2">
      <c r="B41" s="8"/>
    </row>
    <row r="42" spans="2:17" x14ac:dyDescent="0.2">
      <c r="B42" s="8">
        <f>+B40+1</f>
        <v>23</v>
      </c>
      <c r="C42" s="18" t="s">
        <v>49</v>
      </c>
      <c r="F42" s="12">
        <f>+Q40</f>
        <v>15.101000000000001</v>
      </c>
      <c r="G42" s="19" t="s">
        <v>50</v>
      </c>
      <c r="H42" s="12">
        <f>+$Q$25</f>
        <v>1007.225</v>
      </c>
      <c r="I42" s="19" t="s">
        <v>51</v>
      </c>
      <c r="J42" s="15">
        <f>ROUND(F42/H42,3)</f>
        <v>1.4999999999999999E-2</v>
      </c>
      <c r="L42" s="12"/>
      <c r="M42" s="19"/>
      <c r="N42" s="12"/>
      <c r="O42" s="19"/>
    </row>
    <row r="43" spans="2:17" x14ac:dyDescent="0.2">
      <c r="B43" s="8"/>
    </row>
    <row r="44" spans="2:17" x14ac:dyDescent="0.2">
      <c r="B44" s="8">
        <f>+B42+1</f>
        <v>24</v>
      </c>
      <c r="C44" s="2" t="s">
        <v>52</v>
      </c>
      <c r="E44" s="16">
        <f>+E24-E39</f>
        <v>1000.688</v>
      </c>
      <c r="F44" s="16">
        <f t="shared" ref="F44:O44" si="8">+F24-F39</f>
        <v>877.93799999999999</v>
      </c>
      <c r="G44" s="16">
        <f t="shared" si="8"/>
        <v>877.54200000000003</v>
      </c>
      <c r="H44" s="16">
        <f t="shared" si="8"/>
        <v>972.83400000000006</v>
      </c>
      <c r="I44" s="16">
        <f t="shared" si="8"/>
        <v>1005.144</v>
      </c>
      <c r="J44" s="16">
        <f t="shared" si="8"/>
        <v>1024.6209999999999</v>
      </c>
      <c r="K44" s="16">
        <f t="shared" si="8"/>
        <v>953.35</v>
      </c>
      <c r="L44" s="16">
        <f t="shared" si="8"/>
        <v>760.80800000000011</v>
      </c>
      <c r="M44" s="16">
        <f t="shared" si="8"/>
        <v>996.1400000000001</v>
      </c>
      <c r="N44" s="16">
        <f t="shared" si="8"/>
        <v>1128.952</v>
      </c>
      <c r="O44" s="16">
        <f t="shared" si="8"/>
        <v>1194.615</v>
      </c>
      <c r="P44" s="16">
        <f>+P24-P39</f>
        <v>1112.854</v>
      </c>
      <c r="Q44" s="12">
        <f>SUM(E44:P44)</f>
        <v>11905.485999999999</v>
      </c>
    </row>
    <row r="45" spans="2:17" x14ac:dyDescent="0.2">
      <c r="B45" s="8">
        <f>+B44+1</f>
        <v>25</v>
      </c>
      <c r="P45" s="20"/>
      <c r="Q45" s="12">
        <f>ROUND(Q44/12,3)</f>
        <v>992.12400000000002</v>
      </c>
    </row>
    <row r="46" spans="2:17" x14ac:dyDescent="0.2">
      <c r="B46" s="8"/>
      <c r="P46" s="20"/>
    </row>
    <row r="47" spans="2:17" ht="12.75" customHeight="1" x14ac:dyDescent="0.2">
      <c r="B47" s="8">
        <f>+B45+1</f>
        <v>26</v>
      </c>
      <c r="C47" s="18" t="s">
        <v>53</v>
      </c>
      <c r="F47" s="16">
        <f>+Q45</f>
        <v>992.12400000000002</v>
      </c>
      <c r="G47" s="21" t="s">
        <v>50</v>
      </c>
      <c r="H47" s="16">
        <f>+$Q$25</f>
        <v>1007.225</v>
      </c>
      <c r="I47" s="19" t="s">
        <v>51</v>
      </c>
      <c r="J47" s="15">
        <f>ROUND(F47/H47,3)</f>
        <v>0.98499999999999999</v>
      </c>
      <c r="Q47" s="22"/>
    </row>
    <row r="48" spans="2:17" ht="17.25" customHeight="1" x14ac:dyDescent="0.2">
      <c r="B48" s="8"/>
      <c r="F48" s="16"/>
      <c r="G48" s="16"/>
      <c r="H48" s="16"/>
      <c r="Q48" s="22"/>
    </row>
    <row r="49" spans="2:17" ht="25.5" customHeight="1" x14ac:dyDescent="0.2">
      <c r="B49" s="8" t="s">
        <v>54</v>
      </c>
      <c r="C49" s="2" t="s">
        <v>55</v>
      </c>
      <c r="Q49" s="22"/>
    </row>
    <row r="50" spans="2:17" ht="26.25" customHeight="1" x14ac:dyDescent="0.2">
      <c r="Q50" s="22"/>
    </row>
    <row r="51" spans="2:17" x14ac:dyDescent="0.2">
      <c r="Q51" s="22"/>
    </row>
    <row r="52" spans="2:17" x14ac:dyDescent="0.2">
      <c r="Q52" s="22"/>
    </row>
    <row r="53" spans="2:17" x14ac:dyDescent="0.2">
      <c r="Q53" s="22"/>
    </row>
    <row r="54" spans="2:17" x14ac:dyDescent="0.2">
      <c r="Q54" s="22"/>
    </row>
    <row r="55" spans="2:17" x14ac:dyDescent="0.2">
      <c r="Q55" s="22"/>
    </row>
  </sheetData>
  <printOptions horizontalCentered="1"/>
  <pageMargins left="0" right="0" top="1" bottom="0.5" header="0.5" footer="0"/>
  <pageSetup scale="70" orientation="landscape" r:id="rId1"/>
  <headerFooter alignWithMargins="0">
    <oddHeader xml:space="preserve">&amp;CKENTUCKY POWER COMPANY
TEST YEAR ENDED FEBRUARY 28, 2017&amp;RSECTION V
SCHEDULE 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8"/>
  <sheetViews>
    <sheetView zoomScale="90" zoomScaleNormal="90" workbookViewId="0">
      <pane ySplit="7" topLeftCell="A8" activePane="bottomLeft" state="frozen"/>
      <selection activeCell="U27" sqref="U27"/>
      <selection pane="bottomLeft" activeCell="U27" sqref="U27"/>
    </sheetView>
  </sheetViews>
  <sheetFormatPr defaultColWidth="9.140625" defaultRowHeight="12.75" x14ac:dyDescent="0.2"/>
  <cols>
    <col min="1" max="1" width="2.28515625" style="2" customWidth="1"/>
    <col min="2" max="2" width="6.140625" style="1" bestFit="1" customWidth="1"/>
    <col min="3" max="3" width="5.7109375" style="1" customWidth="1"/>
    <col min="4" max="4" width="29.42578125" style="2" bestFit="1" customWidth="1"/>
    <col min="5" max="5" width="2.28515625" style="2" customWidth="1"/>
    <col min="6" max="6" width="14.140625" style="2" customWidth="1"/>
    <col min="7" max="8" width="12.7109375" style="2" customWidth="1"/>
    <col min="9" max="9" width="2.28515625" style="2" customWidth="1"/>
    <col min="10" max="14" width="12.7109375" style="2" customWidth="1"/>
    <col min="15" max="17" width="8.7109375" style="2" customWidth="1"/>
    <col min="18" max="16384" width="9.140625" style="2"/>
  </cols>
  <sheetData>
    <row r="1" spans="2:17" x14ac:dyDescent="0.2">
      <c r="I1" s="1"/>
      <c r="N1" s="3"/>
    </row>
    <row r="2" spans="2:17" x14ac:dyDescent="0.2">
      <c r="N2" s="3"/>
    </row>
    <row r="3" spans="2:17" x14ac:dyDescent="0.2">
      <c r="I3" s="5"/>
    </row>
    <row r="4" spans="2:17" x14ac:dyDescent="0.2">
      <c r="I4" s="4" t="s">
        <v>56</v>
      </c>
    </row>
    <row r="5" spans="2:17" x14ac:dyDescent="0.2">
      <c r="I5" s="7"/>
    </row>
    <row r="6" spans="2:17" ht="25.5" x14ac:dyDescent="0.2">
      <c r="B6" s="6" t="s">
        <v>1</v>
      </c>
      <c r="C6" s="6"/>
      <c r="D6" s="23" t="s">
        <v>57</v>
      </c>
      <c r="F6" s="24" t="s">
        <v>58</v>
      </c>
      <c r="G6" s="6" t="s">
        <v>59</v>
      </c>
      <c r="H6" s="6" t="s">
        <v>60</v>
      </c>
      <c r="I6" s="6"/>
      <c r="J6" s="6" t="s">
        <v>61</v>
      </c>
      <c r="K6" s="6"/>
      <c r="L6" s="6"/>
      <c r="M6" s="6"/>
      <c r="N6" s="6"/>
      <c r="O6" s="6"/>
      <c r="P6" s="6"/>
    </row>
    <row r="7" spans="2:17" x14ac:dyDescent="0.2">
      <c r="B7" s="6" t="s">
        <v>62</v>
      </c>
      <c r="C7" s="6"/>
      <c r="D7" s="8">
        <f>+B7-1</f>
        <v>-2</v>
      </c>
      <c r="F7" s="8">
        <f>+D7-1</f>
        <v>-3</v>
      </c>
      <c r="G7" s="8">
        <f>+F7-1</f>
        <v>-4</v>
      </c>
      <c r="H7" s="8">
        <f t="shared" ref="H7:N7" si="0">+G7-1</f>
        <v>-5</v>
      </c>
      <c r="I7" s="8"/>
      <c r="J7" s="8">
        <f>+H7-1</f>
        <v>-6</v>
      </c>
      <c r="K7" s="8">
        <f t="shared" si="0"/>
        <v>-7</v>
      </c>
      <c r="L7" s="8">
        <f t="shared" si="0"/>
        <v>-8</v>
      </c>
      <c r="M7" s="8">
        <f t="shared" si="0"/>
        <v>-9</v>
      </c>
      <c r="N7" s="8">
        <f t="shared" si="0"/>
        <v>-10</v>
      </c>
      <c r="O7" s="8"/>
      <c r="P7" s="6"/>
    </row>
    <row r="8" spans="2:17" x14ac:dyDescent="0.2">
      <c r="B8" s="6"/>
      <c r="C8" s="6"/>
      <c r="D8" s="8"/>
      <c r="F8" s="8"/>
      <c r="G8" s="8"/>
      <c r="H8" s="8"/>
      <c r="I8" s="8"/>
      <c r="J8" s="8"/>
      <c r="K8" s="8"/>
      <c r="L8" s="8"/>
      <c r="M8" s="8"/>
      <c r="N8" s="8"/>
      <c r="O8" s="8"/>
      <c r="P8" s="6"/>
    </row>
    <row r="9" spans="2:17" x14ac:dyDescent="0.2">
      <c r="B9" s="8"/>
      <c r="C9" s="25" t="s">
        <v>63</v>
      </c>
    </row>
    <row r="10" spans="2:17" ht="12.75" customHeight="1" x14ac:dyDescent="0.2">
      <c r="B10" s="8">
        <v>1</v>
      </c>
      <c r="C10" s="8"/>
      <c r="D10" s="2" t="s">
        <v>64</v>
      </c>
      <c r="F10" s="26">
        <v>1349938.38</v>
      </c>
      <c r="G10" s="27">
        <f>'Olive Hill - Vanceburg'!R22</f>
        <v>3.4099999999999998E-2</v>
      </c>
      <c r="H10" s="26">
        <f>ROUND(F10*G10,0)</f>
        <v>46033</v>
      </c>
      <c r="I10" s="26"/>
      <c r="J10" s="26">
        <f>+F10+H10</f>
        <v>1395971.38</v>
      </c>
      <c r="K10" s="6"/>
      <c r="L10" s="6"/>
      <c r="M10" s="6"/>
      <c r="N10" s="6"/>
      <c r="O10" s="6"/>
      <c r="P10" s="6"/>
      <c r="Q10" s="7"/>
    </row>
    <row r="11" spans="2:17" ht="12.75" customHeight="1" x14ac:dyDescent="0.2">
      <c r="B11" s="8"/>
      <c r="C11" s="8"/>
      <c r="F11" s="26"/>
      <c r="G11" s="27"/>
      <c r="H11" s="26"/>
      <c r="I11" s="26"/>
      <c r="J11" s="26"/>
      <c r="K11" s="6"/>
      <c r="L11" s="6"/>
      <c r="M11" s="6"/>
      <c r="N11" s="6"/>
      <c r="O11" s="6"/>
      <c r="P11" s="6"/>
      <c r="Q11" s="7"/>
    </row>
    <row r="12" spans="2:17" ht="30" customHeight="1" x14ac:dyDescent="0.2">
      <c r="B12" s="8">
        <f>+B10+1</f>
        <v>2</v>
      </c>
      <c r="C12" s="8"/>
      <c r="D12" s="2" t="s">
        <v>65</v>
      </c>
      <c r="F12" s="28">
        <f>'Olive Hill - Vanceburg'!I24/1000</f>
        <v>58618.523000000001</v>
      </c>
      <c r="G12" s="27">
        <f>'Olive Hill - Vanceburg'!R22</f>
        <v>3.4099999999999998E-2</v>
      </c>
      <c r="H12" s="26">
        <f>ROUND(F12*G12,0)</f>
        <v>1999</v>
      </c>
      <c r="I12" s="26"/>
      <c r="J12" s="26">
        <f>+F12+H12</f>
        <v>60617.523000000001</v>
      </c>
      <c r="K12" s="6"/>
      <c r="L12" s="6"/>
      <c r="M12" s="6"/>
      <c r="N12" s="6"/>
      <c r="O12" s="6"/>
      <c r="P12" s="6"/>
      <c r="Q12" s="7"/>
    </row>
    <row r="13" spans="2:17" ht="11.45" customHeight="1" x14ac:dyDescent="0.2">
      <c r="B13" s="8"/>
      <c r="C13" s="8"/>
      <c r="F13" s="28"/>
      <c r="G13" s="27"/>
      <c r="H13" s="26"/>
      <c r="I13" s="26"/>
      <c r="J13" s="26"/>
      <c r="K13" s="6"/>
      <c r="L13" s="6"/>
      <c r="M13" s="6"/>
      <c r="N13" s="6"/>
      <c r="O13" s="6"/>
      <c r="P13" s="6"/>
      <c r="Q13" s="7"/>
    </row>
    <row r="14" spans="2:17" ht="12.75" customHeight="1" x14ac:dyDescent="0.2">
      <c r="B14" s="8"/>
      <c r="C14" s="25" t="s">
        <v>66</v>
      </c>
      <c r="F14" s="28"/>
      <c r="G14" s="11"/>
      <c r="H14" s="28"/>
      <c r="I14" s="28"/>
      <c r="J14" s="28"/>
      <c r="K14" s="12"/>
      <c r="L14" s="12"/>
      <c r="M14" s="12"/>
      <c r="N14" s="12"/>
      <c r="O14" s="12"/>
      <c r="P14" s="12"/>
    </row>
    <row r="15" spans="2:17" ht="30" customHeight="1" x14ac:dyDescent="0.2">
      <c r="B15" s="8">
        <f>+B12+1</f>
        <v>3</v>
      </c>
      <c r="C15" s="8"/>
      <c r="D15" s="2" t="s">
        <v>67</v>
      </c>
      <c r="F15" s="28">
        <f>'Olive Hill - Vanceburg'!F24/1000</f>
        <v>23064.120999999999</v>
      </c>
      <c r="G15" s="27">
        <f>'Olive Hill - Vanceburg'!R24</f>
        <v>5.552E-2</v>
      </c>
      <c r="H15" s="26">
        <f>ROUND(F15*G15,0)</f>
        <v>1281</v>
      </c>
      <c r="I15" s="26"/>
      <c r="J15" s="26">
        <f>+F15+H15</f>
        <v>24345.120999999999</v>
      </c>
      <c r="K15" s="12"/>
      <c r="L15" s="12"/>
      <c r="M15" s="12"/>
      <c r="N15" s="12"/>
      <c r="O15" s="12"/>
      <c r="P15" s="12"/>
    </row>
    <row r="16" spans="2:17" ht="12.75" customHeight="1" x14ac:dyDescent="0.2">
      <c r="B16" s="8"/>
      <c r="C16" s="8"/>
      <c r="F16" s="12"/>
      <c r="G16" s="12"/>
      <c r="H16" s="14"/>
      <c r="I16" s="14"/>
      <c r="J16" s="14"/>
      <c r="K16" s="12"/>
      <c r="L16" s="12"/>
      <c r="M16" s="12"/>
      <c r="N16" s="12"/>
      <c r="O16" s="12"/>
      <c r="P16" s="12"/>
    </row>
    <row r="17" spans="2:16" ht="12.75" customHeight="1" x14ac:dyDescent="0.2">
      <c r="B17" s="8"/>
      <c r="C17" s="8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2:16" ht="39" customHeight="1" x14ac:dyDescent="0.2">
      <c r="B18" s="8"/>
      <c r="C18" s="8"/>
      <c r="F18" s="6" t="s">
        <v>68</v>
      </c>
      <c r="G18" s="24" t="s">
        <v>69</v>
      </c>
      <c r="H18" s="6" t="s">
        <v>70</v>
      </c>
      <c r="I18" s="6"/>
      <c r="J18" s="6" t="s">
        <v>71</v>
      </c>
      <c r="K18" s="6" t="s">
        <v>72</v>
      </c>
      <c r="L18" s="6" t="s">
        <v>73</v>
      </c>
      <c r="M18" s="6" t="s">
        <v>74</v>
      </c>
      <c r="N18" s="6" t="s">
        <v>75</v>
      </c>
      <c r="O18" s="12"/>
      <c r="P18" s="12"/>
    </row>
    <row r="19" spans="2:16" ht="12.75" customHeight="1" x14ac:dyDescent="0.2">
      <c r="B19" s="8"/>
      <c r="C19" s="8"/>
      <c r="F19" s="8">
        <f>+F7</f>
        <v>-3</v>
      </c>
      <c r="G19" s="8">
        <f>+G7</f>
        <v>-4</v>
      </c>
      <c r="H19" s="8">
        <f>+H7</f>
        <v>-5</v>
      </c>
      <c r="I19" s="8"/>
      <c r="J19" s="8">
        <f>+J7</f>
        <v>-6</v>
      </c>
      <c r="K19" s="8">
        <f>+K7</f>
        <v>-7</v>
      </c>
      <c r="L19" s="8">
        <f>+L7</f>
        <v>-8</v>
      </c>
      <c r="M19" s="8">
        <f>+M7</f>
        <v>-9</v>
      </c>
      <c r="N19" s="8">
        <f>+N7</f>
        <v>-10</v>
      </c>
      <c r="O19" s="12"/>
      <c r="P19" s="12"/>
    </row>
    <row r="20" spans="2:16" ht="12.75" customHeight="1" x14ac:dyDescent="0.2">
      <c r="B20" s="8"/>
      <c r="C20" s="8"/>
      <c r="F20" s="29"/>
      <c r="G20" s="6"/>
      <c r="H20" s="6"/>
      <c r="I20" s="6"/>
      <c r="J20" s="6"/>
      <c r="K20" s="6"/>
      <c r="L20" s="6"/>
      <c r="M20" s="6"/>
      <c r="N20" s="6"/>
      <c r="O20" s="12"/>
      <c r="P20" s="12"/>
    </row>
    <row r="21" spans="2:16" ht="12.75" customHeight="1" x14ac:dyDescent="0.2">
      <c r="B21" s="8"/>
      <c r="C21" s="30" t="s">
        <v>76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2:16" ht="12.75" customHeight="1" x14ac:dyDescent="0.2">
      <c r="B22" s="8">
        <f>+B15+1</f>
        <v>4</v>
      </c>
      <c r="C22" s="8"/>
      <c r="D22" s="2" t="s">
        <v>77</v>
      </c>
      <c r="F22" s="14">
        <v>4015884</v>
      </c>
      <c r="G22" s="14">
        <v>0</v>
      </c>
      <c r="H22" s="14">
        <f>+F22-G22</f>
        <v>4015884</v>
      </c>
      <c r="I22" s="14"/>
      <c r="J22" s="12"/>
      <c r="K22" s="12"/>
      <c r="L22" s="12"/>
      <c r="M22" s="12"/>
      <c r="N22" s="12"/>
      <c r="O22" s="12"/>
      <c r="P22" s="12"/>
    </row>
    <row r="23" spans="2:16" ht="12.75" customHeight="1" x14ac:dyDescent="0.2">
      <c r="B23" s="8">
        <f>+B22+1</f>
        <v>5</v>
      </c>
      <c r="C23" s="8"/>
      <c r="D23" s="2" t="s">
        <v>78</v>
      </c>
      <c r="F23" s="14">
        <v>3498858</v>
      </c>
      <c r="G23" s="14">
        <v>0</v>
      </c>
      <c r="H23" s="14">
        <f>+F23-G23</f>
        <v>3498858</v>
      </c>
      <c r="I23" s="14"/>
      <c r="J23" s="12"/>
      <c r="K23" s="12"/>
      <c r="L23" s="12"/>
      <c r="M23" s="12"/>
      <c r="N23" s="12"/>
      <c r="O23" s="12"/>
      <c r="P23" s="12"/>
    </row>
    <row r="24" spans="2:16" ht="12.75" customHeight="1" x14ac:dyDescent="0.2">
      <c r="B24" s="8">
        <f>+B23+1</f>
        <v>6</v>
      </c>
      <c r="C24" s="8"/>
      <c r="D24" s="2" t="s">
        <v>79</v>
      </c>
      <c r="F24" s="14">
        <v>0</v>
      </c>
      <c r="G24" s="14">
        <v>0</v>
      </c>
      <c r="H24" s="14">
        <f>+F24-G24</f>
        <v>0</v>
      </c>
      <c r="I24" s="14"/>
      <c r="J24" s="12"/>
      <c r="K24" s="12"/>
      <c r="L24" s="12"/>
      <c r="M24" s="12"/>
      <c r="N24" s="12"/>
      <c r="O24" s="12"/>
      <c r="P24" s="12"/>
    </row>
    <row r="25" spans="2:16" ht="12.75" customHeight="1" x14ac:dyDescent="0.2">
      <c r="B25" s="8"/>
      <c r="C25" s="8"/>
      <c r="F25" s="11" t="s">
        <v>36</v>
      </c>
      <c r="G25" s="11" t="s">
        <v>36</v>
      </c>
      <c r="H25" s="11" t="s">
        <v>36</v>
      </c>
      <c r="I25" s="11"/>
      <c r="J25" s="11"/>
      <c r="K25" s="11"/>
      <c r="L25" s="11"/>
      <c r="M25" s="11"/>
      <c r="N25" s="11"/>
      <c r="O25" s="11"/>
      <c r="P25" s="12"/>
    </row>
    <row r="26" spans="2:16" ht="12.75" customHeight="1" x14ac:dyDescent="0.2">
      <c r="B26" s="8">
        <f>+B24+1</f>
        <v>7</v>
      </c>
      <c r="C26" s="8"/>
      <c r="D26" s="1" t="s">
        <v>80</v>
      </c>
      <c r="F26" s="14">
        <f>SUM(F22:F25)</f>
        <v>7514742</v>
      </c>
      <c r="G26" s="14">
        <f>SUM(G22:G25)</f>
        <v>0</v>
      </c>
      <c r="H26" s="14">
        <f>SUM(H22:H25)</f>
        <v>7514742</v>
      </c>
      <c r="I26" s="14"/>
      <c r="J26" s="14"/>
      <c r="K26" s="14"/>
      <c r="L26" s="14"/>
      <c r="M26" s="14"/>
      <c r="N26" s="14"/>
      <c r="O26" s="14"/>
      <c r="P26" s="12"/>
    </row>
    <row r="27" spans="2:16" ht="12.75" customHeight="1" x14ac:dyDescent="0.2">
      <c r="B27" s="8"/>
      <c r="C27" s="8"/>
      <c r="F27" s="11" t="s">
        <v>36</v>
      </c>
      <c r="G27" s="11" t="s">
        <v>36</v>
      </c>
      <c r="H27" s="11" t="s">
        <v>36</v>
      </c>
      <c r="I27" s="11"/>
      <c r="J27" s="11"/>
      <c r="K27" s="11"/>
      <c r="L27" s="11"/>
      <c r="M27" s="11"/>
      <c r="N27" s="11"/>
      <c r="O27" s="14"/>
      <c r="P27" s="12"/>
    </row>
    <row r="28" spans="2:16" ht="12.75" customHeight="1" x14ac:dyDescent="0.2">
      <c r="B28" s="8"/>
      <c r="C28" s="8"/>
      <c r="F28" s="31"/>
      <c r="G28" s="14"/>
      <c r="H28" s="14"/>
      <c r="I28" s="14"/>
      <c r="J28" s="14"/>
      <c r="K28" s="14"/>
      <c r="L28" s="14"/>
      <c r="M28" s="14"/>
      <c r="N28" s="14"/>
      <c r="O28" s="14"/>
      <c r="P28" s="12"/>
    </row>
    <row r="29" spans="2:16" ht="12.75" customHeight="1" x14ac:dyDescent="0.2">
      <c r="B29" s="8"/>
      <c r="C29" s="30" t="s">
        <v>81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2:16" ht="12.75" customHeight="1" x14ac:dyDescent="0.2">
      <c r="B30" s="8">
        <f>+B26+1</f>
        <v>8</v>
      </c>
      <c r="C30" s="8"/>
      <c r="D30" s="2" t="s">
        <v>82</v>
      </c>
      <c r="F30" s="14">
        <v>5639148</v>
      </c>
      <c r="G30" s="14">
        <v>0</v>
      </c>
      <c r="H30" s="14">
        <f>+F30-G30</f>
        <v>5639148</v>
      </c>
      <c r="I30" s="14"/>
      <c r="J30" s="14">
        <v>0</v>
      </c>
      <c r="K30" s="14">
        <v>0</v>
      </c>
      <c r="L30" s="14">
        <v>0</v>
      </c>
      <c r="M30" s="14">
        <f>+J30+K30+L30</f>
        <v>0</v>
      </c>
      <c r="N30" s="14">
        <f>+H30-M30</f>
        <v>5639148</v>
      </c>
      <c r="O30" s="12"/>
      <c r="P30" s="12"/>
    </row>
    <row r="31" spans="2:16" ht="12.75" customHeight="1" x14ac:dyDescent="0.2">
      <c r="B31" s="8">
        <f>+B30+1</f>
        <v>9</v>
      </c>
      <c r="C31" s="8"/>
      <c r="D31" s="2" t="s">
        <v>83</v>
      </c>
      <c r="F31" s="14">
        <v>-18478</v>
      </c>
      <c r="G31" s="14">
        <v>0</v>
      </c>
      <c r="H31" s="14">
        <f t="shared" ref="H31:H38" si="1">+F31-G31</f>
        <v>-18478</v>
      </c>
      <c r="I31" s="14"/>
      <c r="J31" s="14">
        <v>0</v>
      </c>
      <c r="K31" s="14">
        <v>0</v>
      </c>
      <c r="L31" s="14">
        <v>0</v>
      </c>
      <c r="M31" s="14">
        <f t="shared" ref="M31:M35" si="2">+J31+K31+L31</f>
        <v>0</v>
      </c>
      <c r="N31" s="14">
        <f t="shared" ref="N31:N35" si="3">+H31-M31</f>
        <v>-18478</v>
      </c>
      <c r="O31" s="14"/>
      <c r="P31" s="12"/>
    </row>
    <row r="32" spans="2:16" ht="12.75" customHeight="1" x14ac:dyDescent="0.2">
      <c r="B32" s="8"/>
      <c r="C32" s="8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2"/>
    </row>
    <row r="33" spans="2:20" ht="12.75" customHeight="1" x14ac:dyDescent="0.2">
      <c r="B33" s="8">
        <f>+B31+1</f>
        <v>10</v>
      </c>
      <c r="C33" s="8"/>
      <c r="D33" s="2" t="s">
        <v>64</v>
      </c>
      <c r="F33" s="14">
        <f>+F10</f>
        <v>1349938.38</v>
      </c>
      <c r="G33" s="14">
        <f>+F10</f>
        <v>1349938.38</v>
      </c>
      <c r="H33" s="14">
        <f t="shared" si="1"/>
        <v>0</v>
      </c>
      <c r="I33" s="14"/>
      <c r="J33" s="14">
        <v>0</v>
      </c>
      <c r="K33" s="14">
        <v>0</v>
      </c>
      <c r="L33" s="14">
        <v>0</v>
      </c>
      <c r="M33" s="14">
        <f t="shared" si="2"/>
        <v>0</v>
      </c>
      <c r="N33" s="14">
        <f t="shared" si="3"/>
        <v>0</v>
      </c>
      <c r="O33" s="12"/>
      <c r="P33" s="12"/>
    </row>
    <row r="34" spans="2:20" ht="30" customHeight="1" x14ac:dyDescent="0.2">
      <c r="B34" s="8">
        <f>+B33+1</f>
        <v>11</v>
      </c>
      <c r="C34" s="8"/>
      <c r="D34" s="32" t="s">
        <v>84</v>
      </c>
      <c r="F34" s="14">
        <f>+F15</f>
        <v>23064.120999999999</v>
      </c>
      <c r="G34" s="14">
        <v>0</v>
      </c>
      <c r="H34" s="14">
        <f>+F34-G34</f>
        <v>23064.120999999999</v>
      </c>
      <c r="I34" s="14"/>
      <c r="J34" s="14">
        <f>+H34</f>
        <v>23064.120999999999</v>
      </c>
      <c r="K34" s="14">
        <v>0</v>
      </c>
      <c r="L34" s="14">
        <v>0</v>
      </c>
      <c r="M34" s="14">
        <f>+J34+K34+L34</f>
        <v>23064.120999999999</v>
      </c>
      <c r="N34" s="14">
        <f>+H34-M34</f>
        <v>0</v>
      </c>
      <c r="O34" s="12"/>
      <c r="P34" s="12"/>
    </row>
    <row r="35" spans="2:20" ht="30" customHeight="1" x14ac:dyDescent="0.2">
      <c r="B35" s="8">
        <f>+B34+1</f>
        <v>12</v>
      </c>
      <c r="C35" s="8"/>
      <c r="D35" s="32" t="s">
        <v>85</v>
      </c>
      <c r="F35" s="14">
        <f>+F12</f>
        <v>58618.523000000001</v>
      </c>
      <c r="G35" s="14">
        <v>0</v>
      </c>
      <c r="H35" s="14">
        <f t="shared" si="1"/>
        <v>58618.523000000001</v>
      </c>
      <c r="I35" s="14"/>
      <c r="J35" s="14">
        <v>0</v>
      </c>
      <c r="K35" s="14">
        <f>+H35</f>
        <v>58618.523000000001</v>
      </c>
      <c r="L35" s="14">
        <v>0</v>
      </c>
      <c r="M35" s="14">
        <f t="shared" si="2"/>
        <v>58618.523000000001</v>
      </c>
      <c r="N35" s="14">
        <f t="shared" si="3"/>
        <v>0</v>
      </c>
      <c r="O35" s="12"/>
      <c r="P35" s="12"/>
    </row>
    <row r="36" spans="2:20" ht="25.5" x14ac:dyDescent="0.2">
      <c r="B36" s="8">
        <f>+B35+1</f>
        <v>13</v>
      </c>
      <c r="C36" s="8"/>
      <c r="D36" s="6" t="s">
        <v>86</v>
      </c>
      <c r="F36" s="28">
        <f>SUM(F33:F35)</f>
        <v>1431621.024</v>
      </c>
      <c r="G36" s="28">
        <f>SUM(G33:G35)</f>
        <v>1349938.38</v>
      </c>
      <c r="H36" s="28">
        <f t="shared" ref="H36:N36" si="4">SUM(H33:H35)</f>
        <v>81682.644</v>
      </c>
      <c r="I36" s="28"/>
      <c r="J36" s="28">
        <f t="shared" si="4"/>
        <v>23064.120999999999</v>
      </c>
      <c r="K36" s="28">
        <f t="shared" si="4"/>
        <v>58618.523000000001</v>
      </c>
      <c r="L36" s="28">
        <f t="shared" si="4"/>
        <v>0</v>
      </c>
      <c r="M36" s="28">
        <f>SUM(M33:M35)</f>
        <v>81682.644</v>
      </c>
      <c r="N36" s="28">
        <f t="shared" si="4"/>
        <v>0</v>
      </c>
      <c r="O36" s="11"/>
      <c r="P36" s="12"/>
    </row>
    <row r="37" spans="2:20" x14ac:dyDescent="0.2">
      <c r="B37" s="8"/>
      <c r="C37" s="8"/>
      <c r="D37" s="1"/>
      <c r="F37" s="28"/>
      <c r="G37" s="28"/>
      <c r="H37" s="28"/>
      <c r="I37" s="28"/>
      <c r="J37" s="28"/>
      <c r="K37" s="28"/>
      <c r="L37" s="28"/>
      <c r="M37" s="28"/>
      <c r="N37" s="28"/>
      <c r="O37" s="11"/>
      <c r="P37" s="12"/>
    </row>
    <row r="38" spans="2:20" x14ac:dyDescent="0.2">
      <c r="B38" s="8">
        <f>+B36+1</f>
        <v>14</v>
      </c>
      <c r="C38" s="8"/>
      <c r="D38" s="2" t="s">
        <v>87</v>
      </c>
      <c r="F38" s="14">
        <v>462451</v>
      </c>
      <c r="G38" s="14">
        <f>+H10</f>
        <v>46033</v>
      </c>
      <c r="H38" s="14">
        <f t="shared" si="1"/>
        <v>416418</v>
      </c>
      <c r="I38" s="14"/>
      <c r="J38" s="14">
        <f>+H15</f>
        <v>1281</v>
      </c>
      <c r="K38" s="14">
        <f>+H12</f>
        <v>1999</v>
      </c>
      <c r="L38" s="14">
        <v>0</v>
      </c>
      <c r="M38" s="14">
        <f>+J38+K38+L38</f>
        <v>3280</v>
      </c>
      <c r="N38" s="14">
        <f>+H38-M38</f>
        <v>413138</v>
      </c>
    </row>
    <row r="39" spans="2:20" x14ac:dyDescent="0.2">
      <c r="B39" s="8"/>
      <c r="C39" s="8"/>
      <c r="F39" s="11" t="s">
        <v>36</v>
      </c>
      <c r="G39" s="11" t="s">
        <v>36</v>
      </c>
      <c r="H39" s="11" t="s">
        <v>36</v>
      </c>
      <c r="I39" s="11"/>
      <c r="J39" s="11" t="s">
        <v>36</v>
      </c>
      <c r="K39" s="11" t="s">
        <v>36</v>
      </c>
      <c r="L39" s="11" t="s">
        <v>36</v>
      </c>
      <c r="M39" s="11" t="s">
        <v>36</v>
      </c>
      <c r="N39" s="11" t="s">
        <v>36</v>
      </c>
      <c r="P39" s="22"/>
    </row>
    <row r="40" spans="2:20" ht="25.5" customHeight="1" x14ac:dyDescent="0.2">
      <c r="B40" s="8">
        <f>+B38+1</f>
        <v>15</v>
      </c>
      <c r="C40" s="8"/>
      <c r="D40" s="6" t="s">
        <v>88</v>
      </c>
      <c r="F40" s="14">
        <f>+F30+F31+F36+F38</f>
        <v>7514742.0240000002</v>
      </c>
      <c r="G40" s="14">
        <f>+G30+G31+G36+G38</f>
        <v>1395971.38</v>
      </c>
      <c r="H40" s="14">
        <f>+H30+H31+H36+H38</f>
        <v>6118770.6440000003</v>
      </c>
      <c r="I40" s="14"/>
      <c r="J40" s="14">
        <f>+J30+J31+J36+J38</f>
        <v>24345.120999999999</v>
      </c>
      <c r="K40" s="14">
        <f>+K36+K38</f>
        <v>60617.523000000001</v>
      </c>
      <c r="L40" s="14">
        <f>+L30+L31+L35+L36</f>
        <v>0</v>
      </c>
      <c r="M40" s="14">
        <f>+M30+M31+M36+M38</f>
        <v>84962.644</v>
      </c>
      <c r="N40" s="14">
        <f>+N30+N31+N36+N38</f>
        <v>6033808</v>
      </c>
      <c r="O40" s="14"/>
      <c r="P40" s="22"/>
      <c r="Q40" s="14"/>
      <c r="R40" s="14"/>
      <c r="S40" s="14"/>
      <c r="T40" s="14"/>
    </row>
    <row r="41" spans="2:20" x14ac:dyDescent="0.2">
      <c r="B41" s="8"/>
      <c r="C41" s="8"/>
      <c r="F41" s="11" t="s">
        <v>36</v>
      </c>
      <c r="G41" s="11" t="s">
        <v>36</v>
      </c>
      <c r="H41" s="11" t="s">
        <v>36</v>
      </c>
      <c r="I41" s="11"/>
      <c r="J41" s="11" t="s">
        <v>36</v>
      </c>
      <c r="K41" s="11" t="s">
        <v>36</v>
      </c>
      <c r="L41" s="11" t="s">
        <v>36</v>
      </c>
      <c r="M41" s="11" t="s">
        <v>36</v>
      </c>
      <c r="N41" s="11" t="s">
        <v>36</v>
      </c>
      <c r="O41" s="12"/>
      <c r="P41" s="22"/>
    </row>
    <row r="42" spans="2:20" x14ac:dyDescent="0.2">
      <c r="B42" s="8">
        <f>+B40+1</f>
        <v>16</v>
      </c>
      <c r="C42" s="8"/>
      <c r="D42" s="18" t="s">
        <v>89</v>
      </c>
      <c r="F42" s="14"/>
      <c r="G42" s="14"/>
      <c r="H42" s="12">
        <v>1</v>
      </c>
      <c r="I42" s="12"/>
      <c r="J42" s="12"/>
      <c r="K42" s="12"/>
      <c r="L42" s="12"/>
      <c r="M42" s="33">
        <f>ROUND(M40/H40,3)</f>
        <v>1.4E-2</v>
      </c>
      <c r="N42" s="33">
        <f>+H42-M42</f>
        <v>0.98599999999999999</v>
      </c>
      <c r="P42" s="22"/>
    </row>
    <row r="43" spans="2:20" x14ac:dyDescent="0.2">
      <c r="B43" s="8"/>
      <c r="C43" s="8"/>
      <c r="F43" s="11"/>
      <c r="G43" s="11"/>
      <c r="H43" s="11" t="s">
        <v>90</v>
      </c>
      <c r="I43" s="11"/>
      <c r="J43" s="11" t="s">
        <v>90</v>
      </c>
      <c r="K43" s="11" t="s">
        <v>90</v>
      </c>
      <c r="L43" s="11" t="s">
        <v>90</v>
      </c>
      <c r="M43" s="11" t="s">
        <v>90</v>
      </c>
      <c r="N43" s="11" t="s">
        <v>90</v>
      </c>
      <c r="P43" s="22"/>
    </row>
    <row r="44" spans="2:20" x14ac:dyDescent="0.2">
      <c r="B44" s="8"/>
      <c r="C44" s="8"/>
      <c r="D44" s="18"/>
      <c r="F44" s="14"/>
      <c r="G44" s="14"/>
      <c r="H44" s="8"/>
      <c r="I44" s="8"/>
      <c r="J44" s="14"/>
      <c r="K44" s="8"/>
      <c r="L44" s="14"/>
      <c r="M44" s="14"/>
      <c r="N44" s="14"/>
      <c r="P44" s="22"/>
    </row>
    <row r="45" spans="2:20" ht="59.25" customHeight="1" x14ac:dyDescent="0.2">
      <c r="B45" s="8"/>
      <c r="C45" s="8"/>
      <c r="F45" s="14"/>
      <c r="G45" s="14"/>
      <c r="H45" s="14"/>
      <c r="I45" s="14"/>
      <c r="J45" s="14"/>
      <c r="K45" s="14"/>
      <c r="L45" s="14"/>
      <c r="M45" s="14"/>
      <c r="N45" s="14"/>
    </row>
    <row r="46" spans="2:20" x14ac:dyDescent="0.2">
      <c r="B46" s="8"/>
      <c r="C46" s="8"/>
      <c r="F46" s="14"/>
      <c r="G46" s="14"/>
      <c r="H46" s="14"/>
      <c r="I46" s="14"/>
      <c r="J46" s="14"/>
      <c r="K46" s="14"/>
      <c r="L46" s="14"/>
      <c r="M46" s="14"/>
      <c r="N46" s="14"/>
    </row>
    <row r="47" spans="2:20" x14ac:dyDescent="0.2">
      <c r="B47" s="8"/>
      <c r="C47" s="8"/>
      <c r="F47" s="14"/>
    </row>
    <row r="48" spans="2:20" x14ac:dyDescent="0.2">
      <c r="F48" s="14"/>
    </row>
  </sheetData>
  <printOptions horizontalCentered="1"/>
  <pageMargins left="0" right="0" top="0.75" bottom="0" header="0.5" footer="0"/>
  <pageSetup scale="74" orientation="landscape" r:id="rId1"/>
  <headerFooter alignWithMargins="0">
    <oddHeader xml:space="preserve">&amp;CKENTUCKY POWER COMPANY
TEST YEAR ENDED FEBRUARY 28, 2017&amp;RSECTION V
SCHEDULE 10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zoomScaleNormal="100" workbookViewId="0">
      <pane xSplit="4" ySplit="8" topLeftCell="E9" activePane="bottomRight" state="frozen"/>
      <selection activeCell="U27" sqref="U27"/>
      <selection pane="topRight" activeCell="U27" sqref="U27"/>
      <selection pane="bottomLeft" activeCell="U27" sqref="U27"/>
      <selection pane="bottomRight" activeCell="U27" sqref="U27"/>
    </sheetView>
  </sheetViews>
  <sheetFormatPr defaultColWidth="9.140625" defaultRowHeight="12.75" x14ac:dyDescent="0.2"/>
  <cols>
    <col min="1" max="1" width="5.42578125" style="2" customWidth="1"/>
    <col min="2" max="2" width="11.28515625" style="2" bestFit="1" customWidth="1"/>
    <col min="3" max="3" width="5.7109375" style="2" bestFit="1" customWidth="1"/>
    <col min="4" max="4" width="2.28515625" style="2" customWidth="1"/>
    <col min="5" max="5" width="15.140625" style="2" customWidth="1"/>
    <col min="6" max="6" width="15.5703125" style="2" customWidth="1"/>
    <col min="7" max="7" width="2.28515625" style="2" customWidth="1"/>
    <col min="8" max="8" width="15" style="2" customWidth="1"/>
    <col min="9" max="9" width="16.7109375" style="2" customWidth="1"/>
    <col min="10" max="10" width="3.7109375" style="2" customWidth="1"/>
    <col min="11" max="11" width="40.7109375" style="2" customWidth="1"/>
    <col min="12" max="13" width="3.7109375" style="2" customWidth="1"/>
    <col min="14" max="14" width="12.7109375" style="2" customWidth="1"/>
    <col min="15" max="15" width="2.28515625" style="2" customWidth="1"/>
    <col min="16" max="16" width="12.7109375" style="2" customWidth="1"/>
    <col min="17" max="17" width="2.28515625" style="2" customWidth="1"/>
    <col min="18" max="18" width="15.7109375" style="2" customWidth="1"/>
    <col min="19" max="19" width="2.28515625" style="2" customWidth="1"/>
    <col min="20" max="20" width="12.140625" style="2" bestFit="1" customWidth="1"/>
    <col min="21" max="16384" width="9.140625" style="2"/>
  </cols>
  <sheetData>
    <row r="1" spans="1:19" x14ac:dyDescent="0.2">
      <c r="A1" s="34" t="s">
        <v>91</v>
      </c>
      <c r="B1" s="35"/>
      <c r="C1" s="35"/>
      <c r="D1" s="35"/>
      <c r="E1" s="35"/>
      <c r="F1" s="35"/>
      <c r="G1" s="35"/>
      <c r="H1" s="35"/>
      <c r="I1" s="35"/>
      <c r="K1" s="36"/>
    </row>
    <row r="2" spans="1:19" x14ac:dyDescent="0.2">
      <c r="A2" s="34"/>
      <c r="B2" s="35"/>
      <c r="C2" s="35"/>
      <c r="D2" s="35"/>
      <c r="E2" s="35"/>
      <c r="F2" s="35"/>
      <c r="G2" s="35"/>
      <c r="H2" s="35"/>
      <c r="I2" s="35"/>
      <c r="K2" s="36"/>
    </row>
    <row r="3" spans="1:19" x14ac:dyDescent="0.2">
      <c r="A3" s="34" t="s">
        <v>92</v>
      </c>
      <c r="B3" s="35"/>
      <c r="C3" s="35"/>
      <c r="D3" s="35"/>
      <c r="E3" s="35"/>
      <c r="F3" s="35"/>
      <c r="G3" s="35"/>
      <c r="H3" s="35"/>
      <c r="I3" s="35"/>
      <c r="K3" s="36"/>
    </row>
    <row r="4" spans="1:19" x14ac:dyDescent="0.2">
      <c r="K4" s="36"/>
    </row>
    <row r="5" spans="1:19" x14ac:dyDescent="0.2">
      <c r="K5" s="36"/>
    </row>
    <row r="6" spans="1:19" x14ac:dyDescent="0.2">
      <c r="K6" s="37" t="s">
        <v>93</v>
      </c>
    </row>
    <row r="7" spans="1:19" x14ac:dyDescent="0.2">
      <c r="E7" s="34" t="s">
        <v>94</v>
      </c>
      <c r="F7" s="34"/>
      <c r="G7" s="36"/>
      <c r="H7" s="34" t="s">
        <v>95</v>
      </c>
      <c r="I7" s="34"/>
      <c r="K7" s="36"/>
    </row>
    <row r="8" spans="1:19" ht="25.5" x14ac:dyDescent="0.2">
      <c r="A8" s="38" t="s">
        <v>96</v>
      </c>
      <c r="B8" s="38" t="s">
        <v>97</v>
      </c>
      <c r="C8" s="38" t="s">
        <v>98</v>
      </c>
      <c r="D8" s="39"/>
      <c r="E8" s="40" t="s">
        <v>99</v>
      </c>
      <c r="F8" s="40" t="s">
        <v>100</v>
      </c>
      <c r="H8" s="40" t="s">
        <v>101</v>
      </c>
      <c r="I8" s="40" t="s">
        <v>100</v>
      </c>
      <c r="K8" s="38" t="s">
        <v>102</v>
      </c>
      <c r="N8" s="40" t="s">
        <v>103</v>
      </c>
      <c r="O8" s="40"/>
      <c r="R8" s="40" t="s">
        <v>104</v>
      </c>
      <c r="S8" s="40"/>
    </row>
    <row r="9" spans="1:19" x14ac:dyDescent="0.2">
      <c r="K9" s="36"/>
    </row>
    <row r="10" spans="1:19" x14ac:dyDescent="0.2">
      <c r="A10" s="8">
        <v>1</v>
      </c>
      <c r="B10" s="11" t="s">
        <v>105</v>
      </c>
      <c r="C10" s="9" t="s">
        <v>106</v>
      </c>
      <c r="E10" s="14">
        <v>3940</v>
      </c>
      <c r="F10" s="14">
        <v>1826569</v>
      </c>
      <c r="G10" s="41"/>
      <c r="H10" s="14">
        <v>9721</v>
      </c>
      <c r="I10" s="14">
        <v>4860533</v>
      </c>
      <c r="K10" s="40"/>
      <c r="N10" s="40"/>
      <c r="O10" s="40"/>
      <c r="R10" s="40"/>
      <c r="S10" s="40"/>
    </row>
    <row r="11" spans="1:19" x14ac:dyDescent="0.2">
      <c r="A11" s="8">
        <f>+A10+1</f>
        <v>2</v>
      </c>
      <c r="B11" s="11" t="s">
        <v>107</v>
      </c>
      <c r="C11" s="9" t="s">
        <v>106</v>
      </c>
      <c r="E11" s="14">
        <v>3512</v>
      </c>
      <c r="F11" s="14">
        <v>1600196</v>
      </c>
      <c r="G11" s="41"/>
      <c r="H11" s="14">
        <v>8949</v>
      </c>
      <c r="I11" s="14">
        <v>4314420</v>
      </c>
      <c r="K11" s="36"/>
    </row>
    <row r="12" spans="1:19" x14ac:dyDescent="0.2">
      <c r="A12" s="8">
        <f t="shared" ref="A12:A21" si="0">+A11+1</f>
        <v>3</v>
      </c>
      <c r="B12" s="11" t="s">
        <v>108</v>
      </c>
      <c r="C12" s="9" t="s">
        <v>106</v>
      </c>
      <c r="E12" s="14">
        <v>3753</v>
      </c>
      <c r="F12" s="14">
        <v>1609940</v>
      </c>
      <c r="G12" s="41"/>
      <c r="H12" s="14">
        <v>9152</v>
      </c>
      <c r="I12" s="14">
        <v>4340183</v>
      </c>
      <c r="K12" s="36"/>
      <c r="N12" s="20"/>
      <c r="O12" s="20"/>
      <c r="R12" s="20"/>
      <c r="S12" s="20"/>
    </row>
    <row r="13" spans="1:19" x14ac:dyDescent="0.2">
      <c r="A13" s="8">
        <f t="shared" si="0"/>
        <v>4</v>
      </c>
      <c r="B13" s="11" t="s">
        <v>109</v>
      </c>
      <c r="C13" s="9" t="s">
        <v>106</v>
      </c>
      <c r="E13" s="14">
        <v>4323</v>
      </c>
      <c r="F13" s="14">
        <v>1910271</v>
      </c>
      <c r="G13" s="41"/>
      <c r="H13" s="14">
        <v>10351</v>
      </c>
      <c r="I13" s="14">
        <v>4815499</v>
      </c>
      <c r="K13" s="36"/>
      <c r="N13" s="20"/>
      <c r="O13" s="20"/>
      <c r="R13" s="20"/>
      <c r="S13" s="20"/>
    </row>
    <row r="14" spans="1:19" x14ac:dyDescent="0.2">
      <c r="A14" s="8">
        <f t="shared" si="0"/>
        <v>5</v>
      </c>
      <c r="B14" s="11" t="s">
        <v>110</v>
      </c>
      <c r="C14" s="9" t="s">
        <v>106</v>
      </c>
      <c r="E14" s="14">
        <v>4663</v>
      </c>
      <c r="F14" s="14">
        <v>2178968</v>
      </c>
      <c r="G14" s="41"/>
      <c r="H14" s="14">
        <v>11227</v>
      </c>
      <c r="I14" s="14">
        <v>5471978</v>
      </c>
      <c r="K14" s="36"/>
      <c r="N14" s="20"/>
      <c r="O14" s="20"/>
      <c r="R14" s="20"/>
      <c r="S14" s="20"/>
    </row>
    <row r="15" spans="1:19" x14ac:dyDescent="0.2">
      <c r="A15" s="8">
        <f t="shared" si="0"/>
        <v>6</v>
      </c>
      <c r="B15" s="11" t="s">
        <v>111</v>
      </c>
      <c r="C15" s="9" t="s">
        <v>106</v>
      </c>
      <c r="E15" s="14">
        <v>4716</v>
      </c>
      <c r="F15" s="14">
        <v>2267597</v>
      </c>
      <c r="G15" s="41"/>
      <c r="H15" s="14">
        <v>10928</v>
      </c>
      <c r="I15" s="14">
        <v>5726876</v>
      </c>
      <c r="K15" s="36"/>
      <c r="N15" s="20"/>
      <c r="O15" s="20"/>
      <c r="R15" s="20"/>
      <c r="S15" s="20"/>
    </row>
    <row r="16" spans="1:19" x14ac:dyDescent="0.2">
      <c r="A16" s="8">
        <f t="shared" si="0"/>
        <v>7</v>
      </c>
      <c r="B16" s="11" t="s">
        <v>112</v>
      </c>
      <c r="C16" s="9" t="s">
        <v>106</v>
      </c>
      <c r="E16" s="14">
        <v>4337</v>
      </c>
      <c r="F16" s="14">
        <v>1815088</v>
      </c>
      <c r="G16" s="41"/>
      <c r="H16" s="14">
        <v>10634</v>
      </c>
      <c r="I16" s="14">
        <v>4666409</v>
      </c>
      <c r="K16" s="36"/>
    </row>
    <row r="17" spans="1:20" x14ac:dyDescent="0.2">
      <c r="A17" s="8">
        <f t="shared" si="0"/>
        <v>8</v>
      </c>
      <c r="B17" s="11" t="s">
        <v>113</v>
      </c>
      <c r="C17" s="9" t="s">
        <v>106</v>
      </c>
      <c r="E17" s="14">
        <v>3021</v>
      </c>
      <c r="F17" s="14">
        <v>1519685</v>
      </c>
      <c r="G17" s="41"/>
      <c r="H17" s="14">
        <v>7754</v>
      </c>
      <c r="I17" s="14">
        <v>3972297</v>
      </c>
      <c r="K17" s="36"/>
    </row>
    <row r="18" spans="1:20" x14ac:dyDescent="0.2">
      <c r="A18" s="8">
        <f t="shared" si="0"/>
        <v>9</v>
      </c>
      <c r="B18" s="11" t="s">
        <v>114</v>
      </c>
      <c r="C18" s="9" t="s">
        <v>106</v>
      </c>
      <c r="E18" s="14">
        <v>3925</v>
      </c>
      <c r="F18" s="14">
        <v>1806219</v>
      </c>
      <c r="G18" s="41"/>
      <c r="H18" s="14">
        <v>9818</v>
      </c>
      <c r="I18" s="14">
        <v>4576193</v>
      </c>
      <c r="K18" s="42" t="s">
        <v>115</v>
      </c>
    </row>
    <row r="19" spans="1:20" x14ac:dyDescent="0.2">
      <c r="A19" s="8">
        <f t="shared" si="0"/>
        <v>10</v>
      </c>
      <c r="B19" s="11" t="s">
        <v>116</v>
      </c>
      <c r="C19" s="9" t="s">
        <v>106</v>
      </c>
      <c r="E19" s="14">
        <v>5151</v>
      </c>
      <c r="F19" s="14">
        <v>2430487</v>
      </c>
      <c r="G19" s="41"/>
      <c r="H19" s="14">
        <v>12221</v>
      </c>
      <c r="I19" s="14">
        <v>5668295</v>
      </c>
      <c r="K19" s="36"/>
    </row>
    <row r="20" spans="1:20" x14ac:dyDescent="0.2">
      <c r="A20" s="8">
        <f t="shared" si="0"/>
        <v>11</v>
      </c>
      <c r="B20" s="11" t="s">
        <v>117</v>
      </c>
      <c r="C20" s="9" t="s">
        <v>106</v>
      </c>
      <c r="E20" s="14">
        <v>5154</v>
      </c>
      <c r="F20" s="14">
        <v>2282272</v>
      </c>
      <c r="G20" s="41"/>
      <c r="H20" s="14">
        <v>11486</v>
      </c>
      <c r="I20" s="14">
        <v>5587639</v>
      </c>
      <c r="K20" s="40" t="s">
        <v>118</v>
      </c>
      <c r="N20" s="40" t="s">
        <v>119</v>
      </c>
      <c r="O20" s="40"/>
      <c r="R20" s="40" t="s">
        <v>119</v>
      </c>
      <c r="S20" s="40"/>
    </row>
    <row r="21" spans="1:20" x14ac:dyDescent="0.2">
      <c r="A21" s="8">
        <f t="shared" si="0"/>
        <v>12</v>
      </c>
      <c r="B21" s="11" t="s">
        <v>120</v>
      </c>
      <c r="C21" s="9" t="s">
        <v>106</v>
      </c>
      <c r="E21" s="14">
        <v>4733</v>
      </c>
      <c r="F21" s="14">
        <v>1816829</v>
      </c>
      <c r="G21" s="41"/>
      <c r="H21" s="14">
        <v>10718</v>
      </c>
      <c r="I21" s="14">
        <v>4618201</v>
      </c>
      <c r="K21" s="36"/>
      <c r="N21" s="20"/>
      <c r="O21" s="20"/>
      <c r="R21" s="20"/>
      <c r="S21" s="20"/>
    </row>
    <row r="22" spans="1:20" ht="25.5" x14ac:dyDescent="0.2">
      <c r="A22" s="8"/>
      <c r="B22" s="9"/>
      <c r="C22" s="9"/>
      <c r="E22" s="28" t="s">
        <v>121</v>
      </c>
      <c r="F22" s="11" t="s">
        <v>122</v>
      </c>
      <c r="G22" s="41"/>
      <c r="H22" s="28" t="s">
        <v>121</v>
      </c>
      <c r="I22" s="28" t="s">
        <v>122</v>
      </c>
      <c r="K22" s="37" t="s">
        <v>123</v>
      </c>
      <c r="N22" s="43">
        <v>3.4099999999999998E-2</v>
      </c>
      <c r="O22" s="44"/>
      <c r="P22" s="45" t="s">
        <v>124</v>
      </c>
      <c r="Q22" s="44"/>
      <c r="R22" s="43">
        <v>3.4099999999999998E-2</v>
      </c>
      <c r="S22" s="46"/>
      <c r="T22" s="38" t="s">
        <v>125</v>
      </c>
    </row>
    <row r="23" spans="1:20" x14ac:dyDescent="0.2">
      <c r="A23" s="8"/>
      <c r="B23" s="9"/>
      <c r="C23" s="9"/>
      <c r="E23" s="28"/>
      <c r="F23" s="11"/>
      <c r="G23" s="41"/>
      <c r="H23" s="28"/>
      <c r="I23" s="28"/>
      <c r="K23" s="36" t="s">
        <v>126</v>
      </c>
      <c r="N23" s="44">
        <v>5.552E-2</v>
      </c>
      <c r="O23" s="44"/>
      <c r="P23" s="44"/>
      <c r="Q23" s="44"/>
      <c r="R23" s="44">
        <v>5.552E-2</v>
      </c>
      <c r="S23" s="20"/>
      <c r="T23" s="36"/>
    </row>
    <row r="24" spans="1:20" ht="25.5" x14ac:dyDescent="0.2">
      <c r="A24" s="8">
        <f>+A21+1</f>
        <v>13</v>
      </c>
      <c r="B24" s="9" t="s">
        <v>127</v>
      </c>
      <c r="C24" s="9"/>
      <c r="E24" s="14">
        <f>SUM(E10:E23)</f>
        <v>51228</v>
      </c>
      <c r="F24" s="14">
        <f>SUM(F10:F23)</f>
        <v>23064121</v>
      </c>
      <c r="G24" s="41"/>
      <c r="H24" s="14">
        <f>SUM(H10:H23)</f>
        <v>122959</v>
      </c>
      <c r="I24" s="14">
        <f>SUM(I10:I23)</f>
        <v>58618523</v>
      </c>
      <c r="K24" s="36" t="s">
        <v>128</v>
      </c>
      <c r="N24" s="43">
        <v>5.552E-2</v>
      </c>
      <c r="O24" s="43"/>
      <c r="P24" s="45" t="s">
        <v>129</v>
      </c>
      <c r="Q24" s="44"/>
      <c r="R24" s="43">
        <v>5.552E-2</v>
      </c>
      <c r="S24" s="46"/>
      <c r="T24" s="38" t="s">
        <v>130</v>
      </c>
    </row>
    <row r="25" spans="1:20" x14ac:dyDescent="0.2">
      <c r="A25" s="8"/>
      <c r="B25" s="9"/>
      <c r="C25" s="9"/>
      <c r="K25" s="37"/>
      <c r="N25" s="46"/>
      <c r="O25" s="46"/>
      <c r="R25" s="46"/>
      <c r="S25" s="46"/>
    </row>
    <row r="26" spans="1:20" x14ac:dyDescent="0.2">
      <c r="A26" s="8"/>
      <c r="B26" s="9"/>
      <c r="C26" s="9"/>
      <c r="E26" s="1"/>
      <c r="F26" s="1"/>
      <c r="H26" s="1"/>
      <c r="I26" s="1"/>
    </row>
    <row r="27" spans="1:20" ht="25.5" x14ac:dyDescent="0.2">
      <c r="A27" s="8">
        <f>+A24+1</f>
        <v>14</v>
      </c>
      <c r="B27" s="47" t="s">
        <v>131</v>
      </c>
      <c r="C27" s="9"/>
      <c r="E27" s="48">
        <f>N24</f>
        <v>5.552E-2</v>
      </c>
      <c r="F27" s="48">
        <f>R24</f>
        <v>5.552E-2</v>
      </c>
      <c r="H27" s="48">
        <f>N22</f>
        <v>3.4099999999999998E-2</v>
      </c>
      <c r="I27" s="48">
        <f>R22</f>
        <v>3.4099999999999998E-2</v>
      </c>
      <c r="J27" s="48" t="s">
        <v>132</v>
      </c>
      <c r="K27" s="37" t="s">
        <v>133</v>
      </c>
    </row>
    <row r="28" spans="1:20" x14ac:dyDescent="0.2">
      <c r="A28" s="8"/>
      <c r="B28" s="9"/>
      <c r="C28" s="9"/>
      <c r="E28" s="1"/>
      <c r="F28" s="1"/>
      <c r="H28" s="1"/>
      <c r="I28" s="1"/>
      <c r="K28" s="49" t="s">
        <v>134</v>
      </c>
      <c r="L28" s="49"/>
      <c r="M28" s="49"/>
      <c r="N28" s="49"/>
      <c r="O28" s="49"/>
      <c r="P28" s="49"/>
    </row>
    <row r="29" spans="1:20" x14ac:dyDescent="0.2">
      <c r="A29" s="8"/>
      <c r="B29" s="47"/>
      <c r="C29" s="9"/>
      <c r="E29" s="9" t="s">
        <v>135</v>
      </c>
      <c r="F29" s="9" t="s">
        <v>136</v>
      </c>
      <c r="H29" s="9" t="s">
        <v>135</v>
      </c>
      <c r="I29" s="9" t="s">
        <v>136</v>
      </c>
      <c r="K29" s="49"/>
      <c r="L29" s="49"/>
      <c r="M29" s="49"/>
      <c r="N29" s="49"/>
      <c r="O29" s="49"/>
      <c r="P29" s="49"/>
    </row>
    <row r="30" spans="1:20" x14ac:dyDescent="0.2">
      <c r="A30" s="8"/>
      <c r="B30" s="47"/>
      <c r="C30" s="9"/>
      <c r="E30" s="40" t="s">
        <v>137</v>
      </c>
      <c r="F30" s="40" t="s">
        <v>138</v>
      </c>
      <c r="H30" s="40" t="s">
        <v>137</v>
      </c>
      <c r="I30" s="40" t="s">
        <v>138</v>
      </c>
      <c r="K30" s="36"/>
    </row>
    <row r="31" spans="1:20" x14ac:dyDescent="0.2">
      <c r="A31" s="8"/>
      <c r="B31" s="47"/>
      <c r="C31" s="9"/>
      <c r="K31" s="36"/>
    </row>
    <row r="32" spans="1:20" x14ac:dyDescent="0.2">
      <c r="B32" s="50"/>
      <c r="C32" s="9"/>
      <c r="K32" s="36"/>
    </row>
    <row r="33" spans="1:11" x14ac:dyDescent="0.2">
      <c r="A33" s="8"/>
      <c r="B33" s="47"/>
      <c r="C33" s="9"/>
      <c r="E33" s="9"/>
      <c r="K33" s="36"/>
    </row>
    <row r="34" spans="1:11" x14ac:dyDescent="0.2">
      <c r="B34" s="9"/>
      <c r="C34" s="9"/>
      <c r="K34" s="36"/>
    </row>
    <row r="35" spans="1:11" x14ac:dyDescent="0.2">
      <c r="B35" s="9"/>
      <c r="C35" s="9"/>
    </row>
    <row r="36" spans="1:11" x14ac:dyDescent="0.2">
      <c r="B36" s="9"/>
      <c r="C36" s="9"/>
    </row>
    <row r="37" spans="1:11" x14ac:dyDescent="0.2">
      <c r="A37" s="51" t="s">
        <v>139</v>
      </c>
      <c r="B37" s="51"/>
      <c r="C37" s="51"/>
      <c r="D37" s="51"/>
      <c r="E37" s="51"/>
      <c r="F37" s="51"/>
      <c r="G37" s="51"/>
      <c r="H37" s="51"/>
      <c r="I37" s="51"/>
      <c r="J37" s="51"/>
    </row>
    <row r="38" spans="1:11" x14ac:dyDescent="0.2">
      <c r="B38" s="9"/>
      <c r="C38" s="9"/>
    </row>
    <row r="39" spans="1:11" x14ac:dyDescent="0.2">
      <c r="B39" s="9"/>
      <c r="C39" s="9"/>
    </row>
  </sheetData>
  <mergeCells count="7">
    <mergeCell ref="A37:J37"/>
    <mergeCell ref="A1:I1"/>
    <mergeCell ref="A2:I2"/>
    <mergeCell ref="A3:I3"/>
    <mergeCell ref="E7:F7"/>
    <mergeCell ref="H7:I7"/>
    <mergeCell ref="K28:P29"/>
  </mergeCells>
  <printOptions horizontalCentered="1" verticalCentered="1"/>
  <pageMargins left="0" right="0" top="0" bottom="0" header="0.5" footer="0.5"/>
  <pageSetup scale="65" orientation="landscape" r:id="rId1"/>
  <headerFooter alignWithMargins="0">
    <oddHeader xml:space="preserve">&amp;CKENTUCKY POWER COMPANY
TEST YEAR ENDED FEBRUARY 28, 2017&amp;RSECTION V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defaultValue">
  <element uid="936e22d5-45a7-4cb7-95ab-1aa8c7c88789" value=""/>
</sisl>
</file>

<file path=customXml/itemProps1.xml><?xml version="1.0" encoding="utf-8"?>
<ds:datastoreItem xmlns:ds="http://schemas.openxmlformats.org/officeDocument/2006/customXml" ds:itemID="{252CAE47-C101-408D-AD5F-5CF229B0202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Sch 9</vt:lpstr>
      <vt:lpstr>Sch 10</vt:lpstr>
      <vt:lpstr>Olive Hill - Vanceburg</vt:lpstr>
      <vt:lpstr>'Sch 10'!Print_Area</vt:lpstr>
      <vt:lpstr>'Sch 9'!Print_Area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s262368</dc:creator>
  <cp:keywords/>
  <cp:lastModifiedBy>s262368</cp:lastModifiedBy>
  <dcterms:created xsi:type="dcterms:W3CDTF">2020-08-12T14:08:55Z</dcterms:created>
  <dcterms:modified xsi:type="dcterms:W3CDTF">2020-08-12T14:09:15Z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7a47ff25-2ad0-407b-a895-12ed6dcffc7e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policy="e9c0b8d7-bdb4-4fd3-b62a-f50327aaefce" origin="defaultValue" xmlns="http://www.boldonj</vt:lpwstr>
  </property>
  <property fmtid="{D5CDD505-2E9C-101B-9397-08002B2CF9AE}" pid="4" name="bjDocumentLabelXML-0">
    <vt:lpwstr>ames.com/2008/01/sie/internal/label"&gt;&lt;element uid="936e22d5-45a7-4cb7-95ab-1aa8c7c88789" value="" /&gt;&lt;/sisl&gt;</vt:lpwstr>
  </property>
  <property fmtid="{D5CDD505-2E9C-101B-9397-08002B2CF9AE}" pid="5" name="bjDocumentSecurityLabel">
    <vt:lpwstr>Uncategorized</vt:lpwstr>
  </property>
  <property fmtid="{D5CDD505-2E9C-101B-9397-08002B2CF9AE}" pid="6" name="bjSaver">
    <vt:lpwstr>xZzrf02Aubzx74tgVp24Vul5jA7mQze+</vt:lpwstr>
  </property>
</Properties>
</file>