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 2020-00174 Base Rate Case\07_Discovery\NMS Discovery Post January Order\Set 3\Q 4\"/>
    </mc:Choice>
  </mc:AlternateContent>
  <bookViews>
    <workbookView xWindow="0" yWindow="0" windowWidth="26895" windowHeight="8805"/>
  </bookViews>
  <sheets>
    <sheet name="ATRR Summary" sheetId="11" r:id="rId1"/>
    <sheet name="2014 12 CP" sheetId="17" r:id="rId2"/>
    <sheet name="2015 12 CP" sheetId="18" r:id="rId3"/>
    <sheet name="2016 12 CP" sheetId="12" r:id="rId4"/>
    <sheet name="2017 12 CP" sheetId="13" r:id="rId5"/>
    <sheet name="2018 12 CP" sheetId="14" r:id="rId6"/>
    <sheet name="2019 12 CP" sheetId="15" r:id="rId7"/>
    <sheet name="2020 12 CP" sheetId="16" r:id="rId8"/>
  </sheets>
  <definedNames>
    <definedName name="Company" localSheetId="0">'ATRR Summary'!$H$1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1" l="1"/>
  <c r="E12" i="11"/>
  <c r="D14" i="11" l="1"/>
  <c r="D12" i="11"/>
  <c r="C14" i="11" l="1"/>
  <c r="C12" i="11"/>
  <c r="D26" i="11" l="1"/>
  <c r="B26" i="18"/>
  <c r="B25" i="18"/>
  <c r="B24" i="18"/>
  <c r="C24" i="18" s="1"/>
  <c r="B23" i="18"/>
  <c r="C23" i="18" s="1"/>
  <c r="B22" i="18"/>
  <c r="B21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B20" i="18" s="1"/>
  <c r="C21" i="18" l="1"/>
  <c r="C25" i="18"/>
  <c r="C22" i="18"/>
  <c r="C26" i="18"/>
  <c r="B27" i="18"/>
  <c r="C27" i="18" l="1"/>
  <c r="C26" i="11" l="1"/>
  <c r="B27" i="17"/>
  <c r="C27" i="17" s="1"/>
  <c r="B26" i="17"/>
  <c r="C26" i="17" s="1"/>
  <c r="B25" i="17"/>
  <c r="C25" i="17" s="1"/>
  <c r="B24" i="17"/>
  <c r="C24" i="17" s="1"/>
  <c r="B23" i="17"/>
  <c r="C23" i="17" s="1"/>
  <c r="B22" i="17"/>
  <c r="C22" i="17" s="1"/>
  <c r="B21" i="17"/>
  <c r="I26" i="11"/>
  <c r="B26" i="16"/>
  <c r="B25" i="16"/>
  <c r="B24" i="16"/>
  <c r="B23" i="16"/>
  <c r="B22" i="16"/>
  <c r="B21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B20" i="16" s="1"/>
  <c r="C28" i="17" l="1"/>
  <c r="B28" i="17"/>
  <c r="C21" i="16"/>
  <c r="C27" i="16" s="1"/>
  <c r="C25" i="16"/>
  <c r="C23" i="16"/>
  <c r="C24" i="16"/>
  <c r="C22" i="16"/>
  <c r="C26" i="16"/>
  <c r="B27" i="16"/>
  <c r="H26" i="11" l="1"/>
  <c r="B26" i="15"/>
  <c r="B25" i="15"/>
  <c r="B24" i="15"/>
  <c r="B23" i="15"/>
  <c r="C23" i="15" s="1"/>
  <c r="B22" i="15"/>
  <c r="B21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B20" i="15" s="1"/>
  <c r="C24" i="15" l="1"/>
  <c r="C21" i="15"/>
  <c r="C25" i="15"/>
  <c r="C22" i="15"/>
  <c r="C26" i="15"/>
  <c r="B27" i="15"/>
  <c r="C27" i="15" l="1"/>
  <c r="G26" i="11" l="1"/>
  <c r="B26" i="14"/>
  <c r="B25" i="14"/>
  <c r="B24" i="14"/>
  <c r="B23" i="14"/>
  <c r="C23" i="14" s="1"/>
  <c r="B22" i="14"/>
  <c r="B21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B20" i="14" s="1"/>
  <c r="C24" i="14" l="1"/>
  <c r="C21" i="14"/>
  <c r="C25" i="14"/>
  <c r="C22" i="14"/>
  <c r="C26" i="14"/>
  <c r="B27" i="14"/>
  <c r="C27" i="14" l="1"/>
  <c r="F26" i="11" l="1"/>
  <c r="B26" i="13"/>
  <c r="B25" i="13"/>
  <c r="B24" i="13"/>
  <c r="B23" i="13"/>
  <c r="B22" i="13"/>
  <c r="B21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B20" i="13" s="1"/>
  <c r="C21" i="13" l="1"/>
  <c r="C25" i="13"/>
  <c r="C22" i="13"/>
  <c r="C26" i="13"/>
  <c r="C23" i="13"/>
  <c r="C24" i="13"/>
  <c r="B27" i="13"/>
  <c r="C27" i="13" l="1"/>
  <c r="E26" i="11" l="1"/>
  <c r="B26" i="12"/>
  <c r="B25" i="12"/>
  <c r="B24" i="12"/>
  <c r="C24" i="12" s="1"/>
  <c r="B23" i="12"/>
  <c r="C23" i="12" s="1"/>
  <c r="B22" i="12"/>
  <c r="B21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B20" i="12" s="1"/>
  <c r="C21" i="12" l="1"/>
  <c r="C25" i="12"/>
  <c r="C22" i="12"/>
  <c r="C26" i="12"/>
  <c r="B27" i="12"/>
  <c r="C27" i="12" l="1"/>
  <c r="I16" i="11" l="1"/>
  <c r="I20" i="11" s="1"/>
  <c r="H16" i="11"/>
  <c r="G16" i="11"/>
  <c r="F16" i="11"/>
  <c r="I25" i="11" l="1"/>
  <c r="H20" i="11"/>
  <c r="H25" i="11" s="1"/>
  <c r="H27" i="11" s="1"/>
  <c r="F20" i="11"/>
  <c r="G20" i="11"/>
  <c r="G25" i="11" s="1"/>
  <c r="G27" i="11" s="1"/>
  <c r="C16" i="11"/>
  <c r="D16" i="11"/>
  <c r="E16" i="11"/>
  <c r="I27" i="11" l="1"/>
  <c r="F25" i="11"/>
  <c r="E20" i="11"/>
  <c r="E25" i="11" s="1"/>
  <c r="E27" i="11" s="1"/>
  <c r="C20" i="11"/>
  <c r="C25" i="11" s="1"/>
  <c r="C27" i="11" s="1"/>
  <c r="D20" i="11"/>
  <c r="F27" i="11" l="1"/>
  <c r="D25" i="11"/>
  <c r="D27" i="11" s="1"/>
</calcChain>
</file>

<file path=xl/sharedStrings.xml><?xml version="1.0" encoding="utf-8"?>
<sst xmlns="http://schemas.openxmlformats.org/spreadsheetml/2006/main" count="292" uniqueCount="145">
  <si>
    <t>1 CP</t>
  </si>
  <si>
    <t>NITS Revenue Requirements-OPCOs</t>
  </si>
  <si>
    <t>NITS Revenue Requirements- Transcos</t>
  </si>
  <si>
    <t>Total NITS Revenue Requirements</t>
  </si>
  <si>
    <t>NITS Revenue Requirements ($/Year) Includes OATT 30.9</t>
  </si>
  <si>
    <t>Net of Schedule 12 Expense (RTEP) ($/Year)</t>
  </si>
  <si>
    <t>OPCO ROE Refund</t>
  </si>
  <si>
    <t>Transcos ROE Refund</t>
  </si>
  <si>
    <t>7/18/2013 15</t>
  </si>
  <si>
    <t>1/30/2014 08</t>
  </si>
  <si>
    <t>2/20/2015 08</t>
  </si>
  <si>
    <t>8/11/2016 15</t>
  </si>
  <si>
    <t>7/19/2017 17</t>
  </si>
  <si>
    <t>1/3/2018 08</t>
  </si>
  <si>
    <t>1/31/2019 08</t>
  </si>
  <si>
    <t>Affiliate Load Percentage</t>
  </si>
  <si>
    <t>Total NITS (OPCOS and TRANSCOS) and NET RTEP Revenue Requirement</t>
  </si>
  <si>
    <t>1 CP Peak - Date/ Hour Ending (EPT)</t>
  </si>
  <si>
    <t>Kentucky Power 12 CP</t>
  </si>
  <si>
    <t>Kentucky Power Expense</t>
  </si>
  <si>
    <t>AEP Affiliate Expense based on 1 CP</t>
  </si>
  <si>
    <t>% of NITS recoverable (due to rate denominator)</t>
  </si>
  <si>
    <t>AEP Zone NSPL (MWs)</t>
  </si>
  <si>
    <t>2015 12 CP</t>
  </si>
  <si>
    <t>11/19/2014 HE 08</t>
  </si>
  <si>
    <t>12/12/2014 HE 08</t>
  </si>
  <si>
    <t>1/8/2015 HE 08</t>
  </si>
  <si>
    <t>2/20/2015 HE 08</t>
  </si>
  <si>
    <t>3/6/2015 HE 08</t>
  </si>
  <si>
    <t>4/1/2015 HE 08</t>
  </si>
  <si>
    <t>5/29/2015 HE 17</t>
  </si>
  <si>
    <t>6/15/2015 HE 16</t>
  </si>
  <si>
    <t>7/29/2015 HE 16</t>
  </si>
  <si>
    <t>8/19/2015 HE 15</t>
  </si>
  <si>
    <t>9/8/2015 HE 15</t>
  </si>
  <si>
    <t>10/19/2015 HE 08</t>
  </si>
  <si>
    <t>AP - 12CP</t>
  </si>
  <si>
    <t>OP - 12CP</t>
  </si>
  <si>
    <t>IM - 12CP</t>
  </si>
  <si>
    <t>KP - 12CP</t>
  </si>
  <si>
    <t>WPC - 12CP</t>
  </si>
  <si>
    <t>KGP - 12CP</t>
  </si>
  <si>
    <t>Sum of Loads</t>
  </si>
  <si>
    <t>Average</t>
  </si>
  <si>
    <t>12 CP Percent</t>
  </si>
  <si>
    <t>Operating Company Sum</t>
  </si>
  <si>
    <t>11/23/2015 HE 08</t>
  </si>
  <si>
    <t>12/04/2015 HE 08</t>
  </si>
  <si>
    <t>1/19/2016 HE 08</t>
  </si>
  <si>
    <t>2/11/2016 HE 08</t>
  </si>
  <si>
    <t>3/03/2016 HE 08</t>
  </si>
  <si>
    <t>4/06/2016 HE 08</t>
  </si>
  <si>
    <t>5/31/2016 HE 17</t>
  </si>
  <si>
    <t>6/27/2016 HE 15</t>
  </si>
  <si>
    <t>7/25/2016 HE 16</t>
  </si>
  <si>
    <t>8/11/2016 HE 15</t>
  </si>
  <si>
    <t>9/7/2016 HE 17</t>
  </si>
  <si>
    <t>10/18/2016 HE 20</t>
  </si>
  <si>
    <t>2016 12 CP</t>
  </si>
  <si>
    <t>Load</t>
  </si>
  <si>
    <t>11/22/2016 HE 08</t>
  </si>
  <si>
    <t>12/15/2016 HE 19</t>
  </si>
  <si>
    <t>1/09/2017 HE 08</t>
  </si>
  <si>
    <t>2/10/2017 HE 08</t>
  </si>
  <si>
    <t>3/15/2017 HE 08</t>
  </si>
  <si>
    <t>4/07/2017 HE 09</t>
  </si>
  <si>
    <t>5/18/2017 HE 17</t>
  </si>
  <si>
    <t>6/12/2017 HE 18</t>
  </si>
  <si>
    <t>7/19/2017 HE 17</t>
  </si>
  <si>
    <t>8/21/2017 HE 14</t>
  </si>
  <si>
    <t>9/26/2017 HE 17</t>
  </si>
  <si>
    <t>10/9/2017 HE 17</t>
  </si>
  <si>
    <t>2018 12 CP</t>
  </si>
  <si>
    <t>11/20/2017 HE 08</t>
  </si>
  <si>
    <t>12/28/2017 HE 09</t>
  </si>
  <si>
    <t>1/03/2018 HE 08</t>
  </si>
  <si>
    <t>2/02/2018 HE 09</t>
  </si>
  <si>
    <t>3/14/2018 HE 08</t>
  </si>
  <si>
    <t>4/17/2018 HE 10</t>
  </si>
  <si>
    <t>5/29/2018 HE 17</t>
  </si>
  <si>
    <t>6/18/2018 HE 17</t>
  </si>
  <si>
    <t>7/03/2018 HE 17</t>
  </si>
  <si>
    <t>8/28/2018 HE 17</t>
  </si>
  <si>
    <t>9/04/2018 HE 17</t>
  </si>
  <si>
    <t>10/8/2018 HE 16</t>
  </si>
  <si>
    <t>2019 12 CP</t>
  </si>
  <si>
    <t>Revision 1: I&amp;M Load reduced due to Wabash correction</t>
  </si>
  <si>
    <t>Prepared by:</t>
  </si>
  <si>
    <t>Date:</t>
  </si>
  <si>
    <t>Christopher Werner</t>
  </si>
  <si>
    <t>Reviewed by:</t>
  </si>
  <si>
    <t>Dave Wooddell</t>
  </si>
  <si>
    <t>11/27/2018 HE 19</t>
  </si>
  <si>
    <t>12/11/2018 HE 8</t>
  </si>
  <si>
    <t>1/31/2019 HE 8</t>
  </si>
  <si>
    <t>2/1/2019 HE 8</t>
  </si>
  <si>
    <t>3/6/2019 HE 8</t>
  </si>
  <si>
    <t>4/1/2019 HE 8</t>
  </si>
  <si>
    <t>5/28/2019 HE 17</t>
  </si>
  <si>
    <t>6/28/2019 HE 17</t>
  </si>
  <si>
    <t>7/15/2019 HE 17</t>
  </si>
  <si>
    <t>8/20/2019 HE 15</t>
  </si>
  <si>
    <t>9/12/2019 HE 17</t>
  </si>
  <si>
    <t>10/1/2019 HE 17</t>
  </si>
  <si>
    <t>Revision 1: January 2019 Peak restated.</t>
  </si>
  <si>
    <t>Prepared by: Michael Kuhn</t>
  </si>
  <si>
    <t>Date: 1/6/2020</t>
  </si>
  <si>
    <t>Reviewed by: David Wooddell</t>
  </si>
  <si>
    <t>11/29/2012 HE 08</t>
  </si>
  <si>
    <t>12/21/2012 HE 19</t>
  </si>
  <si>
    <t>01/23/2013 HE 08</t>
  </si>
  <si>
    <t>02/01/2013 HE 09</t>
  </si>
  <si>
    <t>03/22/2013 HE 08</t>
  </si>
  <si>
    <t>04/03/2013 HE 08</t>
  </si>
  <si>
    <t>05/30/2013 HE 18</t>
  </si>
  <si>
    <t>06/25/2013 HE 17</t>
  </si>
  <si>
    <t>07/18/2013 HE 18</t>
  </si>
  <si>
    <t>08/30/2013 HE 17</t>
  </si>
  <si>
    <t>09/10/2013 HE 17</t>
  </si>
  <si>
    <t>10/25/2013 HE 08</t>
  </si>
  <si>
    <t>AEP LSE w/CRES</t>
  </si>
  <si>
    <t>PJM LSE AP w/out KGP</t>
  </si>
  <si>
    <t>PJM LSE OP with CRES</t>
  </si>
  <si>
    <t>PJM LSE IM with CRES</t>
  </si>
  <si>
    <t>PJM LSE KP</t>
  </si>
  <si>
    <t>PJM EDC/LSE WPC</t>
  </si>
  <si>
    <t>AP KGP MLR/TranSys</t>
  </si>
  <si>
    <t>2014 12 CP</t>
  </si>
  <si>
    <t>11/25/2013 HE 08</t>
  </si>
  <si>
    <t>12/212/2013 HE 20</t>
  </si>
  <si>
    <t>01/03/2014 HE 08</t>
  </si>
  <si>
    <t>02/12/2014 HE 08</t>
  </si>
  <si>
    <t>03/04/2014 HE 08</t>
  </si>
  <si>
    <t>04/16/2014 HE 08</t>
  </si>
  <si>
    <t>05/27/2014 HE 17</t>
  </si>
  <si>
    <t>06/17/2014 HE 17</t>
  </si>
  <si>
    <t>07/22/2014 HE 17</t>
  </si>
  <si>
    <t>08/27/2014 HE 17</t>
  </si>
  <si>
    <t>09/05/2014 HE 16</t>
  </si>
  <si>
    <t>10/31/2014 HE 08</t>
  </si>
  <si>
    <t>Kentucky Power Company</t>
  </si>
  <si>
    <t>KPSC Case No. 2020-00174</t>
  </si>
  <si>
    <t>Commission Staff's Tenth Set of Data Requests</t>
  </si>
  <si>
    <t>Dated March 24, 2021</t>
  </si>
  <si>
    <t>Question 10-4 &amp; 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</si>
</sst>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0.0000%"/>
    <numFmt numFmtId="167" formatCode="_(* #,##0.0_);_(* \(#,##0.0\);_(* &quot;-&quot;??_);_(@_)"/>
    <numFmt numFmtId="168" formatCode="0.000"/>
    <numFmt numFmtId="169" formatCode="0.0000000"/>
    <numFmt numFmtId="170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165" fontId="0" fillId="0" borderId="0" xfId="1" applyNumberFormat="1" applyFont="1"/>
    <xf numFmtId="164" fontId="0" fillId="0" borderId="0" xfId="4" applyNumberFormat="1" applyFont="1"/>
    <xf numFmtId="0" fontId="0" fillId="0" borderId="0" xfId="0" applyFill="1" applyBorder="1"/>
    <xf numFmtId="165" fontId="0" fillId="0" borderId="0" xfId="0" applyNumberFormat="1" applyFill="1" applyBorder="1"/>
    <xf numFmtId="44" fontId="0" fillId="0" borderId="0" xfId="0" applyNumberFormat="1" applyFill="1" applyBorder="1"/>
    <xf numFmtId="166" fontId="0" fillId="0" borderId="0" xfId="4" applyNumberFormat="1" applyFont="1" applyFill="1" applyBorder="1"/>
    <xf numFmtId="164" fontId="0" fillId="0" borderId="0" xfId="4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Fill="1" applyBorder="1"/>
    <xf numFmtId="167" fontId="0" fillId="0" borderId="0" xfId="8" applyNumberFormat="1" applyFont="1" applyAlignment="1">
      <alignment horizontal="center"/>
    </xf>
    <xf numFmtId="0" fontId="5" fillId="2" borderId="1" xfId="9" applyFont="1" applyFill="1" applyBorder="1" applyAlignment="1">
      <alignment horizontal="left" textRotation="90" wrapText="1"/>
    </xf>
    <xf numFmtId="14" fontId="5" fillId="2" borderId="1" xfId="9" applyNumberFormat="1" applyFont="1" applyFill="1" applyBorder="1" applyAlignment="1">
      <alignment textRotation="90" wrapText="1"/>
    </xf>
    <xf numFmtId="0" fontId="5" fillId="2" borderId="1" xfId="9" applyFont="1" applyFill="1" applyBorder="1" applyAlignment="1">
      <alignment textRotation="90" wrapText="1"/>
    </xf>
    <xf numFmtId="0" fontId="4" fillId="0" borderId="0" xfId="9"/>
    <xf numFmtId="0" fontId="2" fillId="3" borderId="2" xfId="9" applyFont="1" applyFill="1" applyBorder="1"/>
    <xf numFmtId="168" fontId="4" fillId="3" borderId="2" xfId="9" applyNumberFormat="1" applyFill="1" applyBorder="1"/>
    <xf numFmtId="0" fontId="2" fillId="3" borderId="3" xfId="9" applyFont="1" applyFill="1" applyBorder="1"/>
    <xf numFmtId="168" fontId="4" fillId="3" borderId="3" xfId="9" applyNumberFormat="1" applyFill="1" applyBorder="1"/>
    <xf numFmtId="0" fontId="2" fillId="3" borderId="4" xfId="9" applyFont="1" applyFill="1" applyBorder="1"/>
    <xf numFmtId="168" fontId="4" fillId="3" borderId="4" xfId="9" applyNumberFormat="1" applyFill="1" applyBorder="1"/>
    <xf numFmtId="0" fontId="2" fillId="3" borderId="1" xfId="9" applyFont="1" applyFill="1" applyBorder="1"/>
    <xf numFmtId="168" fontId="4" fillId="3" borderId="1" xfId="9" applyNumberFormat="1" applyFill="1" applyBorder="1"/>
    <xf numFmtId="10" fontId="4" fillId="0" borderId="0" xfId="9" applyNumberFormat="1"/>
    <xf numFmtId="0" fontId="4" fillId="3" borderId="5" xfId="9" applyFill="1" applyBorder="1"/>
    <xf numFmtId="164" fontId="4" fillId="3" borderId="6" xfId="9" applyNumberFormat="1" applyFill="1" applyBorder="1"/>
    <xf numFmtId="164" fontId="4" fillId="0" borderId="0" xfId="9" applyNumberFormat="1"/>
    <xf numFmtId="164" fontId="4" fillId="3" borderId="7" xfId="9" applyNumberFormat="1" applyFill="1" applyBorder="1"/>
    <xf numFmtId="0" fontId="4" fillId="0" borderId="4" xfId="9" applyBorder="1"/>
    <xf numFmtId="168" fontId="4" fillId="0" borderId="4" xfId="9" applyNumberFormat="1" applyBorder="1"/>
    <xf numFmtId="164" fontId="4" fillId="0" borderId="4" xfId="9" applyNumberFormat="1" applyBorder="1"/>
    <xf numFmtId="164" fontId="0" fillId="0" borderId="0" xfId="10" applyNumberFormat="1" applyFont="1"/>
    <xf numFmtId="169" fontId="0" fillId="0" borderId="0" xfId="10" applyNumberFormat="1" applyFont="1"/>
    <xf numFmtId="9" fontId="0" fillId="0" borderId="0" xfId="10" applyFont="1"/>
    <xf numFmtId="170" fontId="4" fillId="0" borderId="0" xfId="9" applyNumberFormat="1"/>
    <xf numFmtId="168" fontId="4" fillId="4" borderId="3" xfId="9" applyNumberFormat="1" applyFill="1" applyBorder="1"/>
    <xf numFmtId="10" fontId="0" fillId="0" borderId="0" xfId="10" applyNumberFormat="1" applyFont="1"/>
    <xf numFmtId="0" fontId="5" fillId="0" borderId="0" xfId="9" applyFont="1" applyFill="1"/>
    <xf numFmtId="0" fontId="4" fillId="0" borderId="0" xfId="9" applyFill="1"/>
    <xf numFmtId="14" fontId="4" fillId="0" borderId="0" xfId="9" applyNumberFormat="1" applyFill="1"/>
    <xf numFmtId="0" fontId="4" fillId="0" borderId="0" xfId="9" applyFont="1" applyFill="1"/>
    <xf numFmtId="0" fontId="5" fillId="4" borderId="1" xfId="9" applyFont="1" applyFill="1" applyBorder="1" applyAlignment="1">
      <alignment textRotation="90" wrapText="1"/>
    </xf>
    <xf numFmtId="168" fontId="4" fillId="4" borderId="2" xfId="9" applyNumberFormat="1" applyFill="1" applyBorder="1"/>
    <xf numFmtId="168" fontId="4" fillId="4" borderId="4" xfId="9" applyNumberFormat="1" applyFill="1" applyBorder="1"/>
    <xf numFmtId="168" fontId="4" fillId="4" borderId="1" xfId="9" applyNumberFormat="1" applyFill="1" applyBorder="1"/>
    <xf numFmtId="0" fontId="2" fillId="4" borderId="0" xfId="9" applyFont="1" applyFill="1" applyBorder="1"/>
    <xf numFmtId="0" fontId="4" fillId="4" borderId="0" xfId="9" applyFill="1"/>
    <xf numFmtId="0" fontId="2" fillId="2" borderId="1" xfId="9" applyFont="1" applyFill="1" applyBorder="1" applyAlignment="1">
      <alignment horizontal="left" textRotation="90" wrapText="1"/>
    </xf>
    <xf numFmtId="0" fontId="4" fillId="2" borderId="1" xfId="9" applyFill="1" applyBorder="1" applyAlignment="1">
      <alignment textRotation="90" wrapText="1"/>
    </xf>
    <xf numFmtId="0" fontId="4" fillId="0" borderId="2" xfId="9" applyBorder="1"/>
    <xf numFmtId="168" fontId="4" fillId="0" borderId="2" xfId="9" applyNumberFormat="1" applyFill="1" applyBorder="1"/>
    <xf numFmtId="0" fontId="4" fillId="0" borderId="3" xfId="9" applyBorder="1"/>
    <xf numFmtId="168" fontId="4" fillId="0" borderId="3" xfId="9" applyNumberFormat="1" applyFill="1" applyBorder="1"/>
    <xf numFmtId="168" fontId="4" fillId="0" borderId="4" xfId="9" applyNumberFormat="1" applyFill="1" applyBorder="1"/>
    <xf numFmtId="168" fontId="4" fillId="0" borderId="0" xfId="9" applyNumberFormat="1"/>
    <xf numFmtId="168" fontId="4" fillId="0" borderId="3" xfId="9" applyNumberFormat="1" applyBorder="1"/>
    <xf numFmtId="0" fontId="4" fillId="0" borderId="8" xfId="9" applyBorder="1"/>
    <xf numFmtId="164" fontId="4" fillId="0" borderId="6" xfId="9" applyNumberFormat="1" applyBorder="1"/>
    <xf numFmtId="164" fontId="4" fillId="0" borderId="7" xfId="9" applyNumberFormat="1" applyBorder="1"/>
    <xf numFmtId="44" fontId="0" fillId="0" borderId="0" xfId="0" applyNumberFormat="1"/>
    <xf numFmtId="44" fontId="0" fillId="0" borderId="0" xfId="1" applyFont="1"/>
    <xf numFmtId="165" fontId="0" fillId="0" borderId="0" xfId="1" applyNumberFormat="1" applyFont="1" applyFill="1"/>
    <xf numFmtId="0" fontId="6" fillId="0" borderId="0" xfId="0" applyFont="1" applyAlignment="1">
      <alignment horizontal="center" vertical="center"/>
    </xf>
    <xf numFmtId="0" fontId="2" fillId="4" borderId="0" xfId="9" applyFont="1" applyFill="1" applyBorder="1" applyAlignment="1"/>
  </cellXfs>
  <cellStyles count="11">
    <cellStyle name="Comma" xfId="8" builtinId="3"/>
    <cellStyle name="Currency" xfId="1" builtinId="4"/>
    <cellStyle name="Currency 2" xfId="5"/>
    <cellStyle name="Currency 2 2" xfId="6"/>
    <cellStyle name="Normal" xfId="0" builtinId="0"/>
    <cellStyle name="Normal 2" xfId="2"/>
    <cellStyle name="Normal 3" xfId="7"/>
    <cellStyle name="Normal 4" xfId="9"/>
    <cellStyle name="Percent" xfId="4" builtinId="5"/>
    <cellStyle name="Percent 2" xfId="3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="80" zoomScaleNormal="80" workbookViewId="0"/>
  </sheetViews>
  <sheetFormatPr defaultRowHeight="15" x14ac:dyDescent="0.25"/>
  <cols>
    <col min="1" max="1" width="75.140625" bestFit="1" customWidth="1"/>
    <col min="2" max="2" width="1.7109375" customWidth="1"/>
    <col min="3" max="3" width="16.28515625" bestFit="1" customWidth="1"/>
    <col min="4" max="4" width="17" bestFit="1" customWidth="1"/>
    <col min="5" max="5" width="17.85546875" bestFit="1" customWidth="1"/>
    <col min="6" max="9" width="19.140625" bestFit="1" customWidth="1"/>
    <col min="10" max="20" width="17.28515625" bestFit="1" customWidth="1"/>
  </cols>
  <sheetData>
    <row r="1" spans="1:9" ht="15.75" x14ac:dyDescent="0.25">
      <c r="H1" s="63" t="s">
        <v>140</v>
      </c>
    </row>
    <row r="2" spans="1:9" ht="15.75" x14ac:dyDescent="0.25">
      <c r="H2" s="63" t="s">
        <v>141</v>
      </c>
    </row>
    <row r="3" spans="1:9" ht="15.75" x14ac:dyDescent="0.25">
      <c r="H3" s="63" t="s">
        <v>142</v>
      </c>
    </row>
    <row r="4" spans="1:9" ht="15.75" x14ac:dyDescent="0.25">
      <c r="H4" s="63" t="s">
        <v>143</v>
      </c>
    </row>
    <row r="5" spans="1:9" ht="15.75" x14ac:dyDescent="0.25">
      <c r="H5" s="63" t="s">
        <v>144</v>
      </c>
    </row>
    <row r="7" spans="1:9" x14ac:dyDescent="0.25">
      <c r="A7" t="s">
        <v>17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</row>
    <row r="8" spans="1:9" x14ac:dyDescent="0.25">
      <c r="A8" t="s">
        <v>22</v>
      </c>
      <c r="C8" s="11">
        <v>22846.3</v>
      </c>
      <c r="D8" s="11">
        <v>24408.1</v>
      </c>
      <c r="E8" s="11">
        <v>24725.1</v>
      </c>
      <c r="F8" s="11">
        <v>22475.7</v>
      </c>
      <c r="G8" s="11">
        <v>21647.200000000001</v>
      </c>
      <c r="H8" s="11">
        <v>22739</v>
      </c>
      <c r="I8" s="11">
        <v>22497.9</v>
      </c>
    </row>
    <row r="9" spans="1:9" x14ac:dyDescent="0.25">
      <c r="C9" s="8">
        <v>2014</v>
      </c>
      <c r="D9" s="8">
        <v>2015</v>
      </c>
      <c r="E9" s="8">
        <v>2016</v>
      </c>
      <c r="F9" s="8">
        <v>2017</v>
      </c>
      <c r="G9" s="8">
        <v>2018</v>
      </c>
      <c r="H9" s="8">
        <v>2019</v>
      </c>
      <c r="I9" s="8">
        <v>2020</v>
      </c>
    </row>
    <row r="10" spans="1:9" x14ac:dyDescent="0.25">
      <c r="C10" s="8"/>
      <c r="D10" s="8"/>
      <c r="E10" s="8"/>
      <c r="F10" s="8"/>
      <c r="G10" s="8"/>
      <c r="H10" s="8"/>
      <c r="I10" s="8"/>
    </row>
    <row r="11" spans="1:9" x14ac:dyDescent="0.25">
      <c r="A11" t="s">
        <v>4</v>
      </c>
    </row>
    <row r="12" spans="1:9" x14ac:dyDescent="0.25">
      <c r="A12" t="s">
        <v>1</v>
      </c>
      <c r="C12" s="1">
        <f>676950019.378203*(181/365)+697120761.160181*(184/365)</f>
        <v>687118283.72856998</v>
      </c>
      <c r="D12" s="1">
        <f>697120761.160181*(181/365)+783836136.762497*(184/365)</f>
        <v>740834813.51860881</v>
      </c>
      <c r="E12" s="1">
        <f>783836136.762497*(182/366)+765976583.82415*(184/366)</f>
        <v>774857563.70059574</v>
      </c>
      <c r="F12" s="1">
        <v>817362161.67292881</v>
      </c>
      <c r="G12" s="1">
        <v>758009365.06375384</v>
      </c>
      <c r="H12" s="1">
        <v>790189172.19994557</v>
      </c>
      <c r="I12" s="1">
        <v>871336637.95358169</v>
      </c>
    </row>
    <row r="13" spans="1:9" x14ac:dyDescent="0.25">
      <c r="A13" t="s">
        <v>6</v>
      </c>
      <c r="C13" s="1"/>
      <c r="D13" s="1"/>
      <c r="E13" s="1"/>
      <c r="F13" s="1"/>
      <c r="G13" s="1">
        <v>-30004805.68719453</v>
      </c>
      <c r="H13" s="1"/>
      <c r="I13" s="1"/>
    </row>
    <row r="14" spans="1:9" x14ac:dyDescent="0.25">
      <c r="A14" t="s">
        <v>2</v>
      </c>
      <c r="C14" s="1">
        <f>69746794.3958981*(181/365)+161821872.32393*(184/365)</f>
        <v>116162724.09112515</v>
      </c>
      <c r="D14" s="1">
        <f>161821872.32393*(181/365)+227577878.316869*(184/365)</f>
        <v>194970105.48201433</v>
      </c>
      <c r="E14" s="1">
        <f>227577878.316869*(182/366)+360132800.214847*(184/366)</f>
        <v>294217511.18361205</v>
      </c>
      <c r="F14" s="1">
        <v>463558512.76490009</v>
      </c>
      <c r="G14" s="1">
        <v>537651366.87925065</v>
      </c>
      <c r="H14" s="1">
        <v>708843770.15664971</v>
      </c>
      <c r="I14" s="1">
        <v>935533420.3146162</v>
      </c>
    </row>
    <row r="15" spans="1:9" x14ac:dyDescent="0.25">
      <c r="A15" t="s">
        <v>7</v>
      </c>
      <c r="C15" s="1"/>
      <c r="D15" s="1"/>
      <c r="E15" s="1"/>
      <c r="F15" s="1"/>
      <c r="G15" s="1">
        <v>-20180194.312805459</v>
      </c>
      <c r="H15" s="1"/>
      <c r="I15" s="1"/>
    </row>
    <row r="16" spans="1:9" x14ac:dyDescent="0.25">
      <c r="A16" t="s">
        <v>3</v>
      </c>
      <c r="C16" s="1">
        <f t="shared" ref="C16:F16" si="0">SUM(C12:C15)</f>
        <v>803281007.81969512</v>
      </c>
      <c r="D16" s="1">
        <f t="shared" si="0"/>
        <v>935804919.00062311</v>
      </c>
      <c r="E16" s="1">
        <f t="shared" si="0"/>
        <v>1069075074.8842077</v>
      </c>
      <c r="F16" s="1">
        <f t="shared" si="0"/>
        <v>1280920674.437829</v>
      </c>
      <c r="G16" s="1">
        <f>SUM(G12:G15)</f>
        <v>1245475731.9430044</v>
      </c>
      <c r="H16" s="1">
        <f t="shared" ref="H16:I16" si="1">SUM(H12:H15)</f>
        <v>1499032942.3565953</v>
      </c>
      <c r="I16" s="1">
        <f t="shared" si="1"/>
        <v>1806870058.268198</v>
      </c>
    </row>
    <row r="17" spans="1:9" x14ac:dyDescent="0.25">
      <c r="A17" t="s">
        <v>21</v>
      </c>
      <c r="C17" s="2">
        <v>0.99085738958346481</v>
      </c>
      <c r="D17" s="2">
        <v>1.0311153069269745</v>
      </c>
      <c r="E17" s="2">
        <v>1.0061099316781614</v>
      </c>
      <c r="F17" s="2">
        <v>1</v>
      </c>
      <c r="G17" s="2">
        <v>1</v>
      </c>
      <c r="H17" s="2">
        <v>1</v>
      </c>
      <c r="I17" s="2">
        <v>0.99991999893331918</v>
      </c>
    </row>
    <row r="18" spans="1:9" x14ac:dyDescent="0.25">
      <c r="C18" s="1"/>
      <c r="D18" s="1"/>
      <c r="E18" s="1"/>
      <c r="F18" s="1"/>
      <c r="G18" s="1"/>
      <c r="H18" s="1"/>
      <c r="I18" s="1"/>
    </row>
    <row r="19" spans="1:9" x14ac:dyDescent="0.25">
      <c r="A19" t="s">
        <v>5</v>
      </c>
      <c r="C19" s="62">
        <v>100026761.73287138</v>
      </c>
      <c r="D19" s="62">
        <v>146196058.2963677</v>
      </c>
      <c r="E19" s="1">
        <v>179065346.35643995</v>
      </c>
      <c r="F19" s="1">
        <v>224996909.6651755</v>
      </c>
      <c r="G19" s="1">
        <v>107092406.17286107</v>
      </c>
      <c r="H19" s="1">
        <v>61334986.39310272</v>
      </c>
      <c r="I19" s="1">
        <v>170699062.79197499</v>
      </c>
    </row>
    <row r="20" spans="1:9" x14ac:dyDescent="0.25">
      <c r="A20" t="s">
        <v>16</v>
      </c>
      <c r="C20" s="1">
        <f t="shared" ref="C20:H20" si="2">C16*C17+C19</f>
        <v>895963684.24306929</v>
      </c>
      <c r="D20" s="1">
        <f t="shared" si="2"/>
        <v>1111118834.5754678</v>
      </c>
      <c r="E20" s="1">
        <f t="shared" si="2"/>
        <v>1254672396.9070153</v>
      </c>
      <c r="F20" s="1">
        <f t="shared" si="2"/>
        <v>1505917584.1030045</v>
      </c>
      <c r="G20" s="1">
        <f t="shared" si="2"/>
        <v>1352568138.1158655</v>
      </c>
      <c r="H20" s="1">
        <f t="shared" si="2"/>
        <v>1560367928.7496979</v>
      </c>
      <c r="I20" s="1">
        <f>I16*I17+I19</f>
        <v>1977424569.5281579</v>
      </c>
    </row>
    <row r="22" spans="1:9" x14ac:dyDescent="0.25">
      <c r="A22" s="3"/>
      <c r="B22" s="9"/>
      <c r="C22" s="4"/>
      <c r="D22" s="4"/>
      <c r="E22" s="4"/>
      <c r="F22" s="4"/>
      <c r="G22" s="4"/>
      <c r="H22" s="4"/>
      <c r="I22" s="4"/>
    </row>
    <row r="23" spans="1:9" x14ac:dyDescent="0.25">
      <c r="A23" s="10" t="s">
        <v>15</v>
      </c>
      <c r="B23" s="9"/>
      <c r="C23" s="3"/>
      <c r="D23" s="5"/>
      <c r="E23" s="5"/>
      <c r="F23" s="3"/>
      <c r="G23" s="3"/>
      <c r="H23" s="3"/>
      <c r="I23" s="3"/>
    </row>
    <row r="24" spans="1:9" x14ac:dyDescent="0.25">
      <c r="A24" s="3" t="s">
        <v>0</v>
      </c>
      <c r="B24" s="9"/>
      <c r="C24" s="6">
        <v>0.85054035007856854</v>
      </c>
      <c r="D24" s="6">
        <v>0.85167219078912304</v>
      </c>
      <c r="E24" s="6">
        <v>0.85899753691592751</v>
      </c>
      <c r="F24" s="6">
        <v>0.85123698699999994</v>
      </c>
      <c r="G24" s="6">
        <v>0.84861321599999995</v>
      </c>
      <c r="H24" s="6">
        <v>0.85735960200000005</v>
      </c>
      <c r="I24" s="6">
        <v>0.84899479499999997</v>
      </c>
    </row>
    <row r="25" spans="1:9" x14ac:dyDescent="0.25">
      <c r="A25" s="3" t="s">
        <v>20</v>
      </c>
      <c r="B25" s="9"/>
      <c r="C25" s="4">
        <f>C20*C24</f>
        <v>762053265.65378416</v>
      </c>
      <c r="D25" s="4">
        <f t="shared" ref="D25:I25" si="3">D20*D24</f>
        <v>946309012.06994593</v>
      </c>
      <c r="E25" s="4">
        <f t="shared" si="3"/>
        <v>1077760498.579529</v>
      </c>
      <c r="F25" s="4">
        <f t="shared" si="3"/>
        <v>1281892746.9621606</v>
      </c>
      <c r="G25" s="4">
        <f t="shared" si="3"/>
        <v>1147807197.5456367</v>
      </c>
      <c r="H25" s="4">
        <f t="shared" si="3"/>
        <v>1337796426.3664055</v>
      </c>
      <c r="I25" s="4">
        <f t="shared" si="3"/>
        <v>1678823167.0345216</v>
      </c>
    </row>
    <row r="26" spans="1:9" x14ac:dyDescent="0.25">
      <c r="A26" s="3" t="s">
        <v>18</v>
      </c>
      <c r="B26" s="9"/>
      <c r="C26" s="7">
        <f>'2014 12 CP'!C25</f>
        <v>6.4791185476158045E-2</v>
      </c>
      <c r="D26" s="7">
        <f>'2015 12 CP'!C24</f>
        <v>6.4538332979845348E-2</v>
      </c>
      <c r="E26" s="7">
        <f>'2016 12 CP'!C24</f>
        <v>6.5318136153943399E-2</v>
      </c>
      <c r="F26" s="7">
        <f>'2017 12 CP'!C24</f>
        <v>5.8719670502691321E-2</v>
      </c>
      <c r="G26" s="7">
        <f>'2018 12 CP'!C24</f>
        <v>5.6574733789407923E-2</v>
      </c>
      <c r="H26" s="7">
        <f>'2019 12 CP'!C24</f>
        <v>5.7463554748213859E-2</v>
      </c>
      <c r="I26" s="7">
        <f>'2020 12 CP'!C24</f>
        <v>5.7363859402822112E-2</v>
      </c>
    </row>
    <row r="27" spans="1:9" x14ac:dyDescent="0.25">
      <c r="A27" s="3" t="s">
        <v>19</v>
      </c>
      <c r="B27" s="9"/>
      <c r="C27" s="4">
        <f>C25*C26</f>
        <v>49374334.477686271</v>
      </c>
      <c r="D27" s="4">
        <f t="shared" ref="D27:I27" si="4">D25*D26</f>
        <v>61073206.122798659</v>
      </c>
      <c r="E27" s="4">
        <f t="shared" si="4"/>
        <v>70397306.987559602</v>
      </c>
      <c r="F27" s="4">
        <f t="shared" si="4"/>
        <v>75272319.721407935</v>
      </c>
      <c r="G27" s="4">
        <f t="shared" si="4"/>
        <v>64936886.642710745</v>
      </c>
      <c r="H27" s="4">
        <f t="shared" si="4"/>
        <v>76874538.188470796</v>
      </c>
      <c r="I27" s="4">
        <f t="shared" si="4"/>
        <v>96303776.115968838</v>
      </c>
    </row>
    <row r="32" spans="1:9" x14ac:dyDescent="0.25">
      <c r="C32" s="60"/>
      <c r="D32" s="61"/>
    </row>
    <row r="33" spans="3:4" x14ac:dyDescent="0.25">
      <c r="C33" s="60"/>
    </row>
    <row r="34" spans="3:4" x14ac:dyDescent="0.25">
      <c r="D34" s="60"/>
    </row>
  </sheetData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12.75" x14ac:dyDescent="0.2"/>
  <cols>
    <col min="1" max="1" width="22.28515625" style="15" bestFit="1" customWidth="1"/>
    <col min="2" max="13" width="9.5703125" style="15" bestFit="1" customWidth="1"/>
    <col min="14" max="14" width="12" style="15" bestFit="1" customWidth="1"/>
    <col min="15" max="256" width="9.140625" style="15"/>
    <col min="257" max="257" width="22.28515625" style="15" bestFit="1" customWidth="1"/>
    <col min="258" max="269" width="9.5703125" style="15" bestFit="1" customWidth="1"/>
    <col min="270" max="270" width="12" style="15" bestFit="1" customWidth="1"/>
    <col min="271" max="512" width="9.140625" style="15"/>
    <col min="513" max="513" width="22.28515625" style="15" bestFit="1" customWidth="1"/>
    <col min="514" max="525" width="9.5703125" style="15" bestFit="1" customWidth="1"/>
    <col min="526" max="526" width="12" style="15" bestFit="1" customWidth="1"/>
    <col min="527" max="768" width="9.140625" style="15"/>
    <col min="769" max="769" width="22.28515625" style="15" bestFit="1" customWidth="1"/>
    <col min="770" max="781" width="9.5703125" style="15" bestFit="1" customWidth="1"/>
    <col min="782" max="782" width="12" style="15" bestFit="1" customWidth="1"/>
    <col min="783" max="1024" width="9.140625" style="15"/>
    <col min="1025" max="1025" width="22.28515625" style="15" bestFit="1" customWidth="1"/>
    <col min="1026" max="1037" width="9.5703125" style="15" bestFit="1" customWidth="1"/>
    <col min="1038" max="1038" width="12" style="15" bestFit="1" customWidth="1"/>
    <col min="1039" max="1280" width="9.140625" style="15"/>
    <col min="1281" max="1281" width="22.28515625" style="15" bestFit="1" customWidth="1"/>
    <col min="1282" max="1293" width="9.5703125" style="15" bestFit="1" customWidth="1"/>
    <col min="1294" max="1294" width="12" style="15" bestFit="1" customWidth="1"/>
    <col min="1295" max="1536" width="9.140625" style="15"/>
    <col min="1537" max="1537" width="22.28515625" style="15" bestFit="1" customWidth="1"/>
    <col min="1538" max="1549" width="9.5703125" style="15" bestFit="1" customWidth="1"/>
    <col min="1550" max="1550" width="12" style="15" bestFit="1" customWidth="1"/>
    <col min="1551" max="1792" width="9.140625" style="15"/>
    <col min="1793" max="1793" width="22.28515625" style="15" bestFit="1" customWidth="1"/>
    <col min="1794" max="1805" width="9.5703125" style="15" bestFit="1" customWidth="1"/>
    <col min="1806" max="1806" width="12" style="15" bestFit="1" customWidth="1"/>
    <col min="1807" max="2048" width="9.140625" style="15"/>
    <col min="2049" max="2049" width="22.28515625" style="15" bestFit="1" customWidth="1"/>
    <col min="2050" max="2061" width="9.5703125" style="15" bestFit="1" customWidth="1"/>
    <col min="2062" max="2062" width="12" style="15" bestFit="1" customWidth="1"/>
    <col min="2063" max="2304" width="9.140625" style="15"/>
    <col min="2305" max="2305" width="22.28515625" style="15" bestFit="1" customWidth="1"/>
    <col min="2306" max="2317" width="9.5703125" style="15" bestFit="1" customWidth="1"/>
    <col min="2318" max="2318" width="12" style="15" bestFit="1" customWidth="1"/>
    <col min="2319" max="2560" width="9.140625" style="15"/>
    <col min="2561" max="2561" width="22.28515625" style="15" bestFit="1" customWidth="1"/>
    <col min="2562" max="2573" width="9.5703125" style="15" bestFit="1" customWidth="1"/>
    <col min="2574" max="2574" width="12" style="15" bestFit="1" customWidth="1"/>
    <col min="2575" max="2816" width="9.140625" style="15"/>
    <col min="2817" max="2817" width="22.28515625" style="15" bestFit="1" customWidth="1"/>
    <col min="2818" max="2829" width="9.5703125" style="15" bestFit="1" customWidth="1"/>
    <col min="2830" max="2830" width="12" style="15" bestFit="1" customWidth="1"/>
    <col min="2831" max="3072" width="9.140625" style="15"/>
    <col min="3073" max="3073" width="22.28515625" style="15" bestFit="1" customWidth="1"/>
    <col min="3074" max="3085" width="9.5703125" style="15" bestFit="1" customWidth="1"/>
    <col min="3086" max="3086" width="12" style="15" bestFit="1" customWidth="1"/>
    <col min="3087" max="3328" width="9.140625" style="15"/>
    <col min="3329" max="3329" width="22.28515625" style="15" bestFit="1" customWidth="1"/>
    <col min="3330" max="3341" width="9.5703125" style="15" bestFit="1" customWidth="1"/>
    <col min="3342" max="3342" width="12" style="15" bestFit="1" customWidth="1"/>
    <col min="3343" max="3584" width="9.140625" style="15"/>
    <col min="3585" max="3585" width="22.28515625" style="15" bestFit="1" customWidth="1"/>
    <col min="3586" max="3597" width="9.5703125" style="15" bestFit="1" customWidth="1"/>
    <col min="3598" max="3598" width="12" style="15" bestFit="1" customWidth="1"/>
    <col min="3599" max="3840" width="9.140625" style="15"/>
    <col min="3841" max="3841" width="22.28515625" style="15" bestFit="1" customWidth="1"/>
    <col min="3842" max="3853" width="9.5703125" style="15" bestFit="1" customWidth="1"/>
    <col min="3854" max="3854" width="12" style="15" bestFit="1" customWidth="1"/>
    <col min="3855" max="4096" width="9.140625" style="15"/>
    <col min="4097" max="4097" width="22.28515625" style="15" bestFit="1" customWidth="1"/>
    <col min="4098" max="4109" width="9.5703125" style="15" bestFit="1" customWidth="1"/>
    <col min="4110" max="4110" width="12" style="15" bestFit="1" customWidth="1"/>
    <col min="4111" max="4352" width="9.140625" style="15"/>
    <col min="4353" max="4353" width="22.28515625" style="15" bestFit="1" customWidth="1"/>
    <col min="4354" max="4365" width="9.5703125" style="15" bestFit="1" customWidth="1"/>
    <col min="4366" max="4366" width="12" style="15" bestFit="1" customWidth="1"/>
    <col min="4367" max="4608" width="9.140625" style="15"/>
    <col min="4609" max="4609" width="22.28515625" style="15" bestFit="1" customWidth="1"/>
    <col min="4610" max="4621" width="9.5703125" style="15" bestFit="1" customWidth="1"/>
    <col min="4622" max="4622" width="12" style="15" bestFit="1" customWidth="1"/>
    <col min="4623" max="4864" width="9.140625" style="15"/>
    <col min="4865" max="4865" width="22.28515625" style="15" bestFit="1" customWidth="1"/>
    <col min="4866" max="4877" width="9.5703125" style="15" bestFit="1" customWidth="1"/>
    <col min="4878" max="4878" width="12" style="15" bestFit="1" customWidth="1"/>
    <col min="4879" max="5120" width="9.140625" style="15"/>
    <col min="5121" max="5121" width="22.28515625" style="15" bestFit="1" customWidth="1"/>
    <col min="5122" max="5133" width="9.5703125" style="15" bestFit="1" customWidth="1"/>
    <col min="5134" max="5134" width="12" style="15" bestFit="1" customWidth="1"/>
    <col min="5135" max="5376" width="9.140625" style="15"/>
    <col min="5377" max="5377" width="22.28515625" style="15" bestFit="1" customWidth="1"/>
    <col min="5378" max="5389" width="9.5703125" style="15" bestFit="1" customWidth="1"/>
    <col min="5390" max="5390" width="12" style="15" bestFit="1" customWidth="1"/>
    <col min="5391" max="5632" width="9.140625" style="15"/>
    <col min="5633" max="5633" width="22.28515625" style="15" bestFit="1" customWidth="1"/>
    <col min="5634" max="5645" width="9.5703125" style="15" bestFit="1" customWidth="1"/>
    <col min="5646" max="5646" width="12" style="15" bestFit="1" customWidth="1"/>
    <col min="5647" max="5888" width="9.140625" style="15"/>
    <col min="5889" max="5889" width="22.28515625" style="15" bestFit="1" customWidth="1"/>
    <col min="5890" max="5901" width="9.5703125" style="15" bestFit="1" customWidth="1"/>
    <col min="5902" max="5902" width="12" style="15" bestFit="1" customWidth="1"/>
    <col min="5903" max="6144" width="9.140625" style="15"/>
    <col min="6145" max="6145" width="22.28515625" style="15" bestFit="1" customWidth="1"/>
    <col min="6146" max="6157" width="9.5703125" style="15" bestFit="1" customWidth="1"/>
    <col min="6158" max="6158" width="12" style="15" bestFit="1" customWidth="1"/>
    <col min="6159" max="6400" width="9.140625" style="15"/>
    <col min="6401" max="6401" width="22.28515625" style="15" bestFit="1" customWidth="1"/>
    <col min="6402" max="6413" width="9.5703125" style="15" bestFit="1" customWidth="1"/>
    <col min="6414" max="6414" width="12" style="15" bestFit="1" customWidth="1"/>
    <col min="6415" max="6656" width="9.140625" style="15"/>
    <col min="6657" max="6657" width="22.28515625" style="15" bestFit="1" customWidth="1"/>
    <col min="6658" max="6669" width="9.5703125" style="15" bestFit="1" customWidth="1"/>
    <col min="6670" max="6670" width="12" style="15" bestFit="1" customWidth="1"/>
    <col min="6671" max="6912" width="9.140625" style="15"/>
    <col min="6913" max="6913" width="22.28515625" style="15" bestFit="1" customWidth="1"/>
    <col min="6914" max="6925" width="9.5703125" style="15" bestFit="1" customWidth="1"/>
    <col min="6926" max="6926" width="12" style="15" bestFit="1" customWidth="1"/>
    <col min="6927" max="7168" width="9.140625" style="15"/>
    <col min="7169" max="7169" width="22.28515625" style="15" bestFit="1" customWidth="1"/>
    <col min="7170" max="7181" width="9.5703125" style="15" bestFit="1" customWidth="1"/>
    <col min="7182" max="7182" width="12" style="15" bestFit="1" customWidth="1"/>
    <col min="7183" max="7424" width="9.140625" style="15"/>
    <col min="7425" max="7425" width="22.28515625" style="15" bestFit="1" customWidth="1"/>
    <col min="7426" max="7437" width="9.5703125" style="15" bestFit="1" customWidth="1"/>
    <col min="7438" max="7438" width="12" style="15" bestFit="1" customWidth="1"/>
    <col min="7439" max="7680" width="9.140625" style="15"/>
    <col min="7681" max="7681" width="22.28515625" style="15" bestFit="1" customWidth="1"/>
    <col min="7682" max="7693" width="9.5703125" style="15" bestFit="1" customWidth="1"/>
    <col min="7694" max="7694" width="12" style="15" bestFit="1" customWidth="1"/>
    <col min="7695" max="7936" width="9.140625" style="15"/>
    <col min="7937" max="7937" width="22.28515625" style="15" bestFit="1" customWidth="1"/>
    <col min="7938" max="7949" width="9.5703125" style="15" bestFit="1" customWidth="1"/>
    <col min="7950" max="7950" width="12" style="15" bestFit="1" customWidth="1"/>
    <col min="7951" max="8192" width="9.140625" style="15"/>
    <col min="8193" max="8193" width="22.28515625" style="15" bestFit="1" customWidth="1"/>
    <col min="8194" max="8205" width="9.5703125" style="15" bestFit="1" customWidth="1"/>
    <col min="8206" max="8206" width="12" style="15" bestFit="1" customWidth="1"/>
    <col min="8207" max="8448" width="9.140625" style="15"/>
    <col min="8449" max="8449" width="22.28515625" style="15" bestFit="1" customWidth="1"/>
    <col min="8450" max="8461" width="9.5703125" style="15" bestFit="1" customWidth="1"/>
    <col min="8462" max="8462" width="12" style="15" bestFit="1" customWidth="1"/>
    <col min="8463" max="8704" width="9.140625" style="15"/>
    <col min="8705" max="8705" width="22.28515625" style="15" bestFit="1" customWidth="1"/>
    <col min="8706" max="8717" width="9.5703125" style="15" bestFit="1" customWidth="1"/>
    <col min="8718" max="8718" width="12" style="15" bestFit="1" customWidth="1"/>
    <col min="8719" max="8960" width="9.140625" style="15"/>
    <col min="8961" max="8961" width="22.28515625" style="15" bestFit="1" customWidth="1"/>
    <col min="8962" max="8973" width="9.5703125" style="15" bestFit="1" customWidth="1"/>
    <col min="8974" max="8974" width="12" style="15" bestFit="1" customWidth="1"/>
    <col min="8975" max="9216" width="9.140625" style="15"/>
    <col min="9217" max="9217" width="22.28515625" style="15" bestFit="1" customWidth="1"/>
    <col min="9218" max="9229" width="9.5703125" style="15" bestFit="1" customWidth="1"/>
    <col min="9230" max="9230" width="12" style="15" bestFit="1" customWidth="1"/>
    <col min="9231" max="9472" width="9.140625" style="15"/>
    <col min="9473" max="9473" width="22.28515625" style="15" bestFit="1" customWidth="1"/>
    <col min="9474" max="9485" width="9.5703125" style="15" bestFit="1" customWidth="1"/>
    <col min="9486" max="9486" width="12" style="15" bestFit="1" customWidth="1"/>
    <col min="9487" max="9728" width="9.140625" style="15"/>
    <col min="9729" max="9729" width="22.28515625" style="15" bestFit="1" customWidth="1"/>
    <col min="9730" max="9741" width="9.5703125" style="15" bestFit="1" customWidth="1"/>
    <col min="9742" max="9742" width="12" style="15" bestFit="1" customWidth="1"/>
    <col min="9743" max="9984" width="9.140625" style="15"/>
    <col min="9985" max="9985" width="22.28515625" style="15" bestFit="1" customWidth="1"/>
    <col min="9986" max="9997" width="9.5703125" style="15" bestFit="1" customWidth="1"/>
    <col min="9998" max="9998" width="12" style="15" bestFit="1" customWidth="1"/>
    <col min="9999" max="10240" width="9.140625" style="15"/>
    <col min="10241" max="10241" width="22.28515625" style="15" bestFit="1" customWidth="1"/>
    <col min="10242" max="10253" width="9.5703125" style="15" bestFit="1" customWidth="1"/>
    <col min="10254" max="10254" width="12" style="15" bestFit="1" customWidth="1"/>
    <col min="10255" max="10496" width="9.140625" style="15"/>
    <col min="10497" max="10497" width="22.28515625" style="15" bestFit="1" customWidth="1"/>
    <col min="10498" max="10509" width="9.5703125" style="15" bestFit="1" customWidth="1"/>
    <col min="10510" max="10510" width="12" style="15" bestFit="1" customWidth="1"/>
    <col min="10511" max="10752" width="9.140625" style="15"/>
    <col min="10753" max="10753" width="22.28515625" style="15" bestFit="1" customWidth="1"/>
    <col min="10754" max="10765" width="9.5703125" style="15" bestFit="1" customWidth="1"/>
    <col min="10766" max="10766" width="12" style="15" bestFit="1" customWidth="1"/>
    <col min="10767" max="11008" width="9.140625" style="15"/>
    <col min="11009" max="11009" width="22.28515625" style="15" bestFit="1" customWidth="1"/>
    <col min="11010" max="11021" width="9.5703125" style="15" bestFit="1" customWidth="1"/>
    <col min="11022" max="11022" width="12" style="15" bestFit="1" customWidth="1"/>
    <col min="11023" max="11264" width="9.140625" style="15"/>
    <col min="11265" max="11265" width="22.28515625" style="15" bestFit="1" customWidth="1"/>
    <col min="11266" max="11277" width="9.5703125" style="15" bestFit="1" customWidth="1"/>
    <col min="11278" max="11278" width="12" style="15" bestFit="1" customWidth="1"/>
    <col min="11279" max="11520" width="9.140625" style="15"/>
    <col min="11521" max="11521" width="22.28515625" style="15" bestFit="1" customWidth="1"/>
    <col min="11522" max="11533" width="9.5703125" style="15" bestFit="1" customWidth="1"/>
    <col min="11534" max="11534" width="12" style="15" bestFit="1" customWidth="1"/>
    <col min="11535" max="11776" width="9.140625" style="15"/>
    <col min="11777" max="11777" width="22.28515625" style="15" bestFit="1" customWidth="1"/>
    <col min="11778" max="11789" width="9.5703125" style="15" bestFit="1" customWidth="1"/>
    <col min="11790" max="11790" width="12" style="15" bestFit="1" customWidth="1"/>
    <col min="11791" max="12032" width="9.140625" style="15"/>
    <col min="12033" max="12033" width="22.28515625" style="15" bestFit="1" customWidth="1"/>
    <col min="12034" max="12045" width="9.5703125" style="15" bestFit="1" customWidth="1"/>
    <col min="12046" max="12046" width="12" style="15" bestFit="1" customWidth="1"/>
    <col min="12047" max="12288" width="9.140625" style="15"/>
    <col min="12289" max="12289" width="22.28515625" style="15" bestFit="1" customWidth="1"/>
    <col min="12290" max="12301" width="9.5703125" style="15" bestFit="1" customWidth="1"/>
    <col min="12302" max="12302" width="12" style="15" bestFit="1" customWidth="1"/>
    <col min="12303" max="12544" width="9.140625" style="15"/>
    <col min="12545" max="12545" width="22.28515625" style="15" bestFit="1" customWidth="1"/>
    <col min="12546" max="12557" width="9.5703125" style="15" bestFit="1" customWidth="1"/>
    <col min="12558" max="12558" width="12" style="15" bestFit="1" customWidth="1"/>
    <col min="12559" max="12800" width="9.140625" style="15"/>
    <col min="12801" max="12801" width="22.28515625" style="15" bestFit="1" customWidth="1"/>
    <col min="12802" max="12813" width="9.5703125" style="15" bestFit="1" customWidth="1"/>
    <col min="12814" max="12814" width="12" style="15" bestFit="1" customWidth="1"/>
    <col min="12815" max="13056" width="9.140625" style="15"/>
    <col min="13057" max="13057" width="22.28515625" style="15" bestFit="1" customWidth="1"/>
    <col min="13058" max="13069" width="9.5703125" style="15" bestFit="1" customWidth="1"/>
    <col min="13070" max="13070" width="12" style="15" bestFit="1" customWidth="1"/>
    <col min="13071" max="13312" width="9.140625" style="15"/>
    <col min="13313" max="13313" width="22.28515625" style="15" bestFit="1" customWidth="1"/>
    <col min="13314" max="13325" width="9.5703125" style="15" bestFit="1" customWidth="1"/>
    <col min="13326" max="13326" width="12" style="15" bestFit="1" customWidth="1"/>
    <col min="13327" max="13568" width="9.140625" style="15"/>
    <col min="13569" max="13569" width="22.28515625" style="15" bestFit="1" customWidth="1"/>
    <col min="13570" max="13581" width="9.5703125" style="15" bestFit="1" customWidth="1"/>
    <col min="13582" max="13582" width="12" style="15" bestFit="1" customWidth="1"/>
    <col min="13583" max="13824" width="9.140625" style="15"/>
    <col min="13825" max="13825" width="22.28515625" style="15" bestFit="1" customWidth="1"/>
    <col min="13826" max="13837" width="9.5703125" style="15" bestFit="1" customWidth="1"/>
    <col min="13838" max="13838" width="12" style="15" bestFit="1" customWidth="1"/>
    <col min="13839" max="14080" width="9.140625" style="15"/>
    <col min="14081" max="14081" width="22.28515625" style="15" bestFit="1" customWidth="1"/>
    <col min="14082" max="14093" width="9.5703125" style="15" bestFit="1" customWidth="1"/>
    <col min="14094" max="14094" width="12" style="15" bestFit="1" customWidth="1"/>
    <col min="14095" max="14336" width="9.140625" style="15"/>
    <col min="14337" max="14337" width="22.28515625" style="15" bestFit="1" customWidth="1"/>
    <col min="14338" max="14349" width="9.5703125" style="15" bestFit="1" customWidth="1"/>
    <col min="14350" max="14350" width="12" style="15" bestFit="1" customWidth="1"/>
    <col min="14351" max="14592" width="9.140625" style="15"/>
    <col min="14593" max="14593" width="22.28515625" style="15" bestFit="1" customWidth="1"/>
    <col min="14594" max="14605" width="9.5703125" style="15" bestFit="1" customWidth="1"/>
    <col min="14606" max="14606" width="12" style="15" bestFit="1" customWidth="1"/>
    <col min="14607" max="14848" width="9.140625" style="15"/>
    <col min="14849" max="14849" width="22.28515625" style="15" bestFit="1" customWidth="1"/>
    <col min="14850" max="14861" width="9.5703125" style="15" bestFit="1" customWidth="1"/>
    <col min="14862" max="14862" width="12" style="15" bestFit="1" customWidth="1"/>
    <col min="14863" max="15104" width="9.140625" style="15"/>
    <col min="15105" max="15105" width="22.28515625" style="15" bestFit="1" customWidth="1"/>
    <col min="15106" max="15117" width="9.5703125" style="15" bestFit="1" customWidth="1"/>
    <col min="15118" max="15118" width="12" style="15" bestFit="1" customWidth="1"/>
    <col min="15119" max="15360" width="9.140625" style="15"/>
    <col min="15361" max="15361" width="22.28515625" style="15" bestFit="1" customWidth="1"/>
    <col min="15362" max="15373" width="9.5703125" style="15" bestFit="1" customWidth="1"/>
    <col min="15374" max="15374" width="12" style="15" bestFit="1" customWidth="1"/>
    <col min="15375" max="15616" width="9.140625" style="15"/>
    <col min="15617" max="15617" width="22.28515625" style="15" bestFit="1" customWidth="1"/>
    <col min="15618" max="15629" width="9.5703125" style="15" bestFit="1" customWidth="1"/>
    <col min="15630" max="15630" width="12" style="15" bestFit="1" customWidth="1"/>
    <col min="15631" max="15872" width="9.140625" style="15"/>
    <col min="15873" max="15873" width="22.28515625" style="15" bestFit="1" customWidth="1"/>
    <col min="15874" max="15885" width="9.5703125" style="15" bestFit="1" customWidth="1"/>
    <col min="15886" max="15886" width="12" style="15" bestFit="1" customWidth="1"/>
    <col min="15887" max="16128" width="9.140625" style="15"/>
    <col min="16129" max="16129" width="22.28515625" style="15" bestFit="1" customWidth="1"/>
    <col min="16130" max="16141" width="9.5703125" style="15" bestFit="1" customWidth="1"/>
    <col min="16142" max="16142" width="12" style="15" bestFit="1" customWidth="1"/>
    <col min="16143" max="16384" width="9.140625" style="15"/>
  </cols>
  <sheetData>
    <row r="1" spans="1:13" ht="15.75" x14ac:dyDescent="0.2">
      <c r="L1" s="63" t="s">
        <v>140</v>
      </c>
    </row>
    <row r="2" spans="1:13" ht="15.75" x14ac:dyDescent="0.2">
      <c r="L2" s="63" t="s">
        <v>141</v>
      </c>
    </row>
    <row r="3" spans="1:13" ht="15.75" x14ac:dyDescent="0.2">
      <c r="L3" s="63" t="s">
        <v>142</v>
      </c>
    </row>
    <row r="4" spans="1:13" ht="15.75" x14ac:dyDescent="0.2">
      <c r="L4" s="63" t="s">
        <v>143</v>
      </c>
    </row>
    <row r="5" spans="1:13" ht="15.75" x14ac:dyDescent="0.2">
      <c r="L5" s="63" t="s">
        <v>144</v>
      </c>
    </row>
    <row r="7" spans="1:13" ht="90" customHeight="1" x14ac:dyDescent="0.2">
      <c r="A7" s="48" t="s">
        <v>59</v>
      </c>
      <c r="B7" s="49" t="s">
        <v>108</v>
      </c>
      <c r="C7" s="49" t="s">
        <v>109</v>
      </c>
      <c r="D7" s="49" t="s">
        <v>110</v>
      </c>
      <c r="E7" s="49" t="s">
        <v>111</v>
      </c>
      <c r="F7" s="49" t="s">
        <v>112</v>
      </c>
      <c r="G7" s="49" t="s">
        <v>113</v>
      </c>
      <c r="H7" s="49" t="s">
        <v>114</v>
      </c>
      <c r="I7" s="49" t="s">
        <v>115</v>
      </c>
      <c r="J7" s="49" t="s">
        <v>116</v>
      </c>
      <c r="K7" s="49" t="s">
        <v>117</v>
      </c>
      <c r="L7" s="49" t="s">
        <v>118</v>
      </c>
      <c r="M7" s="49" t="s">
        <v>119</v>
      </c>
    </row>
    <row r="8" spans="1:13" x14ac:dyDescent="0.2">
      <c r="A8" s="50" t="s">
        <v>120</v>
      </c>
      <c r="B8" s="51">
        <v>16621.531999999999</v>
      </c>
      <c r="C8" s="51">
        <v>16603.16</v>
      </c>
      <c r="D8" s="51">
        <v>18953.87</v>
      </c>
      <c r="E8" s="51">
        <v>18129.464</v>
      </c>
      <c r="F8" s="51">
        <v>17337.684000000001</v>
      </c>
      <c r="G8" s="51">
        <v>15581.22</v>
      </c>
      <c r="H8" s="51">
        <v>17187.303</v>
      </c>
      <c r="I8" s="51">
        <v>18157.275000000001</v>
      </c>
      <c r="J8" s="51">
        <v>19281.655999999999</v>
      </c>
      <c r="K8" s="51">
        <v>17741.117999999999</v>
      </c>
      <c r="L8" s="51">
        <v>19162.707999999999</v>
      </c>
      <c r="M8" s="51">
        <v>14395.272000000001</v>
      </c>
    </row>
    <row r="9" spans="1:13" x14ac:dyDescent="0.2">
      <c r="A9" s="52" t="s">
        <v>121</v>
      </c>
      <c r="B9" s="53">
        <v>5537.8310000000001</v>
      </c>
      <c r="C9" s="53">
        <v>5426.8440000000001</v>
      </c>
      <c r="D9" s="53">
        <v>6206.9179999999997</v>
      </c>
      <c r="E9" s="53">
        <v>5922.9780000000001</v>
      </c>
      <c r="F9" s="53">
        <v>6053.7199999999993</v>
      </c>
      <c r="G9" s="53">
        <v>4996.2559999999994</v>
      </c>
      <c r="H9" s="53">
        <v>4777.2179999999998</v>
      </c>
      <c r="I9" s="53">
        <v>4870.3599999999997</v>
      </c>
      <c r="J9" s="53">
        <v>5311.5319999999992</v>
      </c>
      <c r="K9" s="53">
        <v>4688.223</v>
      </c>
      <c r="L9" s="53">
        <v>4927.4320000000007</v>
      </c>
      <c r="M9" s="53">
        <v>4586.13</v>
      </c>
    </row>
    <row r="10" spans="1:13" x14ac:dyDescent="0.2">
      <c r="A10" s="52" t="s">
        <v>122</v>
      </c>
      <c r="B10" s="53">
        <v>6609.8810000000003</v>
      </c>
      <c r="C10" s="53">
        <v>6725.875</v>
      </c>
      <c r="D10" s="53">
        <v>7564.69</v>
      </c>
      <c r="E10" s="53">
        <v>7209.0119999999997</v>
      </c>
      <c r="F10" s="53">
        <v>6513.6610000000001</v>
      </c>
      <c r="G10" s="53">
        <v>6344.6809999999996</v>
      </c>
      <c r="H10" s="53">
        <v>7768.1729999999998</v>
      </c>
      <c r="I10" s="53">
        <v>8379.3649999999998</v>
      </c>
      <c r="J10" s="53">
        <v>8711.3790000000008</v>
      </c>
      <c r="K10" s="53">
        <v>7908.433</v>
      </c>
      <c r="L10" s="53">
        <v>8805.66</v>
      </c>
      <c r="M10" s="53">
        <v>5728.277</v>
      </c>
    </row>
    <row r="11" spans="1:13" x14ac:dyDescent="0.2">
      <c r="A11" s="52" t="s">
        <v>123</v>
      </c>
      <c r="B11" s="53">
        <v>2628.4009999999998</v>
      </c>
      <c r="C11" s="53">
        <v>2660.9870000000001</v>
      </c>
      <c r="D11" s="53">
        <v>3034.9110000000001</v>
      </c>
      <c r="E11" s="53">
        <v>2975.2069999999999</v>
      </c>
      <c r="F11" s="53">
        <v>2786.5709999999999</v>
      </c>
      <c r="G11" s="53">
        <v>2472.33</v>
      </c>
      <c r="H11" s="53">
        <v>2971.413</v>
      </c>
      <c r="I11" s="53">
        <v>3267.9050000000002</v>
      </c>
      <c r="J11" s="53">
        <v>3449.93</v>
      </c>
      <c r="K11" s="53">
        <v>3447.8119999999999</v>
      </c>
      <c r="L11" s="53">
        <v>3633.1219999999998</v>
      </c>
      <c r="M11" s="53">
        <v>2542.0230000000001</v>
      </c>
    </row>
    <row r="12" spans="1:13" x14ac:dyDescent="0.2">
      <c r="A12" s="52" t="s">
        <v>124</v>
      </c>
      <c r="B12" s="53">
        <v>1185.4190000000001</v>
      </c>
      <c r="C12" s="53">
        <v>1172.454</v>
      </c>
      <c r="D12" s="53">
        <v>1389.3510000000001</v>
      </c>
      <c r="E12" s="53">
        <v>1295.7660000000001</v>
      </c>
      <c r="F12" s="53">
        <v>1274.296</v>
      </c>
      <c r="G12" s="53">
        <v>1112.1400000000001</v>
      </c>
      <c r="H12" s="53">
        <v>970.399</v>
      </c>
      <c r="I12" s="53">
        <v>1034.9159999999999</v>
      </c>
      <c r="J12" s="53">
        <v>1107.0229999999999</v>
      </c>
      <c r="K12" s="53">
        <v>1015.069</v>
      </c>
      <c r="L12" s="53">
        <v>1067.5039999999999</v>
      </c>
      <c r="M12" s="53">
        <v>926.88599999999997</v>
      </c>
    </row>
    <row r="13" spans="1:13" x14ac:dyDescent="0.2">
      <c r="A13" s="52" t="s">
        <v>125</v>
      </c>
      <c r="B13" s="53">
        <v>326</v>
      </c>
      <c r="C13" s="53">
        <v>291</v>
      </c>
      <c r="D13" s="53">
        <v>389</v>
      </c>
      <c r="E13" s="53">
        <v>355.601</v>
      </c>
      <c r="F13" s="53">
        <v>332.85399999999998</v>
      </c>
      <c r="G13" s="53">
        <v>356.98599999999999</v>
      </c>
      <c r="H13" s="53">
        <v>403.64400000000001</v>
      </c>
      <c r="I13" s="53">
        <v>331.92</v>
      </c>
      <c r="J13" s="53">
        <v>389.512</v>
      </c>
      <c r="K13" s="53">
        <v>372.44600000000003</v>
      </c>
      <c r="L13" s="53">
        <v>413.38900000000001</v>
      </c>
      <c r="M13" s="53">
        <v>325.36</v>
      </c>
    </row>
    <row r="14" spans="1:13" x14ac:dyDescent="0.2">
      <c r="A14" s="29" t="s">
        <v>126</v>
      </c>
      <c r="B14" s="54">
        <v>334</v>
      </c>
      <c r="C14" s="54">
        <v>326</v>
      </c>
      <c r="D14" s="54">
        <v>369</v>
      </c>
      <c r="E14" s="54">
        <v>370.9</v>
      </c>
      <c r="F14" s="54">
        <v>376.58199999999999</v>
      </c>
      <c r="G14" s="54">
        <v>298.827</v>
      </c>
      <c r="H14" s="54">
        <v>296.45600000000002</v>
      </c>
      <c r="I14" s="54">
        <v>272.80900000000003</v>
      </c>
      <c r="J14" s="54">
        <v>312.279</v>
      </c>
      <c r="K14" s="54">
        <v>309.13499999999999</v>
      </c>
      <c r="L14" s="54">
        <v>315.601</v>
      </c>
      <c r="M14" s="54">
        <v>286.59699999999998</v>
      </c>
    </row>
    <row r="15" spans="1:13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20" spans="1:11" ht="70.5" customHeight="1" x14ac:dyDescent="0.2">
      <c r="A20" s="48" t="s">
        <v>127</v>
      </c>
      <c r="B20" s="49" t="s">
        <v>43</v>
      </c>
      <c r="C20" s="49" t="s">
        <v>44</v>
      </c>
      <c r="K20" s="24"/>
    </row>
    <row r="21" spans="1:11" x14ac:dyDescent="0.2">
      <c r="A21" s="50" t="s">
        <v>120</v>
      </c>
      <c r="B21" s="56">
        <f>SUM(B8:M8)/12</f>
        <v>17429.355166666664</v>
      </c>
      <c r="C21" s="57"/>
    </row>
    <row r="22" spans="1:11" x14ac:dyDescent="0.2">
      <c r="A22" s="52" t="s">
        <v>121</v>
      </c>
      <c r="B22" s="56">
        <f t="shared" ref="B22:B27" si="0">SUM(B9:M9)/12</f>
        <v>5275.4534999999996</v>
      </c>
      <c r="C22" s="58">
        <f t="shared" ref="C22:C27" si="1">B22/$B$21</f>
        <v>0.30267634399287541</v>
      </c>
      <c r="D22" s="27"/>
      <c r="E22" s="24"/>
      <c r="F22" s="24"/>
      <c r="G22" s="24"/>
      <c r="H22" s="24"/>
      <c r="I22" s="24"/>
    </row>
    <row r="23" spans="1:11" x14ac:dyDescent="0.2">
      <c r="A23" s="52" t="s">
        <v>122</v>
      </c>
      <c r="B23" s="56">
        <f t="shared" si="0"/>
        <v>7355.7572500000015</v>
      </c>
      <c r="C23" s="58">
        <f t="shared" si="1"/>
        <v>0.42203266728236499</v>
      </c>
      <c r="D23" s="27"/>
      <c r="E23" s="24"/>
    </row>
    <row r="24" spans="1:11" x14ac:dyDescent="0.2">
      <c r="A24" s="52" t="s">
        <v>123</v>
      </c>
      <c r="B24" s="56">
        <f t="shared" si="0"/>
        <v>2989.2176666666669</v>
      </c>
      <c r="C24" s="58">
        <f t="shared" si="1"/>
        <v>0.17150477674489606</v>
      </c>
      <c r="D24" s="27"/>
      <c r="E24" s="24"/>
    </row>
    <row r="25" spans="1:11" x14ac:dyDescent="0.2">
      <c r="A25" s="52" t="s">
        <v>124</v>
      </c>
      <c r="B25" s="56">
        <f t="shared" si="0"/>
        <v>1129.2685833333333</v>
      </c>
      <c r="C25" s="58">
        <f t="shared" si="1"/>
        <v>6.4791185476158045E-2</v>
      </c>
      <c r="D25" s="27"/>
      <c r="E25" s="24"/>
    </row>
    <row r="26" spans="1:11" x14ac:dyDescent="0.2">
      <c r="A26" s="52" t="s">
        <v>125</v>
      </c>
      <c r="B26" s="56">
        <f t="shared" si="0"/>
        <v>357.30933333333337</v>
      </c>
      <c r="C26" s="58">
        <f t="shared" si="1"/>
        <v>2.0500433315896918E-2</v>
      </c>
      <c r="D26" s="27"/>
      <c r="E26" s="24"/>
    </row>
    <row r="27" spans="1:11" x14ac:dyDescent="0.2">
      <c r="A27" s="29" t="s">
        <v>126</v>
      </c>
      <c r="B27" s="30">
        <f t="shared" si="0"/>
        <v>322.3488333333334</v>
      </c>
      <c r="C27" s="59">
        <f t="shared" si="1"/>
        <v>1.84945931878088E-2</v>
      </c>
      <c r="D27" s="27"/>
      <c r="E27" s="24"/>
    </row>
    <row r="28" spans="1:11" x14ac:dyDescent="0.2">
      <c r="A28" s="29" t="s">
        <v>45</v>
      </c>
      <c r="B28" s="30">
        <f>SUM(B22:B27)</f>
        <v>17429.355166666672</v>
      </c>
      <c r="C28" s="31">
        <f>SUM(C22:C27)</f>
        <v>1.0000000000000002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/>
  </sheetViews>
  <sheetFormatPr defaultRowHeight="12.75" x14ac:dyDescent="0.2"/>
  <cols>
    <col min="1" max="1" width="22.28515625" style="15" bestFit="1" customWidth="1"/>
    <col min="2" max="13" width="9.5703125" style="15" bestFit="1" customWidth="1"/>
    <col min="14" max="14" width="12" style="15" bestFit="1" customWidth="1"/>
    <col min="15" max="16384" width="9.140625" style="15"/>
  </cols>
  <sheetData>
    <row r="1" spans="1:13" ht="15.75" x14ac:dyDescent="0.2">
      <c r="L1" s="63" t="s">
        <v>140</v>
      </c>
    </row>
    <row r="2" spans="1:13" ht="15.75" x14ac:dyDescent="0.2">
      <c r="L2" s="63" t="s">
        <v>141</v>
      </c>
    </row>
    <row r="3" spans="1:13" ht="15.75" x14ac:dyDescent="0.2">
      <c r="L3" s="63" t="s">
        <v>142</v>
      </c>
    </row>
    <row r="4" spans="1:13" ht="15.75" x14ac:dyDescent="0.2">
      <c r="L4" s="63" t="s">
        <v>143</v>
      </c>
    </row>
    <row r="5" spans="1:13" ht="15.75" x14ac:dyDescent="0.2">
      <c r="L5" s="63" t="s">
        <v>144</v>
      </c>
    </row>
    <row r="7" spans="1:13" ht="90" customHeight="1" x14ac:dyDescent="0.2">
      <c r="A7" s="12" t="s">
        <v>59</v>
      </c>
      <c r="B7" s="13" t="s">
        <v>128</v>
      </c>
      <c r="C7" s="14" t="s">
        <v>129</v>
      </c>
      <c r="D7" s="14" t="s">
        <v>130</v>
      </c>
      <c r="E7" s="14" t="s">
        <v>131</v>
      </c>
      <c r="F7" s="14" t="s">
        <v>132</v>
      </c>
      <c r="G7" s="14" t="s">
        <v>133</v>
      </c>
      <c r="H7" s="14" t="s">
        <v>134</v>
      </c>
      <c r="I7" s="14" t="s">
        <v>135</v>
      </c>
      <c r="J7" s="14" t="s">
        <v>136</v>
      </c>
      <c r="K7" s="14" t="s">
        <v>137</v>
      </c>
      <c r="L7" s="14" t="s">
        <v>138</v>
      </c>
      <c r="M7" s="14" t="s">
        <v>139</v>
      </c>
    </row>
    <row r="8" spans="1:13" x14ac:dyDescent="0.2">
      <c r="A8" s="16" t="s">
        <v>36</v>
      </c>
      <c r="B8" s="17">
        <v>5488.5039999999999</v>
      </c>
      <c r="C8" s="17">
        <v>5327.6440000000002</v>
      </c>
      <c r="D8" s="17">
        <v>7643.1329999999998</v>
      </c>
      <c r="E8" s="17">
        <v>6163.5439999999999</v>
      </c>
      <c r="F8" s="17">
        <v>6309.6310000000003</v>
      </c>
      <c r="G8" s="17">
        <v>4799.9719999999998</v>
      </c>
      <c r="H8" s="17">
        <v>4221.9409999999998</v>
      </c>
      <c r="I8" s="17">
        <v>5063.7349999999997</v>
      </c>
      <c r="J8" s="17">
        <v>4952.3100000000004</v>
      </c>
      <c r="K8" s="17">
        <v>4716.7979999999998</v>
      </c>
      <c r="L8" s="17">
        <v>4746.8770000000004</v>
      </c>
      <c r="M8" s="17">
        <v>4283.2659999999996</v>
      </c>
    </row>
    <row r="9" spans="1:13" x14ac:dyDescent="0.2">
      <c r="A9" s="18" t="s">
        <v>37</v>
      </c>
      <c r="B9" s="19">
        <v>6446.3379999999997</v>
      </c>
      <c r="C9" s="19">
        <v>7207.7449999999999</v>
      </c>
      <c r="D9" s="19">
        <v>7711.2740000000003</v>
      </c>
      <c r="E9" s="19">
        <v>7452.32</v>
      </c>
      <c r="F9" s="19">
        <v>6989.7330000000002</v>
      </c>
      <c r="G9" s="19">
        <v>6136.1970000000001</v>
      </c>
      <c r="H9" s="19">
        <v>7055.2659999999996</v>
      </c>
      <c r="I9" s="19">
        <v>7833.9409999999998</v>
      </c>
      <c r="J9" s="19">
        <v>8106.6559999999999</v>
      </c>
      <c r="K9" s="19">
        <v>8063.0609999999997</v>
      </c>
      <c r="L9" s="19">
        <v>8210.0859999999993</v>
      </c>
      <c r="M9" s="19">
        <v>5438.4110000000001</v>
      </c>
    </row>
    <row r="10" spans="1:13" x14ac:dyDescent="0.2">
      <c r="A10" s="18" t="s">
        <v>38</v>
      </c>
      <c r="B10" s="19">
        <v>2799.2280000000001</v>
      </c>
      <c r="C10" s="19">
        <v>2991.9070000000002</v>
      </c>
      <c r="D10" s="19">
        <v>2907.3969999999999</v>
      </c>
      <c r="E10" s="19">
        <v>3034.3380000000002</v>
      </c>
      <c r="F10" s="19">
        <v>2763.3690000000001</v>
      </c>
      <c r="G10" s="19">
        <v>2665.3589999999999</v>
      </c>
      <c r="H10" s="19">
        <v>2898.53</v>
      </c>
      <c r="I10" s="19">
        <v>3337.8879999999999</v>
      </c>
      <c r="J10" s="19">
        <v>3353.1419999999998</v>
      </c>
      <c r="K10" s="19">
        <v>3138.9110000000001</v>
      </c>
      <c r="L10" s="19">
        <v>3493.7420000000002</v>
      </c>
      <c r="M10" s="19">
        <v>2405.018</v>
      </c>
    </row>
    <row r="11" spans="1:13" x14ac:dyDescent="0.2">
      <c r="A11" s="18" t="s">
        <v>39</v>
      </c>
      <c r="B11" s="19">
        <v>1155.0139999999999</v>
      </c>
      <c r="C11" s="19">
        <v>1157.0039999999999</v>
      </c>
      <c r="D11" s="19">
        <v>1588.693</v>
      </c>
      <c r="E11" s="19">
        <v>1342.6289999999999</v>
      </c>
      <c r="F11" s="19">
        <v>1351.0519999999999</v>
      </c>
      <c r="G11" s="19">
        <v>1037.1320000000001</v>
      </c>
      <c r="H11" s="19">
        <v>907.38900000000001</v>
      </c>
      <c r="I11" s="19">
        <v>1022.824</v>
      </c>
      <c r="J11" s="19">
        <v>1057.385</v>
      </c>
      <c r="K11" s="19">
        <v>1026.0419999999999</v>
      </c>
      <c r="L11" s="19">
        <v>969.77</v>
      </c>
      <c r="M11" s="19">
        <v>847.28899999999999</v>
      </c>
    </row>
    <row r="12" spans="1:13" x14ac:dyDescent="0.2">
      <c r="A12" s="18" t="s">
        <v>40</v>
      </c>
      <c r="B12" s="19">
        <v>366.23200000000003</v>
      </c>
      <c r="C12" s="19">
        <v>365.80399999999997</v>
      </c>
      <c r="D12" s="19">
        <v>447.65</v>
      </c>
      <c r="E12" s="19">
        <v>435.86099999999999</v>
      </c>
      <c r="F12" s="19">
        <v>427.87400000000002</v>
      </c>
      <c r="G12" s="19">
        <v>430.22800000000001</v>
      </c>
      <c r="H12" s="19">
        <v>431.41</v>
      </c>
      <c r="I12" s="19">
        <v>407.80900000000003</v>
      </c>
      <c r="J12" s="19">
        <v>437.44099999999997</v>
      </c>
      <c r="K12" s="19">
        <v>430.69499999999999</v>
      </c>
      <c r="L12" s="19">
        <v>441.34300000000002</v>
      </c>
      <c r="M12" s="19">
        <v>375.29300000000001</v>
      </c>
    </row>
    <row r="13" spans="1:13" x14ac:dyDescent="0.2">
      <c r="A13" s="20" t="s">
        <v>41</v>
      </c>
      <c r="B13" s="21">
        <v>345.488</v>
      </c>
      <c r="C13" s="21">
        <v>315.55700000000002</v>
      </c>
      <c r="D13" s="21">
        <v>528.23800000000006</v>
      </c>
      <c r="E13" s="21">
        <v>357.87299999999999</v>
      </c>
      <c r="F13" s="21">
        <v>379.27499999999998</v>
      </c>
      <c r="G13" s="21">
        <v>307.2</v>
      </c>
      <c r="H13" s="21">
        <v>264.27199999999999</v>
      </c>
      <c r="I13" s="21">
        <v>306.96300000000002</v>
      </c>
      <c r="J13" s="21">
        <v>322.399</v>
      </c>
      <c r="K13" s="21">
        <v>303.21699999999998</v>
      </c>
      <c r="L13" s="21">
        <v>306.94799999999998</v>
      </c>
      <c r="M13" s="21">
        <v>238.16200000000001</v>
      </c>
    </row>
    <row r="14" spans="1:13" x14ac:dyDescent="0.2">
      <c r="A14" s="22" t="s">
        <v>42</v>
      </c>
      <c r="B14" s="23">
        <f t="shared" ref="B14:M14" si="0">SUM(B8:B13)</f>
        <v>16600.804</v>
      </c>
      <c r="C14" s="23">
        <f t="shared" si="0"/>
        <v>17365.661</v>
      </c>
      <c r="D14" s="23">
        <f t="shared" si="0"/>
        <v>20826.385000000002</v>
      </c>
      <c r="E14" s="23">
        <f t="shared" si="0"/>
        <v>18786.565000000002</v>
      </c>
      <c r="F14" s="23">
        <f t="shared" si="0"/>
        <v>18220.934000000005</v>
      </c>
      <c r="G14" s="23">
        <f t="shared" si="0"/>
        <v>15376.088</v>
      </c>
      <c r="H14" s="23">
        <f t="shared" si="0"/>
        <v>15778.807999999999</v>
      </c>
      <c r="I14" s="23">
        <f t="shared" si="0"/>
        <v>17973.16</v>
      </c>
      <c r="J14" s="23">
        <f t="shared" si="0"/>
        <v>18229.332999999999</v>
      </c>
      <c r="K14" s="23">
        <f t="shared" si="0"/>
        <v>17678.724000000002</v>
      </c>
      <c r="L14" s="23">
        <f t="shared" si="0"/>
        <v>18168.766000000003</v>
      </c>
      <c r="M14" s="23">
        <f t="shared" si="0"/>
        <v>13587.439</v>
      </c>
    </row>
    <row r="19" spans="1:11" ht="70.5" customHeight="1" x14ac:dyDescent="0.2">
      <c r="A19" s="12" t="s">
        <v>23</v>
      </c>
      <c r="B19" s="14" t="s">
        <v>43</v>
      </c>
      <c r="C19" s="14" t="s">
        <v>44</v>
      </c>
      <c r="K19" s="24"/>
    </row>
    <row r="20" spans="1:11" x14ac:dyDescent="0.2">
      <c r="A20" s="22" t="s">
        <v>42</v>
      </c>
      <c r="B20" s="23">
        <f>SUM(B14:M14)/12</f>
        <v>17382.722250000003</v>
      </c>
      <c r="C20" s="25"/>
    </row>
    <row r="21" spans="1:11" x14ac:dyDescent="0.2">
      <c r="A21" s="18" t="s">
        <v>36</v>
      </c>
      <c r="B21" s="17">
        <f>AVERAGE(B8:M8)</f>
        <v>5309.7795833333339</v>
      </c>
      <c r="C21" s="26">
        <f>B21/$B$20</f>
        <v>0.30546306309032423</v>
      </c>
      <c r="D21" s="27"/>
      <c r="E21" s="24"/>
      <c r="F21" s="24"/>
      <c r="G21" s="24"/>
      <c r="H21" s="24"/>
      <c r="I21" s="24"/>
    </row>
    <row r="22" spans="1:11" x14ac:dyDescent="0.2">
      <c r="A22" s="18" t="s">
        <v>37</v>
      </c>
      <c r="B22" s="19">
        <f t="shared" ref="B22:B26" si="1">AVERAGE(B9:M9)</f>
        <v>7220.918999999999</v>
      </c>
      <c r="C22" s="26">
        <f t="shared" ref="C22:C26" si="2">B22/$B$20</f>
        <v>0.41540783406350512</v>
      </c>
      <c r="D22" s="27"/>
      <c r="E22" s="24"/>
    </row>
    <row r="23" spans="1:11" x14ac:dyDescent="0.2">
      <c r="A23" s="18" t="s">
        <v>38</v>
      </c>
      <c r="B23" s="19">
        <f t="shared" si="1"/>
        <v>2982.4024166666663</v>
      </c>
      <c r="C23" s="26">
        <f t="shared" si="2"/>
        <v>0.17157280509769784</v>
      </c>
      <c r="D23" s="27"/>
      <c r="E23" s="24"/>
    </row>
    <row r="24" spans="1:11" x14ac:dyDescent="0.2">
      <c r="A24" s="18" t="s">
        <v>39</v>
      </c>
      <c r="B24" s="19">
        <f t="shared" si="1"/>
        <v>1121.8519166666667</v>
      </c>
      <c r="C24" s="26">
        <f t="shared" si="2"/>
        <v>6.4538332979845348E-2</v>
      </c>
      <c r="D24" s="27"/>
      <c r="E24" s="24"/>
    </row>
    <row r="25" spans="1:11" x14ac:dyDescent="0.2">
      <c r="A25" s="18" t="s">
        <v>40</v>
      </c>
      <c r="B25" s="19">
        <f t="shared" si="1"/>
        <v>416.46999999999997</v>
      </c>
      <c r="C25" s="26">
        <f t="shared" si="2"/>
        <v>2.3958847987690761E-2</v>
      </c>
      <c r="D25" s="27"/>
      <c r="E25" s="24"/>
    </row>
    <row r="26" spans="1:11" x14ac:dyDescent="0.2">
      <c r="A26" s="20" t="s">
        <v>41</v>
      </c>
      <c r="B26" s="21">
        <f t="shared" si="1"/>
        <v>331.29933333333332</v>
      </c>
      <c r="C26" s="28">
        <f t="shared" si="2"/>
        <v>1.90591167809365E-2</v>
      </c>
      <c r="D26" s="27"/>
      <c r="E26" s="24"/>
    </row>
    <row r="27" spans="1:11" x14ac:dyDescent="0.2">
      <c r="A27" s="29" t="s">
        <v>45</v>
      </c>
      <c r="B27" s="30">
        <f>SUM(B21:B26)</f>
        <v>17382.722249999999</v>
      </c>
      <c r="C27" s="31">
        <f>SUM(C21:C26)</f>
        <v>0.99999999999999989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defaultRowHeight="12.75" x14ac:dyDescent="0.2"/>
  <cols>
    <col min="1" max="1" width="22.28515625" style="15" bestFit="1" customWidth="1"/>
    <col min="2" max="13" width="9.5703125" style="15" bestFit="1" customWidth="1"/>
    <col min="14" max="14" width="12" style="15" bestFit="1" customWidth="1"/>
    <col min="15" max="16384" width="9.140625" style="15"/>
  </cols>
  <sheetData>
    <row r="1" spans="1:13" ht="15.75" x14ac:dyDescent="0.2">
      <c r="L1" s="63" t="s">
        <v>140</v>
      </c>
    </row>
    <row r="2" spans="1:13" ht="15.75" x14ac:dyDescent="0.2">
      <c r="L2" s="63" t="s">
        <v>141</v>
      </c>
    </row>
    <row r="3" spans="1:13" ht="15.75" x14ac:dyDescent="0.2">
      <c r="L3" s="63" t="s">
        <v>142</v>
      </c>
    </row>
    <row r="4" spans="1:13" ht="15.75" x14ac:dyDescent="0.2">
      <c r="L4" s="63" t="s">
        <v>143</v>
      </c>
    </row>
    <row r="5" spans="1:13" ht="15.75" x14ac:dyDescent="0.2">
      <c r="L5" s="63" t="s">
        <v>144</v>
      </c>
    </row>
    <row r="7" spans="1:13" ht="90" customHeight="1" x14ac:dyDescent="0.2">
      <c r="A7" s="12" t="s">
        <v>23</v>
      </c>
      <c r="B7" s="13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4" t="s">
        <v>31</v>
      </c>
      <c r="J7" s="14" t="s">
        <v>32</v>
      </c>
      <c r="K7" s="14" t="s">
        <v>33</v>
      </c>
      <c r="L7" s="14" t="s">
        <v>34</v>
      </c>
      <c r="M7" s="14" t="s">
        <v>35</v>
      </c>
    </row>
    <row r="8" spans="1:13" x14ac:dyDescent="0.2">
      <c r="A8" s="16" t="s">
        <v>36</v>
      </c>
      <c r="B8" s="17">
        <v>6227.7939999999999</v>
      </c>
      <c r="C8" s="17">
        <v>5257.0389999999998</v>
      </c>
      <c r="D8" s="17">
        <v>7307.9629999999997</v>
      </c>
      <c r="E8" s="17">
        <v>7862.3469999999998</v>
      </c>
      <c r="F8" s="17">
        <v>6184.2780000000002</v>
      </c>
      <c r="G8" s="17">
        <v>3909.569</v>
      </c>
      <c r="H8" s="17">
        <v>4347.82</v>
      </c>
      <c r="I8" s="17">
        <v>5095.09</v>
      </c>
      <c r="J8" s="17">
        <v>4857.4709999999995</v>
      </c>
      <c r="K8" s="17">
        <v>4717.3869999999997</v>
      </c>
      <c r="L8" s="17">
        <v>4611.7309999999998</v>
      </c>
      <c r="M8" s="17">
        <v>4442.1409999999996</v>
      </c>
    </row>
    <row r="9" spans="1:13" x14ac:dyDescent="0.2">
      <c r="A9" s="18" t="s">
        <v>37</v>
      </c>
      <c r="B9" s="19">
        <v>6820.0439999999999</v>
      </c>
      <c r="C9" s="19">
        <v>6481.8069999999998</v>
      </c>
      <c r="D9" s="19">
        <v>7493.625</v>
      </c>
      <c r="E9" s="19">
        <v>7670.6130000000003</v>
      </c>
      <c r="F9" s="19">
        <v>7121.0780000000004</v>
      </c>
      <c r="G9" s="19">
        <v>6011.67</v>
      </c>
      <c r="H9" s="19">
        <v>6946.6409999999996</v>
      </c>
      <c r="I9" s="19">
        <v>7662.2309999999998</v>
      </c>
      <c r="J9" s="19">
        <v>8394.4069999999992</v>
      </c>
      <c r="K9" s="19">
        <v>7753.5389999999998</v>
      </c>
      <c r="L9" s="19">
        <v>8049.1930000000002</v>
      </c>
      <c r="M9" s="19">
        <v>5581.2640000000001</v>
      </c>
    </row>
    <row r="10" spans="1:13" x14ac:dyDescent="0.2">
      <c r="A10" s="18" t="s">
        <v>38</v>
      </c>
      <c r="B10" s="19">
        <v>2781.134</v>
      </c>
      <c r="C10" s="19">
        <v>2767.4650000000001</v>
      </c>
      <c r="D10" s="19">
        <v>2976.259</v>
      </c>
      <c r="E10" s="19">
        <v>3073.549</v>
      </c>
      <c r="F10" s="19">
        <v>2901.0039999999999</v>
      </c>
      <c r="G10" s="19">
        <v>2533.2979999999998</v>
      </c>
      <c r="H10" s="19">
        <v>2835.8270000000002</v>
      </c>
      <c r="I10" s="19">
        <v>3038.5610000000001</v>
      </c>
      <c r="J10" s="19">
        <v>3536.5030000000002</v>
      </c>
      <c r="K10" s="19">
        <v>3218.451</v>
      </c>
      <c r="L10" s="19">
        <v>3227.2759999999998</v>
      </c>
      <c r="M10" s="19">
        <v>2464.7240000000002</v>
      </c>
    </row>
    <row r="11" spans="1:13" x14ac:dyDescent="0.2">
      <c r="A11" s="18" t="s">
        <v>39</v>
      </c>
      <c r="B11" s="19">
        <v>1313.107</v>
      </c>
      <c r="C11" s="19">
        <v>1167.3440000000001</v>
      </c>
      <c r="D11" s="19">
        <v>1513.8009999999999</v>
      </c>
      <c r="E11" s="19">
        <v>1640.182</v>
      </c>
      <c r="F11" s="19">
        <v>1376.6510000000001</v>
      </c>
      <c r="G11" s="19">
        <v>872.82500000000005</v>
      </c>
      <c r="H11" s="19">
        <v>923.36800000000005</v>
      </c>
      <c r="I11" s="19">
        <v>1006.992</v>
      </c>
      <c r="J11" s="19">
        <v>1073.49</v>
      </c>
      <c r="K11" s="19">
        <v>967.30100000000004</v>
      </c>
      <c r="L11" s="19">
        <v>968.44799999999998</v>
      </c>
      <c r="M11" s="19">
        <v>868.99699999999996</v>
      </c>
    </row>
    <row r="12" spans="1:13" x14ac:dyDescent="0.2">
      <c r="A12" s="18" t="s">
        <v>40</v>
      </c>
      <c r="B12" s="19">
        <v>438.21499999999997</v>
      </c>
      <c r="C12" s="19">
        <v>421.834</v>
      </c>
      <c r="D12" s="19">
        <v>467.18200000000002</v>
      </c>
      <c r="E12" s="19">
        <v>474.9</v>
      </c>
      <c r="F12" s="19">
        <v>478.04700000000003</v>
      </c>
      <c r="G12" s="19">
        <v>411.18099999999998</v>
      </c>
      <c r="H12" s="19">
        <v>433.25599999999997</v>
      </c>
      <c r="I12" s="19">
        <v>492.13900000000001</v>
      </c>
      <c r="J12" s="19">
        <v>513.86400000000003</v>
      </c>
      <c r="K12" s="19">
        <v>504.57499999999999</v>
      </c>
      <c r="L12" s="19">
        <v>493.05099999999999</v>
      </c>
      <c r="M12" s="19">
        <v>390.07499999999999</v>
      </c>
    </row>
    <row r="13" spans="1:13" x14ac:dyDescent="0.2">
      <c r="A13" s="20" t="s">
        <v>41</v>
      </c>
      <c r="B13" s="21">
        <v>413.86799999999999</v>
      </c>
      <c r="C13" s="21">
        <v>380.79899999999998</v>
      </c>
      <c r="D13" s="21">
        <v>499.46800000000002</v>
      </c>
      <c r="E13" s="21">
        <v>546.11699999999996</v>
      </c>
      <c r="F13" s="21">
        <v>429.76799999999997</v>
      </c>
      <c r="G13" s="21">
        <v>252.15600000000001</v>
      </c>
      <c r="H13" s="21">
        <v>262</v>
      </c>
      <c r="I13" s="21">
        <v>316.33699999999999</v>
      </c>
      <c r="J13" s="21">
        <v>301.52600000000001</v>
      </c>
      <c r="K13" s="21">
        <v>276.10000000000002</v>
      </c>
      <c r="L13" s="21">
        <v>304.048</v>
      </c>
      <c r="M13" s="21">
        <v>274.13</v>
      </c>
    </row>
    <row r="14" spans="1:13" x14ac:dyDescent="0.2">
      <c r="A14" s="22" t="s">
        <v>42</v>
      </c>
      <c r="B14" s="23">
        <f t="shared" ref="B14:M14" si="0">SUM(B8:B13)</f>
        <v>17994.161999999997</v>
      </c>
      <c r="C14" s="23">
        <f t="shared" si="0"/>
        <v>16476.288</v>
      </c>
      <c r="D14" s="23">
        <f t="shared" si="0"/>
        <v>20258.298000000003</v>
      </c>
      <c r="E14" s="23">
        <f t="shared" si="0"/>
        <v>21267.707999999999</v>
      </c>
      <c r="F14" s="23">
        <f t="shared" si="0"/>
        <v>18490.826000000001</v>
      </c>
      <c r="G14" s="23">
        <f t="shared" si="0"/>
        <v>13990.699000000002</v>
      </c>
      <c r="H14" s="23">
        <f t="shared" si="0"/>
        <v>15748.912</v>
      </c>
      <c r="I14" s="23">
        <f t="shared" si="0"/>
        <v>17611.349999999999</v>
      </c>
      <c r="J14" s="23">
        <f t="shared" si="0"/>
        <v>18677.261000000002</v>
      </c>
      <c r="K14" s="23">
        <f t="shared" si="0"/>
        <v>17437.352999999999</v>
      </c>
      <c r="L14" s="23">
        <f t="shared" si="0"/>
        <v>17653.746999999996</v>
      </c>
      <c r="M14" s="23">
        <f t="shared" si="0"/>
        <v>14021.330999999998</v>
      </c>
    </row>
    <row r="19" spans="1:11" ht="70.5" customHeight="1" x14ac:dyDescent="0.2">
      <c r="A19" s="12" t="s">
        <v>23</v>
      </c>
      <c r="B19" s="14" t="s">
        <v>43</v>
      </c>
      <c r="C19" s="14" t="s">
        <v>44</v>
      </c>
      <c r="K19" s="24"/>
    </row>
    <row r="20" spans="1:11" x14ac:dyDescent="0.2">
      <c r="A20" s="22" t="s">
        <v>42</v>
      </c>
      <c r="B20" s="23">
        <f>SUM(B14:M14)/12</f>
        <v>17468.994583333337</v>
      </c>
      <c r="C20" s="25"/>
    </row>
    <row r="21" spans="1:11" x14ac:dyDescent="0.2">
      <c r="A21" s="18" t="s">
        <v>36</v>
      </c>
      <c r="B21" s="17">
        <f>AVERAGE(B8:M8)</f>
        <v>5401.7191666666658</v>
      </c>
      <c r="C21" s="26">
        <f>B21/$B$20</f>
        <v>0.30921751912501538</v>
      </c>
      <c r="D21" s="27"/>
      <c r="E21" s="24"/>
      <c r="F21" s="24"/>
      <c r="G21" s="24"/>
    </row>
    <row r="22" spans="1:11" x14ac:dyDescent="0.2">
      <c r="A22" s="18" t="s">
        <v>37</v>
      </c>
      <c r="B22" s="19">
        <f t="shared" ref="B22:B26" si="1">AVERAGE(B9:M9)</f>
        <v>7165.5093333333325</v>
      </c>
      <c r="C22" s="26">
        <f t="shared" ref="C22:C26" si="2">B22/$B$20</f>
        <v>0.41018441554557111</v>
      </c>
      <c r="D22" s="27"/>
    </row>
    <row r="23" spans="1:11" x14ac:dyDescent="0.2">
      <c r="A23" s="18" t="s">
        <v>38</v>
      </c>
      <c r="B23" s="19">
        <f t="shared" si="1"/>
        <v>2946.1709166666674</v>
      </c>
      <c r="C23" s="26">
        <f t="shared" si="2"/>
        <v>0.16865142997282304</v>
      </c>
      <c r="D23" s="27"/>
    </row>
    <row r="24" spans="1:11" x14ac:dyDescent="0.2">
      <c r="A24" s="18" t="s">
        <v>39</v>
      </c>
      <c r="B24" s="19">
        <f t="shared" si="1"/>
        <v>1141.0421666666666</v>
      </c>
      <c r="C24" s="26">
        <f t="shared" si="2"/>
        <v>6.5318136153943399E-2</v>
      </c>
      <c r="D24" s="27"/>
    </row>
    <row r="25" spans="1:11" x14ac:dyDescent="0.2">
      <c r="A25" s="18" t="s">
        <v>40</v>
      </c>
      <c r="B25" s="19">
        <f t="shared" si="1"/>
        <v>459.85991666666672</v>
      </c>
      <c r="C25" s="26">
        <f t="shared" si="2"/>
        <v>2.6324349376432105E-2</v>
      </c>
      <c r="D25" s="27"/>
    </row>
    <row r="26" spans="1:11" x14ac:dyDescent="0.2">
      <c r="A26" s="20" t="s">
        <v>41</v>
      </c>
      <c r="B26" s="21">
        <f t="shared" si="1"/>
        <v>354.69308333333333</v>
      </c>
      <c r="C26" s="28">
        <f t="shared" si="2"/>
        <v>2.0304149826214712E-2</v>
      </c>
      <c r="D26" s="27"/>
    </row>
    <row r="27" spans="1:11" x14ac:dyDescent="0.2">
      <c r="A27" s="29" t="s">
        <v>45</v>
      </c>
      <c r="B27" s="30">
        <f>SUM(B21:B26)</f>
        <v>17468.994583333333</v>
      </c>
      <c r="C27" s="31">
        <f>SUM(C21:C26)</f>
        <v>0.99999999999999978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defaultRowHeight="12.75" x14ac:dyDescent="0.2"/>
  <cols>
    <col min="1" max="1" width="22.28515625" style="15" bestFit="1" customWidth="1"/>
    <col min="2" max="13" width="9.5703125" style="15" bestFit="1" customWidth="1"/>
    <col min="14" max="14" width="12" style="15" bestFit="1" customWidth="1"/>
    <col min="15" max="16384" width="9.140625" style="15"/>
  </cols>
  <sheetData>
    <row r="1" spans="1:13" ht="15.75" x14ac:dyDescent="0.2">
      <c r="L1" s="63" t="s">
        <v>140</v>
      </c>
    </row>
    <row r="2" spans="1:13" ht="15.75" x14ac:dyDescent="0.2">
      <c r="L2" s="63" t="s">
        <v>141</v>
      </c>
    </row>
    <row r="3" spans="1:13" ht="15.75" x14ac:dyDescent="0.2">
      <c r="L3" s="63" t="s">
        <v>142</v>
      </c>
    </row>
    <row r="4" spans="1:13" ht="15.75" x14ac:dyDescent="0.2">
      <c r="L4" s="63" t="s">
        <v>143</v>
      </c>
    </row>
    <row r="5" spans="1:13" ht="15.75" x14ac:dyDescent="0.2">
      <c r="L5" s="63" t="s">
        <v>144</v>
      </c>
    </row>
    <row r="7" spans="1:13" ht="90" customHeight="1" x14ac:dyDescent="0.2">
      <c r="A7" s="12" t="s">
        <v>23</v>
      </c>
      <c r="B7" s="13" t="s">
        <v>46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14" t="s">
        <v>53</v>
      </c>
      <c r="J7" s="14" t="s">
        <v>54</v>
      </c>
      <c r="K7" s="14" t="s">
        <v>55</v>
      </c>
      <c r="L7" s="14" t="s">
        <v>56</v>
      </c>
      <c r="M7" s="14" t="s">
        <v>57</v>
      </c>
    </row>
    <row r="8" spans="1:13" x14ac:dyDescent="0.2">
      <c r="A8" s="16" t="s">
        <v>36</v>
      </c>
      <c r="B8" s="17">
        <v>4707.7650000000003</v>
      </c>
      <c r="C8" s="17">
        <v>4959.7640000000001</v>
      </c>
      <c r="D8" s="17">
        <v>6665.44</v>
      </c>
      <c r="E8" s="17">
        <v>6139.1289999999999</v>
      </c>
      <c r="F8" s="17">
        <v>5058.0010000000002</v>
      </c>
      <c r="G8" s="17">
        <v>4489.2439999999997</v>
      </c>
      <c r="H8" s="17">
        <v>4357.9650000000001</v>
      </c>
      <c r="I8" s="17">
        <v>4425.7219999999998</v>
      </c>
      <c r="J8" s="17">
        <v>5303.8909999999996</v>
      </c>
      <c r="K8" s="17">
        <v>5118.2650000000003</v>
      </c>
      <c r="L8" s="17">
        <v>4909.835</v>
      </c>
      <c r="M8" s="17">
        <v>3655.0920000000001</v>
      </c>
    </row>
    <row r="9" spans="1:13" x14ac:dyDescent="0.2">
      <c r="A9" s="18" t="s">
        <v>37</v>
      </c>
      <c r="B9" s="19">
        <v>6030.7309999999998</v>
      </c>
      <c r="C9" s="19">
        <v>5989.424</v>
      </c>
      <c r="D9" s="19">
        <v>7130.2870000000003</v>
      </c>
      <c r="E9" s="19">
        <v>6917.5460000000003</v>
      </c>
      <c r="F9" s="19">
        <v>6170.9009999999998</v>
      </c>
      <c r="G9" s="19">
        <v>5757.4859999999999</v>
      </c>
      <c r="H9" s="19">
        <v>7145.81</v>
      </c>
      <c r="I9" s="19">
        <v>7796.38</v>
      </c>
      <c r="J9" s="19">
        <v>8361.277</v>
      </c>
      <c r="K9" s="19">
        <v>8528.7279999999992</v>
      </c>
      <c r="L9" s="19">
        <v>8501.6360000000004</v>
      </c>
      <c r="M9" s="19">
        <v>6059.4769999999999</v>
      </c>
    </row>
    <row r="10" spans="1:13" x14ac:dyDescent="0.2">
      <c r="A10" s="18" t="s">
        <v>38</v>
      </c>
      <c r="B10" s="19">
        <v>2532.7350000000001</v>
      </c>
      <c r="C10" s="19">
        <v>2622.0129999999999</v>
      </c>
      <c r="D10" s="19">
        <v>2929.3069999999998</v>
      </c>
      <c r="E10" s="19">
        <v>2898.4360000000001</v>
      </c>
      <c r="F10" s="19">
        <v>2754.6790000000001</v>
      </c>
      <c r="G10" s="19">
        <v>2520.105</v>
      </c>
      <c r="H10" s="19">
        <v>3010.3319999999999</v>
      </c>
      <c r="I10" s="19">
        <v>3338.3319999999999</v>
      </c>
      <c r="J10" s="19">
        <v>3385.2489999999998</v>
      </c>
      <c r="K10" s="19">
        <v>3612.9029999999998</v>
      </c>
      <c r="L10" s="19">
        <v>3383.0219999999999</v>
      </c>
      <c r="M10" s="19">
        <v>2401.8670000000002</v>
      </c>
    </row>
    <row r="11" spans="1:13" x14ac:dyDescent="0.2">
      <c r="A11" s="18" t="s">
        <v>39</v>
      </c>
      <c r="B11" s="19">
        <v>1046.7750000000001</v>
      </c>
      <c r="C11" s="19">
        <v>1001.735</v>
      </c>
      <c r="D11" s="19">
        <v>1322.723</v>
      </c>
      <c r="E11" s="19">
        <v>1166.896</v>
      </c>
      <c r="F11" s="19">
        <v>1003.2140000000001</v>
      </c>
      <c r="G11" s="19">
        <v>877.47299999999996</v>
      </c>
      <c r="H11" s="19">
        <v>874.35</v>
      </c>
      <c r="I11" s="19">
        <v>862.12</v>
      </c>
      <c r="J11" s="19">
        <v>1010.7809999999999</v>
      </c>
      <c r="K11" s="19">
        <v>994.40700000000004</v>
      </c>
      <c r="L11" s="19">
        <v>946.44299999999998</v>
      </c>
      <c r="M11" s="19">
        <v>709.50900000000001</v>
      </c>
    </row>
    <row r="12" spans="1:13" x14ac:dyDescent="0.2">
      <c r="A12" s="18" t="s">
        <v>40</v>
      </c>
      <c r="B12" s="19">
        <v>457.17899999999997</v>
      </c>
      <c r="C12" s="19">
        <v>448.41899999999998</v>
      </c>
      <c r="D12" s="19">
        <v>537.08299999999997</v>
      </c>
      <c r="E12" s="19">
        <v>517.48299999999995</v>
      </c>
      <c r="F12" s="19">
        <v>497.971</v>
      </c>
      <c r="G12" s="19">
        <v>448.60500000000002</v>
      </c>
      <c r="H12" s="19">
        <v>519.76900000000001</v>
      </c>
      <c r="I12" s="19">
        <v>459.37400000000002</v>
      </c>
      <c r="J12" s="19">
        <v>529.11599999999999</v>
      </c>
      <c r="K12" s="19">
        <v>562.44500000000005</v>
      </c>
      <c r="L12" s="19">
        <v>555.19200000000001</v>
      </c>
      <c r="M12" s="19">
        <v>471.084</v>
      </c>
    </row>
    <row r="13" spans="1:13" x14ac:dyDescent="0.2">
      <c r="A13" s="20" t="s">
        <v>41</v>
      </c>
      <c r="B13" s="21">
        <v>336.53100000000001</v>
      </c>
      <c r="C13" s="21">
        <v>329.71499999999997</v>
      </c>
      <c r="D13" s="21">
        <v>454.28</v>
      </c>
      <c r="E13" s="21">
        <v>385.42200000000003</v>
      </c>
      <c r="F13" s="21">
        <v>321.26499999999999</v>
      </c>
      <c r="G13" s="21">
        <v>245.80199999999999</v>
      </c>
      <c r="H13" s="21">
        <v>295.26299999999998</v>
      </c>
      <c r="I13" s="21">
        <v>302.25099999999998</v>
      </c>
      <c r="J13" s="21">
        <v>337.62700000000001</v>
      </c>
      <c r="K13" s="21">
        <v>318.39400000000001</v>
      </c>
      <c r="L13" s="21">
        <v>312.10899999999998</v>
      </c>
      <c r="M13" s="21">
        <v>206.96100000000001</v>
      </c>
    </row>
    <row r="14" spans="1:13" x14ac:dyDescent="0.2">
      <c r="A14" s="22" t="s">
        <v>42</v>
      </c>
      <c r="B14" s="23">
        <f t="shared" ref="B14:M14" si="0">SUM(B8:B13)</f>
        <v>15111.716</v>
      </c>
      <c r="C14" s="23">
        <f t="shared" si="0"/>
        <v>15351.070000000002</v>
      </c>
      <c r="D14" s="23">
        <f t="shared" si="0"/>
        <v>19039.119999999995</v>
      </c>
      <c r="E14" s="23">
        <f t="shared" si="0"/>
        <v>18024.911999999997</v>
      </c>
      <c r="F14" s="23">
        <f t="shared" si="0"/>
        <v>15806.030999999999</v>
      </c>
      <c r="G14" s="23">
        <f t="shared" si="0"/>
        <v>14338.714999999998</v>
      </c>
      <c r="H14" s="23">
        <f t="shared" si="0"/>
        <v>16203.489000000003</v>
      </c>
      <c r="I14" s="23">
        <f t="shared" si="0"/>
        <v>17184.179</v>
      </c>
      <c r="J14" s="23">
        <f t="shared" si="0"/>
        <v>18927.940999999999</v>
      </c>
      <c r="K14" s="23">
        <f t="shared" si="0"/>
        <v>19135.141999999996</v>
      </c>
      <c r="L14" s="23">
        <f t="shared" si="0"/>
        <v>18608.237000000001</v>
      </c>
      <c r="M14" s="23">
        <f t="shared" si="0"/>
        <v>13503.99</v>
      </c>
    </row>
    <row r="19" spans="1:11" ht="70.5" customHeight="1" x14ac:dyDescent="0.2">
      <c r="A19" s="12" t="s">
        <v>58</v>
      </c>
      <c r="B19" s="14" t="s">
        <v>43</v>
      </c>
      <c r="C19" s="14" t="s">
        <v>44</v>
      </c>
      <c r="K19" s="24"/>
    </row>
    <row r="20" spans="1:11" x14ac:dyDescent="0.2">
      <c r="A20" s="22" t="s">
        <v>42</v>
      </c>
      <c r="B20" s="23">
        <f>SUM(B14:M14)/12</f>
        <v>16769.545166666667</v>
      </c>
      <c r="C20" s="25"/>
    </row>
    <row r="21" spans="1:11" x14ac:dyDescent="0.2">
      <c r="A21" s="18" t="s">
        <v>36</v>
      </c>
      <c r="B21" s="17">
        <f>AVERAGE(B8:M8)</f>
        <v>4982.5094166666668</v>
      </c>
      <c r="C21" s="26">
        <f>B21/$B$20</f>
        <v>0.29711655069635112</v>
      </c>
      <c r="D21" s="27"/>
      <c r="E21" s="24"/>
      <c r="F21" s="24"/>
      <c r="G21" s="24"/>
    </row>
    <row r="22" spans="1:11" x14ac:dyDescent="0.2">
      <c r="A22" s="18" t="s">
        <v>37</v>
      </c>
      <c r="B22" s="19">
        <f t="shared" ref="B22:B26" si="1">AVERAGE(B9:M9)</f>
        <v>7032.4735833333325</v>
      </c>
      <c r="C22" s="26">
        <f t="shared" ref="C22:C26" si="2">B22/$B$20</f>
        <v>0.41935982839367603</v>
      </c>
      <c r="D22" s="27"/>
    </row>
    <row r="23" spans="1:11" x14ac:dyDescent="0.2">
      <c r="A23" s="18" t="s">
        <v>38</v>
      </c>
      <c r="B23" s="19">
        <f t="shared" si="1"/>
        <v>2949.0816666666665</v>
      </c>
      <c r="C23" s="26">
        <f t="shared" si="2"/>
        <v>0.17585937110140862</v>
      </c>
      <c r="D23" s="27"/>
    </row>
    <row r="24" spans="1:11" x14ac:dyDescent="0.2">
      <c r="A24" s="18" t="s">
        <v>39</v>
      </c>
      <c r="B24" s="19">
        <f t="shared" si="1"/>
        <v>984.70216666666647</v>
      </c>
      <c r="C24" s="26">
        <f t="shared" si="2"/>
        <v>5.8719670502691321E-2</v>
      </c>
      <c r="D24" s="27"/>
    </row>
    <row r="25" spans="1:11" x14ac:dyDescent="0.2">
      <c r="A25" s="18" t="s">
        <v>40</v>
      </c>
      <c r="B25" s="19">
        <f t="shared" si="1"/>
        <v>500.30999999999995</v>
      </c>
      <c r="C25" s="26">
        <f t="shared" si="2"/>
        <v>2.9834440649856221E-2</v>
      </c>
      <c r="D25" s="27"/>
    </row>
    <row r="26" spans="1:11" x14ac:dyDescent="0.2">
      <c r="A26" s="20" t="s">
        <v>41</v>
      </c>
      <c r="B26" s="21">
        <f t="shared" si="1"/>
        <v>320.46833333333325</v>
      </c>
      <c r="C26" s="28">
        <f t="shared" si="2"/>
        <v>1.9110138656016615E-2</v>
      </c>
      <c r="D26" s="27"/>
    </row>
    <row r="27" spans="1:11" x14ac:dyDescent="0.2">
      <c r="A27" s="29" t="s">
        <v>45</v>
      </c>
      <c r="B27" s="30">
        <f>SUM(B21:B26)</f>
        <v>16769.545166666667</v>
      </c>
      <c r="C27" s="31">
        <f>SUM(C21:C26)</f>
        <v>0.99999999999999989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defaultRowHeight="12.75" x14ac:dyDescent="0.2"/>
  <cols>
    <col min="1" max="1" width="22.28515625" style="15" bestFit="1" customWidth="1"/>
    <col min="2" max="13" width="9.5703125" style="15" bestFit="1" customWidth="1"/>
    <col min="14" max="14" width="12" style="15" bestFit="1" customWidth="1"/>
    <col min="15" max="16384" width="9.140625" style="15"/>
  </cols>
  <sheetData>
    <row r="1" spans="1:13" ht="15.75" x14ac:dyDescent="0.2">
      <c r="L1" s="63" t="s">
        <v>140</v>
      </c>
    </row>
    <row r="2" spans="1:13" ht="15.75" x14ac:dyDescent="0.2">
      <c r="L2" s="63" t="s">
        <v>141</v>
      </c>
    </row>
    <row r="3" spans="1:13" ht="15.75" x14ac:dyDescent="0.2">
      <c r="L3" s="63" t="s">
        <v>142</v>
      </c>
    </row>
    <row r="4" spans="1:13" ht="15.75" x14ac:dyDescent="0.2">
      <c r="L4" s="63" t="s">
        <v>143</v>
      </c>
    </row>
    <row r="5" spans="1:13" ht="15.75" x14ac:dyDescent="0.2">
      <c r="L5" s="63" t="s">
        <v>144</v>
      </c>
    </row>
    <row r="7" spans="1:13" ht="90" customHeight="1" x14ac:dyDescent="0.2">
      <c r="A7" s="12" t="s">
        <v>59</v>
      </c>
      <c r="B7" s="13" t="s">
        <v>60</v>
      </c>
      <c r="C7" s="14" t="s">
        <v>61</v>
      </c>
      <c r="D7" s="14" t="s">
        <v>62</v>
      </c>
      <c r="E7" s="14" t="s">
        <v>63</v>
      </c>
      <c r="F7" s="14" t="s">
        <v>64</v>
      </c>
      <c r="G7" s="14" t="s">
        <v>65</v>
      </c>
      <c r="H7" s="14" t="s">
        <v>66</v>
      </c>
      <c r="I7" s="14" t="s">
        <v>67</v>
      </c>
      <c r="J7" s="14" t="s">
        <v>68</v>
      </c>
      <c r="K7" s="14" t="s">
        <v>69</v>
      </c>
      <c r="L7" s="14" t="s">
        <v>70</v>
      </c>
      <c r="M7" s="14" t="s">
        <v>71</v>
      </c>
    </row>
    <row r="8" spans="1:13" x14ac:dyDescent="0.2">
      <c r="A8" s="16" t="s">
        <v>36</v>
      </c>
      <c r="B8" s="17">
        <v>4727.8590000000004</v>
      </c>
      <c r="C8" s="17">
        <v>5710.375</v>
      </c>
      <c r="D8" s="17">
        <v>6331.98</v>
      </c>
      <c r="E8" s="17">
        <v>5358.5439999999999</v>
      </c>
      <c r="F8" s="17">
        <v>5938.3549999999996</v>
      </c>
      <c r="G8" s="17">
        <v>4116.2719999999999</v>
      </c>
      <c r="H8" s="17">
        <v>4354.41</v>
      </c>
      <c r="I8" s="17">
        <v>4594.8680000000004</v>
      </c>
      <c r="J8" s="17">
        <v>4969.1540000000005</v>
      </c>
      <c r="K8" s="17">
        <v>4827.0990000000002</v>
      </c>
      <c r="L8" s="17">
        <v>4420.0010000000002</v>
      </c>
      <c r="M8" s="17">
        <v>4167.91</v>
      </c>
    </row>
    <row r="9" spans="1:13" x14ac:dyDescent="0.2">
      <c r="A9" s="18" t="s">
        <v>37</v>
      </c>
      <c r="B9" s="19">
        <v>6037.1390000000001</v>
      </c>
      <c r="C9" s="19">
        <v>7422.1660000000002</v>
      </c>
      <c r="D9" s="19">
        <v>6979.2719999999999</v>
      </c>
      <c r="E9" s="19">
        <v>6604.9809999999998</v>
      </c>
      <c r="F9" s="19">
        <v>6826.0569999999998</v>
      </c>
      <c r="G9" s="19">
        <v>5759.34</v>
      </c>
      <c r="H9" s="19">
        <v>6911.4080000000004</v>
      </c>
      <c r="I9" s="19">
        <v>7719.0349999999999</v>
      </c>
      <c r="J9" s="19">
        <v>8168.0870000000004</v>
      </c>
      <c r="K9" s="19">
        <v>7927.8670000000002</v>
      </c>
      <c r="L9" s="19">
        <v>7901.7920000000004</v>
      </c>
      <c r="M9" s="19">
        <v>5939.7250000000004</v>
      </c>
    </row>
    <row r="10" spans="1:13" x14ac:dyDescent="0.2">
      <c r="A10" s="18" t="s">
        <v>38</v>
      </c>
      <c r="B10" s="19">
        <v>2586.8440000000001</v>
      </c>
      <c r="C10" s="19">
        <v>3029.2809999999999</v>
      </c>
      <c r="D10" s="19">
        <v>2957.317</v>
      </c>
      <c r="E10" s="19">
        <v>2811.549</v>
      </c>
      <c r="F10" s="19">
        <v>2803.8069999999998</v>
      </c>
      <c r="G10" s="19">
        <v>2424.4850000000001</v>
      </c>
      <c r="H10" s="19">
        <v>2821.37</v>
      </c>
      <c r="I10" s="19">
        <v>3322.355</v>
      </c>
      <c r="J10" s="19">
        <v>3370.2910000000002</v>
      </c>
      <c r="K10" s="19">
        <v>3230.741</v>
      </c>
      <c r="L10" s="19">
        <v>3283.3049999999998</v>
      </c>
      <c r="M10" s="19">
        <v>2633.16</v>
      </c>
    </row>
    <row r="11" spans="1:13" x14ac:dyDescent="0.2">
      <c r="A11" s="18" t="s">
        <v>39</v>
      </c>
      <c r="B11" s="19">
        <v>1016.208</v>
      </c>
      <c r="C11" s="19">
        <v>1069.7280000000001</v>
      </c>
      <c r="D11" s="19">
        <v>1185.075</v>
      </c>
      <c r="E11" s="19">
        <v>1036.954</v>
      </c>
      <c r="F11" s="19">
        <v>1083.9010000000001</v>
      </c>
      <c r="G11" s="19">
        <v>754.07399999999996</v>
      </c>
      <c r="H11" s="19">
        <v>814.22199999999998</v>
      </c>
      <c r="I11" s="19">
        <v>850.90099999999995</v>
      </c>
      <c r="J11" s="19">
        <v>989.97799999999995</v>
      </c>
      <c r="K11" s="19">
        <v>902.14599999999996</v>
      </c>
      <c r="L11" s="19">
        <v>842.03899999999999</v>
      </c>
      <c r="M11" s="19">
        <v>781.41600000000005</v>
      </c>
    </row>
    <row r="12" spans="1:13" x14ac:dyDescent="0.2">
      <c r="A12" s="18" t="s">
        <v>40</v>
      </c>
      <c r="B12" s="19">
        <v>445.18900000000002</v>
      </c>
      <c r="C12" s="19">
        <v>495.99700000000001</v>
      </c>
      <c r="D12" s="19">
        <v>495.74</v>
      </c>
      <c r="E12" s="19">
        <v>490.25</v>
      </c>
      <c r="F12" s="19">
        <v>499.20499999999998</v>
      </c>
      <c r="G12" s="19">
        <v>406.62700000000001</v>
      </c>
      <c r="H12" s="19">
        <v>516.63400000000001</v>
      </c>
      <c r="I12" s="19">
        <v>559.01300000000003</v>
      </c>
      <c r="J12" s="19">
        <v>546.68499999999995</v>
      </c>
      <c r="K12" s="19">
        <v>553.52</v>
      </c>
      <c r="L12" s="19">
        <v>563.42399999999998</v>
      </c>
      <c r="M12" s="19">
        <v>503.51400000000001</v>
      </c>
    </row>
    <row r="13" spans="1:13" x14ac:dyDescent="0.2">
      <c r="A13" s="20" t="s">
        <v>41</v>
      </c>
      <c r="B13" s="21">
        <v>328.71100000000001</v>
      </c>
      <c r="C13" s="21">
        <v>341.68900000000002</v>
      </c>
      <c r="D13" s="21">
        <v>409.49</v>
      </c>
      <c r="E13" s="21">
        <v>360.63900000000001</v>
      </c>
      <c r="F13" s="21">
        <v>366.48700000000002</v>
      </c>
      <c r="G13" s="21">
        <v>266.68299999999999</v>
      </c>
      <c r="H13" s="21">
        <v>292.55399999999997</v>
      </c>
      <c r="I13" s="21">
        <v>299.24700000000001</v>
      </c>
      <c r="J13" s="21">
        <v>325.339</v>
      </c>
      <c r="K13" s="21">
        <v>305.22500000000002</v>
      </c>
      <c r="L13" s="21">
        <v>283.72399999999999</v>
      </c>
      <c r="M13" s="21">
        <v>236.29300000000001</v>
      </c>
    </row>
    <row r="14" spans="1:13" x14ac:dyDescent="0.2">
      <c r="A14" s="22" t="s">
        <v>42</v>
      </c>
      <c r="B14" s="23">
        <f>SUM(B8:B13)</f>
        <v>15141.95</v>
      </c>
      <c r="C14" s="23">
        <f>SUM(C8:C13)</f>
        <v>18069.235999999997</v>
      </c>
      <c r="D14" s="23">
        <f>SUM(D8:D13)</f>
        <v>18358.874000000003</v>
      </c>
      <c r="E14" s="23">
        <f>SUM(E8:E13)</f>
        <v>16662.917000000001</v>
      </c>
      <c r="F14" s="23">
        <f>SUM(F8:F13)</f>
        <v>17517.812000000005</v>
      </c>
      <c r="G14" s="23">
        <f t="shared" ref="G14:M14" si="0">SUM(G8:G13)</f>
        <v>13727.481000000003</v>
      </c>
      <c r="H14" s="23">
        <f t="shared" si="0"/>
        <v>15710.597999999998</v>
      </c>
      <c r="I14" s="23">
        <f t="shared" si="0"/>
        <v>17345.418999999998</v>
      </c>
      <c r="J14" s="23">
        <f t="shared" si="0"/>
        <v>18369.534000000003</v>
      </c>
      <c r="K14" s="23">
        <f t="shared" si="0"/>
        <v>17746.597999999998</v>
      </c>
      <c r="L14" s="23">
        <f t="shared" si="0"/>
        <v>17294.285</v>
      </c>
      <c r="M14" s="23">
        <f t="shared" si="0"/>
        <v>14262.017999999998</v>
      </c>
    </row>
    <row r="19" spans="1:11" ht="70.5" customHeight="1" x14ac:dyDescent="0.2">
      <c r="A19" s="12" t="s">
        <v>72</v>
      </c>
      <c r="B19" s="14" t="s">
        <v>43</v>
      </c>
      <c r="C19" s="14" t="s">
        <v>44</v>
      </c>
      <c r="K19" s="24"/>
    </row>
    <row r="20" spans="1:11" x14ac:dyDescent="0.2">
      <c r="A20" s="22" t="s">
        <v>42</v>
      </c>
      <c r="B20" s="23">
        <f>SUM(B14:M14)/12</f>
        <v>16683.893500000002</v>
      </c>
      <c r="C20" s="25"/>
    </row>
    <row r="21" spans="1:11" ht="15" x14ac:dyDescent="0.25">
      <c r="A21" s="18" t="s">
        <v>36</v>
      </c>
      <c r="B21" s="17">
        <f>AVERAGE(B8:M8)</f>
        <v>4959.735583333334</v>
      </c>
      <c r="C21" s="26">
        <f>B21/$B$20</f>
        <v>0.2972768666578538</v>
      </c>
      <c r="D21" s="27"/>
      <c r="E21" s="32"/>
      <c r="F21" s="33"/>
      <c r="G21" s="34"/>
      <c r="I21" s="35"/>
      <c r="J21" s="32"/>
    </row>
    <row r="22" spans="1:11" ht="15" x14ac:dyDescent="0.25">
      <c r="A22" s="18" t="s">
        <v>37</v>
      </c>
      <c r="B22" s="19">
        <f t="shared" ref="B22:B26" si="1">AVERAGE(B9:M9)</f>
        <v>7016.4057500000008</v>
      </c>
      <c r="C22" s="26">
        <f t="shared" ref="C22:C26" si="2">B22/$B$20</f>
        <v>0.4205496606652398</v>
      </c>
      <c r="D22" s="27"/>
      <c r="E22" s="32"/>
      <c r="F22" s="33"/>
      <c r="G22" s="34"/>
      <c r="I22" s="35"/>
      <c r="J22" s="32"/>
    </row>
    <row r="23" spans="1:11" ht="15" x14ac:dyDescent="0.25">
      <c r="A23" s="18" t="s">
        <v>38</v>
      </c>
      <c r="B23" s="19">
        <f t="shared" si="1"/>
        <v>2939.5420833333337</v>
      </c>
      <c r="C23" s="26">
        <f t="shared" si="2"/>
        <v>0.17619041282739747</v>
      </c>
      <c r="D23" s="27"/>
      <c r="E23" s="32"/>
      <c r="F23" s="33"/>
      <c r="G23" s="34"/>
      <c r="I23" s="35"/>
      <c r="J23" s="32"/>
    </row>
    <row r="24" spans="1:11" ht="15" x14ac:dyDescent="0.25">
      <c r="A24" s="18" t="s">
        <v>39</v>
      </c>
      <c r="B24" s="19">
        <f t="shared" si="1"/>
        <v>943.88683333333336</v>
      </c>
      <c r="C24" s="26">
        <f t="shared" si="2"/>
        <v>5.6574733789407923E-2</v>
      </c>
      <c r="D24" s="27"/>
      <c r="E24" s="32"/>
      <c r="F24" s="33"/>
      <c r="G24" s="34"/>
      <c r="I24" s="35"/>
      <c r="J24" s="32"/>
    </row>
    <row r="25" spans="1:11" ht="15" x14ac:dyDescent="0.25">
      <c r="A25" s="18" t="s">
        <v>40</v>
      </c>
      <c r="B25" s="19">
        <f t="shared" si="1"/>
        <v>506.31650000000008</v>
      </c>
      <c r="C25" s="26">
        <f t="shared" si="2"/>
        <v>3.034762239401732E-2</v>
      </c>
      <c r="D25" s="27"/>
      <c r="E25" s="32"/>
      <c r="F25" s="33"/>
      <c r="G25" s="34"/>
      <c r="I25" s="35"/>
      <c r="J25" s="32"/>
    </row>
    <row r="26" spans="1:11" ht="15" x14ac:dyDescent="0.25">
      <c r="A26" s="20" t="s">
        <v>41</v>
      </c>
      <c r="B26" s="21">
        <f t="shared" si="1"/>
        <v>318.00675000000001</v>
      </c>
      <c r="C26" s="28">
        <f t="shared" si="2"/>
        <v>1.9060703666083697E-2</v>
      </c>
      <c r="D26" s="27"/>
      <c r="E26" s="32"/>
      <c r="F26" s="33"/>
      <c r="G26" s="34"/>
      <c r="I26" s="35"/>
      <c r="J26" s="32"/>
    </row>
    <row r="27" spans="1:11" ht="15" x14ac:dyDescent="0.25">
      <c r="A27" s="29" t="s">
        <v>45</v>
      </c>
      <c r="B27" s="30">
        <f>SUM(B21:B26)</f>
        <v>16683.893500000002</v>
      </c>
      <c r="C27" s="31">
        <f>SUM(C21:C26)</f>
        <v>1</v>
      </c>
      <c r="G27" s="34"/>
      <c r="I27" s="35"/>
      <c r="J27" s="32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/>
  </sheetViews>
  <sheetFormatPr defaultRowHeight="12.75" x14ac:dyDescent="0.2"/>
  <cols>
    <col min="1" max="1" width="22.28515625" style="15" bestFit="1" customWidth="1"/>
    <col min="2" max="2" width="9.5703125" style="15" bestFit="1" customWidth="1"/>
    <col min="3" max="3" width="9.28515625" style="15" customWidth="1"/>
    <col min="4" max="13" width="9.5703125" style="15" bestFit="1" customWidth="1"/>
    <col min="14" max="14" width="12" style="15" bestFit="1" customWidth="1"/>
    <col min="15" max="16384" width="9.140625" style="15"/>
  </cols>
  <sheetData>
    <row r="1" spans="1:13" ht="15.75" x14ac:dyDescent="0.2">
      <c r="L1" s="63" t="s">
        <v>140</v>
      </c>
    </row>
    <row r="2" spans="1:13" ht="15.75" x14ac:dyDescent="0.2">
      <c r="L2" s="63" t="s">
        <v>141</v>
      </c>
    </row>
    <row r="3" spans="1:13" ht="15.75" x14ac:dyDescent="0.2">
      <c r="L3" s="63" t="s">
        <v>142</v>
      </c>
    </row>
    <row r="4" spans="1:13" ht="15.75" x14ac:dyDescent="0.2">
      <c r="L4" s="63" t="s">
        <v>143</v>
      </c>
    </row>
    <row r="5" spans="1:13" ht="15.75" x14ac:dyDescent="0.2">
      <c r="L5" s="63" t="s">
        <v>144</v>
      </c>
    </row>
    <row r="7" spans="1:13" ht="90" customHeight="1" x14ac:dyDescent="0.2">
      <c r="A7" s="12" t="s">
        <v>59</v>
      </c>
      <c r="B7" s="13" t="s">
        <v>73</v>
      </c>
      <c r="C7" s="14" t="s">
        <v>74</v>
      </c>
      <c r="D7" s="14" t="s">
        <v>75</v>
      </c>
      <c r="E7" s="14" t="s">
        <v>76</v>
      </c>
      <c r="F7" s="14" t="s">
        <v>77</v>
      </c>
      <c r="G7" s="14" t="s">
        <v>78</v>
      </c>
      <c r="H7" s="14" t="s">
        <v>79</v>
      </c>
      <c r="I7" s="14" t="s">
        <v>80</v>
      </c>
      <c r="J7" s="14" t="s">
        <v>81</v>
      </c>
      <c r="K7" s="14" t="s">
        <v>82</v>
      </c>
      <c r="L7" s="14" t="s">
        <v>83</v>
      </c>
      <c r="M7" s="14" t="s">
        <v>84</v>
      </c>
    </row>
    <row r="8" spans="1:13" x14ac:dyDescent="0.2">
      <c r="A8" s="16" t="s">
        <v>36</v>
      </c>
      <c r="B8" s="17">
        <v>4468.6750000000002</v>
      </c>
      <c r="C8" s="17">
        <v>6134.4579999999996</v>
      </c>
      <c r="D8" s="17">
        <v>6849.0789999999997</v>
      </c>
      <c r="E8" s="17">
        <v>5196.3010000000004</v>
      </c>
      <c r="F8" s="17">
        <v>5068.0609999999997</v>
      </c>
      <c r="G8" s="17">
        <v>4415.93</v>
      </c>
      <c r="H8" s="17">
        <v>4064.951</v>
      </c>
      <c r="I8" s="17">
        <v>5058.8959999999997</v>
      </c>
      <c r="J8" s="17">
        <v>4925.4399999999996</v>
      </c>
      <c r="K8" s="17">
        <v>4948.3249999999998</v>
      </c>
      <c r="L8" s="17">
        <v>5017.8580000000002</v>
      </c>
      <c r="M8" s="17">
        <v>4262.7809999999999</v>
      </c>
    </row>
    <row r="9" spans="1:13" x14ac:dyDescent="0.2">
      <c r="A9" s="18" t="s">
        <v>37</v>
      </c>
      <c r="B9" s="19">
        <v>6020.7629999999999</v>
      </c>
      <c r="C9" s="19">
        <v>6891.5810000000001</v>
      </c>
      <c r="D9" s="19">
        <v>7361.1750000000002</v>
      </c>
      <c r="E9" s="19">
        <v>6759.77</v>
      </c>
      <c r="F9" s="19">
        <v>6235.4639999999999</v>
      </c>
      <c r="G9" s="19">
        <v>6032.5439999999999</v>
      </c>
      <c r="H9" s="19">
        <v>8163.27</v>
      </c>
      <c r="I9" s="19">
        <v>8373.9120000000003</v>
      </c>
      <c r="J9" s="19">
        <v>7964.3469999999998</v>
      </c>
      <c r="K9" s="19">
        <v>8342.2620000000006</v>
      </c>
      <c r="L9" s="19">
        <v>8479.3809999999994</v>
      </c>
      <c r="M9" s="19">
        <v>7622.7269999999999</v>
      </c>
    </row>
    <row r="10" spans="1:13" x14ac:dyDescent="0.2">
      <c r="A10" s="18" t="s">
        <v>38</v>
      </c>
      <c r="B10" s="19">
        <v>2628.7930000000001</v>
      </c>
      <c r="C10" s="19">
        <v>2758.759</v>
      </c>
      <c r="D10" s="19">
        <v>2949.5079999999998</v>
      </c>
      <c r="E10" s="19">
        <v>2835.1179999999999</v>
      </c>
      <c r="F10" s="36">
        <v>2652.2350000000001</v>
      </c>
      <c r="G10" s="19">
        <v>2628.4409999999998</v>
      </c>
      <c r="H10" s="19">
        <v>3327.453</v>
      </c>
      <c r="I10" s="19">
        <v>3509.8249999999998</v>
      </c>
      <c r="J10" s="19">
        <v>3362.8760000000002</v>
      </c>
      <c r="K10" s="19">
        <v>3482.0720000000001</v>
      </c>
      <c r="L10" s="19">
        <v>3481.5920000000001</v>
      </c>
      <c r="M10" s="19">
        <v>2920.616</v>
      </c>
    </row>
    <row r="11" spans="1:13" x14ac:dyDescent="0.2">
      <c r="A11" s="18" t="s">
        <v>39</v>
      </c>
      <c r="B11" s="19">
        <v>945.49</v>
      </c>
      <c r="C11" s="19">
        <v>1199.865</v>
      </c>
      <c r="D11" s="19">
        <v>1353.28</v>
      </c>
      <c r="E11" s="19">
        <v>1080.31</v>
      </c>
      <c r="F11" s="19">
        <v>966.72</v>
      </c>
      <c r="G11" s="19">
        <v>798.41200000000003</v>
      </c>
      <c r="H11" s="19">
        <v>864.11300000000006</v>
      </c>
      <c r="I11" s="19">
        <v>975.13199999999995</v>
      </c>
      <c r="J11" s="19">
        <v>960.63</v>
      </c>
      <c r="K11" s="19">
        <v>967.59400000000005</v>
      </c>
      <c r="L11" s="19">
        <v>970.40800000000002</v>
      </c>
      <c r="M11" s="19">
        <v>864.61599999999999</v>
      </c>
    </row>
    <row r="12" spans="1:13" x14ac:dyDescent="0.2">
      <c r="A12" s="18" t="s">
        <v>40</v>
      </c>
      <c r="B12" s="19">
        <v>468.048</v>
      </c>
      <c r="C12" s="19">
        <v>557.15700000000004</v>
      </c>
      <c r="D12" s="19">
        <v>568.93600000000004</v>
      </c>
      <c r="E12" s="19">
        <v>547.14200000000005</v>
      </c>
      <c r="F12" s="19">
        <v>578.18600000000004</v>
      </c>
      <c r="G12" s="19">
        <v>521.83399999999995</v>
      </c>
      <c r="H12" s="19">
        <v>624.59500000000003</v>
      </c>
      <c r="I12" s="19">
        <v>585.17600000000004</v>
      </c>
      <c r="J12" s="19">
        <v>624.952</v>
      </c>
      <c r="K12" s="19">
        <v>572.19000000000005</v>
      </c>
      <c r="L12" s="19">
        <v>612.90099999999995</v>
      </c>
      <c r="M12" s="19">
        <v>591.80700000000002</v>
      </c>
    </row>
    <row r="13" spans="1:13" x14ac:dyDescent="0.2">
      <c r="A13" s="20" t="s">
        <v>41</v>
      </c>
      <c r="B13" s="21">
        <v>326.91300000000001</v>
      </c>
      <c r="C13" s="21">
        <v>398.03500000000003</v>
      </c>
      <c r="D13" s="21">
        <v>413.46899999999999</v>
      </c>
      <c r="E13" s="21">
        <v>340.08</v>
      </c>
      <c r="F13" s="21">
        <v>328.80700000000002</v>
      </c>
      <c r="G13" s="21">
        <v>282.22899999999998</v>
      </c>
      <c r="H13" s="21">
        <v>255.81200000000001</v>
      </c>
      <c r="I13" s="21">
        <v>320.64699999999999</v>
      </c>
      <c r="J13" s="21">
        <v>332.63600000000002</v>
      </c>
      <c r="K13" s="21">
        <v>309.791</v>
      </c>
      <c r="L13" s="21">
        <v>318.65100000000001</v>
      </c>
      <c r="M13" s="21">
        <v>276.404</v>
      </c>
    </row>
    <row r="14" spans="1:13" x14ac:dyDescent="0.2">
      <c r="A14" s="22" t="s">
        <v>42</v>
      </c>
      <c r="B14" s="23">
        <f>SUM(B8:B13)</f>
        <v>14858.682000000001</v>
      </c>
      <c r="C14" s="23">
        <f>SUM(C8:C13)</f>
        <v>17939.855</v>
      </c>
      <c r="D14" s="23">
        <f>SUM(D8:D13)</f>
        <v>19495.447000000004</v>
      </c>
      <c r="E14" s="23">
        <f>SUM(E8:E13)</f>
        <v>16758.721000000001</v>
      </c>
      <c r="F14" s="23">
        <f>SUM(F8:F13)</f>
        <v>15829.473</v>
      </c>
      <c r="G14" s="23">
        <f t="shared" ref="G14:M14" si="0">SUM(G8:G13)</f>
        <v>14679.390000000001</v>
      </c>
      <c r="H14" s="23">
        <f t="shared" si="0"/>
        <v>17300.194000000003</v>
      </c>
      <c r="I14" s="23">
        <f t="shared" si="0"/>
        <v>18823.588000000003</v>
      </c>
      <c r="J14" s="23">
        <f t="shared" si="0"/>
        <v>18170.881000000001</v>
      </c>
      <c r="K14" s="23">
        <f t="shared" si="0"/>
        <v>18622.234</v>
      </c>
      <c r="L14" s="23">
        <f t="shared" si="0"/>
        <v>18880.791000000001</v>
      </c>
      <c r="M14" s="23">
        <f t="shared" si="0"/>
        <v>16538.951000000001</v>
      </c>
    </row>
    <row r="19" spans="1:11" ht="70.5" customHeight="1" x14ac:dyDescent="0.2">
      <c r="A19" s="12" t="s">
        <v>85</v>
      </c>
      <c r="B19" s="14" t="s">
        <v>43</v>
      </c>
      <c r="C19" s="14" t="s">
        <v>44</v>
      </c>
      <c r="K19" s="24"/>
    </row>
    <row r="20" spans="1:11" x14ac:dyDescent="0.2">
      <c r="A20" s="22" t="s">
        <v>42</v>
      </c>
      <c r="B20" s="23">
        <f>SUM(B14:M14)/12</f>
        <v>17324.850583333333</v>
      </c>
      <c r="C20" s="25"/>
    </row>
    <row r="21" spans="1:11" ht="15" x14ac:dyDescent="0.25">
      <c r="A21" s="18" t="s">
        <v>36</v>
      </c>
      <c r="B21" s="17">
        <f>AVERAGE(B8:M8)</f>
        <v>5034.2295833333337</v>
      </c>
      <c r="C21" s="26">
        <f>B21/$B$20</f>
        <v>0.2905785281736461</v>
      </c>
      <c r="D21" s="27"/>
      <c r="E21" s="32"/>
      <c r="F21" s="37"/>
      <c r="G21" s="34"/>
      <c r="I21" s="35"/>
      <c r="J21" s="32"/>
    </row>
    <row r="22" spans="1:11" ht="15" x14ac:dyDescent="0.25">
      <c r="A22" s="18" t="s">
        <v>37</v>
      </c>
      <c r="B22" s="19">
        <f t="shared" ref="B22:B26" si="1">AVERAGE(B9:M9)</f>
        <v>7353.9329999999982</v>
      </c>
      <c r="C22" s="26">
        <f t="shared" ref="C22:C26" si="2">B22/$B$20</f>
        <v>0.42447309802917144</v>
      </c>
      <c r="D22" s="27"/>
      <c r="E22" s="32"/>
      <c r="F22" s="37"/>
      <c r="G22" s="34"/>
      <c r="I22" s="35"/>
      <c r="J22" s="32"/>
    </row>
    <row r="23" spans="1:11" ht="15" x14ac:dyDescent="0.25">
      <c r="A23" s="18" t="s">
        <v>38</v>
      </c>
      <c r="B23" s="19">
        <f t="shared" si="1"/>
        <v>3044.7739999999999</v>
      </c>
      <c r="C23" s="26">
        <f t="shared" si="2"/>
        <v>0.1757460467179498</v>
      </c>
      <c r="D23" s="27"/>
      <c r="E23" s="32"/>
      <c r="F23" s="37"/>
      <c r="G23" s="34"/>
      <c r="I23" s="35"/>
      <c r="J23" s="32"/>
    </row>
    <row r="24" spans="1:11" ht="15" x14ac:dyDescent="0.25">
      <c r="A24" s="18" t="s">
        <v>39</v>
      </c>
      <c r="B24" s="19">
        <f t="shared" si="1"/>
        <v>995.54749999999979</v>
      </c>
      <c r="C24" s="26">
        <f t="shared" si="2"/>
        <v>5.7463554748213859E-2</v>
      </c>
      <c r="D24" s="27"/>
      <c r="E24" s="32"/>
      <c r="F24" s="37"/>
      <c r="G24" s="34"/>
      <c r="I24" s="35"/>
      <c r="J24" s="32"/>
    </row>
    <row r="25" spans="1:11" ht="15" x14ac:dyDescent="0.25">
      <c r="A25" s="18" t="s">
        <v>40</v>
      </c>
      <c r="B25" s="19">
        <f t="shared" si="1"/>
        <v>571.077</v>
      </c>
      <c r="C25" s="26">
        <f t="shared" si="2"/>
        <v>3.2962881685651098E-2</v>
      </c>
      <c r="D25" s="27"/>
      <c r="E25" s="32"/>
      <c r="F25" s="37"/>
      <c r="G25" s="34"/>
      <c r="I25" s="35"/>
      <c r="J25" s="32"/>
    </row>
    <row r="26" spans="1:11" ht="15" x14ac:dyDescent="0.25">
      <c r="A26" s="20" t="s">
        <v>41</v>
      </c>
      <c r="B26" s="21">
        <f t="shared" si="1"/>
        <v>325.28949999999998</v>
      </c>
      <c r="C26" s="28">
        <f t="shared" si="2"/>
        <v>1.8775890645367613E-2</v>
      </c>
      <c r="D26" s="27"/>
      <c r="E26" s="32"/>
      <c r="F26" s="37"/>
      <c r="G26" s="34"/>
      <c r="I26" s="35"/>
      <c r="J26" s="32"/>
    </row>
    <row r="27" spans="1:11" ht="15" x14ac:dyDescent="0.25">
      <c r="A27" s="29" t="s">
        <v>45</v>
      </c>
      <c r="B27" s="30">
        <f>SUM(B21:B26)</f>
        <v>17324.850583333329</v>
      </c>
      <c r="C27" s="31">
        <f>SUM(C21:C26)</f>
        <v>0.99999999999999989</v>
      </c>
      <c r="G27" s="34"/>
      <c r="I27" s="35"/>
      <c r="J27" s="32"/>
    </row>
    <row r="29" spans="1:11" x14ac:dyDescent="0.2">
      <c r="A29" s="64" t="s">
        <v>86</v>
      </c>
      <c r="B29" s="64"/>
      <c r="C29" s="64"/>
      <c r="D29" s="64"/>
    </row>
    <row r="32" spans="1:11" x14ac:dyDescent="0.2">
      <c r="A32" s="38" t="s">
        <v>87</v>
      </c>
      <c r="B32" s="38" t="s">
        <v>88</v>
      </c>
    </row>
    <row r="33" spans="1:2" x14ac:dyDescent="0.2">
      <c r="A33" s="39" t="s">
        <v>89</v>
      </c>
      <c r="B33" s="40">
        <v>43518</v>
      </c>
    </row>
    <row r="34" spans="1:2" x14ac:dyDescent="0.2">
      <c r="A34" s="39"/>
      <c r="B34" s="39"/>
    </row>
    <row r="35" spans="1:2" x14ac:dyDescent="0.2">
      <c r="A35" s="38" t="s">
        <v>90</v>
      </c>
      <c r="B35" s="38" t="s">
        <v>88</v>
      </c>
    </row>
    <row r="36" spans="1:2" x14ac:dyDescent="0.2">
      <c r="A36" s="41" t="s">
        <v>91</v>
      </c>
      <c r="B36" s="40">
        <v>43518</v>
      </c>
    </row>
  </sheetData>
  <mergeCells count="1">
    <mergeCell ref="A29:D29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/>
  </sheetViews>
  <sheetFormatPr defaultRowHeight="12.75" x14ac:dyDescent="0.2"/>
  <cols>
    <col min="1" max="1" width="28.85546875" style="15" bestFit="1" customWidth="1"/>
    <col min="2" max="2" width="9.5703125" style="15" bestFit="1" customWidth="1"/>
    <col min="3" max="3" width="9.28515625" style="15" customWidth="1"/>
    <col min="4" max="5" width="9.5703125" style="15" bestFit="1" customWidth="1"/>
    <col min="6" max="6" width="10.5703125" style="15" bestFit="1" customWidth="1"/>
    <col min="7" max="13" width="9.5703125" style="15" bestFit="1" customWidth="1"/>
    <col min="14" max="14" width="12" style="15" bestFit="1" customWidth="1"/>
    <col min="15" max="16384" width="9.140625" style="15"/>
  </cols>
  <sheetData>
    <row r="1" spans="1:13" ht="15.75" x14ac:dyDescent="0.2">
      <c r="L1" s="63" t="s">
        <v>140</v>
      </c>
    </row>
    <row r="2" spans="1:13" ht="15.75" x14ac:dyDescent="0.2">
      <c r="L2" s="63" t="s">
        <v>141</v>
      </c>
    </row>
    <row r="3" spans="1:13" ht="15.75" x14ac:dyDescent="0.2">
      <c r="L3" s="63" t="s">
        <v>142</v>
      </c>
    </row>
    <row r="4" spans="1:13" ht="15.75" x14ac:dyDescent="0.2">
      <c r="L4" s="63" t="s">
        <v>143</v>
      </c>
    </row>
    <row r="5" spans="1:13" ht="15.75" x14ac:dyDescent="0.2">
      <c r="L5" s="63" t="s">
        <v>144</v>
      </c>
    </row>
    <row r="7" spans="1:13" ht="90" customHeight="1" x14ac:dyDescent="0.2">
      <c r="A7" s="12" t="s">
        <v>59</v>
      </c>
      <c r="B7" s="13" t="s">
        <v>92</v>
      </c>
      <c r="C7" s="14" t="s">
        <v>93</v>
      </c>
      <c r="D7" s="42" t="s">
        <v>94</v>
      </c>
      <c r="E7" s="14" t="s">
        <v>95</v>
      </c>
      <c r="F7" s="14" t="s">
        <v>96</v>
      </c>
      <c r="G7" s="14" t="s">
        <v>97</v>
      </c>
      <c r="H7" s="14" t="s">
        <v>98</v>
      </c>
      <c r="I7" s="14" t="s">
        <v>99</v>
      </c>
      <c r="J7" s="14" t="s">
        <v>100</v>
      </c>
      <c r="K7" s="14" t="s">
        <v>101</v>
      </c>
      <c r="L7" s="14" t="s">
        <v>102</v>
      </c>
      <c r="M7" s="14" t="s">
        <v>103</v>
      </c>
    </row>
    <row r="8" spans="1:13" x14ac:dyDescent="0.2">
      <c r="A8" s="16" t="s">
        <v>36</v>
      </c>
      <c r="B8" s="17">
        <v>4969.4690000000001</v>
      </c>
      <c r="C8" s="17">
        <v>5379.8040000000001</v>
      </c>
      <c r="D8" s="43">
        <v>6561.8950000000004</v>
      </c>
      <c r="E8" s="17">
        <v>5347.9880000000003</v>
      </c>
      <c r="F8" s="17">
        <v>5721.9539999999997</v>
      </c>
      <c r="G8" s="17">
        <v>4708.8450000000003</v>
      </c>
      <c r="H8" s="17">
        <v>4556.72</v>
      </c>
      <c r="I8" s="17">
        <v>4465.1450000000004</v>
      </c>
      <c r="J8" s="17">
        <v>4833.4560000000001</v>
      </c>
      <c r="K8" s="17">
        <v>4801.0230000000001</v>
      </c>
      <c r="L8" s="17">
        <v>4923.68</v>
      </c>
      <c r="M8" s="17">
        <v>4712.0460000000003</v>
      </c>
    </row>
    <row r="9" spans="1:13" x14ac:dyDescent="0.2">
      <c r="A9" s="18" t="s">
        <v>37</v>
      </c>
      <c r="B9" s="19">
        <v>6624.9309999999996</v>
      </c>
      <c r="C9" s="19">
        <v>6637.183</v>
      </c>
      <c r="D9" s="36">
        <v>7414.8959999999997</v>
      </c>
      <c r="E9" s="19">
        <v>7013.5020000000004</v>
      </c>
      <c r="F9" s="19">
        <v>6913.8770000000004</v>
      </c>
      <c r="G9" s="19">
        <v>6028.3469999999998</v>
      </c>
      <c r="H9" s="19">
        <v>7208.8149999999996</v>
      </c>
      <c r="I9" s="19">
        <v>7718.99</v>
      </c>
      <c r="J9" s="19">
        <v>8180.6390000000001</v>
      </c>
      <c r="K9" s="19">
        <v>8275.7569999999996</v>
      </c>
      <c r="L9" s="19">
        <v>8075.835</v>
      </c>
      <c r="M9" s="19">
        <v>7800.7690000000002</v>
      </c>
    </row>
    <row r="10" spans="1:13" x14ac:dyDescent="0.2">
      <c r="A10" s="18" t="s">
        <v>38</v>
      </c>
      <c r="B10" s="19">
        <v>2679.3240000000001</v>
      </c>
      <c r="C10" s="19">
        <v>2754.2869999999998</v>
      </c>
      <c r="D10" s="36">
        <v>2971.4720000000002</v>
      </c>
      <c r="E10" s="19">
        <v>2976.44</v>
      </c>
      <c r="F10" s="19">
        <v>2832.223</v>
      </c>
      <c r="G10" s="19">
        <v>2551.2080000000001</v>
      </c>
      <c r="H10" s="19">
        <v>2483.8980000000001</v>
      </c>
      <c r="I10" s="19">
        <v>3183.5569999999998</v>
      </c>
      <c r="J10" s="19">
        <v>3428.846</v>
      </c>
      <c r="K10" s="19">
        <v>2916.8580000000002</v>
      </c>
      <c r="L10" s="19">
        <v>3217.44</v>
      </c>
      <c r="M10" s="19">
        <v>3044.3429999999998</v>
      </c>
    </row>
    <row r="11" spans="1:13" x14ac:dyDescent="0.2">
      <c r="A11" s="18" t="s">
        <v>39</v>
      </c>
      <c r="B11" s="19">
        <v>1019.173</v>
      </c>
      <c r="C11" s="19">
        <v>1035.779</v>
      </c>
      <c r="D11" s="36">
        <v>1272.0730000000001</v>
      </c>
      <c r="E11" s="19">
        <v>975.03399999999999</v>
      </c>
      <c r="F11" s="19">
        <v>1099.1199999999999</v>
      </c>
      <c r="G11" s="19">
        <v>915.34400000000005</v>
      </c>
      <c r="H11" s="19">
        <v>888.947</v>
      </c>
      <c r="I11" s="19">
        <v>912.12199999999996</v>
      </c>
      <c r="J11" s="19">
        <v>912.68899999999996</v>
      </c>
      <c r="K11" s="19">
        <v>969.92899999999997</v>
      </c>
      <c r="L11" s="19">
        <v>922.39099999999996</v>
      </c>
      <c r="M11" s="19">
        <v>907.99</v>
      </c>
    </row>
    <row r="12" spans="1:13" x14ac:dyDescent="0.2">
      <c r="A12" s="18" t="s">
        <v>40</v>
      </c>
      <c r="B12" s="19">
        <v>572.21100000000001</v>
      </c>
      <c r="C12" s="19">
        <v>603.43600000000004</v>
      </c>
      <c r="D12" s="36">
        <v>503.03</v>
      </c>
      <c r="E12" s="19">
        <v>526.14800000000002</v>
      </c>
      <c r="F12" s="19">
        <v>527.74</v>
      </c>
      <c r="G12" s="19">
        <v>510.69600000000003</v>
      </c>
      <c r="H12" s="19">
        <v>552.98599999999999</v>
      </c>
      <c r="I12" s="19">
        <v>511.64400000000001</v>
      </c>
      <c r="J12" s="19">
        <v>581.73699999999997</v>
      </c>
      <c r="K12" s="19">
        <v>563.88699999999994</v>
      </c>
      <c r="L12" s="19">
        <v>618.43600000000004</v>
      </c>
      <c r="M12" s="19">
        <v>544.71299999999997</v>
      </c>
    </row>
    <row r="13" spans="1:13" x14ac:dyDescent="0.2">
      <c r="A13" s="20" t="s">
        <v>41</v>
      </c>
      <c r="B13" s="21">
        <v>329.47</v>
      </c>
      <c r="C13" s="21">
        <v>366.95699999999999</v>
      </c>
      <c r="D13" s="44">
        <v>387.07799999999997</v>
      </c>
      <c r="E13" s="21">
        <v>332.97500000000002</v>
      </c>
      <c r="F13" s="21">
        <v>369.15</v>
      </c>
      <c r="G13" s="21">
        <v>300.24099999999999</v>
      </c>
      <c r="H13" s="21">
        <v>275.43900000000002</v>
      </c>
      <c r="I13" s="21">
        <v>256.11399999999998</v>
      </c>
      <c r="J13" s="21">
        <v>315.58</v>
      </c>
      <c r="K13" s="21">
        <v>307.88900000000001</v>
      </c>
      <c r="L13" s="21">
        <v>338.827</v>
      </c>
      <c r="M13" s="21">
        <v>295.27300000000002</v>
      </c>
    </row>
    <row r="14" spans="1:13" x14ac:dyDescent="0.2">
      <c r="A14" s="22" t="s">
        <v>42</v>
      </c>
      <c r="B14" s="23">
        <f>SUM(B8:B13)</f>
        <v>16194.578</v>
      </c>
      <c r="C14" s="23">
        <f>SUM(C8:C13)</f>
        <v>16777.446</v>
      </c>
      <c r="D14" s="45">
        <f>SUM(D8:D13)</f>
        <v>19110.444000000003</v>
      </c>
      <c r="E14" s="23">
        <f>SUM(E8:E13)</f>
        <v>17172.087</v>
      </c>
      <c r="F14" s="23">
        <f>SUM(F8:F13)</f>
        <v>17464.064000000002</v>
      </c>
      <c r="G14" s="23">
        <f t="shared" ref="G14:M14" si="0">SUM(G8:G13)</f>
        <v>15014.680999999999</v>
      </c>
      <c r="H14" s="23">
        <f t="shared" si="0"/>
        <v>15966.805000000002</v>
      </c>
      <c r="I14" s="23">
        <f t="shared" si="0"/>
        <v>17047.572</v>
      </c>
      <c r="J14" s="23">
        <f t="shared" si="0"/>
        <v>18252.947000000004</v>
      </c>
      <c r="K14" s="23">
        <f t="shared" si="0"/>
        <v>17835.342999999997</v>
      </c>
      <c r="L14" s="23">
        <f t="shared" si="0"/>
        <v>18096.609000000004</v>
      </c>
      <c r="M14" s="23">
        <f t="shared" si="0"/>
        <v>17305.134000000002</v>
      </c>
    </row>
    <row r="19" spans="1:11" ht="70.5" customHeight="1" x14ac:dyDescent="0.2">
      <c r="A19" s="12" t="s">
        <v>85</v>
      </c>
      <c r="B19" s="14" t="s">
        <v>43</v>
      </c>
      <c r="C19" s="14" t="s">
        <v>44</v>
      </c>
      <c r="K19" s="24"/>
    </row>
    <row r="20" spans="1:11" x14ac:dyDescent="0.2">
      <c r="A20" s="22" t="s">
        <v>42</v>
      </c>
      <c r="B20" s="23">
        <f>SUM(B14:M14)/12</f>
        <v>17186.475833333334</v>
      </c>
      <c r="C20" s="25"/>
    </row>
    <row r="21" spans="1:11" ht="15" x14ac:dyDescent="0.25">
      <c r="A21" s="18" t="s">
        <v>36</v>
      </c>
      <c r="B21" s="17">
        <f>AVERAGE(B8:M8)</f>
        <v>5081.8354166666677</v>
      </c>
      <c r="C21" s="26">
        <f>B21/$B$20</f>
        <v>0.29568804366572926</v>
      </c>
      <c r="D21" s="27"/>
      <c r="E21" s="32"/>
      <c r="F21" s="37"/>
      <c r="G21" s="34"/>
      <c r="I21" s="35"/>
      <c r="J21" s="32"/>
    </row>
    <row r="22" spans="1:11" ht="15" x14ac:dyDescent="0.25">
      <c r="A22" s="18" t="s">
        <v>37</v>
      </c>
      <c r="B22" s="19">
        <f t="shared" ref="B22:B26" si="1">AVERAGE(B9:M9)</f>
        <v>7324.4617500000013</v>
      </c>
      <c r="C22" s="26">
        <f t="shared" ref="C22:C26" si="2">B22/$B$20</f>
        <v>0.42617589673585887</v>
      </c>
      <c r="D22" s="27"/>
      <c r="E22" s="32"/>
      <c r="F22" s="37"/>
      <c r="G22" s="34"/>
      <c r="I22" s="35"/>
      <c r="J22" s="32"/>
    </row>
    <row r="23" spans="1:11" ht="15" x14ac:dyDescent="0.25">
      <c r="A23" s="18" t="s">
        <v>38</v>
      </c>
      <c r="B23" s="19">
        <f t="shared" si="1"/>
        <v>2919.9913333333334</v>
      </c>
      <c r="C23" s="26">
        <f t="shared" si="2"/>
        <v>0.16990052886060458</v>
      </c>
      <c r="D23" s="27"/>
      <c r="E23" s="32"/>
      <c r="F23" s="37"/>
      <c r="G23" s="34"/>
      <c r="I23" s="35"/>
      <c r="J23" s="32"/>
    </row>
    <row r="24" spans="1:11" ht="15" x14ac:dyDescent="0.25">
      <c r="A24" s="18" t="s">
        <v>39</v>
      </c>
      <c r="B24" s="19">
        <f t="shared" si="1"/>
        <v>985.8825833333334</v>
      </c>
      <c r="C24" s="26">
        <f t="shared" si="2"/>
        <v>5.7363859402822112E-2</v>
      </c>
      <c r="D24" s="27"/>
      <c r="E24" s="32"/>
      <c r="F24" s="37"/>
      <c r="G24" s="34"/>
      <c r="I24" s="35"/>
      <c r="J24" s="32"/>
    </row>
    <row r="25" spans="1:11" ht="15" x14ac:dyDescent="0.25">
      <c r="A25" s="18" t="s">
        <v>40</v>
      </c>
      <c r="B25" s="19">
        <f t="shared" si="1"/>
        <v>551.38866666666661</v>
      </c>
      <c r="C25" s="26">
        <f t="shared" si="2"/>
        <v>3.2082706891964616E-2</v>
      </c>
      <c r="D25" s="27"/>
      <c r="E25" s="32"/>
      <c r="F25" s="37"/>
      <c r="G25" s="34"/>
      <c r="I25" s="35"/>
      <c r="J25" s="32"/>
    </row>
    <row r="26" spans="1:11" ht="15" x14ac:dyDescent="0.25">
      <c r="A26" s="20" t="s">
        <v>41</v>
      </c>
      <c r="B26" s="21">
        <f t="shared" si="1"/>
        <v>322.91608333333335</v>
      </c>
      <c r="C26" s="28">
        <f t="shared" si="2"/>
        <v>1.8788964443020629E-2</v>
      </c>
      <c r="D26" s="27"/>
      <c r="E26" s="32"/>
      <c r="F26" s="37"/>
      <c r="G26" s="34"/>
      <c r="I26" s="35"/>
      <c r="J26" s="32"/>
    </row>
    <row r="27" spans="1:11" ht="15" x14ac:dyDescent="0.25">
      <c r="A27" s="29" t="s">
        <v>45</v>
      </c>
      <c r="B27" s="30">
        <f>SUM(B21:B26)</f>
        <v>17186.475833333338</v>
      </c>
      <c r="C27" s="31">
        <f>SUM(C21:C26)</f>
        <v>0.99999999999999989</v>
      </c>
      <c r="G27" s="34"/>
      <c r="I27" s="35"/>
      <c r="J27" s="32"/>
    </row>
    <row r="29" spans="1:11" x14ac:dyDescent="0.2">
      <c r="A29" s="46" t="s">
        <v>104</v>
      </c>
      <c r="B29" s="47"/>
    </row>
    <row r="32" spans="1:11" x14ac:dyDescent="0.2">
      <c r="A32" s="38" t="s">
        <v>105</v>
      </c>
      <c r="B32" s="38" t="s">
        <v>106</v>
      </c>
    </row>
    <row r="33" spans="1:2" x14ac:dyDescent="0.2">
      <c r="A33" s="39"/>
      <c r="B33" s="40"/>
    </row>
    <row r="34" spans="1:2" x14ac:dyDescent="0.2">
      <c r="A34" s="39"/>
      <c r="B34" s="39"/>
    </row>
    <row r="35" spans="1:2" x14ac:dyDescent="0.2">
      <c r="A35" s="38" t="s">
        <v>107</v>
      </c>
      <c r="B35" s="38" t="s">
        <v>106</v>
      </c>
    </row>
    <row r="36" spans="1:2" x14ac:dyDescent="0.2">
      <c r="A36" s="41"/>
      <c r="B36" s="40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E20D2349-027D-478F-9878-ED3A2AD6AA1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ATRR Summary</vt:lpstr>
      <vt:lpstr>2014 12 CP</vt:lpstr>
      <vt:lpstr>2015 12 CP</vt:lpstr>
      <vt:lpstr>2016 12 CP</vt:lpstr>
      <vt:lpstr>2017 12 CP</vt:lpstr>
      <vt:lpstr>2018 12 CP</vt:lpstr>
      <vt:lpstr>2019 12 CP</vt:lpstr>
      <vt:lpstr>2020 12 CP</vt:lpstr>
      <vt:lpstr>'ATRR Summary'!Company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s204357</dc:creator>
  <cp:keywords/>
  <cp:lastModifiedBy>s007506</cp:lastModifiedBy>
  <cp:lastPrinted>2020-01-30T15:23:23Z</cp:lastPrinted>
  <dcterms:created xsi:type="dcterms:W3CDTF">2020-01-20T12:57:50Z</dcterms:created>
  <dcterms:modified xsi:type="dcterms:W3CDTF">2021-03-31T17:46:32Z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cd1311f7-3068-4d6e-818e-f7c45c3829c3</vt:lpwstr>
  </property>
  <property fmtid="{D5CDD505-2E9C-101B-9397-08002B2CF9AE}" pid="3" name="bjSaver">
    <vt:lpwstr>Fq3ba1PdbCUv6Ozh1GbpR3oOExy0NwMV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