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5440" windowHeight="15840"/>
  </bookViews>
  <sheets>
    <sheet name="Rev Req Adjustments-Total" sheetId="1" r:id="rId1"/>
    <sheet name="ES and Decom Rider Changes" sheetId="42" r:id="rId2"/>
    <sheet name="Rate Base" sheetId="40" r:id="rId3"/>
    <sheet name="Capitalization to RB - COC" sheetId="4" r:id="rId4"/>
    <sheet name="GRCF" sheetId="7" r:id="rId5"/>
    <sheet name="LTD Rate WPS3 Revised" sheetId="41" r:id="rId6"/>
    <sheet name="Incentive Comp" sheetId="14" r:id="rId7"/>
    <sheet name="EEI Dues" sheetId="46" r:id="rId8"/>
    <sheet name="Rockport PPA Depr" sheetId="44" r:id="rId9"/>
    <sheet name="Company's AG-KIUC 2-28 Summed" sheetId="45" r:id="rId10"/>
    <sheet name="Capitalization Adjustments" sheetId="43" r:id="rId11"/>
    <sheet name="Rockport PPA ROE Analysis" sheetId="47" r:id="rId12"/>
  </sheets>
  <externalReferences>
    <externalReference r:id="rId13"/>
  </externalReferences>
  <definedNames>
    <definedName name="\\" localSheetId="7" hidden="1">#REF!</definedName>
    <definedName name="\\" localSheetId="2" hidden="1">#REF!</definedName>
    <definedName name="\\" localSheetId="8" hidden="1">#REF!</definedName>
    <definedName name="\\" hidden="1">#REF!</definedName>
    <definedName name="\\\" localSheetId="7" hidden="1">#REF!</definedName>
    <definedName name="\\\" localSheetId="2" hidden="1">#REF!</definedName>
    <definedName name="\\\" localSheetId="8" hidden="1">#REF!</definedName>
    <definedName name="\\\" hidden="1">#REF!</definedName>
    <definedName name="\\\\" localSheetId="7" hidden="1">#REF!</definedName>
    <definedName name="\\\\" localSheetId="6" hidden="1">#REF!</definedName>
    <definedName name="\\\\" localSheetId="2" hidden="1">#REF!</definedName>
    <definedName name="\\\\" localSheetId="8" hidden="1">#REF!</definedName>
    <definedName name="\\\\" hidden="1">#REF!</definedName>
    <definedName name="__123Graph_A" localSheetId="7" hidden="1">#REF!</definedName>
    <definedName name="__123Graph_A" localSheetId="2" hidden="1">#REF!</definedName>
    <definedName name="__123Graph_A" localSheetId="8" hidden="1">#REF!</definedName>
    <definedName name="__123Graph_A" hidden="1">#REF!</definedName>
    <definedName name="__123Graph_B" localSheetId="7" hidden="1">#REF!</definedName>
    <definedName name="__123Graph_B" localSheetId="2" hidden="1">#REF!</definedName>
    <definedName name="__123Graph_B" localSheetId="8" hidden="1">#REF!</definedName>
    <definedName name="__123Graph_B" hidden="1">#REF!</definedName>
    <definedName name="__123Graph_C" localSheetId="7" hidden="1">#REF!</definedName>
    <definedName name="__123Graph_C" localSheetId="6" hidden="1">#REF!</definedName>
    <definedName name="__123Graph_C" localSheetId="2" hidden="1">#REF!</definedName>
    <definedName name="__123Graph_C" localSheetId="8" hidden="1">#REF!</definedName>
    <definedName name="__123Graph_C" hidden="1">#REF!</definedName>
    <definedName name="__123Graph_D" localSheetId="7" hidden="1">#REF!</definedName>
    <definedName name="__123Graph_D" localSheetId="2" hidden="1">#REF!</definedName>
    <definedName name="__123Graph_D" localSheetId="8" hidden="1">#REF!</definedName>
    <definedName name="__123Graph_D" hidden="1">#REF!</definedName>
    <definedName name="__123Graph_E" localSheetId="7" hidden="1">#REF!</definedName>
    <definedName name="__123Graph_E" localSheetId="6" hidden="1">#REF!</definedName>
    <definedName name="__123Graph_E" localSheetId="2" hidden="1">#REF!</definedName>
    <definedName name="__123Graph_E" localSheetId="8" hidden="1">#REF!</definedName>
    <definedName name="__123Graph_E" hidden="1">#REF!</definedName>
    <definedName name="__123Graph_F" localSheetId="7" hidden="1">#REF!</definedName>
    <definedName name="__123Graph_F" localSheetId="2" hidden="1">#REF!</definedName>
    <definedName name="__123Graph_F" localSheetId="8" hidden="1">#REF!</definedName>
    <definedName name="__123Graph_F" hidden="1">#REF!</definedName>
    <definedName name="__123Graph_X" localSheetId="7" hidden="1">#REF!</definedName>
    <definedName name="__123Graph_X" localSheetId="2" hidden="1">#REF!</definedName>
    <definedName name="__123Graph_X" localSheetId="8" hidden="1">#REF!</definedName>
    <definedName name="__123Graph_X" hidden="1">#REF!</definedName>
    <definedName name="_Key1" localSheetId="7" hidden="1">#REF!</definedName>
    <definedName name="_Key1" localSheetId="4" hidden="1">#REF!</definedName>
    <definedName name="_Key1" localSheetId="2" hidden="1">#REF!</definedName>
    <definedName name="_Key1" localSheetId="8" hidden="1">#REF!</definedName>
    <definedName name="_Key1" hidden="1">#REF!</definedName>
    <definedName name="_Order1" hidden="1">255</definedName>
    <definedName name="_Order2" hidden="1">0</definedName>
    <definedName name="_Sort" localSheetId="7" hidden="1">#REF!</definedName>
    <definedName name="_Sort" localSheetId="4" hidden="1">#REF!</definedName>
    <definedName name="_Sort" localSheetId="2" hidden="1">#REF!</definedName>
    <definedName name="_Sort" localSheetId="8" hidden="1">#REF!</definedName>
    <definedName name="_Sort" hidden="1">#REF!</definedName>
    <definedName name="Nicknames" hidden="1">[1]Weekly!$A:$A</definedName>
  </definedNames>
  <calcPr calcId="145621" calcMode="autoNoTable"/>
  <fileRecoveryPr autoRecover="0"/>
</workbook>
</file>

<file path=xl/calcChain.xml><?xml version="1.0" encoding="utf-8"?>
<calcChain xmlns="http://schemas.openxmlformats.org/spreadsheetml/2006/main">
  <c r="E28" i="47" l="1"/>
  <c r="C28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28" i="47" s="1"/>
  <c r="G38" i="47" l="1"/>
  <c r="G33" i="47"/>
  <c r="G41" i="47" l="1"/>
  <c r="E24" i="1"/>
  <c r="D22" i="46" l="1"/>
  <c r="L25" i="1"/>
  <c r="J25" i="1"/>
  <c r="D18" i="46"/>
  <c r="D13" i="46"/>
  <c r="D11" i="46"/>
  <c r="E25" i="1" l="1"/>
  <c r="J47" i="1"/>
  <c r="I4" i="45" l="1"/>
  <c r="I3" i="45"/>
  <c r="I2" i="45"/>
  <c r="U3" i="45"/>
  <c r="U2" i="45"/>
  <c r="T4" i="45"/>
  <c r="I31" i="45"/>
  <c r="C8" i="44" s="1"/>
  <c r="D12" i="44" s="1"/>
  <c r="C10" i="44"/>
  <c r="G28" i="45"/>
  <c r="F28" i="45"/>
  <c r="E28" i="45"/>
  <c r="D28" i="45"/>
  <c r="I16" i="45"/>
  <c r="I15" i="45"/>
  <c r="I14" i="45"/>
  <c r="I13" i="45"/>
  <c r="I12" i="45"/>
  <c r="I11" i="45"/>
  <c r="I6" i="45"/>
  <c r="I5" i="45"/>
  <c r="C15" i="44" l="1"/>
  <c r="D19" i="44" s="1"/>
  <c r="D21" i="44" s="1"/>
  <c r="D24" i="44" s="1"/>
  <c r="D28" i="44" s="1"/>
  <c r="D32" i="44" s="1"/>
  <c r="L47" i="1" s="1"/>
  <c r="E47" i="1" s="1"/>
  <c r="E53" i="1" l="1"/>
  <c r="G51" i="1"/>
  <c r="E45" i="1"/>
  <c r="G43" i="1"/>
  <c r="R32" i="42"/>
  <c r="R29" i="42"/>
  <c r="R11" i="42"/>
  <c r="R8" i="42"/>
  <c r="C22" i="14"/>
  <c r="C14" i="14"/>
  <c r="C39" i="14"/>
  <c r="B38" i="14"/>
  <c r="J23" i="1" l="1"/>
  <c r="E23" i="1" s="1"/>
  <c r="N29" i="42"/>
  <c r="N8" i="42"/>
  <c r="L8" i="42"/>
  <c r="I8" i="42" l="1"/>
  <c r="I29" i="42"/>
  <c r="C43" i="43" l="1"/>
  <c r="C41" i="43"/>
  <c r="C39" i="43"/>
  <c r="C37" i="43"/>
  <c r="C35" i="43"/>
  <c r="C33" i="43"/>
  <c r="G31" i="43"/>
  <c r="G30" i="43"/>
  <c r="H29" i="43"/>
  <c r="G29" i="43"/>
  <c r="G27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H26" i="43"/>
  <c r="H9" i="43"/>
  <c r="H5" i="43"/>
  <c r="H4" i="43"/>
  <c r="G8" i="43"/>
  <c r="G7" i="43"/>
  <c r="G6" i="43"/>
  <c r="I3" i="43"/>
  <c r="C29" i="43"/>
  <c r="L22" i="1" l="1"/>
  <c r="E22" i="40" l="1"/>
  <c r="E17" i="40" l="1"/>
  <c r="E16" i="40"/>
  <c r="C18" i="40"/>
  <c r="I34" i="42" l="1"/>
  <c r="N34" i="42" s="1"/>
  <c r="R34" i="42" s="1"/>
  <c r="I32" i="42"/>
  <c r="N32" i="42" s="1"/>
  <c r="E54" i="1" l="1"/>
  <c r="G56" i="1" s="1"/>
  <c r="R38" i="42"/>
  <c r="N38" i="42"/>
  <c r="L13" i="42"/>
  <c r="I13" i="42"/>
  <c r="N13" i="42" l="1"/>
  <c r="R13" i="42" s="1"/>
  <c r="L11" i="42"/>
  <c r="N11" i="42" s="1"/>
  <c r="I11" i="42"/>
  <c r="Q36" i="4"/>
  <c r="Q35" i="4"/>
  <c r="Q34" i="4"/>
  <c r="Q33" i="4"/>
  <c r="R17" i="42" l="1"/>
  <c r="E46" i="1"/>
  <c r="G49" i="1" s="1"/>
  <c r="N17" i="42"/>
  <c r="I11" i="40"/>
  <c r="Q93" i="4" l="1"/>
  <c r="L76" i="4"/>
  <c r="L75" i="4"/>
  <c r="O36" i="41"/>
  <c r="J36" i="41"/>
  <c r="H36" i="41"/>
  <c r="Q35" i="41"/>
  <c r="L35" i="41"/>
  <c r="M35" i="41" s="1"/>
  <c r="Q34" i="41"/>
  <c r="Q36" i="41" s="1"/>
  <c r="L34" i="41"/>
  <c r="L36" i="41" s="1"/>
  <c r="O31" i="41"/>
  <c r="J31" i="41"/>
  <c r="J38" i="41" s="1"/>
  <c r="H31" i="41"/>
  <c r="L30" i="41"/>
  <c r="L31" i="41" s="1"/>
  <c r="A30" i="41"/>
  <c r="O27" i="41"/>
  <c r="J27" i="41"/>
  <c r="H27" i="41"/>
  <c r="Q25" i="41"/>
  <c r="L25" i="41"/>
  <c r="M25" i="41" s="1"/>
  <c r="Q24" i="41"/>
  <c r="L24" i="41"/>
  <c r="M24" i="41" s="1"/>
  <c r="Q23" i="41"/>
  <c r="L23" i="41"/>
  <c r="M23" i="41" s="1"/>
  <c r="Q22" i="41"/>
  <c r="L22" i="41"/>
  <c r="M22" i="41" s="1"/>
  <c r="Q21" i="41"/>
  <c r="L21" i="41"/>
  <c r="M21" i="41" s="1"/>
  <c r="Q20" i="41"/>
  <c r="L20" i="41"/>
  <c r="M20" i="41" s="1"/>
  <c r="Q19" i="41"/>
  <c r="L19" i="41"/>
  <c r="M19" i="41" s="1"/>
  <c r="A19" i="41"/>
  <c r="A20" i="41" s="1"/>
  <c r="A21" i="41" s="1"/>
  <c r="A22" i="41" s="1"/>
  <c r="A23" i="41" s="1"/>
  <c r="A24" i="41" s="1"/>
  <c r="A25" i="41" s="1"/>
  <c r="Q18" i="41"/>
  <c r="L18" i="41"/>
  <c r="M18" i="41" s="1"/>
  <c r="Q17" i="41"/>
  <c r="Q27" i="41" s="1"/>
  <c r="L17" i="41"/>
  <c r="M17" i="41" s="1"/>
  <c r="Q16" i="41"/>
  <c r="M16" i="41"/>
  <c r="L16" i="41"/>
  <c r="B13" i="41"/>
  <c r="D13" i="41" s="1"/>
  <c r="E13" i="41" s="1"/>
  <c r="F13" i="41" s="1"/>
  <c r="G13" i="41" s="1"/>
  <c r="H13" i="41" s="1"/>
  <c r="J13" i="41" s="1"/>
  <c r="L13" i="41" s="1"/>
  <c r="M13" i="41" s="1"/>
  <c r="N13" i="41" s="1"/>
  <c r="O13" i="41" s="1"/>
  <c r="Q13" i="41" s="1"/>
  <c r="S13" i="41" s="1"/>
  <c r="T13" i="41" s="1"/>
  <c r="W58" i="4"/>
  <c r="H53" i="4"/>
  <c r="L55" i="4"/>
  <c r="G49" i="7"/>
  <c r="G45" i="7"/>
  <c r="F39" i="7"/>
  <c r="G41" i="7" s="1"/>
  <c r="G35" i="7"/>
  <c r="F17" i="7"/>
  <c r="F19" i="7" s="1"/>
  <c r="I22" i="40"/>
  <c r="I20" i="40"/>
  <c r="E18" i="40"/>
  <c r="I19" i="40"/>
  <c r="I14" i="40"/>
  <c r="H38" i="41" l="1"/>
  <c r="L27" i="41"/>
  <c r="L38" i="41" s="1"/>
  <c r="M30" i="41"/>
  <c r="N30" i="41" s="1"/>
  <c r="Q30" i="41" s="1"/>
  <c r="Q31" i="41" s="1"/>
  <c r="Q38" i="41" s="1"/>
  <c r="S38" i="41" s="1"/>
  <c r="Q94" i="4" s="1"/>
  <c r="Q113" i="4" s="1"/>
  <c r="O38" i="41"/>
  <c r="M34" i="41"/>
  <c r="G52" i="7"/>
  <c r="F21" i="7" l="1"/>
  <c r="F23" i="7" l="1"/>
  <c r="F29" i="7" s="1"/>
  <c r="F25" i="7" l="1"/>
  <c r="F27" i="7" s="1"/>
  <c r="C43" i="14" l="1"/>
  <c r="B11" i="14"/>
  <c r="B9" i="14"/>
  <c r="C25" i="14" l="1"/>
  <c r="E49" i="7" l="1"/>
  <c r="E45" i="7"/>
  <c r="E35" i="7"/>
  <c r="H15" i="7" l="1"/>
  <c r="H14" i="7"/>
  <c r="J15" i="4"/>
  <c r="J17" i="4"/>
  <c r="H16" i="4"/>
  <c r="L16" i="4" s="1"/>
  <c r="D19" i="4"/>
  <c r="H17" i="4"/>
  <c r="H15" i="4"/>
  <c r="H14" i="4"/>
  <c r="J14" i="4" s="1"/>
  <c r="L15" i="4" l="1"/>
  <c r="N34" i="4"/>
  <c r="N35" i="4"/>
  <c r="L17" i="4"/>
  <c r="J19" i="4"/>
  <c r="L14" i="4"/>
  <c r="H19" i="4"/>
  <c r="N33" i="4" l="1"/>
  <c r="N36" i="4"/>
  <c r="C47" i="14" l="1"/>
  <c r="D39" i="7" l="1"/>
  <c r="E41" i="7" s="1"/>
  <c r="C30" i="14"/>
  <c r="L21" i="1" s="1"/>
  <c r="H17" i="7"/>
  <c r="D17" i="7"/>
  <c r="D22" i="4"/>
  <c r="H20" i="4"/>
  <c r="J20" i="4" s="1"/>
  <c r="J22" i="4" s="1"/>
  <c r="E52" i="7" l="1"/>
  <c r="D19" i="7" s="1"/>
  <c r="H21" i="7"/>
  <c r="H25" i="7" s="1"/>
  <c r="H27" i="7" s="1"/>
  <c r="J22" i="1" l="1"/>
  <c r="E22" i="1" s="1"/>
  <c r="D21" i="7"/>
  <c r="D23" i="7" s="1"/>
  <c r="J21" i="1"/>
  <c r="E21" i="1" s="1"/>
  <c r="H22" i="4"/>
  <c r="D29" i="7" l="1"/>
  <c r="L19" i="4"/>
  <c r="L22" i="4" s="1"/>
  <c r="I10" i="40" l="1"/>
  <c r="I12" i="40" s="1"/>
  <c r="P15" i="4"/>
  <c r="S15" i="4" s="1"/>
  <c r="U15" i="4" s="1"/>
  <c r="P16" i="4"/>
  <c r="S16" i="4" s="1"/>
  <c r="U16" i="4" s="1"/>
  <c r="P14" i="4"/>
  <c r="P17" i="4"/>
  <c r="S17" i="4" s="1"/>
  <c r="I17" i="40"/>
  <c r="Q54" i="4"/>
  <c r="Q74" i="4" s="1"/>
  <c r="Q56" i="4"/>
  <c r="Q76" i="4" s="1"/>
  <c r="Q96" i="4" s="1"/>
  <c r="Q55" i="4"/>
  <c r="Q75" i="4" s="1"/>
  <c r="Q95" i="4" s="1"/>
  <c r="Q114" i="4" s="1"/>
  <c r="Q53" i="4"/>
  <c r="Q112" i="4" s="1"/>
  <c r="D25" i="7"/>
  <c r="D27" i="7" s="1"/>
  <c r="U17" i="4" l="1"/>
  <c r="S14" i="4"/>
  <c r="P19" i="4"/>
  <c r="P22" i="4" s="1"/>
  <c r="D55" i="4"/>
  <c r="X55" i="4" s="1"/>
  <c r="G18" i="40"/>
  <c r="I18" i="40" s="1"/>
  <c r="I25" i="40" s="1"/>
  <c r="I16" i="40"/>
  <c r="U14" i="4" l="1"/>
  <c r="U19" i="4" s="1"/>
  <c r="U22" i="4" s="1"/>
  <c r="S19" i="4"/>
  <c r="S22" i="4" s="1"/>
  <c r="U101" i="4"/>
  <c r="U120" i="4"/>
  <c r="U81" i="4"/>
  <c r="U61" i="4"/>
  <c r="U41" i="4"/>
  <c r="E17" i="1" l="1"/>
  <c r="E16" i="1"/>
  <c r="E15" i="1"/>
  <c r="E18" i="1"/>
  <c r="E14" i="1"/>
  <c r="D53" i="4"/>
  <c r="X53" i="4" s="1"/>
  <c r="N55" i="4" l="1"/>
  <c r="D75" i="4" l="1"/>
  <c r="N75" i="4" s="1"/>
  <c r="N95" i="4" s="1"/>
  <c r="N114" i="4" s="1"/>
  <c r="D56" i="4" l="1"/>
  <c r="X56" i="4" s="1"/>
  <c r="D54" i="4" l="1"/>
  <c r="X54" i="4" s="1"/>
  <c r="X58" i="4" l="1"/>
  <c r="N38" i="4"/>
  <c r="P34" i="4" s="1"/>
  <c r="S34" i="4" l="1"/>
  <c r="U34" i="4" s="1"/>
  <c r="Y53" i="4"/>
  <c r="Y56" i="4"/>
  <c r="Y54" i="4"/>
  <c r="D58" i="4"/>
  <c r="P35" i="4"/>
  <c r="P36" i="4"/>
  <c r="P33" i="4"/>
  <c r="S33" i="4" s="1"/>
  <c r="S36" i="4" l="1"/>
  <c r="U36" i="4" s="1"/>
  <c r="S35" i="4"/>
  <c r="U35" i="4" s="1"/>
  <c r="Z54" i="4"/>
  <c r="F54" i="4" s="1"/>
  <c r="L54" i="4" s="1"/>
  <c r="N54" i="4" s="1"/>
  <c r="Z53" i="4"/>
  <c r="F53" i="4" s="1"/>
  <c r="F73" i="4" s="1"/>
  <c r="Z56" i="4"/>
  <c r="P38" i="4"/>
  <c r="F74" i="4" l="1"/>
  <c r="L73" i="4"/>
  <c r="F56" i="4"/>
  <c r="D74" i="4"/>
  <c r="Y58" i="4"/>
  <c r="Z58" i="4"/>
  <c r="S38" i="4"/>
  <c r="U33" i="4"/>
  <c r="F78" i="4" l="1"/>
  <c r="L74" i="4"/>
  <c r="L78" i="4" s="1"/>
  <c r="L56" i="4"/>
  <c r="N56" i="4" s="1"/>
  <c r="D76" i="4" s="1"/>
  <c r="N76" i="4" s="1"/>
  <c r="N96" i="4" s="1"/>
  <c r="N115" i="4" s="1"/>
  <c r="U38" i="4"/>
  <c r="U40" i="4" l="1"/>
  <c r="U42" i="4" s="1"/>
  <c r="N74" i="4"/>
  <c r="N94" i="4" s="1"/>
  <c r="N113" i="4" s="1"/>
  <c r="F58" i="4"/>
  <c r="L53" i="4"/>
  <c r="L58" i="4" l="1"/>
  <c r="N53" i="4"/>
  <c r="D73" i="4" l="1"/>
  <c r="N58" i="4"/>
  <c r="P53" i="4" s="1"/>
  <c r="D78" i="4" l="1"/>
  <c r="N73" i="4"/>
  <c r="N93" i="4" s="1"/>
  <c r="N112" i="4" s="1"/>
  <c r="N117" i="4" s="1"/>
  <c r="P112" i="4" s="1"/>
  <c r="P54" i="4"/>
  <c r="S54" i="4" s="1"/>
  <c r="U54" i="4" s="1"/>
  <c r="P55" i="4"/>
  <c r="S55" i="4" s="1"/>
  <c r="U55" i="4" s="1"/>
  <c r="P56" i="4"/>
  <c r="S56" i="4" s="1"/>
  <c r="U56" i="4" s="1"/>
  <c r="S53" i="4"/>
  <c r="N98" i="4" l="1"/>
  <c r="P93" i="4" s="1"/>
  <c r="S93" i="4" s="1"/>
  <c r="N78" i="4"/>
  <c r="P73" i="4" s="1"/>
  <c r="P114" i="4"/>
  <c r="S114" i="4" s="1"/>
  <c r="U114" i="4" s="1"/>
  <c r="P113" i="4"/>
  <c r="S113" i="4" s="1"/>
  <c r="U113" i="4" s="1"/>
  <c r="P115" i="4"/>
  <c r="S115" i="4" s="1"/>
  <c r="U115" i="4" s="1"/>
  <c r="P58" i="4"/>
  <c r="S112" i="4"/>
  <c r="U53" i="4"/>
  <c r="S58" i="4"/>
  <c r="P94" i="4" l="1"/>
  <c r="S94" i="4" s="1"/>
  <c r="U94" i="4" s="1"/>
  <c r="P96" i="4"/>
  <c r="S96" i="4" s="1"/>
  <c r="U96" i="4" s="1"/>
  <c r="P95" i="4"/>
  <c r="S95" i="4" s="1"/>
  <c r="U95" i="4" s="1"/>
  <c r="S73" i="4"/>
  <c r="P75" i="4"/>
  <c r="S75" i="4" s="1"/>
  <c r="U75" i="4" s="1"/>
  <c r="P76" i="4"/>
  <c r="S76" i="4" s="1"/>
  <c r="U76" i="4" s="1"/>
  <c r="P74" i="4"/>
  <c r="S74" i="4" s="1"/>
  <c r="U74" i="4" s="1"/>
  <c r="U93" i="4"/>
  <c r="P117" i="4"/>
  <c r="U112" i="4"/>
  <c r="S117" i="4"/>
  <c r="U58" i="4"/>
  <c r="U60" i="4" s="1"/>
  <c r="U62" i="4" s="1"/>
  <c r="E28" i="1" s="1"/>
  <c r="S98" i="4" l="1"/>
  <c r="P98" i="4"/>
  <c r="P78" i="4"/>
  <c r="U73" i="4"/>
  <c r="S78" i="4"/>
  <c r="U98" i="4"/>
  <c r="U117" i="4"/>
  <c r="U119" i="4" l="1"/>
  <c r="U121" i="4" s="1"/>
  <c r="U78" i="4"/>
  <c r="U124" i="4" l="1"/>
  <c r="E31" i="1"/>
  <c r="U80" i="4"/>
  <c r="U82" i="4" s="1"/>
  <c r="E29" i="1" s="1"/>
  <c r="U100" i="4"/>
  <c r="U102" i="4" s="1"/>
  <c r="E30" i="1" s="1"/>
  <c r="G33" i="1" l="1"/>
  <c r="G35" i="1" s="1"/>
  <c r="G58" i="1" s="1"/>
</calcChain>
</file>

<file path=xl/sharedStrings.xml><?xml version="1.0" encoding="utf-8"?>
<sst xmlns="http://schemas.openxmlformats.org/spreadsheetml/2006/main" count="686" uniqueCount="374">
  <si>
    <t>Long Term Debt</t>
  </si>
  <si>
    <t>Common Equity</t>
  </si>
  <si>
    <t>Capitalization</t>
  </si>
  <si>
    <t>Proforma</t>
  </si>
  <si>
    <t>Adjustments</t>
  </si>
  <si>
    <t>Adjusted</t>
  </si>
  <si>
    <t>Capital</t>
  </si>
  <si>
    <t>Ratio</t>
  </si>
  <si>
    <t>Component</t>
  </si>
  <si>
    <t>Costs</t>
  </si>
  <si>
    <t>Weighted</t>
  </si>
  <si>
    <t>Avg Cost</t>
  </si>
  <si>
    <t>Grossed Up</t>
  </si>
  <si>
    <t>Total Capital</t>
  </si>
  <si>
    <t>Short Term Debt</t>
  </si>
  <si>
    <t>Cost</t>
  </si>
  <si>
    <t xml:space="preserve">     </t>
  </si>
  <si>
    <t>As Filed</t>
  </si>
  <si>
    <t>Additional Revenue</t>
  </si>
  <si>
    <t>Accts Receivable Financing</t>
  </si>
  <si>
    <t>KPCO</t>
  </si>
  <si>
    <t>Per</t>
  </si>
  <si>
    <t>Book</t>
  </si>
  <si>
    <t>Balance</t>
  </si>
  <si>
    <t>Sub Total</t>
  </si>
  <si>
    <t>Job Development Tax Credit</t>
  </si>
  <si>
    <t>Less: Uncollectible Expense</t>
  </si>
  <si>
    <t>Income Before Income Taxes</t>
  </si>
  <si>
    <t>Operating Income Percentage</t>
  </si>
  <si>
    <t>Gross Revenue Conversion Factor</t>
  </si>
  <si>
    <t>State Income Tax Effective Rate</t>
  </si>
  <si>
    <t>State Income Tax Rate - KY</t>
  </si>
  <si>
    <t>Apportionment Factor</t>
  </si>
  <si>
    <t>Effective Kentucky State Income Tax Rate</t>
  </si>
  <si>
    <t>State Income Tax Rate - WVA</t>
  </si>
  <si>
    <t>Effective West Virginia State Income Tax Rate</t>
  </si>
  <si>
    <t>Total Effective State Income Tax Rate</t>
  </si>
  <si>
    <t>By KPCO</t>
  </si>
  <si>
    <t>Jurisdictional</t>
  </si>
  <si>
    <t>Factor</t>
  </si>
  <si>
    <t>I.  KPCO Capitalization, Cost of Capital, and Gross Revenue Conversion Factor Per Filing</t>
  </si>
  <si>
    <t>Adjustment 1</t>
  </si>
  <si>
    <t xml:space="preserve">Kentucky </t>
  </si>
  <si>
    <t>Kentucky Power Company Revenue Requirement</t>
  </si>
  <si>
    <t>KPCO Gross Revenue Conversion Factor</t>
  </si>
  <si>
    <t xml:space="preserve">         KPSC Maintenance Fee</t>
  </si>
  <si>
    <t>($ Millions)</t>
  </si>
  <si>
    <t>Remove Incentive Compensation Expense Tied to Financial Performance</t>
  </si>
  <si>
    <t>State Income Tax Rate - Illinois</t>
  </si>
  <si>
    <t>State Income Tax Rate - Michigan</t>
  </si>
  <si>
    <t>Effect for Every 1% ROE</t>
  </si>
  <si>
    <t>Kentucky Power Company</t>
  </si>
  <si>
    <t xml:space="preserve"> </t>
  </si>
  <si>
    <t>B/D and PSC</t>
  </si>
  <si>
    <t>Gross-up</t>
  </si>
  <si>
    <t>KY Jurisdictional Allocation Factor - O&amp;M Labor</t>
  </si>
  <si>
    <t xml:space="preserve">    Financial Performance - Total Company</t>
  </si>
  <si>
    <t>Remove Total LTIP Incentive Compensation in FERC Accounts 500-935 - Tied to</t>
  </si>
  <si>
    <t xml:space="preserve">    Financial Performance - KY Jurisdiction</t>
  </si>
  <si>
    <t>Debt Only</t>
  </si>
  <si>
    <t>Taxable Income for Federal Income Tax</t>
  </si>
  <si>
    <t>Adjusted Tax Rate - KY</t>
  </si>
  <si>
    <t>Source:  Section V, Exhibit 1, Workpaper S-2 Page 2 of 3</t>
  </si>
  <si>
    <t>Combined Effective Income Tax Rate</t>
  </si>
  <si>
    <t>Amount</t>
  </si>
  <si>
    <t>Adjustment</t>
  </si>
  <si>
    <t>Adj Amount</t>
  </si>
  <si>
    <t>Before</t>
  </si>
  <si>
    <t>Gross Up</t>
  </si>
  <si>
    <t>Remove Total ICP Incentive Compensation Expense Tied to Financial Peformance - Total Company</t>
  </si>
  <si>
    <t>Remove Total ICP Incentive Compensation Tied to Financial Performance - KY Jurisdiction</t>
  </si>
  <si>
    <t>Less: Effect of Production Activities Deduction (100% - (6% x 36.62%))</t>
  </si>
  <si>
    <t>Case No.  2020-00174</t>
  </si>
  <si>
    <t>For the Test Year Ended March 31, 2020</t>
  </si>
  <si>
    <t>Test Year Ending March 31, 2020</t>
  </si>
  <si>
    <t>KY Retail</t>
  </si>
  <si>
    <t>Per Book Balance</t>
  </si>
  <si>
    <t>Less: Federal Income Taxes    (21.0%)</t>
  </si>
  <si>
    <t>Including Conversion to Rate Base</t>
  </si>
  <si>
    <t>AG/KIUC</t>
  </si>
  <si>
    <t>Source:  Section II Exhibit L</t>
  </si>
  <si>
    <t>$</t>
  </si>
  <si>
    <t>Remove Prepaid Pension - Acct 1650010/1650014</t>
  </si>
  <si>
    <t>Remove Prepaid OPEB - Acct 1650035/1650037</t>
  </si>
  <si>
    <t>Adjustment 2</t>
  </si>
  <si>
    <t>Adjustment 3</t>
  </si>
  <si>
    <t>Rate Base</t>
  </si>
  <si>
    <t>Jurisdictional Rate Base as Calculated by KPCo (Page 1 Line 2)</t>
  </si>
  <si>
    <t>Remove SERP Expense</t>
  </si>
  <si>
    <t>KIUC 1-29</t>
  </si>
  <si>
    <t>Incentive Compensation-LTIP-PSI for Finanacial Metrics Incurred by KPCo FERC Accounts 500-935</t>
  </si>
  <si>
    <t>Incentive Compensation-LTIP-PSI Allocated by AEPSC for Financial Metrics to KPCo FERC Accounts 500-935</t>
  </si>
  <si>
    <t>AG-KIUC 1-27 Shows Breakdwon by Metric</t>
  </si>
  <si>
    <t>Total LTIP-PSI Incentive Compensation in FERC Accounts 500-935 For Financial Metrics</t>
  </si>
  <si>
    <t>Incentive Compensation-LTIP-RSUs Incurred by KPCo FERC Accounts 500-935</t>
  </si>
  <si>
    <t>Incentive Compensation-LTIP-RSUs Allocated by AEPSC to KPCo FERC Accounts 500-935</t>
  </si>
  <si>
    <t>100% Funding Tied to Earnings Per Share</t>
  </si>
  <si>
    <t xml:space="preserve">Staff 4-02 for </t>
  </si>
  <si>
    <t>Incentive Compensation-Annual Incentive Plan (ICP) Shown on W27 for KPCo Employees (1.0 Target)</t>
  </si>
  <si>
    <t xml:space="preserve">Incentive Compensation-Annual Incentive Plan (ICP) Allocated by AEPSC </t>
  </si>
  <si>
    <t>Total  ICP Incentive Compensation in FERC Accounts 500-935 Included in Test Year</t>
  </si>
  <si>
    <t>LTIP</t>
  </si>
  <si>
    <t>ICP</t>
  </si>
  <si>
    <t>Set Cash Working Capital in Rate Base to $0</t>
  </si>
  <si>
    <t>Utilize Rate Base Instead of Capitalization to Reflect Return On Component for Base Rates</t>
  </si>
  <si>
    <t>Remove Prepaid Pension and Prepaid OPEB from Rate Base, Net of ADIT</t>
  </si>
  <si>
    <t>Remove Accounts Payables Balances from CWIP in Rate Base</t>
  </si>
  <si>
    <t>Remove Accounts Payable Balances from Prepayments in Rate Base</t>
  </si>
  <si>
    <t>ADIT</t>
  </si>
  <si>
    <t>Total</t>
  </si>
  <si>
    <t xml:space="preserve">Rate Base </t>
  </si>
  <si>
    <t>Sum of Prepaid Pension and OPEB to Remove</t>
  </si>
  <si>
    <t>AG-KIUC Adjustments to KPCO Capitalization and Cost of Capital - Base Rates</t>
  </si>
  <si>
    <t>AG-KIUC</t>
  </si>
  <si>
    <t>AG-KIUC Recommended Rate Base for Conversion from Capitalization</t>
  </si>
  <si>
    <t>AG-KIUC Recommended Rate Base</t>
  </si>
  <si>
    <t>KY Only</t>
  </si>
  <si>
    <t>State Rate</t>
  </si>
  <si>
    <t>Less: State Income Taxes     (Company -  5.8545%  AG-KIUC Recom 5.0%)</t>
  </si>
  <si>
    <t>Expense - Adjust GRCF to Include Kentucky Only State Income Rate of 5%</t>
  </si>
  <si>
    <t>Restate State Income Expense Based on Kentucky-Only Income Tax Rate of 5%</t>
  </si>
  <si>
    <t>Increase Short Term Debt and Set Debt Rate at 0.51%</t>
  </si>
  <si>
    <t>Reallocate the Mitchell Coal Stock Adjustment Proportionately Across Capital Structure</t>
  </si>
  <si>
    <t>Cost of Capital Adjustment 2 - Reflect Short Term Debt in Capital Structure at 0.51% Cost of Debt</t>
  </si>
  <si>
    <t>Proforma COC</t>
  </si>
  <si>
    <t>Company Allocation</t>
  </si>
  <si>
    <t>Reallocation</t>
  </si>
  <si>
    <t>Needed</t>
  </si>
  <si>
    <t>KENTUCKY POWER COMPANY</t>
  </si>
  <si>
    <t>SECTION V</t>
  </si>
  <si>
    <t>LONG-TERM DEBT</t>
  </si>
  <si>
    <t>WORKPAPER S-3</t>
  </si>
  <si>
    <t>TEST YEAR ENDED MARCH 31, 2020</t>
  </si>
  <si>
    <t>PAGE 2 OF 4</t>
  </si>
  <si>
    <t>($000)</t>
  </si>
  <si>
    <t>Average</t>
  </si>
  <si>
    <t>Net Proceeds</t>
  </si>
  <si>
    <t>Cost of</t>
  </si>
  <si>
    <t>Original</t>
  </si>
  <si>
    <t>on Principal</t>
  </si>
  <si>
    <t>Debt</t>
  </si>
  <si>
    <t xml:space="preserve">Average </t>
  </si>
  <si>
    <t>Principal</t>
  </si>
  <si>
    <t>Discount</t>
  </si>
  <si>
    <t>Amt. Based on</t>
  </si>
  <si>
    <t>Net</t>
  </si>
  <si>
    <t>Effective</t>
  </si>
  <si>
    <t>Current</t>
  </si>
  <si>
    <t>Based on</t>
  </si>
  <si>
    <t>Name</t>
  </si>
  <si>
    <t>Ln</t>
  </si>
  <si>
    <t>Interest</t>
  </si>
  <si>
    <t>Date of</t>
  </si>
  <si>
    <t>Term</t>
  </si>
  <si>
    <t>(Prem) &amp;</t>
  </si>
  <si>
    <t>Original Prem.</t>
  </si>
  <si>
    <t>Proceed</t>
  </si>
  <si>
    <t xml:space="preserve">Carrying </t>
  </si>
  <si>
    <t xml:space="preserve">Cost of </t>
  </si>
  <si>
    <t>of</t>
  </si>
  <si>
    <t>No</t>
  </si>
  <si>
    <t>Description</t>
  </si>
  <si>
    <t>Rate (%)</t>
  </si>
  <si>
    <t>Offering</t>
  </si>
  <si>
    <t>Maturity</t>
  </si>
  <si>
    <t>InYears</t>
  </si>
  <si>
    <t>Issued</t>
  </si>
  <si>
    <t>Expense</t>
  </si>
  <si>
    <t>(Disc) &amp; Exp</t>
  </si>
  <si>
    <t>Rate</t>
  </si>
  <si>
    <t>Outstanding</t>
  </si>
  <si>
    <t>Value</t>
  </si>
  <si>
    <t>Issuer</t>
  </si>
  <si>
    <t>Senior Notes</t>
  </si>
  <si>
    <t>Senior Unsecured Notes</t>
  </si>
  <si>
    <t>06/13/2003</t>
  </si>
  <si>
    <t>12/01/2032</t>
  </si>
  <si>
    <t>KPCo</t>
  </si>
  <si>
    <t>06/18/2009</t>
  </si>
  <si>
    <t>06/18/2021</t>
  </si>
  <si>
    <t>06/18/2029</t>
  </si>
  <si>
    <t>06/18/2039</t>
  </si>
  <si>
    <t>9/30/2014</t>
  </si>
  <si>
    <t>9/30/2026</t>
  </si>
  <si>
    <t>12/30/2014</t>
  </si>
  <si>
    <t>12/30/2026</t>
  </si>
  <si>
    <t>9/12/2017</t>
  </si>
  <si>
    <t>9/12/2024</t>
  </si>
  <si>
    <t>9/12/2027</t>
  </si>
  <si>
    <t>9/12/2029</t>
  </si>
  <si>
    <t>9/12/2047</t>
  </si>
  <si>
    <t>Subtotal</t>
  </si>
  <si>
    <t>Pollution Control Bond</t>
  </si>
  <si>
    <t>Term Loan</t>
  </si>
  <si>
    <t xml:space="preserve">Local Bank Term Loan </t>
  </si>
  <si>
    <t>Total Kentucky Power</t>
  </si>
  <si>
    <t>Cost of Capital Adjustment 1 - Reallocate the Mitchell Coal Stock Adjustment Proportionately Across Capital Structure</t>
  </si>
  <si>
    <t>Cost of Capital Adjustment 3 - Reflect Refinancing of June 2021 Maturity of LTD at 4% Effective Rate</t>
  </si>
  <si>
    <t>Reduce Long Term Debt Rate to Reflect Refinance of June 2021 Maturity</t>
  </si>
  <si>
    <t>Capital After</t>
  </si>
  <si>
    <t>Reversal</t>
  </si>
  <si>
    <t xml:space="preserve">Mitchell </t>
  </si>
  <si>
    <t>Coal Stock</t>
  </si>
  <si>
    <t>Annual Rev Req</t>
  </si>
  <si>
    <t>Environmental Surcharge Changes for Summary Table</t>
  </si>
  <si>
    <t>As Filed - Response to Staff 3-1 Attachment 33_Scott WP2</t>
  </si>
  <si>
    <t>AML-FGD</t>
  </si>
  <si>
    <t>ML-Non FGD (No Rockport)</t>
  </si>
  <si>
    <t>Change ML-FGD to 8.12% from 7.88% (to match MN-Non FGD)</t>
  </si>
  <si>
    <t>to Use as a Starting Point</t>
  </si>
  <si>
    <t>Change State Tax Rate to 5% Instead of Apportioned Rate</t>
  </si>
  <si>
    <t>Jurisdictional Capitalization as Calculated by KPCo</t>
  </si>
  <si>
    <t>Increase Amount to Reflect Return on Jurisdictional Rate Base</t>
  </si>
  <si>
    <t>Change in Grossed Up COC</t>
  </si>
  <si>
    <t>Rate Base Recommended by AG-KIUC</t>
  </si>
  <si>
    <t>Change in Revenue Requirement</t>
  </si>
  <si>
    <t>Total Co.</t>
  </si>
  <si>
    <t>Change</t>
  </si>
  <si>
    <t>Total Change</t>
  </si>
  <si>
    <t>II.  KPCO Rate Base, Cost of Capital, and Gross Revenue Conversion Factor Adjusting Rate Base to:</t>
  </si>
  <si>
    <t>III.  KPCO Capitalization, Cost of Capital, and Gross Revenue Conversion Factor Adjusting Capitalization for:</t>
  </si>
  <si>
    <t>IV.  KPCO Capitalization, Cost of Capital, and Gross Revenue Conversion Factor Adjusting Capitalization for:</t>
  </si>
  <si>
    <t>V.  KPCO Capitalization, Cost of Capital, and Gross Revenue Conversion Factor Adjusting Capitalization for:</t>
  </si>
  <si>
    <t xml:space="preserve">Change All Four COC Adjustments - Consolidated </t>
  </si>
  <si>
    <t>Consolidated Amount of Changes</t>
  </si>
  <si>
    <t>As Filed - Response to Staff 4-18 Attachment 2</t>
  </si>
  <si>
    <t>Change to 8.12% from 7.88%</t>
  </si>
  <si>
    <t>Company</t>
  </si>
  <si>
    <t>Jur</t>
  </si>
  <si>
    <t>Alloc Factor</t>
  </si>
  <si>
    <t>Remove CWC based on 1/8th O&amp;M Methodology (Sect 5 Sch 4)</t>
  </si>
  <si>
    <t>Remove Accounts Payables Balances from CWIP in Rate Base (Staff 2-10)</t>
  </si>
  <si>
    <t>Remove Accounts Payable Balances from Prepayments in Rate Base (Staff 2-10)</t>
  </si>
  <si>
    <t>jursidictional amount provided in Staff 2-10 attachment</t>
  </si>
  <si>
    <t>jursidictional amount provided in Schedule 4 line 43</t>
  </si>
  <si>
    <t>sum matches Schedule 4 line 231</t>
  </si>
  <si>
    <t>Base Rate Increase Requested by Company</t>
  </si>
  <si>
    <t>Capacity Charge Reduction Requested by Company</t>
  </si>
  <si>
    <t>Revenue</t>
  </si>
  <si>
    <t>AG and KIUC</t>
  </si>
  <si>
    <t>Grid Modernization Rate Increase Requested by Company</t>
  </si>
  <si>
    <t>AG and KIUC Rate Base Issues</t>
  </si>
  <si>
    <t>AG and KIUC Operating Income Issues</t>
  </si>
  <si>
    <t>AG and KIUC Cost of Capital Issues</t>
  </si>
  <si>
    <t>Total AG and KIUC Adjustments to KPCo Base Rate Request</t>
  </si>
  <si>
    <t>Summary of AG and KIUC Recommendations</t>
  </si>
  <si>
    <t>Maximum Base Rate Increase After AG and KIUC Adjustments</t>
  </si>
  <si>
    <t>AG and KIUC Recommendation to Reject GMR</t>
  </si>
  <si>
    <t>Environmental Surcharge Increase Based on Requested Return on Equity</t>
  </si>
  <si>
    <t>Reduce Cost of Capital Based on AG and KIUC Recommendations</t>
  </si>
  <si>
    <t>Reduce Depreciation Expense on Rockport 2 SCR</t>
  </si>
  <si>
    <t xml:space="preserve">Total AG and KIUC Adjustments to ES Increase </t>
  </si>
  <si>
    <t>Decommissioning Rider Increase Based on Requested Return on Equity</t>
  </si>
  <si>
    <t>Total AG and KIUC Adjustments to Decommissioning Rider Increase</t>
  </si>
  <si>
    <t>Maximum Net Rate Increase After AG and KIUC Adjustments</t>
  </si>
  <si>
    <t>Adjustments to Capitalization</t>
  </si>
  <si>
    <t>Cash</t>
  </si>
  <si>
    <t>No ADIT</t>
  </si>
  <si>
    <t>Cash Equivalents</t>
  </si>
  <si>
    <t>PJM Trans Enhancement Refund</t>
  </si>
  <si>
    <t>AR Peoplesoft Billing-Cust</t>
  </si>
  <si>
    <t>AR Long-Term Customer</t>
  </si>
  <si>
    <t>Intercompany Receivables</t>
  </si>
  <si>
    <t>Rents Receivable</t>
  </si>
  <si>
    <t>Accrued Utility Revenues</t>
  </si>
  <si>
    <t>Energy Trading</t>
  </si>
  <si>
    <t>SFAS 112 Postemployment Benef</t>
  </si>
  <si>
    <t>DSM Incentives</t>
  </si>
  <si>
    <t>Unrealized Loss on Fwd Commitments</t>
  </si>
  <si>
    <t>Net CCS FEED Study Costs</t>
  </si>
  <si>
    <t>IGCC Pre-Construction Costs</t>
  </si>
  <si>
    <t>BS1OR Under Recovery</t>
  </si>
  <si>
    <t>BSRR Unit 2 O&amp;M</t>
  </si>
  <si>
    <t>Deferred Dep - Environmental</t>
  </si>
  <si>
    <t>Def Depr-Big Sandy Unit 1 Gas</t>
  </si>
  <si>
    <t>Def Prop Tax-Big Sandy U1 Gas</t>
  </si>
  <si>
    <t>Prelimin Surv &amp; Invesgtn Chrgs</t>
  </si>
  <si>
    <t>Billings and Deferred Projects</t>
  </si>
  <si>
    <t>Deferred Expenses</t>
  </si>
  <si>
    <t>Intercompany Payables</t>
  </si>
  <si>
    <t>Energy Contracts Current</t>
  </si>
  <si>
    <t>ADIT Rate</t>
  </si>
  <si>
    <t xml:space="preserve">ADIT Adjustment </t>
  </si>
  <si>
    <t>Jurisdictional Factor</t>
  </si>
  <si>
    <t>Total Company Capitalization Reduction</t>
  </si>
  <si>
    <t>KY Jurisdiction Capitalization Reduction</t>
  </si>
  <si>
    <t>As Filed Grossed-Up COC</t>
  </si>
  <si>
    <t>Revenue Requirement Effect</t>
  </si>
  <si>
    <t>($000's)</t>
  </si>
  <si>
    <t>Change ML-Non FGD to 7.88%</t>
  </si>
  <si>
    <t>Remove Company's Proforma Adjustment to Restate Rockport UPA Operating Ratio</t>
  </si>
  <si>
    <t>AG-KIUC 2-18</t>
  </si>
  <si>
    <t>Less: AEPSC Amount Billed by KPCo to Co-Owner of Mitchell</t>
  </si>
  <si>
    <t>Also provided in AG-KIUC 2-42</t>
  </si>
  <si>
    <t>Jurisdict</t>
  </si>
  <si>
    <t>KY Juris</t>
  </si>
  <si>
    <t>Total Co. Change</t>
  </si>
  <si>
    <t>AG-KIUC Recommendation to Remove Incentive Compensation Tied to Financial Performance</t>
  </si>
  <si>
    <t>As Filed and With AG-KIUC Recommendations</t>
  </si>
  <si>
    <t>No ADIT effect per Company in Response to AG-KIUC 2-16</t>
  </si>
  <si>
    <t>AG-KIUC Recommendation to Restate Rockport Unit 2 Depreciation Over 10 Years</t>
  </si>
  <si>
    <t>Rockport 2 Forecast NBV as of December 31, 2020</t>
  </si>
  <si>
    <t>LLBU</t>
  </si>
  <si>
    <t>Plant Item</t>
  </si>
  <si>
    <t>PP - Depr Group</t>
  </si>
  <si>
    <t>Sep - 2020</t>
  </si>
  <si>
    <t>Oct - 2020</t>
  </si>
  <si>
    <t>Nov - 2020</t>
  </si>
  <si>
    <t>Dec - 2020</t>
  </si>
  <si>
    <t>AEG Rockport (153)</t>
  </si>
  <si>
    <t>ENDING_PLANT_BALANCE</t>
  </si>
  <si>
    <t>AEGCo 101/6 390-399 - IN</t>
  </si>
  <si>
    <t>ENDING_ACCUM_RESERVE_RMVL</t>
  </si>
  <si>
    <t>ENDING_ACCUM_RESERVE_LIFE</t>
  </si>
  <si>
    <t>AEGCo 101/6 317 ASH2 Rockport</t>
  </si>
  <si>
    <t>AEGCo 101/6 317 ASH Rockport Ash Pd</t>
  </si>
  <si>
    <t>AEGCo 101/6 317 ARO Rockport Asbest</t>
  </si>
  <si>
    <t>AEGCo 101/6 311-316 Rockprt 2 Lease</t>
  </si>
  <si>
    <t>AEGCo 101/6 311-316 Rockprt 2 Assoc</t>
  </si>
  <si>
    <t>AEGCo 101/6 311-316 Rockport Plant</t>
  </si>
  <si>
    <t>AEGCo 101/6 310 Rockport Non-Depr</t>
  </si>
  <si>
    <t>AEGCo 101/6 310 Rockport 2 Land</t>
  </si>
  <si>
    <t>AEGCo 101/6 303 CapSoft Maximo</t>
  </si>
  <si>
    <t>AEGCo 101/6 301 Non-Depr</t>
  </si>
  <si>
    <t>NBV</t>
  </si>
  <si>
    <t>Rockport 2 NBV on Depreciable Assets</t>
  </si>
  <si>
    <t>Number of Months from January 1, 2021 until December 7, 2022</t>
  </si>
  <si>
    <t>Monthly Depreciation Expense for Rockport 2 through December 7, 2022</t>
  </si>
  <si>
    <t>Number of Months from January 1, 2021 until December 31, 2030 (10 years)</t>
  </si>
  <si>
    <t>Reduction in Monthly Depreciation Expense for Rockport Unit 2</t>
  </si>
  <si>
    <t xml:space="preserve">KPCo Ownership Share </t>
  </si>
  <si>
    <t>Reduction in Annual Depreciation Expense for Rockport Unit 2</t>
  </si>
  <si>
    <t>Reduction in KPCo Annual Depreciation Expense for Rockport Unit 2 - Total Co.</t>
  </si>
  <si>
    <t>Reduction in KPCo Annual Depreciation Expense for Rockport Unit 2 - KPCO Jurisd.</t>
  </si>
  <si>
    <t>Rockport 2</t>
  </si>
  <si>
    <t>11% unit 2</t>
  </si>
  <si>
    <t>See Allocation of Values from 2-28 Attachment 1 through Aug 2020 for Accounts 390-399</t>
  </si>
  <si>
    <t xml:space="preserve">Rockport 1 </t>
  </si>
  <si>
    <t>KPCo Retail Jurisdictional Factor</t>
  </si>
  <si>
    <t>Reduce Return on Equity from 10.0% to 9.0%</t>
  </si>
  <si>
    <t>VI.  KPCO Capitalization, Cost of Capital, and Gross Revenue Conversion Factor for:</t>
  </si>
  <si>
    <t>Cost of Capital Adjustment 4 - Adjust Return on Equity to 9.0%</t>
  </si>
  <si>
    <t>Adj 47 and Vaughn at 48-49</t>
  </si>
  <si>
    <t>Decommissioning Rider Changes for Summary Table</t>
  </si>
  <si>
    <t>See worksheet tab</t>
  </si>
  <si>
    <t>Rockport 2 Forecast NBV as of December 31, 2020 on books of AEGCo</t>
  </si>
  <si>
    <t>EEI Dues Billed to AEPSC - KIUC 2-44 Attachment 1 at page 3</t>
  </si>
  <si>
    <t xml:space="preserve">    Regular Activities of EEI</t>
  </si>
  <si>
    <t xml:space="preserve">    Industry Issues</t>
  </si>
  <si>
    <t>($)</t>
  </si>
  <si>
    <t>AG-KIUC Recommendation to Remove a Portion of EEI Dues for Covered Activities</t>
  </si>
  <si>
    <t>Total EEI Dues Billed to AEPSC for Covered Activities</t>
  </si>
  <si>
    <t>Allocation Percentage Billed to KPCO Based on Total Assets Allocator</t>
  </si>
  <si>
    <t xml:space="preserve">    KPCo Total Assets as of 7/2020 per AG-KIUC 1-32 Attachment 2</t>
  </si>
  <si>
    <t xml:space="preserve">    AEP Total Assets as of 7/2020 per AG-KIUC 1-32 Attachment 2</t>
  </si>
  <si>
    <t>Total EEI Dues Allocated to KPCo for Covered Activities</t>
  </si>
  <si>
    <t>Commission Precedent Disallowance Percentage</t>
  </si>
  <si>
    <t>Remove EEI Dues Allocated to KPCo for Covered Activities</t>
  </si>
  <si>
    <t>Remove EEI Dues for Covered Activities (Legislative and Regulatory Advocacy and Public Relations)</t>
  </si>
  <si>
    <t>Rockport PPA Billing Return on Equity Analysis</t>
  </si>
  <si>
    <t>Portion</t>
  </si>
  <si>
    <t>Pretax</t>
  </si>
  <si>
    <t xml:space="preserve">Return on </t>
  </si>
  <si>
    <t xml:space="preserve">Common </t>
  </si>
  <si>
    <t>Equity</t>
  </si>
  <si>
    <t>Rockport</t>
  </si>
  <si>
    <t>Unit 1</t>
  </si>
  <si>
    <t>Unit 2</t>
  </si>
  <si>
    <t>Annual Total</t>
  </si>
  <si>
    <t>ROE % Included On Rockport PPA Bilings</t>
  </si>
  <si>
    <t>KPCo Share of Common Portion of Equity NIRB Available for Return</t>
  </si>
  <si>
    <t>Additional $6.2 million KPCo Retail Capacity Charge</t>
  </si>
  <si>
    <t>Total Return on Equity Pretax - Including $6.2 million CC</t>
  </si>
  <si>
    <t>Effective ROE% Including Additional $6.2 million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</si>
</sst>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  <numFmt numFmtId="167" formatCode="&quot;$&quot;#,##0.00"/>
    <numFmt numFmtId="168" formatCode="0.000000%"/>
    <numFmt numFmtId="169" formatCode="0.0000000%"/>
    <numFmt numFmtId="170" formatCode="_(* #,##0.000000_);_(* \(#,##0.000000\);_(* &quot;-&quot;??_);_(@_)"/>
    <numFmt numFmtId="171" formatCode="0.0000000000000%"/>
    <numFmt numFmtId="172" formatCode="0.0000000"/>
    <numFmt numFmtId="173" formatCode="_(* #,##0.000_);_(* \(#,##0.000\);_(* &quot;-&quot;??_);_(@_)"/>
    <numFmt numFmtId="174" formatCode="#,##0.000_);\(#,##0.000\)"/>
    <numFmt numFmtId="175" formatCode="_([$€-2]* #,##0.00_);_([$€-2]* \(#,##0.00\);_([$€-2]* &quot;-&quot;??_)"/>
    <numFmt numFmtId="176" formatCode="&quot;$&quot;#,##0\ ;\(&quot;$&quot;#,##0\)"/>
    <numFmt numFmtId="177" formatCode="&quot;$&quot;#,##0.0_);[Red]\(&quot;$&quot;#,##0.0\)"/>
    <numFmt numFmtId="178" formatCode="&quot;$&quot;\ \ #,##0_);[Red]\(&quot;$&quot;\ \ #,##0\)"/>
    <numFmt numFmtId="179" formatCode="#,##0_);[Red]\(#,##0\);\-"/>
    <numFmt numFmtId="180" formatCode="#,##0.00000___;"/>
    <numFmt numFmtId="181" formatCode="&quot;$&quot;#,##0.00;\-&quot;$&quot;#,##0.00"/>
    <numFmt numFmtId="182" formatCode="0.0_%;\(0.0\)%;\ \-\ \ \ "/>
    <numFmt numFmtId="183" formatCode="#,###.000000_);\(#,##0.000000\);\ \-\ _ "/>
    <numFmt numFmtId="184" formatCode="&quot;$&quot;\ \ #,##0.0_);[Red]\(&quot;$&quot;\ \ #,##0.0\)"/>
    <numFmt numFmtId="185" formatCode="&quot;$&quot;\ \ #,##0.00_);[Red]\(&quot;$&quot;\ \ #,##0.00\)"/>
    <numFmt numFmtId="186" formatCode="#,##0_);\(#,##0\);_ \-\ \ "/>
    <numFmt numFmtId="187" formatCode="&quot;$&quot;#,##0;[Red]\-&quot;$&quot;#,##0"/>
    <numFmt numFmtId="188" formatCode="&quot;$&quot;#,##0.00;[Red]\-&quot;$&quot;#,##0.00"/>
    <numFmt numFmtId="189" formatCode="#,##0___);\(#,##0\);___-\ \ "/>
    <numFmt numFmtId="190" formatCode="0.000000"/>
    <numFmt numFmtId="191" formatCode="General_)"/>
    <numFmt numFmtId="192" formatCode="0.0000_)"/>
    <numFmt numFmtId="193" formatCode="_(* #,##0.0_);_(* \(#,##0.0\);&quot;&quot;;_(@_)"/>
    <numFmt numFmtId="194" formatCode="mmm\-d\-yyyy"/>
    <numFmt numFmtId="195" formatCode="#,##0.0_);[Red]\(#,##0.0\)"/>
    <numFmt numFmtId="196" formatCode="mmm\-yyyy"/>
    <numFmt numFmtId="197" formatCode="m/d"/>
    <numFmt numFmtId="198" formatCode="_-* #,##0_-;\-* #,##0_-;_-* &quot;-&quot;_-;_-@_-"/>
    <numFmt numFmtId="199" formatCode="_-* #,##0.00_-;\-* #,##0.00_-;_-* &quot;-&quot;??_-;_-@_-"/>
    <numFmt numFmtId="200" formatCode="###0_);\(###0\)"/>
    <numFmt numFmtId="201" formatCode="d\ mmmm\ yyyy"/>
    <numFmt numFmtId="202" formatCode="#,##0.0\x_);\(#,##0.0\x\);#,##0.0\x_);@_)"/>
    <numFmt numFmtId="203" formatCode="#,##0.0_);[Red]\(#,##0.0\);&quot;N/A &quot;"/>
    <numFmt numFmtId="204" formatCode="#,##0.000_);[Red]\(#,##0.000\)"/>
    <numFmt numFmtId="205" formatCode="#,##0.0_)\ \ ;[Red]\(#,##0.0\)\ \ "/>
    <numFmt numFmtId="206" formatCode="0.0%&quot;NetPPE/sales&quot;"/>
    <numFmt numFmtId="207" formatCode="[Blue]#,##0,_);[Red]\(#,##0,\)"/>
    <numFmt numFmtId="208" formatCode="0.0%&quot;NWI/Sls&quot;"/>
    <numFmt numFmtId="209" formatCode="0%;[Red]\(0%\)"/>
    <numFmt numFmtId="210" formatCode="0.0%;[Red]\(0.0%\)"/>
    <numFmt numFmtId="211" formatCode="0.00%;[Red]\(0.00%\)"/>
    <numFmt numFmtId="212" formatCode="#,##0.0\%_);\(#,##0.0\%\);#,##0.0\%_);@_)"/>
    <numFmt numFmtId="213" formatCode="0.0%&quot;Sales&quot;"/>
    <numFmt numFmtId="214" formatCode="dd\ mmm\ yyyy"/>
    <numFmt numFmtId="215" formatCode="#,##0.0_);\(#,##0.0\)"/>
    <numFmt numFmtId="216" formatCode="&quot;TFCF: &quot;#,##0_);[Red]&quot;No! &quot;\(#,##0\)"/>
    <numFmt numFmtId="217" formatCode="_(&quot;$&quot;* #,##0.00_);_(&quot;$&quot;* \(#,##0.00\);_(&quot;$&quot;* &quot;-&quot;????_);_(@_)"/>
    <numFmt numFmtId="218" formatCode="_(* #,##0.00000000_);_(* \(#,##0.00000000\);_(* &quot;-&quot;??_);_(@_)"/>
    <numFmt numFmtId="219" formatCode="0.00000%"/>
    <numFmt numFmtId="220" formatCode="0_);\(0\)"/>
    <numFmt numFmtId="221" formatCode="mm/dd/yy"/>
    <numFmt numFmtId="222" formatCode="0.0"/>
    <numFmt numFmtId="223" formatCode="0.0000"/>
    <numFmt numFmtId="224" formatCode="#,##0_);[Red]\(#,##0\);&quot; &quot;"/>
  </numFmts>
  <fonts count="168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Tms Rmn"/>
    </font>
    <font>
      <b/>
      <sz val="12"/>
      <name val="Tms Rmn"/>
    </font>
    <font>
      <sz val="10"/>
      <color indexed="8"/>
      <name val="Arial"/>
      <family val="2"/>
    </font>
    <font>
      <sz val="12"/>
      <color indexed="13"/>
      <name val="Tms Rmn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sz val="18"/>
      <color indexed="62"/>
      <name val="Cambria"/>
      <family val="2"/>
    </font>
    <font>
      <sz val="8"/>
      <color indexed="8"/>
      <name val="Wingdings"/>
      <charset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Courier"/>
      <family val="3"/>
    </font>
    <font>
      <sz val="12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2"/>
      <name val="Arial MT"/>
    </font>
    <font>
      <sz val="11"/>
      <name val="Arial"/>
      <family val="2"/>
    </font>
    <font>
      <b/>
      <sz val="11"/>
      <name val="Arial"/>
      <family val="2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0"/>
      <color theme="1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sz val="9"/>
      <name val="Arial"/>
      <family val="2"/>
    </font>
    <font>
      <sz val="9"/>
      <name val="Helv"/>
    </font>
    <font>
      <sz val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color indexed="8"/>
      <name val="MS Sans Serif"/>
      <family val="2"/>
    </font>
    <font>
      <b/>
      <sz val="10"/>
      <color indexed="64"/>
      <name val="Arial"/>
      <family val="2"/>
    </font>
    <font>
      <sz val="12"/>
      <name val="Helv"/>
    </font>
    <font>
      <sz val="10"/>
      <name val="Helv"/>
    </font>
    <font>
      <sz val="10"/>
      <name val="Arial Unicode MS"/>
      <family val="2"/>
    </font>
    <font>
      <b/>
      <sz val="12"/>
      <color indexed="9"/>
      <name val="Arial"/>
      <family val="2"/>
    </font>
    <font>
      <b/>
      <sz val="8"/>
      <name val="Arial"/>
      <family val="2"/>
    </font>
    <font>
      <b/>
      <sz val="11"/>
      <name val="Optimum"/>
    </font>
    <font>
      <b/>
      <sz val="12"/>
      <name val="MS Sans Serif"/>
      <family val="2"/>
    </font>
    <font>
      <b/>
      <sz val="9"/>
      <color indexed="12"/>
      <name val="Arial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b/>
      <i/>
      <sz val="10"/>
      <name val="Arial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u/>
      <sz val="11"/>
      <color indexed="37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8"/>
      <name val="Palatino"/>
      <family val="1"/>
    </font>
    <font>
      <sz val="11"/>
      <color indexed="60"/>
      <name val="Calibri"/>
      <family val="2"/>
    </font>
    <font>
      <sz val="10"/>
      <color indexed="19"/>
      <name val="Arial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7"/>
      <name val="Small Fonts"/>
      <family val="2"/>
    </font>
    <font>
      <sz val="10"/>
      <name val="Zurich BT"/>
    </font>
    <font>
      <sz val="10"/>
      <color theme="1"/>
      <name val="MS Sans Serif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8"/>
      <color indexed="10"/>
      <name val="Arial"/>
      <family val="2"/>
    </font>
    <font>
      <sz val="8"/>
      <name val="Helvetica-Narrow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indexed="17"/>
      <name val="SWISS"/>
      <family val="2"/>
    </font>
    <font>
      <sz val="7"/>
      <name val="Times New Roman"/>
      <family val="1"/>
    </font>
    <font>
      <sz val="7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9"/>
      <name val="Calibri"/>
      <family val="2"/>
    </font>
    <font>
      <sz val="9"/>
      <color indexed="8"/>
      <name val="Calibri"/>
      <family val="2"/>
    </font>
    <font>
      <b/>
      <sz val="10"/>
      <color theme="1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23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1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</borders>
  <cellStyleXfs count="7548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18" borderId="0">
      <alignment horizontal="left"/>
    </xf>
    <xf numFmtId="0" fontId="22" fillId="18" borderId="0">
      <alignment horizontal="right"/>
    </xf>
    <xf numFmtId="0" fontId="23" fillId="16" borderId="0">
      <alignment horizontal="center"/>
    </xf>
    <xf numFmtId="0" fontId="22" fillId="18" borderId="0">
      <alignment horizontal="right"/>
    </xf>
    <xf numFmtId="0" fontId="24" fillId="16" borderId="0">
      <alignment horizontal="left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5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8" fillId="0" borderId="0"/>
    <xf numFmtId="0" fontId="8" fillId="0" borderId="3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4" fillId="0" borderId="0" applyProtection="0"/>
    <xf numFmtId="0" fontId="26" fillId="0" borderId="0" applyProtection="0"/>
    <xf numFmtId="0" fontId="27" fillId="0" borderId="0" applyProtection="0"/>
    <xf numFmtId="0" fontId="13" fillId="0" borderId="0" applyProtection="0"/>
    <xf numFmtId="0" fontId="3" fillId="0" borderId="0" applyProtection="0"/>
    <xf numFmtId="0" fontId="14" fillId="0" borderId="0" applyProtection="0"/>
    <xf numFmtId="0" fontId="28" fillId="0" borderId="0" applyProtection="0"/>
    <xf numFmtId="2" fontId="3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" applyNumberFormat="0" applyAlignment="0" applyProtection="0"/>
    <xf numFmtId="0" fontId="9" fillId="19" borderId="3"/>
    <xf numFmtId="0" fontId="21" fillId="18" borderId="0">
      <alignment horizontal="left"/>
    </xf>
    <xf numFmtId="0" fontId="34" fillId="16" borderId="0">
      <alignment horizontal="left"/>
    </xf>
    <xf numFmtId="0" fontId="35" fillId="0" borderId="5" applyNumberFormat="0" applyFill="0" applyAlignment="0" applyProtection="0"/>
    <xf numFmtId="0" fontId="36" fillId="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52" fillId="0" borderId="0"/>
    <xf numFmtId="0" fontId="5" fillId="0" borderId="0"/>
    <xf numFmtId="0" fontId="50" fillId="0" borderId="0"/>
    <xf numFmtId="37" fontId="49" fillId="0" borderId="0"/>
    <xf numFmtId="0" fontId="37" fillId="4" borderId="6" applyNumberFormat="0" applyFont="0" applyAlignment="0" applyProtection="0"/>
    <xf numFmtId="0" fontId="38" fillId="16" borderId="7" applyNumberFormat="0" applyAlignment="0" applyProtection="0"/>
    <xf numFmtId="4" fontId="10" fillId="20" borderId="0">
      <alignment horizontal="right"/>
    </xf>
    <xf numFmtId="0" fontId="39" fillId="20" borderId="0">
      <alignment horizontal="center" vertical="center"/>
    </xf>
    <xf numFmtId="0" fontId="34" fillId="20" borderId="8"/>
    <xf numFmtId="0" fontId="39" fillId="20" borderId="0" applyBorder="0">
      <alignment horizontal="centerContinuous"/>
    </xf>
    <xf numFmtId="0" fontId="40" fillId="20" borderId="0" applyBorder="0">
      <alignment horizontal="centerContinuous"/>
    </xf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8" fillId="0" borderId="9">
      <alignment horizontal="center"/>
    </xf>
    <xf numFmtId="0" fontId="34" fillId="7" borderId="0">
      <alignment horizontal="center"/>
    </xf>
    <xf numFmtId="49" fontId="41" fillId="16" borderId="0">
      <alignment horizontal="center"/>
    </xf>
    <xf numFmtId="0" fontId="8" fillId="0" borderId="0"/>
    <xf numFmtId="0" fontId="22" fillId="18" borderId="0">
      <alignment horizontal="center"/>
    </xf>
    <xf numFmtId="0" fontId="22" fillId="18" borderId="0">
      <alignment horizontal="centerContinuous"/>
    </xf>
    <xf numFmtId="0" fontId="42" fillId="16" borderId="0">
      <alignment horizontal="left"/>
    </xf>
    <xf numFmtId="49" fontId="42" fillId="16" borderId="0">
      <alignment horizontal="center"/>
    </xf>
    <xf numFmtId="0" fontId="21" fillId="18" borderId="0">
      <alignment horizontal="left"/>
    </xf>
    <xf numFmtId="49" fontId="42" fillId="16" borderId="0">
      <alignment horizontal="left"/>
    </xf>
    <xf numFmtId="0" fontId="21" fillId="18" borderId="0">
      <alignment horizontal="centerContinuous"/>
    </xf>
    <xf numFmtId="0" fontId="21" fillId="18" borderId="0">
      <alignment horizontal="right"/>
    </xf>
    <xf numFmtId="49" fontId="34" fillId="16" borderId="0">
      <alignment horizontal="left"/>
    </xf>
    <xf numFmtId="0" fontId="22" fillId="18" borderId="0">
      <alignment horizontal="right"/>
    </xf>
    <xf numFmtId="0" fontId="42" fillId="5" borderId="0">
      <alignment horizontal="center"/>
    </xf>
    <xf numFmtId="0" fontId="43" fillId="5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3"/>
    <xf numFmtId="0" fontId="44" fillId="0" borderId="0" applyNumberFormat="0" applyFill="0" applyBorder="0" applyAlignment="0" applyProtection="0"/>
    <xf numFmtId="0" fontId="11" fillId="18" borderId="0"/>
    <xf numFmtId="0" fontId="3" fillId="0" borderId="10" applyNumberFormat="0" applyFont="0" applyFill="0" applyAlignment="0" applyProtection="0"/>
    <xf numFmtId="0" fontId="9" fillId="0" borderId="11"/>
    <xf numFmtId="0" fontId="9" fillId="0" borderId="3"/>
    <xf numFmtId="0" fontId="45" fillId="16" borderId="0">
      <alignment horizontal="center"/>
    </xf>
    <xf numFmtId="0" fontId="35" fillId="0" borderId="0" applyNumberFormat="0" applyFill="0" applyBorder="0" applyAlignment="0" applyProtection="0"/>
    <xf numFmtId="38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6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6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6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8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9" fillId="0" borderId="0"/>
    <xf numFmtId="0" fontId="60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60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60" fillId="0" borderId="0"/>
    <xf numFmtId="0" fontId="60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58" fillId="0" borderId="0"/>
    <xf numFmtId="0" fontId="58" fillId="0" borderId="0"/>
    <xf numFmtId="0" fontId="59" fillId="0" borderId="0"/>
    <xf numFmtId="0" fontId="58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60" fillId="0" borderId="0"/>
    <xf numFmtId="0" fontId="57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57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7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57" fillId="0" borderId="0"/>
    <xf numFmtId="0" fontId="57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9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58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9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9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9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9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58" fillId="0" borderId="0"/>
    <xf numFmtId="0" fontId="7" fillId="0" borderId="0"/>
    <xf numFmtId="0" fontId="58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57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7" fillId="0" borderId="0"/>
    <xf numFmtId="0" fontId="57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8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8" fontId="56" fillId="0" borderId="0" applyFont="0" applyFill="0" applyBorder="0" applyAlignment="0" applyProtection="0"/>
    <xf numFmtId="0" fontId="57" fillId="0" borderId="0"/>
    <xf numFmtId="40" fontId="56" fillId="0" borderId="0" applyFont="0" applyFill="0" applyBorder="0" applyAlignment="0" applyProtection="0"/>
    <xf numFmtId="0" fontId="57" fillId="0" borderId="0"/>
    <xf numFmtId="40" fontId="56" fillId="0" borderId="0" applyFont="0" applyFill="0" applyBorder="0" applyAlignment="0" applyProtection="0"/>
    <xf numFmtId="8" fontId="56" fillId="0" borderId="0" applyFont="0" applyFill="0" applyBorder="0" applyAlignment="0" applyProtection="0"/>
    <xf numFmtId="8" fontId="56" fillId="0" borderId="0" applyFont="0" applyFill="0" applyBorder="0" applyAlignment="0" applyProtection="0"/>
    <xf numFmtId="8" fontId="56" fillId="0" borderId="0" applyFont="0" applyFill="0" applyBorder="0" applyAlignment="0" applyProtection="0"/>
    <xf numFmtId="0" fontId="57" fillId="0" borderId="0"/>
    <xf numFmtId="40" fontId="56" fillId="0" borderId="0" applyFont="0" applyFill="0" applyBorder="0" applyAlignment="0" applyProtection="0"/>
    <xf numFmtId="0" fontId="57" fillId="0" borderId="0"/>
    <xf numFmtId="0" fontId="57" fillId="0" borderId="0"/>
    <xf numFmtId="8" fontId="56" fillId="0" borderId="0" applyFont="0" applyFill="0" applyBorder="0" applyAlignment="0" applyProtection="0"/>
    <xf numFmtId="0" fontId="58" fillId="0" borderId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58" fillId="0" borderId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58" fillId="0" borderId="0"/>
    <xf numFmtId="0" fontId="58" fillId="0" borderId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58" fillId="0" borderId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60" fillId="0" borderId="0"/>
    <xf numFmtId="0" fontId="58" fillId="0" borderId="0"/>
    <xf numFmtId="0" fontId="56" fillId="0" borderId="0"/>
    <xf numFmtId="0" fontId="61" fillId="0" borderId="0"/>
    <xf numFmtId="0" fontId="62" fillId="0" borderId="0"/>
    <xf numFmtId="0" fontId="3" fillId="0" borderId="0"/>
    <xf numFmtId="0" fontId="3" fillId="0" borderId="0"/>
    <xf numFmtId="0" fontId="59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59" fillId="0" borderId="0"/>
    <xf numFmtId="0" fontId="59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59" fillId="0" borderId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59" fillId="0" borderId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59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59" fillId="0" borderId="0"/>
    <xf numFmtId="0" fontId="59" fillId="0" borderId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59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57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7" fillId="0" borderId="0"/>
    <xf numFmtId="0" fontId="57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57" fillId="0" borderId="0"/>
    <xf numFmtId="0" fontId="58" fillId="0" borderId="0"/>
    <xf numFmtId="0" fontId="7" fillId="0" borderId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7" fillId="0" borderId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7" fillId="0" borderId="0"/>
    <xf numFmtId="0" fontId="7" fillId="0" borderId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7" fillId="0" borderId="0"/>
    <xf numFmtId="0" fontId="7" fillId="0" borderId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7" fillId="0" borderId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3" fillId="0" borderId="0"/>
    <xf numFmtId="0" fontId="61" fillId="0" borderId="0"/>
    <xf numFmtId="0" fontId="59" fillId="0" borderId="0"/>
    <xf numFmtId="0" fontId="58" fillId="0" borderId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58" fillId="0" borderId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190" fontId="3" fillId="0" borderId="0">
      <alignment horizontal="left" wrapText="1"/>
    </xf>
    <xf numFmtId="190" fontId="3" fillId="0" borderId="0">
      <alignment horizontal="left" wrapText="1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3" fillId="0" borderId="0">
      <alignment horizontal="left" wrapText="1"/>
    </xf>
    <xf numFmtId="0" fontId="3" fillId="0" borderId="0">
      <alignment horizontal="left" wrapText="1"/>
    </xf>
    <xf numFmtId="190" fontId="3" fillId="0" borderId="0">
      <alignment horizontal="left" wrapText="1"/>
    </xf>
    <xf numFmtId="190" fontId="3" fillId="0" borderId="0">
      <alignment horizontal="left" wrapText="1"/>
    </xf>
    <xf numFmtId="190" fontId="3" fillId="0" borderId="0">
      <alignment horizontal="left" wrapText="1"/>
    </xf>
    <xf numFmtId="190" fontId="3" fillId="0" borderId="0">
      <alignment horizontal="left" wrapText="1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0" fillId="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63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63" fillId="24" borderId="0" applyNumberFormat="0" applyBorder="0" applyAlignment="0" applyProtection="0"/>
    <xf numFmtId="0" fontId="16" fillId="22" borderId="0" applyNumberFormat="0" applyBorder="0" applyAlignment="0" applyProtection="0"/>
    <xf numFmtId="0" fontId="10" fillId="23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10" fillId="23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0" fillId="23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64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0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22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0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63" fillId="25" borderId="0" applyNumberFormat="0" applyBorder="0" applyAlignment="0" applyProtection="0"/>
    <xf numFmtId="0" fontId="16" fillId="8" borderId="0" applyNumberFormat="0" applyBorder="0" applyAlignment="0" applyProtection="0"/>
    <xf numFmtId="0" fontId="63" fillId="25" borderId="0" applyNumberFormat="0" applyBorder="0" applyAlignment="0" applyProtection="0"/>
    <xf numFmtId="0" fontId="16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10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64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4" borderId="0" applyNumberFormat="0" applyBorder="0" applyAlignment="0" applyProtection="0"/>
    <xf numFmtId="0" fontId="63" fillId="2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63" fillId="27" borderId="0" applyNumberFormat="0" applyBorder="0" applyAlignment="0" applyProtection="0"/>
    <xf numFmtId="0" fontId="16" fillId="26" borderId="0" applyNumberFormat="0" applyBorder="0" applyAlignment="0" applyProtection="0"/>
    <xf numFmtId="0" fontId="10" fillId="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10" fillId="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0" fillId="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64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0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2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0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23" borderId="0" applyNumberFormat="0" applyBorder="0" applyAlignment="0" applyProtection="0"/>
    <xf numFmtId="0" fontId="63" fillId="2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63" fillId="28" borderId="0" applyNumberFormat="0" applyBorder="0" applyAlignment="0" applyProtection="0"/>
    <xf numFmtId="0" fontId="16" fillId="15" borderId="0" applyNumberFormat="0" applyBorder="0" applyAlignment="0" applyProtection="0"/>
    <xf numFmtId="0" fontId="10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10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0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6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0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63" fillId="29" borderId="0" applyNumberFormat="0" applyBorder="0" applyAlignment="0" applyProtection="0"/>
    <xf numFmtId="0" fontId="16" fillId="6" borderId="0" applyNumberFormat="0" applyBorder="0" applyAlignment="0" applyProtection="0"/>
    <xf numFmtId="0" fontId="63" fillId="29" borderId="0" applyNumberFormat="0" applyBorder="0" applyAlignment="0" applyProtection="0"/>
    <xf numFmtId="0" fontId="16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10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64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0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63" fillId="30" borderId="0" applyNumberFormat="0" applyBorder="0" applyAlignment="0" applyProtection="0"/>
    <xf numFmtId="0" fontId="16" fillId="5" borderId="0" applyNumberFormat="0" applyBorder="0" applyAlignment="0" applyProtection="0"/>
    <xf numFmtId="0" fontId="63" fillId="30" borderId="0" applyNumberFormat="0" applyBorder="0" applyAlignment="0" applyProtection="0"/>
    <xf numFmtId="0" fontId="16" fillId="5" borderId="0" applyNumberFormat="0" applyBorder="0" applyAlignment="0" applyProtection="0"/>
    <xf numFmtId="0" fontId="10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10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0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64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0" fillId="6" borderId="0" applyNumberFormat="0" applyBorder="0" applyAlignment="0" applyProtection="0"/>
    <xf numFmtId="0" fontId="16" fillId="2" borderId="0" applyNumberFormat="0" applyBorder="0" applyAlignment="0" applyProtection="0"/>
    <xf numFmtId="0" fontId="16" fillId="31" borderId="0" applyNumberFormat="0" applyBorder="0" applyAlignment="0" applyProtection="0"/>
    <xf numFmtId="0" fontId="63" fillId="3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3" fillId="32" borderId="0" applyNumberFormat="0" applyBorder="0" applyAlignment="0" applyProtection="0"/>
    <xf numFmtId="0" fontId="16" fillId="2" borderId="0" applyNumberFormat="0" applyBorder="0" applyAlignment="0" applyProtection="0"/>
    <xf numFmtId="0" fontId="10" fillId="31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10" fillId="31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0" fillId="31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64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0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63" fillId="33" borderId="0" applyNumberFormat="0" applyBorder="0" applyAlignment="0" applyProtection="0"/>
    <xf numFmtId="0" fontId="16" fillId="3" borderId="0" applyNumberFormat="0" applyBorder="0" applyAlignment="0" applyProtection="0"/>
    <xf numFmtId="0" fontId="63" fillId="33" borderId="0" applyNumberFormat="0" applyBorder="0" applyAlignment="0" applyProtection="0"/>
    <xf numFmtId="0" fontId="16" fillId="3" borderId="0" applyNumberFormat="0" applyBorder="0" applyAlignment="0" applyProtection="0"/>
    <xf numFmtId="0" fontId="10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10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0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64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7" borderId="0" applyNumberFormat="0" applyBorder="0" applyAlignment="0" applyProtection="0"/>
    <xf numFmtId="0" fontId="63" fillId="35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63" fillId="35" borderId="0" applyNumberFormat="0" applyBorder="0" applyAlignment="0" applyProtection="0"/>
    <xf numFmtId="0" fontId="16" fillId="34" borderId="0" applyNumberFormat="0" applyBorder="0" applyAlignment="0" applyProtection="0"/>
    <xf numFmtId="0" fontId="10" fillId="7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10" fillId="7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0" fillId="7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64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0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34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0" fillId="8" borderId="0" applyNumberFormat="0" applyBorder="0" applyAlignment="0" applyProtection="0"/>
    <xf numFmtId="0" fontId="16" fillId="15" borderId="0" applyNumberFormat="0" applyBorder="0" applyAlignment="0" applyProtection="0"/>
    <xf numFmtId="0" fontId="16" fillId="31" borderId="0" applyNumberFormat="0" applyBorder="0" applyAlignment="0" applyProtection="0"/>
    <xf numFmtId="0" fontId="63" fillId="36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3" fillId="36" borderId="0" applyNumberFormat="0" applyBorder="0" applyAlignment="0" applyProtection="0"/>
    <xf numFmtId="0" fontId="16" fillId="15" borderId="0" applyNumberFormat="0" applyBorder="0" applyAlignment="0" applyProtection="0"/>
    <xf numFmtId="0" fontId="10" fillId="3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10" fillId="3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0" fillId="3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6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0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0" fillId="6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63" fillId="37" borderId="0" applyNumberFormat="0" applyBorder="0" applyAlignment="0" applyProtection="0"/>
    <xf numFmtId="0" fontId="16" fillId="2" borderId="0" applyNumberFormat="0" applyBorder="0" applyAlignment="0" applyProtection="0"/>
    <xf numFmtId="0" fontId="63" fillId="37" borderId="0" applyNumberFormat="0" applyBorder="0" applyAlignment="0" applyProtection="0"/>
    <xf numFmtId="0" fontId="16" fillId="2" borderId="0" applyNumberFormat="0" applyBorder="0" applyAlignment="0" applyProtection="0"/>
    <xf numFmtId="0" fontId="10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10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0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64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0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63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63" fillId="38" borderId="0" applyNumberFormat="0" applyBorder="0" applyAlignment="0" applyProtection="0"/>
    <xf numFmtId="0" fontId="16" fillId="10" borderId="0" applyNumberFormat="0" applyBorder="0" applyAlignment="0" applyProtection="0"/>
    <xf numFmtId="0" fontId="10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10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0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64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0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39" borderId="0" applyNumberFormat="0" applyBorder="0" applyAlignment="0" applyProtection="0"/>
    <xf numFmtId="0" fontId="65" fillId="6" borderId="0" applyNumberFormat="0" applyBorder="0" applyAlignment="0" applyProtection="0"/>
    <xf numFmtId="0" fontId="17" fillId="39" borderId="0" applyNumberFormat="0" applyBorder="0" applyAlignment="0" applyProtection="0"/>
    <xf numFmtId="0" fontId="17" fillId="13" borderId="0" applyNumberFormat="0" applyBorder="0" applyAlignment="0" applyProtection="0"/>
    <xf numFmtId="0" fontId="17" fillId="39" borderId="0" applyNumberFormat="0" applyBorder="0" applyAlignment="0" applyProtection="0"/>
    <xf numFmtId="0" fontId="65" fillId="1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65" fillId="13" borderId="0" applyNumberFormat="0" applyBorder="0" applyAlignment="0" applyProtection="0"/>
    <xf numFmtId="0" fontId="17" fillId="39" borderId="0" applyNumberFormat="0" applyBorder="0" applyAlignment="0" applyProtection="0"/>
    <xf numFmtId="0" fontId="65" fillId="13" borderId="0" applyNumberFormat="0" applyBorder="0" applyAlignment="0" applyProtection="0"/>
    <xf numFmtId="0" fontId="17" fillId="39" borderId="0" applyNumberFormat="0" applyBorder="0" applyAlignment="0" applyProtection="0"/>
    <xf numFmtId="0" fontId="66" fillId="39" borderId="0" applyNumberFormat="0" applyBorder="0" applyAlignment="0" applyProtection="0"/>
    <xf numFmtId="0" fontId="17" fillId="39" borderId="0" applyNumberFormat="0" applyBorder="0" applyAlignment="0" applyProtection="0"/>
    <xf numFmtId="0" fontId="65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65" fillId="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65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65" fillId="3" borderId="0" applyNumberFormat="0" applyBorder="0" applyAlignment="0" applyProtection="0"/>
    <xf numFmtId="0" fontId="17" fillId="3" borderId="0" applyNumberFormat="0" applyBorder="0" applyAlignment="0" applyProtection="0"/>
    <xf numFmtId="0" fontId="65" fillId="3" borderId="0" applyNumberFormat="0" applyBorder="0" applyAlignment="0" applyProtection="0"/>
    <xf numFmtId="0" fontId="17" fillId="3" borderId="0" applyNumberFormat="0" applyBorder="0" applyAlignment="0" applyProtection="0"/>
    <xf numFmtId="0" fontId="66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34" borderId="0" applyNumberFormat="0" applyBorder="0" applyAlignment="0" applyProtection="0"/>
    <xf numFmtId="0" fontId="65" fillId="10" borderId="0" applyNumberFormat="0" applyBorder="0" applyAlignment="0" applyProtection="0"/>
    <xf numFmtId="0" fontId="17" fillId="34" borderId="0" applyNumberFormat="0" applyBorder="0" applyAlignment="0" applyProtection="0"/>
    <xf numFmtId="0" fontId="17" fillId="7" borderId="0" applyNumberFormat="0" applyBorder="0" applyAlignment="0" applyProtection="0"/>
    <xf numFmtId="0" fontId="17" fillId="34" borderId="0" applyNumberFormat="0" applyBorder="0" applyAlignment="0" applyProtection="0"/>
    <xf numFmtId="0" fontId="65" fillId="7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65" fillId="7" borderId="0" applyNumberFormat="0" applyBorder="0" applyAlignment="0" applyProtection="0"/>
    <xf numFmtId="0" fontId="17" fillId="34" borderId="0" applyNumberFormat="0" applyBorder="0" applyAlignment="0" applyProtection="0"/>
    <xf numFmtId="0" fontId="65" fillId="7" borderId="0" applyNumberFormat="0" applyBorder="0" applyAlignment="0" applyProtection="0"/>
    <xf numFmtId="0" fontId="17" fillId="34" borderId="0" applyNumberFormat="0" applyBorder="0" applyAlignment="0" applyProtection="0"/>
    <xf numFmtId="0" fontId="66" fillId="34" borderId="0" applyNumberFormat="0" applyBorder="0" applyAlignment="0" applyProtection="0"/>
    <xf numFmtId="0" fontId="17" fillId="34" borderId="0" applyNumberFormat="0" applyBorder="0" applyAlignment="0" applyProtection="0"/>
    <xf numFmtId="0" fontId="65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40" borderId="0" applyNumberFormat="0" applyBorder="0" applyAlignment="0" applyProtection="0"/>
    <xf numFmtId="0" fontId="65" fillId="8" borderId="0" applyNumberFormat="0" applyBorder="0" applyAlignment="0" applyProtection="0"/>
    <xf numFmtId="0" fontId="17" fillId="40" borderId="0" applyNumberFormat="0" applyBorder="0" applyAlignment="0" applyProtection="0"/>
    <xf numFmtId="0" fontId="17" fillId="31" borderId="0" applyNumberFormat="0" applyBorder="0" applyAlignment="0" applyProtection="0"/>
    <xf numFmtId="0" fontId="17" fillId="40" borderId="0" applyNumberFormat="0" applyBorder="0" applyAlignment="0" applyProtection="0"/>
    <xf numFmtId="0" fontId="65" fillId="31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65" fillId="31" borderId="0" applyNumberFormat="0" applyBorder="0" applyAlignment="0" applyProtection="0"/>
    <xf numFmtId="0" fontId="17" fillId="40" borderId="0" applyNumberFormat="0" applyBorder="0" applyAlignment="0" applyProtection="0"/>
    <xf numFmtId="0" fontId="65" fillId="31" borderId="0" applyNumberFormat="0" applyBorder="0" applyAlignment="0" applyProtection="0"/>
    <xf numFmtId="0" fontId="17" fillId="40" borderId="0" applyNumberFormat="0" applyBorder="0" applyAlignment="0" applyProtection="0"/>
    <xf numFmtId="0" fontId="66" fillId="40" borderId="0" applyNumberFormat="0" applyBorder="0" applyAlignment="0" applyProtection="0"/>
    <xf numFmtId="0" fontId="17" fillId="40" borderId="0" applyNumberFormat="0" applyBorder="0" applyAlignment="0" applyProtection="0"/>
    <xf numFmtId="0" fontId="65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65" fillId="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65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65" fillId="13" borderId="0" applyNumberFormat="0" applyBorder="0" applyAlignment="0" applyProtection="0"/>
    <xf numFmtId="0" fontId="17" fillId="13" borderId="0" applyNumberFormat="0" applyBorder="0" applyAlignment="0" applyProtection="0"/>
    <xf numFmtId="0" fontId="65" fillId="13" borderId="0" applyNumberFormat="0" applyBorder="0" applyAlignment="0" applyProtection="0"/>
    <xf numFmtId="0" fontId="17" fillId="13" borderId="0" applyNumberFormat="0" applyBorder="0" applyAlignment="0" applyProtection="0"/>
    <xf numFmtId="0" fontId="66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3" borderId="0" applyNumberFormat="0" applyBorder="0" applyAlignment="0" applyProtection="0"/>
    <xf numFmtId="0" fontId="17" fillId="41" borderId="0" applyNumberFormat="0" applyBorder="0" applyAlignment="0" applyProtection="0"/>
    <xf numFmtId="0" fontId="65" fillId="3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65" fillId="3" borderId="0" applyNumberFormat="0" applyBorder="0" applyAlignment="0" applyProtection="0"/>
    <xf numFmtId="0" fontId="17" fillId="41" borderId="0" applyNumberFormat="0" applyBorder="0" applyAlignment="0" applyProtection="0"/>
    <xf numFmtId="0" fontId="65" fillId="3" borderId="0" applyNumberFormat="0" applyBorder="0" applyAlignment="0" applyProtection="0"/>
    <xf numFmtId="0" fontId="17" fillId="41" borderId="0" applyNumberFormat="0" applyBorder="0" applyAlignment="0" applyProtection="0"/>
    <xf numFmtId="0" fontId="66" fillId="41" borderId="0" applyNumberFormat="0" applyBorder="0" applyAlignment="0" applyProtection="0"/>
    <xf numFmtId="0" fontId="17" fillId="41" borderId="0" applyNumberFormat="0" applyBorder="0" applyAlignment="0" applyProtection="0"/>
    <xf numFmtId="0" fontId="65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2" borderId="0" applyNumberFormat="0" applyBorder="0" applyAlignment="0" applyProtection="0"/>
    <xf numFmtId="0" fontId="65" fillId="11" borderId="0" applyNumberFormat="0" applyBorder="0" applyAlignment="0" applyProtection="0"/>
    <xf numFmtId="0" fontId="17" fillId="42" borderId="0" applyNumberFormat="0" applyBorder="0" applyAlignment="0" applyProtection="0"/>
    <xf numFmtId="0" fontId="17" fillId="13" borderId="0" applyNumberFormat="0" applyBorder="0" applyAlignment="0" applyProtection="0"/>
    <xf numFmtId="0" fontId="17" fillId="42" borderId="0" applyNumberFormat="0" applyBorder="0" applyAlignment="0" applyProtection="0"/>
    <xf numFmtId="0" fontId="65" fillId="13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65" fillId="13" borderId="0" applyNumberFormat="0" applyBorder="0" applyAlignment="0" applyProtection="0"/>
    <xf numFmtId="0" fontId="17" fillId="42" borderId="0" applyNumberFormat="0" applyBorder="0" applyAlignment="0" applyProtection="0"/>
    <xf numFmtId="0" fontId="65" fillId="13" borderId="0" applyNumberFormat="0" applyBorder="0" applyAlignment="0" applyProtection="0"/>
    <xf numFmtId="0" fontId="17" fillId="42" borderId="0" applyNumberFormat="0" applyBorder="0" applyAlignment="0" applyProtection="0"/>
    <xf numFmtId="0" fontId="66" fillId="42" borderId="0" applyNumberFormat="0" applyBorder="0" applyAlignment="0" applyProtection="0"/>
    <xf numFmtId="0" fontId="17" fillId="42" borderId="0" applyNumberFormat="0" applyBorder="0" applyAlignment="0" applyProtection="0"/>
    <xf numFmtId="0" fontId="65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65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65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65" fillId="14" borderId="0" applyNumberFormat="0" applyBorder="0" applyAlignment="0" applyProtection="0"/>
    <xf numFmtId="0" fontId="17" fillId="14" borderId="0" applyNumberFormat="0" applyBorder="0" applyAlignment="0" applyProtection="0"/>
    <xf numFmtId="0" fontId="65" fillId="14" borderId="0" applyNumberFormat="0" applyBorder="0" applyAlignment="0" applyProtection="0"/>
    <xf numFmtId="0" fontId="17" fillId="14" borderId="0" applyNumberFormat="0" applyBorder="0" applyAlignment="0" applyProtection="0"/>
    <xf numFmtId="0" fontId="66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65" fillId="1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65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65" fillId="43" borderId="0" applyNumberFormat="0" applyBorder="0" applyAlignment="0" applyProtection="0"/>
    <xf numFmtId="0" fontId="17" fillId="43" borderId="0" applyNumberFormat="0" applyBorder="0" applyAlignment="0" applyProtection="0"/>
    <xf numFmtId="0" fontId="65" fillId="43" borderId="0" applyNumberFormat="0" applyBorder="0" applyAlignment="0" applyProtection="0"/>
    <xf numFmtId="0" fontId="17" fillId="43" borderId="0" applyNumberFormat="0" applyBorder="0" applyAlignment="0" applyProtection="0"/>
    <xf numFmtId="0" fontId="66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12" borderId="0" applyNumberFormat="0" applyBorder="0" applyAlignment="0" applyProtection="0"/>
    <xf numFmtId="0" fontId="17" fillId="40" borderId="0" applyNumberFormat="0" applyBorder="0" applyAlignment="0" applyProtection="0"/>
    <xf numFmtId="0" fontId="65" fillId="12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65" fillId="12" borderId="0" applyNumberFormat="0" applyBorder="0" applyAlignment="0" applyProtection="0"/>
    <xf numFmtId="0" fontId="17" fillId="40" borderId="0" applyNumberFormat="0" applyBorder="0" applyAlignment="0" applyProtection="0"/>
    <xf numFmtId="0" fontId="65" fillId="12" borderId="0" applyNumberFormat="0" applyBorder="0" applyAlignment="0" applyProtection="0"/>
    <xf numFmtId="0" fontId="17" fillId="40" borderId="0" applyNumberFormat="0" applyBorder="0" applyAlignment="0" applyProtection="0"/>
    <xf numFmtId="0" fontId="66" fillId="40" borderId="0" applyNumberFormat="0" applyBorder="0" applyAlignment="0" applyProtection="0"/>
    <xf numFmtId="0" fontId="17" fillId="40" borderId="0" applyNumberFormat="0" applyBorder="0" applyAlignment="0" applyProtection="0"/>
    <xf numFmtId="0" fontId="65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65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65" fillId="13" borderId="0" applyNumberFormat="0" applyBorder="0" applyAlignment="0" applyProtection="0"/>
    <xf numFmtId="0" fontId="17" fillId="13" borderId="0" applyNumberFormat="0" applyBorder="0" applyAlignment="0" applyProtection="0"/>
    <xf numFmtId="0" fontId="65" fillId="13" borderId="0" applyNumberFormat="0" applyBorder="0" applyAlignment="0" applyProtection="0"/>
    <xf numFmtId="0" fontId="17" fillId="13" borderId="0" applyNumberFormat="0" applyBorder="0" applyAlignment="0" applyProtection="0"/>
    <xf numFmtId="0" fontId="66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65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65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65" fillId="9" borderId="0" applyNumberFormat="0" applyBorder="0" applyAlignment="0" applyProtection="0"/>
    <xf numFmtId="0" fontId="17" fillId="9" borderId="0" applyNumberFormat="0" applyBorder="0" applyAlignment="0" applyProtection="0"/>
    <xf numFmtId="0" fontId="65" fillId="9" borderId="0" applyNumberFormat="0" applyBorder="0" applyAlignment="0" applyProtection="0"/>
    <xf numFmtId="0" fontId="17" fillId="9" borderId="0" applyNumberFormat="0" applyBorder="0" applyAlignment="0" applyProtection="0"/>
    <xf numFmtId="0" fontId="66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67" fillId="15" borderId="0" applyNumberFormat="0" applyBorder="0" applyAlignment="0" applyProtection="0"/>
    <xf numFmtId="0" fontId="18" fillId="8" borderId="0" applyNumberFormat="0" applyBorder="0" applyAlignment="0" applyProtection="0"/>
    <xf numFmtId="0" fontId="18" fillId="44" borderId="0" applyNumberFormat="0" applyBorder="0" applyAlignment="0" applyProtection="0"/>
    <xf numFmtId="0" fontId="18" fillId="8" borderId="0" applyNumberFormat="0" applyBorder="0" applyAlignment="0" applyProtection="0"/>
    <xf numFmtId="0" fontId="67" fillId="4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67" fillId="44" borderId="0" applyNumberFormat="0" applyBorder="0" applyAlignment="0" applyProtection="0"/>
    <xf numFmtId="0" fontId="18" fillId="8" borderId="0" applyNumberFormat="0" applyBorder="0" applyAlignment="0" applyProtection="0"/>
    <xf numFmtId="0" fontId="67" fillId="44" borderId="0" applyNumberFormat="0" applyBorder="0" applyAlignment="0" applyProtection="0"/>
    <xf numFmtId="0" fontId="18" fillId="8" borderId="0" applyNumberFormat="0" applyBorder="0" applyAlignment="0" applyProtection="0"/>
    <xf numFmtId="0" fontId="68" fillId="8" borderId="0" applyNumberFormat="0" applyBorder="0" applyAlignment="0" applyProtection="0"/>
    <xf numFmtId="0" fontId="18" fillId="8" borderId="0" applyNumberFormat="0" applyBorder="0" applyAlignment="0" applyProtection="0"/>
    <xf numFmtId="0" fontId="67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37" fontId="69" fillId="0" borderId="0" applyFill="0" applyBorder="0" applyProtection="0"/>
    <xf numFmtId="0" fontId="70" fillId="0" borderId="0"/>
    <xf numFmtId="0" fontId="71" fillId="0" borderId="9" applyNumberFormat="0" applyFont="0" applyFill="0" applyAlignment="0" applyProtection="0"/>
    <xf numFmtId="0" fontId="71" fillId="0" borderId="17" applyNumberFormat="0" applyFont="0" applyFill="0" applyAlignment="0" applyProtection="0"/>
    <xf numFmtId="167" fontId="13" fillId="0" borderId="0" applyFill="0"/>
    <xf numFmtId="167" fontId="13" fillId="0" borderId="0">
      <alignment horizontal="center"/>
    </xf>
    <xf numFmtId="0" fontId="13" fillId="0" borderId="0" applyFill="0">
      <alignment horizontal="center"/>
    </xf>
    <xf numFmtId="167" fontId="27" fillId="0" borderId="10" applyFill="0"/>
    <xf numFmtId="0" fontId="3" fillId="0" borderId="0" applyFont="0" applyAlignment="0"/>
    <xf numFmtId="0" fontId="3" fillId="0" borderId="0" applyFont="0" applyAlignment="0"/>
    <xf numFmtId="0" fontId="72" fillId="0" borderId="0" applyFill="0">
      <alignment vertical="top"/>
    </xf>
    <xf numFmtId="0" fontId="27" fillId="0" borderId="0" applyFill="0">
      <alignment horizontal="left" vertical="top"/>
    </xf>
    <xf numFmtId="167" fontId="15" fillId="0" borderId="18" applyFill="0"/>
    <xf numFmtId="0" fontId="3" fillId="0" borderId="0" applyNumberFormat="0" applyFont="0" applyAlignment="0"/>
    <xf numFmtId="0" fontId="3" fillId="0" borderId="0" applyNumberFormat="0" applyFont="0" applyAlignment="0"/>
    <xf numFmtId="0" fontId="72" fillId="0" borderId="0" applyFill="0">
      <alignment wrapText="1"/>
    </xf>
    <xf numFmtId="0" fontId="27" fillId="0" borderId="0" applyFill="0">
      <alignment horizontal="left" vertical="top" wrapText="1"/>
    </xf>
    <xf numFmtId="167" fontId="55" fillId="0" borderId="0" applyFill="0"/>
    <xf numFmtId="0" fontId="73" fillId="0" borderId="0" applyNumberFormat="0" applyFont="0" applyAlignment="0">
      <alignment horizontal="center"/>
    </xf>
    <xf numFmtId="0" fontId="74" fillId="0" borderId="0" applyFill="0">
      <alignment vertical="top" wrapText="1"/>
    </xf>
    <xf numFmtId="0" fontId="15" fillId="0" borderId="0" applyFill="0">
      <alignment horizontal="left" vertical="top" wrapText="1"/>
    </xf>
    <xf numFmtId="167" fontId="3" fillId="0" borderId="0" applyFill="0"/>
    <xf numFmtId="167" fontId="3" fillId="0" borderId="0" applyFill="0"/>
    <xf numFmtId="0" fontId="73" fillId="0" borderId="0" applyNumberFormat="0" applyFont="0" applyAlignment="0">
      <alignment horizontal="center"/>
    </xf>
    <xf numFmtId="0" fontId="75" fillId="0" borderId="0" applyFill="0">
      <alignment vertical="center" wrapText="1"/>
    </xf>
    <xf numFmtId="0" fontId="50" fillId="0" borderId="0">
      <alignment horizontal="left" vertical="center" wrapText="1"/>
    </xf>
    <xf numFmtId="167" fontId="69" fillId="0" borderId="0" applyFill="0"/>
    <xf numFmtId="0" fontId="73" fillId="0" borderId="0" applyNumberFormat="0" applyFont="0" applyAlignment="0">
      <alignment horizontal="center"/>
    </xf>
    <xf numFmtId="0" fontId="76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0" fontId="3" fillId="0" borderId="0" applyFill="0">
      <alignment horizontal="center" vertical="center" wrapText="1"/>
    </xf>
    <xf numFmtId="167" fontId="77" fillId="0" borderId="0" applyFill="0"/>
    <xf numFmtId="0" fontId="73" fillId="0" borderId="0" applyNumberFormat="0" applyFont="0" applyAlignment="0">
      <alignment horizontal="center"/>
    </xf>
    <xf numFmtId="0" fontId="78" fillId="0" borderId="0" applyFill="0">
      <alignment horizontal="center" vertical="center" wrapText="1"/>
    </xf>
    <xf numFmtId="0" fontId="79" fillId="0" borderId="0" applyFill="0">
      <alignment horizontal="center" vertical="center" wrapText="1"/>
    </xf>
    <xf numFmtId="167" fontId="80" fillId="0" borderId="0" applyFill="0"/>
    <xf numFmtId="0" fontId="73" fillId="0" borderId="0" applyNumberFormat="0" applyFont="0" applyAlignment="0">
      <alignment horizontal="center"/>
    </xf>
    <xf numFmtId="0" fontId="81" fillId="0" borderId="0">
      <alignment horizontal="center" wrapText="1"/>
    </xf>
    <xf numFmtId="0" fontId="77" fillId="0" borderId="0" applyFill="0">
      <alignment horizontal="center" wrapText="1"/>
    </xf>
    <xf numFmtId="191" fontId="49" fillId="0" borderId="0" applyNumberFormat="0" applyFont="0" applyAlignment="0" applyProtection="0"/>
    <xf numFmtId="0" fontId="82" fillId="16" borderId="1" applyNumberFormat="0" applyAlignment="0" applyProtection="0"/>
    <xf numFmtId="0" fontId="82" fillId="16" borderId="1" applyNumberFormat="0" applyAlignment="0" applyProtection="0"/>
    <xf numFmtId="0" fontId="82" fillId="16" borderId="1" applyNumberFormat="0" applyAlignment="0" applyProtection="0"/>
    <xf numFmtId="0" fontId="82" fillId="23" borderId="1" applyNumberFormat="0" applyAlignment="0" applyProtection="0"/>
    <xf numFmtId="0" fontId="51" fillId="16" borderId="1" applyNumberFormat="0" applyAlignment="0" applyProtection="0"/>
    <xf numFmtId="0" fontId="82" fillId="23" borderId="1" applyNumberFormat="0" applyAlignment="0" applyProtection="0"/>
    <xf numFmtId="0" fontId="82" fillId="23" borderId="1" applyNumberFormat="0" applyAlignment="0" applyProtection="0"/>
    <xf numFmtId="0" fontId="83" fillId="23" borderId="1" applyNumberFormat="0" applyAlignment="0" applyProtection="0"/>
    <xf numFmtId="0" fontId="82" fillId="23" borderId="1" applyNumberFormat="0" applyAlignment="0" applyProtection="0"/>
    <xf numFmtId="0" fontId="82" fillId="23" borderId="1" applyNumberFormat="0" applyAlignment="0" applyProtection="0"/>
    <xf numFmtId="0" fontId="83" fillId="23" borderId="1" applyNumberFormat="0" applyAlignment="0" applyProtection="0"/>
    <xf numFmtId="0" fontId="82" fillId="23" borderId="1" applyNumberFormat="0" applyAlignment="0" applyProtection="0"/>
    <xf numFmtId="0" fontId="83" fillId="23" borderId="1" applyNumberFormat="0" applyAlignment="0" applyProtection="0"/>
    <xf numFmtId="0" fontId="82" fillId="23" borderId="1" applyNumberFormat="0" applyAlignment="0" applyProtection="0"/>
    <xf numFmtId="0" fontId="84" fillId="23" borderId="1" applyNumberFormat="0" applyAlignment="0" applyProtection="0"/>
    <xf numFmtId="0" fontId="82" fillId="23" borderId="1" applyNumberFormat="0" applyAlignment="0" applyProtection="0"/>
    <xf numFmtId="0" fontId="82" fillId="23" borderId="1" applyNumberFormat="0" applyAlignment="0" applyProtection="0"/>
    <xf numFmtId="0" fontId="82" fillId="16" borderId="1" applyNumberFormat="0" applyAlignment="0" applyProtection="0"/>
    <xf numFmtId="0" fontId="82" fillId="16" borderId="1" applyNumberFormat="0" applyAlignment="0" applyProtection="0"/>
    <xf numFmtId="0" fontId="7" fillId="0" borderId="0">
      <alignment horizontal="centerContinuous"/>
    </xf>
    <xf numFmtId="0" fontId="20" fillId="17" borderId="2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0" fillId="31" borderId="2" applyNumberFormat="0" applyAlignment="0" applyProtection="0"/>
    <xf numFmtId="0" fontId="20" fillId="17" borderId="2" applyNumberFormat="0" applyAlignment="0" applyProtection="0"/>
    <xf numFmtId="0" fontId="21" fillId="31" borderId="2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1" fillId="31" borderId="2" applyNumberFormat="0" applyAlignment="0" applyProtection="0"/>
    <xf numFmtId="0" fontId="20" fillId="17" borderId="2" applyNumberFormat="0" applyAlignment="0" applyProtection="0"/>
    <xf numFmtId="0" fontId="21" fillId="31" borderId="2" applyNumberFormat="0" applyAlignment="0" applyProtection="0"/>
    <xf numFmtId="0" fontId="20" fillId="17" borderId="2" applyNumberFormat="0" applyAlignment="0" applyProtection="0"/>
    <xf numFmtId="0" fontId="85" fillId="17" borderId="2" applyNumberFormat="0" applyAlignment="0" applyProtection="0"/>
    <xf numFmtId="0" fontId="20" fillId="17" borderId="2" applyNumberFormat="0" applyAlignment="0" applyProtection="0"/>
    <xf numFmtId="0" fontId="21" fillId="17" borderId="2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192" fontId="5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9" fillId="0" borderId="0"/>
    <xf numFmtId="0" fontId="9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90" fillId="0" borderId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77" fontId="13" fillId="0" borderId="0" applyFont="0" applyFill="0" applyBorder="0" applyAlignment="0"/>
    <xf numFmtId="8" fontId="3" fillId="0" borderId="0" applyFont="0" applyFill="0" applyBorder="0" applyAlignment="0"/>
    <xf numFmtId="8" fontId="3" fillId="0" borderId="0" applyFont="0" applyFill="0" applyBorder="0" applyAlignment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92" fillId="0" borderId="0" applyNumberFormat="0" applyFill="0" applyBorder="0"/>
    <xf numFmtId="194" fontId="43" fillId="45" borderId="16" applyFont="0" applyFill="0" applyBorder="0" applyAlignment="0" applyProtection="0"/>
    <xf numFmtId="195" fontId="13" fillId="45" borderId="0" applyFont="0" applyFill="0" applyBorder="0" applyAlignment="0" applyProtection="0"/>
    <xf numFmtId="196" fontId="93" fillId="0" borderId="12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4" fontId="93" fillId="0" borderId="0" applyFill="0" applyBorder="0">
      <alignment horizontal="right"/>
    </xf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94" fillId="0" borderId="0" applyNumberFormat="0"/>
    <xf numFmtId="0" fontId="95" fillId="0" borderId="0">
      <alignment horizontal="centerContinuous"/>
    </xf>
    <xf numFmtId="0" fontId="95" fillId="0" borderId="0" applyNumberFormat="0"/>
    <xf numFmtId="0" fontId="96" fillId="0" borderId="12" applyFont="0" applyFill="0" applyBorder="0" applyAlignment="0" applyProtection="0"/>
    <xf numFmtId="175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00" fontId="3" fillId="45" borderId="0" applyFont="0" applyFill="0" applyBorder="0" applyAlignment="0"/>
    <xf numFmtId="200" fontId="3" fillId="45" borderId="0" applyFont="0" applyFill="0" applyBorder="0" applyAlignment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89" fillId="0" borderId="0"/>
    <xf numFmtId="0" fontId="90" fillId="0" borderId="0"/>
    <xf numFmtId="0" fontId="99" fillId="0" borderId="0">
      <alignment horizontal="right"/>
    </xf>
    <xf numFmtId="0" fontId="99" fillId="0" borderId="0"/>
    <xf numFmtId="37" fontId="13" fillId="0" borderId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100" fillId="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100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100" fillId="26" borderId="0" applyNumberFormat="0" applyBorder="0" applyAlignment="0" applyProtection="0"/>
    <xf numFmtId="0" fontId="29" fillId="26" borderId="0" applyNumberFormat="0" applyBorder="0" applyAlignment="0" applyProtection="0"/>
    <xf numFmtId="0" fontId="100" fillId="26" borderId="0" applyNumberFormat="0" applyBorder="0" applyAlignment="0" applyProtection="0"/>
    <xf numFmtId="0" fontId="29" fillId="26" borderId="0" applyNumberFormat="0" applyBorder="0" applyAlignment="0" applyProtection="0"/>
    <xf numFmtId="0" fontId="101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38" fontId="13" fillId="46" borderId="0" applyNumberFormat="0" applyBorder="0" applyAlignment="0" applyProtection="0"/>
    <xf numFmtId="0" fontId="102" fillId="0" borderId="0" applyNumberFormat="0" applyFill="0" applyBorder="0" applyAlignment="0" applyProtection="0"/>
    <xf numFmtId="0" fontId="15" fillId="0" borderId="19" applyNumberFormat="0" applyAlignment="0" applyProtection="0">
      <alignment horizontal="left" vertical="center"/>
    </xf>
    <xf numFmtId="0" fontId="15" fillId="0" borderId="14">
      <alignment horizontal="left" vertical="center"/>
    </xf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4" fillId="0" borderId="21" applyNumberFormat="0" applyFill="0" applyAlignment="0" applyProtection="0"/>
    <xf numFmtId="0" fontId="105" fillId="0" borderId="22" applyNumberFormat="0" applyFill="0" applyAlignment="0" applyProtection="0"/>
    <xf numFmtId="0" fontId="104" fillId="0" borderId="21" applyNumberFormat="0" applyFill="0" applyAlignment="0" applyProtection="0"/>
    <xf numFmtId="0" fontId="103" fillId="0" borderId="20" applyNumberFormat="0" applyFill="0" applyAlignment="0" applyProtection="0"/>
    <xf numFmtId="0" fontId="104" fillId="0" borderId="21" applyNumberFormat="0" applyFill="0" applyAlignment="0" applyProtection="0"/>
    <xf numFmtId="0" fontId="105" fillId="0" borderId="20" applyNumberFormat="0" applyFill="0" applyAlignment="0" applyProtection="0"/>
    <xf numFmtId="0" fontId="104" fillId="0" borderId="21" applyNumberFormat="0" applyFill="0" applyAlignment="0" applyProtection="0"/>
    <xf numFmtId="0" fontId="104" fillId="0" borderId="21" applyNumberFormat="0" applyFill="0" applyAlignment="0" applyProtection="0"/>
    <xf numFmtId="0" fontId="105" fillId="0" borderId="20" applyNumberFormat="0" applyFill="0" applyAlignment="0" applyProtection="0"/>
    <xf numFmtId="0" fontId="104" fillId="0" borderId="21" applyNumberFormat="0" applyFill="0" applyAlignment="0" applyProtection="0"/>
    <xf numFmtId="0" fontId="105" fillId="0" borderId="20" applyNumberFormat="0" applyFill="0" applyAlignment="0" applyProtection="0"/>
    <xf numFmtId="0" fontId="104" fillId="0" borderId="21" applyNumberFormat="0" applyFill="0" applyAlignment="0" applyProtection="0"/>
    <xf numFmtId="0" fontId="106" fillId="0" borderId="21" applyNumberFormat="0" applyFill="0" applyAlignment="0" applyProtection="0"/>
    <xf numFmtId="0" fontId="104" fillId="0" borderId="21" applyNumberFormat="0" applyFill="0" applyAlignment="0" applyProtection="0"/>
    <xf numFmtId="0" fontId="107" fillId="0" borderId="21" applyNumberFormat="0" applyFill="0" applyAlignment="0" applyProtection="0"/>
    <xf numFmtId="0" fontId="104" fillId="0" borderId="21" applyNumberFormat="0" applyFill="0" applyAlignment="0" applyProtection="0"/>
    <xf numFmtId="0" fontId="104" fillId="0" borderId="21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8" fillId="0" borderId="23" applyNumberFormat="0" applyFill="0" applyAlignment="0" applyProtection="0"/>
    <xf numFmtId="0" fontId="108" fillId="0" borderId="23" applyNumberFormat="0" applyFill="0" applyAlignment="0" applyProtection="0"/>
    <xf numFmtId="0" fontId="108" fillId="0" borderId="23" applyNumberFormat="0" applyFill="0" applyAlignment="0" applyProtection="0"/>
    <xf numFmtId="0" fontId="109" fillId="0" borderId="23" applyNumberFormat="0" applyFill="0" applyAlignment="0" applyProtection="0"/>
    <xf numFmtId="0" fontId="110" fillId="0" borderId="24" applyNumberFormat="0" applyFill="0" applyAlignment="0" applyProtection="0"/>
    <xf numFmtId="0" fontId="109" fillId="0" borderId="23" applyNumberFormat="0" applyFill="0" applyAlignment="0" applyProtection="0"/>
    <xf numFmtId="0" fontId="108" fillId="0" borderId="25" applyNumberFormat="0" applyFill="0" applyAlignment="0" applyProtection="0"/>
    <xf numFmtId="0" fontId="109" fillId="0" borderId="23" applyNumberFormat="0" applyFill="0" applyAlignment="0" applyProtection="0"/>
    <xf numFmtId="0" fontId="110" fillId="0" borderId="25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10" fillId="0" borderId="25" applyNumberFormat="0" applyFill="0" applyAlignment="0" applyProtection="0"/>
    <xf numFmtId="0" fontId="109" fillId="0" borderId="23" applyNumberFormat="0" applyFill="0" applyAlignment="0" applyProtection="0"/>
    <xf numFmtId="0" fontId="110" fillId="0" borderId="25" applyNumberFormat="0" applyFill="0" applyAlignment="0" applyProtection="0"/>
    <xf numFmtId="0" fontId="109" fillId="0" borderId="23" applyNumberFormat="0" applyFill="0" applyAlignment="0" applyProtection="0"/>
    <xf numFmtId="0" fontId="111" fillId="0" borderId="23" applyNumberFormat="0" applyFill="0" applyAlignment="0" applyProtection="0"/>
    <xf numFmtId="0" fontId="109" fillId="0" borderId="23" applyNumberFormat="0" applyFill="0" applyAlignment="0" applyProtection="0"/>
    <xf numFmtId="0" fontId="112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8" fillId="0" borderId="23" applyNumberFormat="0" applyFill="0" applyAlignment="0" applyProtection="0"/>
    <xf numFmtId="0" fontId="108" fillId="0" borderId="23" applyNumberFormat="0" applyFill="0" applyAlignment="0" applyProtection="0"/>
    <xf numFmtId="0" fontId="32" fillId="0" borderId="26" applyNumberFormat="0" applyFill="0" applyAlignment="0" applyProtection="0"/>
    <xf numFmtId="0" fontId="32" fillId="0" borderId="26" applyNumberFormat="0" applyFill="0" applyAlignment="0" applyProtection="0"/>
    <xf numFmtId="0" fontId="32" fillId="0" borderId="26" applyNumberFormat="0" applyFill="0" applyAlignment="0" applyProtection="0"/>
    <xf numFmtId="0" fontId="113" fillId="0" borderId="27" applyNumberFormat="0" applyFill="0" applyAlignment="0" applyProtection="0"/>
    <xf numFmtId="0" fontId="114" fillId="0" borderId="4" applyNumberFormat="0" applyFill="0" applyAlignment="0" applyProtection="0"/>
    <xf numFmtId="0" fontId="113" fillId="0" borderId="27" applyNumberFormat="0" applyFill="0" applyAlignment="0" applyProtection="0"/>
    <xf numFmtId="0" fontId="32" fillId="0" borderId="26" applyNumberFormat="0" applyFill="0" applyAlignment="0" applyProtection="0"/>
    <xf numFmtId="0" fontId="113" fillId="0" borderId="27" applyNumberFormat="0" applyFill="0" applyAlignment="0" applyProtection="0"/>
    <xf numFmtId="0" fontId="114" fillId="0" borderId="26" applyNumberFormat="0" applyFill="0" applyAlignment="0" applyProtection="0"/>
    <xf numFmtId="0" fontId="113" fillId="0" borderId="27" applyNumberFormat="0" applyFill="0" applyAlignment="0" applyProtection="0"/>
    <xf numFmtId="0" fontId="113" fillId="0" borderId="27" applyNumberFormat="0" applyFill="0" applyAlignment="0" applyProtection="0"/>
    <xf numFmtId="0" fontId="114" fillId="0" borderId="26" applyNumberFormat="0" applyFill="0" applyAlignment="0" applyProtection="0"/>
    <xf numFmtId="0" fontId="113" fillId="0" borderId="27" applyNumberFormat="0" applyFill="0" applyAlignment="0" applyProtection="0"/>
    <xf numFmtId="0" fontId="114" fillId="0" borderId="26" applyNumberFormat="0" applyFill="0" applyAlignment="0" applyProtection="0"/>
    <xf numFmtId="0" fontId="113" fillId="0" borderId="27" applyNumberFormat="0" applyFill="0" applyAlignment="0" applyProtection="0"/>
    <xf numFmtId="0" fontId="115" fillId="0" borderId="27" applyNumberFormat="0" applyFill="0" applyAlignment="0" applyProtection="0"/>
    <xf numFmtId="0" fontId="113" fillId="0" borderId="27" applyNumberFormat="0" applyFill="0" applyAlignment="0" applyProtection="0"/>
    <xf numFmtId="0" fontId="116" fillId="0" borderId="27" applyNumberFormat="0" applyFill="0" applyAlignment="0" applyProtection="0"/>
    <xf numFmtId="0" fontId="113" fillId="0" borderId="27" applyNumberFormat="0" applyFill="0" applyAlignment="0" applyProtection="0"/>
    <xf numFmtId="0" fontId="113" fillId="0" borderId="27" applyNumberFormat="0" applyFill="0" applyAlignment="0" applyProtection="0"/>
    <xf numFmtId="0" fontId="32" fillId="0" borderId="26" applyNumberFormat="0" applyFill="0" applyAlignment="0" applyProtection="0"/>
    <xf numFmtId="0" fontId="32" fillId="0" borderId="26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7" fillId="0" borderId="9"/>
    <xf numFmtId="0" fontId="118" fillId="0" borderId="0"/>
    <xf numFmtId="0" fontId="119" fillId="0" borderId="28" applyNumberFormat="0" applyFill="0" applyAlignment="0" applyProtection="0"/>
    <xf numFmtId="0" fontId="120" fillId="0" borderId="0" applyNumberFormat="0" applyFill="0" applyBorder="0" applyAlignment="0" applyProtection="0">
      <alignment vertical="top"/>
      <protection locked="0"/>
    </xf>
    <xf numFmtId="10" fontId="13" fillId="45" borderId="29" applyNumberFormat="0" applyBorder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5" borderId="1" applyNumberFormat="0" applyAlignment="0" applyProtection="0"/>
    <xf numFmtId="0" fontId="33" fillId="5" borderId="1" applyNumberFormat="0" applyAlignment="0" applyProtection="0"/>
    <xf numFmtId="0" fontId="121" fillId="7" borderId="1" applyNumberFormat="0" applyAlignment="0" applyProtection="0"/>
    <xf numFmtId="0" fontId="121" fillId="7" borderId="1" applyNumberFormat="0" applyAlignment="0" applyProtection="0"/>
    <xf numFmtId="0" fontId="33" fillId="5" borderId="1" applyNumberFormat="0" applyAlignment="0" applyProtection="0"/>
    <xf numFmtId="0" fontId="33" fillId="5" borderId="1" applyNumberFormat="0" applyAlignment="0" applyProtection="0"/>
    <xf numFmtId="0" fontId="121" fillId="5" borderId="1" applyNumberFormat="0" applyAlignment="0" applyProtection="0"/>
    <xf numFmtId="0" fontId="33" fillId="5" borderId="1" applyNumberFormat="0" applyAlignment="0" applyProtection="0"/>
    <xf numFmtId="0" fontId="33" fillId="5" borderId="1" applyNumberFormat="0" applyAlignment="0" applyProtection="0"/>
    <xf numFmtId="0" fontId="121" fillId="5" borderId="1" applyNumberFormat="0" applyAlignment="0" applyProtection="0"/>
    <xf numFmtId="0" fontId="33" fillId="5" borderId="1" applyNumberFormat="0" applyAlignment="0" applyProtection="0"/>
    <xf numFmtId="0" fontId="121" fillId="5" borderId="1" applyNumberFormat="0" applyAlignment="0" applyProtection="0"/>
    <xf numFmtId="0" fontId="33" fillId="5" borderId="1" applyNumberFormat="0" applyAlignment="0" applyProtection="0"/>
    <xf numFmtId="0" fontId="122" fillId="5" borderId="1" applyNumberFormat="0" applyAlignment="0" applyProtection="0"/>
    <xf numFmtId="0" fontId="33" fillId="5" borderId="1" applyNumberFormat="0" applyAlignment="0" applyProtection="0"/>
    <xf numFmtId="0" fontId="33" fillId="5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41" fontId="123" fillId="0" borderId="0">
      <alignment horizontal="left"/>
    </xf>
    <xf numFmtId="0" fontId="13" fillId="46" borderId="0"/>
    <xf numFmtId="0" fontId="124" fillId="0" borderId="30" applyNumberFormat="0" applyFill="0" applyAlignment="0" applyProtection="0"/>
    <xf numFmtId="0" fontId="124" fillId="0" borderId="30" applyNumberFormat="0" applyFill="0" applyAlignment="0" applyProtection="0"/>
    <xf numFmtId="0" fontId="124" fillId="0" borderId="30" applyNumberFormat="0" applyFill="0" applyAlignment="0" applyProtection="0"/>
    <xf numFmtId="0" fontId="124" fillId="0" borderId="30" applyNumberFormat="0" applyFill="0" applyAlignment="0" applyProtection="0"/>
    <xf numFmtId="0" fontId="125" fillId="0" borderId="5" applyNumberFormat="0" applyFill="0" applyAlignment="0" applyProtection="0"/>
    <xf numFmtId="0" fontId="124" fillId="0" borderId="30" applyNumberFormat="0" applyFill="0" applyAlignment="0" applyProtection="0"/>
    <xf numFmtId="0" fontId="124" fillId="0" borderId="30" applyNumberFormat="0" applyFill="0" applyAlignment="0" applyProtection="0"/>
    <xf numFmtId="0" fontId="126" fillId="0" borderId="30" applyNumberFormat="0" applyFill="0" applyAlignment="0" applyProtection="0"/>
    <xf numFmtId="0" fontId="124" fillId="0" borderId="30" applyNumberFormat="0" applyFill="0" applyAlignment="0" applyProtection="0"/>
    <xf numFmtId="0" fontId="124" fillId="0" borderId="30" applyNumberFormat="0" applyFill="0" applyAlignment="0" applyProtection="0"/>
    <xf numFmtId="0" fontId="126" fillId="0" borderId="30" applyNumberFormat="0" applyFill="0" applyAlignment="0" applyProtection="0"/>
    <xf numFmtId="0" fontId="124" fillId="0" borderId="30" applyNumberFormat="0" applyFill="0" applyAlignment="0" applyProtection="0"/>
    <xf numFmtId="0" fontId="126" fillId="0" borderId="30" applyNumberFormat="0" applyFill="0" applyAlignment="0" applyProtection="0"/>
    <xf numFmtId="0" fontId="124" fillId="0" borderId="30" applyNumberFormat="0" applyFill="0" applyAlignment="0" applyProtection="0"/>
    <xf numFmtId="0" fontId="127" fillId="0" borderId="30" applyNumberFormat="0" applyFill="0" applyAlignment="0" applyProtection="0"/>
    <xf numFmtId="0" fontId="124" fillId="0" borderId="30" applyNumberFormat="0" applyFill="0" applyAlignment="0" applyProtection="0"/>
    <xf numFmtId="0" fontId="124" fillId="0" borderId="30" applyNumberFormat="0" applyFill="0" applyAlignment="0" applyProtection="0"/>
    <xf numFmtId="0" fontId="124" fillId="0" borderId="30" applyNumberFormat="0" applyFill="0" applyAlignment="0" applyProtection="0"/>
    <xf numFmtId="0" fontId="124" fillId="0" borderId="30" applyNumberFormat="0" applyFill="0" applyAlignment="0" applyProtection="0"/>
    <xf numFmtId="201" fontId="13" fillId="0" borderId="0" applyFont="0" applyFill="0" applyBorder="0" applyAlignment="0" applyProtection="0"/>
    <xf numFmtId="202" fontId="128" fillId="0" borderId="0" applyFont="0" applyFill="0" applyBorder="0" applyProtection="0">
      <alignment horizontal="right"/>
    </xf>
    <xf numFmtId="0" fontId="69" fillId="0" borderId="0" applyFont="0" applyFill="0" applyBorder="0" applyAlignment="0" applyProtection="0"/>
    <xf numFmtId="203" fontId="13" fillId="46" borderId="0" applyFont="0" applyBorder="0" applyAlignment="0" applyProtection="0">
      <alignment horizontal="right"/>
      <protection hidden="1"/>
    </xf>
    <xf numFmtId="0" fontId="129" fillId="7" borderId="0" applyNumberFormat="0" applyBorder="0" applyAlignment="0" applyProtection="0"/>
    <xf numFmtId="0" fontId="129" fillId="7" borderId="0" applyNumberFormat="0" applyBorder="0" applyAlignment="0" applyProtection="0"/>
    <xf numFmtId="0" fontId="129" fillId="7" borderId="0" applyNumberFormat="0" applyBorder="0" applyAlignment="0" applyProtection="0"/>
    <xf numFmtId="0" fontId="129" fillId="7" borderId="0" applyNumberFormat="0" applyBorder="0" applyAlignment="0" applyProtection="0"/>
    <xf numFmtId="0" fontId="130" fillId="7" borderId="0" applyNumberFormat="0" applyBorder="0" applyAlignment="0" applyProtection="0"/>
    <xf numFmtId="0" fontId="129" fillId="7" borderId="0" applyNumberFormat="0" applyBorder="0" applyAlignment="0" applyProtection="0"/>
    <xf numFmtId="0" fontId="129" fillId="7" borderId="0" applyNumberFormat="0" applyBorder="0" applyAlignment="0" applyProtection="0"/>
    <xf numFmtId="0" fontId="131" fillId="7" borderId="0" applyNumberFormat="0" applyBorder="0" applyAlignment="0" applyProtection="0"/>
    <xf numFmtId="0" fontId="129" fillId="7" borderId="0" applyNumberFormat="0" applyBorder="0" applyAlignment="0" applyProtection="0"/>
    <xf numFmtId="0" fontId="129" fillId="7" borderId="0" applyNumberFormat="0" applyBorder="0" applyAlignment="0" applyProtection="0"/>
    <xf numFmtId="0" fontId="131" fillId="7" borderId="0" applyNumberFormat="0" applyBorder="0" applyAlignment="0" applyProtection="0"/>
    <xf numFmtId="0" fontId="129" fillId="7" borderId="0" applyNumberFormat="0" applyBorder="0" applyAlignment="0" applyProtection="0"/>
    <xf numFmtId="0" fontId="131" fillId="7" borderId="0" applyNumberFormat="0" applyBorder="0" applyAlignment="0" applyProtection="0"/>
    <xf numFmtId="0" fontId="129" fillId="7" borderId="0" applyNumberFormat="0" applyBorder="0" applyAlignment="0" applyProtection="0"/>
    <xf numFmtId="0" fontId="132" fillId="7" borderId="0" applyNumberFormat="0" applyBorder="0" applyAlignment="0" applyProtection="0"/>
    <xf numFmtId="0" fontId="129" fillId="7" borderId="0" applyNumberFormat="0" applyBorder="0" applyAlignment="0" applyProtection="0"/>
    <xf numFmtId="0" fontId="129" fillId="7" borderId="0" applyNumberFormat="0" applyBorder="0" applyAlignment="0" applyProtection="0"/>
    <xf numFmtId="0" fontId="129" fillId="7" borderId="0" applyNumberFormat="0" applyBorder="0" applyAlignment="0" applyProtection="0"/>
    <xf numFmtId="0" fontId="129" fillId="7" borderId="0" applyNumberFormat="0" applyBorder="0" applyAlignment="0" applyProtection="0"/>
    <xf numFmtId="37" fontId="133" fillId="0" borderId="0"/>
    <xf numFmtId="38" fontId="13" fillId="0" borderId="0" applyFont="0" applyFill="0" applyBorder="0" applyAlignment="0"/>
    <xf numFmtId="195" fontId="3" fillId="0" borderId="0" applyFont="0" applyFill="0" applyBorder="0" applyAlignment="0"/>
    <xf numFmtId="195" fontId="3" fillId="0" borderId="0" applyFont="0" applyFill="0" applyBorder="0" applyAlignment="0"/>
    <xf numFmtId="40" fontId="13" fillId="0" borderId="0" applyFont="0" applyFill="0" applyBorder="0" applyAlignment="0"/>
    <xf numFmtId="204" fontId="13" fillId="0" borderId="0" applyFont="0" applyFill="0" applyBorder="0" applyAlignment="0"/>
    <xf numFmtId="0" fontId="6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9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5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38" fontId="3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3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38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38" fontId="3" fillId="0" borderId="0"/>
    <xf numFmtId="5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/>
    <xf numFmtId="0" fontId="16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3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37" fontId="53" fillId="0" borderId="0"/>
    <xf numFmtId="0" fontId="8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134" fillId="0" borderId="0"/>
    <xf numFmtId="0" fontId="3" fillId="0" borderId="0"/>
    <xf numFmtId="0" fontId="3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5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38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1" fillId="0" borderId="0"/>
    <xf numFmtId="0" fontId="3" fillId="0" borderId="0"/>
    <xf numFmtId="0" fontId="13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7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7" fillId="0" borderId="0"/>
    <xf numFmtId="0" fontId="136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7" fontId="53" fillId="0" borderId="0"/>
    <xf numFmtId="0" fontId="91" fillId="0" borderId="0"/>
    <xf numFmtId="0" fontId="2" fillId="0" borderId="0"/>
    <xf numFmtId="0" fontId="7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36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38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38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3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/>
    <xf numFmtId="38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63" fillId="0" borderId="0"/>
    <xf numFmtId="0" fontId="3" fillId="0" borderId="0"/>
    <xf numFmtId="0" fontId="3" fillId="0" borderId="0"/>
    <xf numFmtId="0" fontId="2" fillId="0" borderId="0"/>
    <xf numFmtId="0" fontId="9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9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91" fillId="0" borderId="0"/>
    <xf numFmtId="0" fontId="6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7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5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90" fillId="0" borderId="0" applyNumberFormat="0" applyFill="0" applyBorder="0" applyAlignment="0" applyProtection="0"/>
    <xf numFmtId="0" fontId="6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6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7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3" fillId="0" borderId="0"/>
    <xf numFmtId="0" fontId="6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7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3" fillId="0" borderId="0"/>
    <xf numFmtId="0" fontId="3" fillId="0" borderId="0"/>
    <xf numFmtId="0" fontId="6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195" fontId="93" fillId="0" borderId="0" applyNumberFormat="0" applyFill="0" applyBorder="0" applyAlignment="0" applyProtection="0"/>
    <xf numFmtId="205" fontId="13" fillId="0" borderId="0" applyFont="0" applyFill="0" applyBorder="0" applyAlignment="0" applyProtection="0"/>
    <xf numFmtId="0" fontId="3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3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6" applyNumberFormat="0" applyFont="0" applyAlignment="0" applyProtection="0"/>
    <xf numFmtId="0" fontId="16" fillId="47" borderId="3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7" borderId="31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10" fillId="47" borderId="31" applyNumberFormat="0" applyFont="0" applyAlignment="0" applyProtection="0"/>
    <xf numFmtId="0" fontId="3" fillId="4" borderId="1" applyNumberFormat="0" applyFont="0" applyAlignment="0" applyProtection="0"/>
    <xf numFmtId="0" fontId="10" fillId="47" borderId="3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10" fillId="47" borderId="3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10" fillId="47" borderId="3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2" fillId="47" borderId="31" applyNumberFormat="0" applyFont="0" applyAlignment="0" applyProtection="0"/>
    <xf numFmtId="0" fontId="2" fillId="47" borderId="31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16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6" applyNumberFormat="0" applyFont="0" applyAlignment="0" applyProtection="0"/>
    <xf numFmtId="0" fontId="3" fillId="4" borderId="1" applyNumberFormat="0" applyFont="0" applyAlignment="0" applyProtection="0"/>
    <xf numFmtId="0" fontId="3" fillId="4" borderId="1" applyNumberFormat="0" applyFont="0" applyAlignment="0" applyProtection="0"/>
    <xf numFmtId="43" fontId="121" fillId="0" borderId="0"/>
    <xf numFmtId="206" fontId="13" fillId="0" borderId="0" applyFont="0" applyFill="0" applyBorder="0" applyAlignment="0" applyProtection="0"/>
    <xf numFmtId="191" fontId="90" fillId="0" borderId="0" applyProtection="0"/>
    <xf numFmtId="207" fontId="137" fillId="0" borderId="0"/>
    <xf numFmtId="208" fontId="13" fillId="0" borderId="0" applyFont="0" applyFill="0" applyBorder="0" applyAlignment="0" applyProtection="0"/>
    <xf numFmtId="0" fontId="38" fillId="16" borderId="7" applyNumberFormat="0" applyAlignment="0" applyProtection="0"/>
    <xf numFmtId="0" fontId="38" fillId="16" borderId="7" applyNumberFormat="0" applyAlignment="0" applyProtection="0"/>
    <xf numFmtId="0" fontId="38" fillId="16" borderId="7" applyNumberFormat="0" applyAlignment="0" applyProtection="0"/>
    <xf numFmtId="0" fontId="38" fillId="23" borderId="7" applyNumberFormat="0" applyAlignment="0" applyProtection="0"/>
    <xf numFmtId="0" fontId="138" fillId="16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1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138" fillId="23" borderId="7" applyNumberFormat="0" applyAlignment="0" applyProtection="0"/>
    <xf numFmtId="0" fontId="38" fillId="23" borderId="7" applyNumberFormat="0" applyAlignment="0" applyProtection="0"/>
    <xf numFmtId="0" fontId="138" fillId="23" borderId="7" applyNumberFormat="0" applyAlignment="0" applyProtection="0"/>
    <xf numFmtId="0" fontId="38" fillId="23" borderId="7" applyNumberFormat="0" applyAlignment="0" applyProtection="0"/>
    <xf numFmtId="0" fontId="139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16" borderId="7" applyNumberFormat="0" applyAlignment="0" applyProtection="0"/>
    <xf numFmtId="0" fontId="38" fillId="16" borderId="7" applyNumberFormat="0" applyAlignment="0" applyProtection="0"/>
    <xf numFmtId="0" fontId="140" fillId="0" borderId="0" applyFill="0" applyBorder="0" applyProtection="0">
      <alignment horizontal="left"/>
    </xf>
    <xf numFmtId="0" fontId="141" fillId="0" borderId="0" applyFill="0" applyBorder="0" applyProtection="0">
      <alignment horizontal="left"/>
    </xf>
    <xf numFmtId="0" fontId="89" fillId="0" borderId="0"/>
    <xf numFmtId="0" fontId="90" fillId="0" borderId="0"/>
    <xf numFmtId="209" fontId="3" fillId="0" borderId="0" applyFont="0" applyFill="0" applyBorder="0" applyAlignment="0"/>
    <xf numFmtId="209" fontId="3" fillId="0" borderId="0" applyFont="0" applyFill="0" applyBorder="0" applyAlignment="0"/>
    <xf numFmtId="210" fontId="13" fillId="0" borderId="0" applyFont="0" applyFill="0" applyBorder="0" applyAlignment="0"/>
    <xf numFmtId="211" fontId="3" fillId="0" borderId="0" applyFont="0" applyFill="0" applyBorder="0" applyAlignment="0"/>
    <xf numFmtId="211" fontId="3" fillId="0" borderId="0" applyFont="0" applyFill="0" applyBorder="0" applyAlignment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8" fontId="90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12" fontId="71" fillId="0" borderId="0" applyFont="0" applyFill="0" applyBorder="0" applyProtection="0">
      <alignment horizontal="right"/>
    </xf>
    <xf numFmtId="213" fontId="13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3" fontId="3" fillId="0" borderId="0">
      <alignment horizontal="left" vertical="top"/>
    </xf>
    <xf numFmtId="3" fontId="3" fillId="0" borderId="0">
      <alignment horizontal="left" vertical="top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0" fontId="48" fillId="0" borderId="9">
      <alignment horizontal="center"/>
    </xf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0" fontId="7" fillId="48" borderId="0" applyNumberFormat="0" applyFont="0" applyBorder="0" applyAlignment="0" applyProtection="0"/>
    <xf numFmtId="3" fontId="3" fillId="0" borderId="0">
      <alignment horizontal="right" vertical="top"/>
    </xf>
    <xf numFmtId="3" fontId="3" fillId="0" borderId="0">
      <alignment horizontal="right" vertical="top"/>
    </xf>
    <xf numFmtId="41" fontId="50" fillId="46" borderId="15" applyFill="0"/>
    <xf numFmtId="0" fontId="142" fillId="0" borderId="0">
      <alignment horizontal="left" indent="7"/>
    </xf>
    <xf numFmtId="41" fontId="50" fillId="0" borderId="15" applyFill="0">
      <alignment horizontal="left" indent="2"/>
    </xf>
    <xf numFmtId="167" fontId="143" fillId="0" borderId="12" applyFill="0">
      <alignment horizontal="right"/>
    </xf>
    <xf numFmtId="0" fontId="4" fillId="0" borderId="29" applyNumberFormat="0" applyFont="0" applyBorder="0">
      <alignment horizontal="right"/>
    </xf>
    <xf numFmtId="0" fontId="144" fillId="0" borderId="0" applyFill="0"/>
    <xf numFmtId="0" fontId="15" fillId="0" borderId="0" applyFill="0"/>
    <xf numFmtId="4" fontId="143" fillId="0" borderId="12" applyFill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74" fillId="0" borderId="0" applyFill="0">
      <alignment horizontal="left" indent="1"/>
    </xf>
    <xf numFmtId="0" fontId="145" fillId="0" borderId="0" applyFill="0">
      <alignment horizontal="left" indent="1"/>
    </xf>
    <xf numFmtId="4" fontId="69" fillId="0" borderId="0" applyFill="0"/>
    <xf numFmtId="0" fontId="3" fillId="0" borderId="0" applyNumberFormat="0" applyFont="0" applyFill="0" applyBorder="0" applyAlignment="0"/>
    <xf numFmtId="0" fontId="3" fillId="0" borderId="0" applyNumberFormat="0" applyFont="0" applyFill="0" applyBorder="0" applyAlignment="0"/>
    <xf numFmtId="0" fontId="74" fillId="0" borderId="0" applyFill="0">
      <alignment horizontal="left" indent="2"/>
    </xf>
    <xf numFmtId="0" fontId="15" fillId="0" borderId="0" applyFill="0">
      <alignment horizontal="left" indent="2"/>
    </xf>
    <xf numFmtId="4" fontId="69" fillId="0" borderId="0" applyFill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146" fillId="0" borderId="0">
      <alignment horizontal="left" indent="3"/>
    </xf>
    <xf numFmtId="0" fontId="54" fillId="0" borderId="0" applyFill="0">
      <alignment horizontal="left" indent="3"/>
    </xf>
    <xf numFmtId="4" fontId="69" fillId="0" borderId="0" applyFill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76" fillId="0" borderId="0">
      <alignment horizontal="left" indent="4"/>
    </xf>
    <xf numFmtId="0" fontId="3" fillId="0" borderId="0" applyFill="0">
      <alignment horizontal="left" indent="4"/>
    </xf>
    <xf numFmtId="0" fontId="3" fillId="0" borderId="0" applyFill="0">
      <alignment horizontal="left" indent="4"/>
    </xf>
    <xf numFmtId="4" fontId="77" fillId="0" borderId="0" applyFill="0"/>
    <xf numFmtId="0" fontId="3" fillId="0" borderId="0" applyNumberFormat="0" applyFont="0" applyBorder="0" applyAlignment="0"/>
    <xf numFmtId="0" fontId="3" fillId="0" borderId="0" applyNumberFormat="0" applyFont="0" applyBorder="0" applyAlignment="0"/>
    <xf numFmtId="0" fontId="78" fillId="0" borderId="0">
      <alignment horizontal="left" indent="5"/>
    </xf>
    <xf numFmtId="0" fontId="79" fillId="0" borderId="0" applyFill="0">
      <alignment horizontal="left" indent="5"/>
    </xf>
    <xf numFmtId="4" fontId="80" fillId="0" borderId="0" applyFill="0"/>
    <xf numFmtId="0" fontId="3" fillId="0" borderId="0" applyNumberFormat="0" applyFont="0" applyFill="0" applyBorder="0" applyAlignment="0"/>
    <xf numFmtId="0" fontId="3" fillId="0" borderId="0" applyNumberFormat="0" applyFont="0" applyFill="0" applyBorder="0" applyAlignment="0"/>
    <xf numFmtId="0" fontId="81" fillId="0" borderId="0" applyFill="0">
      <alignment horizontal="left" indent="6"/>
    </xf>
    <xf numFmtId="0" fontId="77" fillId="0" borderId="0" applyFill="0">
      <alignment horizontal="left" indent="6"/>
    </xf>
    <xf numFmtId="195" fontId="147" fillId="0" borderId="0" applyNumberFormat="0" applyFill="0" applyBorder="0" applyAlignment="0" applyProtection="0">
      <alignment horizontal="left"/>
    </xf>
    <xf numFmtId="0" fontId="13" fillId="0" borderId="0" applyNumberFormat="0" applyBorder="0" applyAlignment="0" applyProtection="0"/>
    <xf numFmtId="0" fontId="6" fillId="49" borderId="0" applyNumberFormat="0" applyFont="0" applyBorder="0" applyAlignment="0" applyProtection="0"/>
    <xf numFmtId="214" fontId="13" fillId="0" borderId="0" applyFont="0" applyFill="0" applyBorder="0" applyAlignment="0" applyProtection="0"/>
    <xf numFmtId="37" fontId="148" fillId="0" borderId="32">
      <alignment horizontal="left"/>
    </xf>
    <xf numFmtId="0" fontId="3" fillId="5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3" fillId="0" borderId="0" applyFont="0" applyFill="0" applyBorder="0" applyProtection="0">
      <alignment horizontal="right"/>
    </xf>
    <xf numFmtId="2" fontId="3" fillId="0" borderId="0" applyFont="0" applyFill="0" applyBorder="0" applyProtection="0">
      <alignment horizontal="right"/>
    </xf>
    <xf numFmtId="2" fontId="3" fillId="0" borderId="0" applyFont="0" applyFill="0" applyBorder="0" applyProtection="0">
      <alignment horizontal="right"/>
    </xf>
    <xf numFmtId="2" fontId="3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horizontal="right"/>
    </xf>
    <xf numFmtId="0" fontId="4" fillId="0" borderId="0" applyNumberFormat="0" applyFill="0" applyBorder="0" applyProtection="0">
      <alignment horizontal="right"/>
    </xf>
    <xf numFmtId="0" fontId="149" fillId="0" borderId="0" applyNumberFormat="0" applyBorder="0" applyAlignment="0"/>
    <xf numFmtId="0" fontId="42" fillId="0" borderId="0" applyNumberFormat="0" applyBorder="0" applyAlignment="0"/>
    <xf numFmtId="0" fontId="150" fillId="0" borderId="0" applyNumberFormat="0" applyBorder="0" applyAlignment="0"/>
    <xf numFmtId="0" fontId="34" fillId="0" borderId="0" applyNumberFormat="0" applyBorder="0" applyAlignment="0"/>
    <xf numFmtId="215" fontId="151" fillId="0" borderId="0"/>
    <xf numFmtId="0" fontId="143" fillId="0" borderId="0" applyFill="0" applyBorder="0" applyProtection="0">
      <alignment horizontal="center" vertical="center"/>
    </xf>
    <xf numFmtId="0" fontId="143" fillId="0" borderId="0" applyFill="0" applyBorder="0" applyProtection="0"/>
    <xf numFmtId="0" fontId="4" fillId="0" borderId="0" applyFill="0" applyBorder="0" applyProtection="0">
      <alignment horizontal="left"/>
    </xf>
    <xf numFmtId="0" fontId="152" fillId="0" borderId="0" applyFill="0" applyBorder="0" applyProtection="0">
      <alignment horizontal="left" vertical="top"/>
    </xf>
    <xf numFmtId="216" fontId="153" fillId="0" borderId="0" applyFill="0" applyBorder="0" applyAlignment="0" applyProtection="0">
      <alignment horizontal="right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5" fillId="0" borderId="33" applyNumberFormat="0" applyFill="0" applyAlignment="0" applyProtection="0"/>
    <xf numFmtId="0" fontId="155" fillId="0" borderId="33" applyNumberFormat="0" applyFill="0" applyAlignment="0" applyProtection="0"/>
    <xf numFmtId="0" fontId="155" fillId="0" borderId="33" applyNumberFormat="0" applyFill="0" applyAlignment="0" applyProtection="0"/>
    <xf numFmtId="0" fontId="155" fillId="0" borderId="33" applyNumberFormat="0" applyFill="0" applyAlignment="0" applyProtection="0"/>
    <xf numFmtId="0" fontId="155" fillId="0" borderId="33" applyNumberFormat="0" applyFill="0" applyAlignment="0" applyProtection="0"/>
    <xf numFmtId="0" fontId="155" fillId="0" borderId="33" applyNumberFormat="0" applyFill="0" applyAlignment="0" applyProtection="0"/>
    <xf numFmtId="0" fontId="155" fillId="0" borderId="34" applyNumberFormat="0" applyFill="0" applyAlignment="0" applyProtection="0"/>
    <xf numFmtId="0" fontId="155" fillId="0" borderId="34" applyNumberFormat="0" applyFill="0" applyAlignment="0" applyProtection="0"/>
    <xf numFmtId="0" fontId="34" fillId="0" borderId="35" applyNumberFormat="0" applyFill="0" applyAlignment="0" applyProtection="0"/>
    <xf numFmtId="0" fontId="155" fillId="0" borderId="34" applyNumberFormat="0" applyFill="0" applyAlignment="0" applyProtection="0"/>
    <xf numFmtId="0" fontId="155" fillId="0" borderId="33" applyNumberFormat="0" applyFill="0" applyAlignment="0" applyProtection="0"/>
    <xf numFmtId="0" fontId="155" fillId="0" borderId="34" applyNumberFormat="0" applyFill="0" applyAlignment="0" applyProtection="0"/>
    <xf numFmtId="0" fontId="155" fillId="0" borderId="34" applyNumberFormat="0" applyFill="0" applyAlignment="0" applyProtection="0"/>
    <xf numFmtId="0" fontId="155" fillId="0" borderId="33" applyNumberFormat="0" applyFill="0" applyAlignment="0" applyProtection="0"/>
    <xf numFmtId="0" fontId="155" fillId="0" borderId="34" applyNumberFormat="0" applyFill="0" applyAlignment="0" applyProtection="0"/>
    <xf numFmtId="0" fontId="34" fillId="0" borderId="33" applyNumberFormat="0" applyFill="0" applyAlignment="0" applyProtection="0"/>
    <xf numFmtId="0" fontId="155" fillId="0" borderId="34" applyNumberFormat="0" applyFill="0" applyAlignment="0" applyProtection="0"/>
    <xf numFmtId="0" fontId="155" fillId="0" borderId="34" applyNumberFormat="0" applyFill="0" applyAlignment="0" applyProtection="0"/>
    <xf numFmtId="0" fontId="155" fillId="0" borderId="34" applyNumberFormat="0" applyFill="0" applyAlignment="0" applyProtection="0"/>
    <xf numFmtId="0" fontId="155" fillId="0" borderId="34" applyNumberFormat="0" applyFill="0" applyAlignment="0" applyProtection="0"/>
    <xf numFmtId="0" fontId="34" fillId="0" borderId="33" applyNumberFormat="0" applyFill="0" applyAlignment="0" applyProtection="0"/>
    <xf numFmtId="0" fontId="155" fillId="0" borderId="34" applyNumberFormat="0" applyFill="0" applyAlignment="0" applyProtection="0"/>
    <xf numFmtId="0" fontId="155" fillId="0" borderId="34" applyNumberFormat="0" applyFill="0" applyAlignment="0" applyProtection="0"/>
    <xf numFmtId="0" fontId="34" fillId="0" borderId="33" applyNumberFormat="0" applyFill="0" applyAlignment="0" applyProtection="0"/>
    <xf numFmtId="0" fontId="155" fillId="0" borderId="34" applyNumberFormat="0" applyFill="0" applyAlignment="0" applyProtection="0"/>
    <xf numFmtId="0" fontId="155" fillId="0" borderId="34" applyNumberFormat="0" applyFill="0" applyAlignment="0" applyProtection="0"/>
    <xf numFmtId="0" fontId="156" fillId="0" borderId="34" applyNumberFormat="0" applyFill="0" applyAlignment="0" applyProtection="0"/>
    <xf numFmtId="0" fontId="155" fillId="0" borderId="34" applyNumberFormat="0" applyFill="0" applyAlignment="0" applyProtection="0"/>
    <xf numFmtId="0" fontId="155" fillId="0" borderId="34" applyNumberFormat="0" applyFill="0" applyAlignment="0" applyProtection="0"/>
    <xf numFmtId="0" fontId="34" fillId="0" borderId="34" applyNumberFormat="0" applyFill="0" applyAlignment="0" applyProtection="0"/>
    <xf numFmtId="0" fontId="155" fillId="0" borderId="34" applyNumberFormat="0" applyFill="0" applyAlignment="0" applyProtection="0"/>
    <xf numFmtId="0" fontId="155" fillId="0" borderId="34" applyNumberFormat="0" applyFill="0" applyAlignment="0" applyProtection="0"/>
    <xf numFmtId="0" fontId="155" fillId="0" borderId="34" applyNumberFormat="0" applyFill="0" applyAlignment="0" applyProtection="0"/>
    <xf numFmtId="0" fontId="155" fillId="0" borderId="33" applyNumberFormat="0" applyFill="0" applyAlignment="0" applyProtection="0"/>
    <xf numFmtId="0" fontId="155" fillId="0" borderId="33" applyNumberFormat="0" applyFill="0" applyAlignment="0" applyProtection="0"/>
    <xf numFmtId="0" fontId="155" fillId="0" borderId="34" applyNumberFormat="0" applyFill="0" applyAlignment="0" applyProtection="0"/>
    <xf numFmtId="0" fontId="155" fillId="0" borderId="33" applyNumberFormat="0" applyFill="0" applyAlignment="0" applyProtection="0"/>
    <xf numFmtId="0" fontId="155" fillId="0" borderId="33" applyNumberFormat="0" applyFill="0" applyAlignment="0" applyProtection="0"/>
    <xf numFmtId="217" fontId="3" fillId="0" borderId="0"/>
    <xf numFmtId="217" fontId="3" fillId="0" borderId="0"/>
    <xf numFmtId="38" fontId="13" fillId="51" borderId="0" applyNumberFormat="0" applyBorder="0" applyAlignment="0" applyProtection="0"/>
    <xf numFmtId="37" fontId="13" fillId="46" borderId="0" applyNumberFormat="0" applyBorder="0" applyAlignment="0" applyProtection="0"/>
    <xf numFmtId="37" fontId="13" fillId="0" borderId="0"/>
    <xf numFmtId="37" fontId="13" fillId="51" borderId="0" applyNumberFormat="0" applyBorder="0" applyAlignment="0" applyProtection="0"/>
    <xf numFmtId="3" fontId="43" fillId="0" borderId="28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1" fontId="71" fillId="0" borderId="0" applyFont="0" applyFill="0" applyBorder="0" applyProtection="0">
      <alignment horizontal="right"/>
    </xf>
    <xf numFmtId="0" fontId="92" fillId="52" borderId="36">
      <alignment horizontal="center" vertical="top"/>
    </xf>
    <xf numFmtId="180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0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5" fontId="5" fillId="0" borderId="0" xfId="0" applyNumberFormat="1" applyFont="1"/>
    <xf numFmtId="0" fontId="5" fillId="0" borderId="0" xfId="0" quotePrefix="1" applyFont="1" applyAlignment="1">
      <alignment horizontal="left"/>
    </xf>
    <xf numFmtId="165" fontId="5" fillId="0" borderId="0" xfId="33" applyNumberFormat="1" applyFont="1"/>
    <xf numFmtId="0" fontId="5" fillId="0" borderId="0" xfId="0" applyFont="1" applyAlignment="1">
      <alignment horizontal="center"/>
    </xf>
    <xf numFmtId="10" fontId="5" fillId="0" borderId="0" xfId="0" applyNumberFormat="1" applyFont="1"/>
    <xf numFmtId="0" fontId="6" fillId="0" borderId="0" xfId="0" applyFont="1"/>
    <xf numFmtId="0" fontId="1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Font="1" applyAlignment="1"/>
    <xf numFmtId="7" fontId="0" fillId="0" borderId="0" xfId="0" applyNumberFormat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5" fillId="0" borderId="0" xfId="0" applyNumberFormat="1" applyFont="1"/>
    <xf numFmtId="165" fontId="5" fillId="0" borderId="12" xfId="33" applyNumberFormat="1" applyFont="1" applyBorder="1"/>
    <xf numFmtId="165" fontId="5" fillId="0" borderId="12" xfId="0" applyNumberFormat="1" applyFont="1" applyBorder="1"/>
    <xf numFmtId="10" fontId="5" fillId="0" borderId="12" xfId="0" applyNumberFormat="1" applyFont="1" applyBorder="1"/>
    <xf numFmtId="0" fontId="5" fillId="0" borderId="12" xfId="0" applyFont="1" applyBorder="1"/>
    <xf numFmtId="165" fontId="5" fillId="0" borderId="13" xfId="33" applyNumberFormat="1" applyFont="1" applyBorder="1"/>
    <xf numFmtId="0" fontId="5" fillId="0" borderId="12" xfId="0" applyFont="1" applyBorder="1" applyAlignment="1">
      <alignment horizontal="center"/>
    </xf>
    <xf numFmtId="10" fontId="5" fillId="0" borderId="0" xfId="82" applyNumberFormat="1" applyFont="1"/>
    <xf numFmtId="164" fontId="5" fillId="0" borderId="0" xfId="82" applyNumberFormat="1" applyFont="1"/>
    <xf numFmtId="10" fontId="5" fillId="0" borderId="13" xfId="82" applyNumberFormat="1" applyFont="1" applyBorder="1"/>
    <xf numFmtId="10" fontId="5" fillId="0" borderId="0" xfId="0" applyNumberFormat="1" applyFont="1" applyBorder="1"/>
    <xf numFmtId="165" fontId="5" fillId="0" borderId="0" xfId="33" applyNumberFormat="1" applyFont="1" applyBorder="1"/>
    <xf numFmtId="10" fontId="5" fillId="0" borderId="0" xfId="0" applyNumberFormat="1" applyFont="1" applyFill="1" applyAlignment="1"/>
    <xf numFmtId="10" fontId="5" fillId="0" borderId="0" xfId="0" applyNumberFormat="1" applyFont="1" applyFill="1" applyBorder="1" applyAlignment="1"/>
    <xf numFmtId="10" fontId="5" fillId="0" borderId="0" xfId="0" applyNumberFormat="1" applyFont="1" applyAlignment="1"/>
    <xf numFmtId="10" fontId="5" fillId="0" borderId="12" xfId="0" applyNumberFormat="1" applyFont="1" applyFill="1" applyBorder="1" applyAlignment="1"/>
    <xf numFmtId="10" fontId="5" fillId="0" borderId="12" xfId="82" applyNumberFormat="1" applyFont="1" applyFill="1" applyBorder="1" applyAlignment="1"/>
    <xf numFmtId="10" fontId="5" fillId="0" borderId="0" xfId="82" applyNumberFormat="1" applyFont="1" applyFill="1" applyBorder="1" applyAlignment="1"/>
    <xf numFmtId="164" fontId="6" fillId="0" borderId="0" xfId="82" applyNumberFormat="1" applyFont="1"/>
    <xf numFmtId="164" fontId="5" fillId="0" borderId="12" xfId="82" applyNumberFormat="1" applyFont="1" applyBorder="1"/>
    <xf numFmtId="164" fontId="5" fillId="0" borderId="0" xfId="0" applyNumberFormat="1" applyFont="1" applyFill="1" applyBorder="1"/>
    <xf numFmtId="0" fontId="0" fillId="0" borderId="0" xfId="0" applyBorder="1"/>
    <xf numFmtId="10" fontId="5" fillId="0" borderId="0" xfId="82" applyNumberFormat="1" applyFont="1" applyBorder="1"/>
    <xf numFmtId="164" fontId="5" fillId="0" borderId="0" xfId="0" applyNumberFormat="1" applyFont="1" applyBorder="1"/>
    <xf numFmtId="165" fontId="0" fillId="0" borderId="0" xfId="0" applyNumberFormat="1"/>
    <xf numFmtId="171" fontId="0" fillId="0" borderId="0" xfId="0" applyNumberFormat="1"/>
    <xf numFmtId="169" fontId="5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/>
    <xf numFmtId="168" fontId="6" fillId="0" borderId="0" xfId="0" applyNumberFormat="1" applyFont="1"/>
    <xf numFmtId="165" fontId="5" fillId="0" borderId="0" xfId="33" applyNumberFormat="1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Fill="1"/>
    <xf numFmtId="165" fontId="5" fillId="0" borderId="0" xfId="0" applyNumberFormat="1" applyFont="1" applyBorder="1"/>
    <xf numFmtId="164" fontId="6" fillId="0" borderId="0" xfId="0" applyNumberFormat="1" applyFont="1"/>
    <xf numFmtId="0" fontId="5" fillId="0" borderId="0" xfId="0" applyFont="1" applyAlignment="1">
      <alignment horizontal="left"/>
    </xf>
    <xf numFmtId="168" fontId="5" fillId="0" borderId="0" xfId="82" applyNumberFormat="1" applyFont="1" applyFill="1" applyBorder="1"/>
    <xf numFmtId="10" fontId="5" fillId="0" borderId="0" xfId="82" applyNumberFormat="1" applyFont="1" applyFill="1" applyBorder="1"/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2" xfId="0" applyFont="1" applyFill="1" applyBorder="1" applyAlignment="1">
      <alignment horizontal="center"/>
    </xf>
    <xf numFmtId="165" fontId="5" fillId="0" borderId="12" xfId="33" applyNumberFormat="1" applyFont="1" applyFill="1" applyBorder="1"/>
    <xf numFmtId="0" fontId="5" fillId="0" borderId="12" xfId="0" quotePrefix="1" applyFont="1" applyFill="1" applyBorder="1" applyAlignment="1">
      <alignment horizontal="center"/>
    </xf>
    <xf numFmtId="164" fontId="5" fillId="0" borderId="0" xfId="0" applyNumberFormat="1" applyFont="1" applyFill="1"/>
    <xf numFmtId="10" fontId="5" fillId="0" borderId="0" xfId="82" applyNumberFormat="1" applyFont="1" applyFill="1"/>
    <xf numFmtId="165" fontId="5" fillId="0" borderId="0" xfId="33" applyNumberFormat="1" applyFont="1" applyFill="1"/>
    <xf numFmtId="164" fontId="5" fillId="0" borderId="12" xfId="0" applyNumberFormat="1" applyFont="1" applyFill="1" applyBorder="1"/>
    <xf numFmtId="10" fontId="5" fillId="0" borderId="13" xfId="82" applyNumberFormat="1" applyFont="1" applyFill="1" applyBorder="1"/>
    <xf numFmtId="0" fontId="0" fillId="0" borderId="0" xfId="0" applyFill="1" applyBorder="1"/>
    <xf numFmtId="174" fontId="5" fillId="0" borderId="0" xfId="0" applyNumberFormat="1" applyFont="1"/>
    <xf numFmtId="174" fontId="5" fillId="0" borderId="0" xfId="33" applyNumberFormat="1" applyFont="1" applyBorder="1"/>
    <xf numFmtId="174" fontId="0" fillId="0" borderId="0" xfId="33" applyNumberFormat="1" applyFont="1" applyFill="1" applyAlignment="1">
      <alignment horizontal="right"/>
    </xf>
    <xf numFmtId="174" fontId="5" fillId="0" borderId="0" xfId="33" applyNumberFormat="1" applyFont="1" applyFill="1"/>
    <xf numFmtId="174" fontId="5" fillId="0" borderId="0" xfId="33" applyNumberFormat="1" applyFont="1" applyFill="1" applyAlignment="1">
      <alignment horizontal="right"/>
    </xf>
    <xf numFmtId="174" fontId="4" fillId="0" borderId="13" xfId="33" applyNumberFormat="1" applyFont="1" applyBorder="1"/>
    <xf numFmtId="0" fontId="5" fillId="0" borderId="0" xfId="0" applyFont="1" applyBorder="1"/>
    <xf numFmtId="0" fontId="4" fillId="0" borderId="0" xfId="0" applyFont="1" applyBorder="1"/>
    <xf numFmtId="174" fontId="4" fillId="0" borderId="0" xfId="0" applyNumberFormat="1" applyFont="1" applyBorder="1"/>
    <xf numFmtId="165" fontId="0" fillId="0" borderId="0" xfId="33" applyNumberFormat="1" applyFont="1"/>
    <xf numFmtId="0" fontId="4" fillId="0" borderId="0" xfId="0" applyFont="1" applyFill="1" applyAlignment="1">
      <alignment horizontal="left"/>
    </xf>
    <xf numFmtId="172" fontId="0" fillId="0" borderId="0" xfId="0" applyNumberFormat="1" applyFill="1"/>
    <xf numFmtId="173" fontId="0" fillId="0" borderId="12" xfId="33" applyNumberFormat="1" applyFont="1" applyFill="1" applyBorder="1"/>
    <xf numFmtId="0" fontId="4" fillId="0" borderId="0" xfId="0" quotePrefix="1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quotePrefix="1" applyFont="1" applyFill="1" applyBorder="1" applyAlignment="1">
      <alignment horizontal="left"/>
    </xf>
    <xf numFmtId="174" fontId="4" fillId="0" borderId="0" xfId="33" applyNumberFormat="1" applyFont="1" applyFill="1" applyBorder="1"/>
    <xf numFmtId="174" fontId="0" fillId="0" borderId="0" xfId="0" applyNumberFormat="1" applyFill="1" applyBorder="1"/>
    <xf numFmtId="174" fontId="5" fillId="0" borderId="0" xfId="33" applyNumberFormat="1" applyFont="1" applyFill="1" applyBorder="1"/>
    <xf numFmtId="173" fontId="0" fillId="0" borderId="0" xfId="33" applyNumberFormat="1" applyFont="1" applyBorder="1"/>
    <xf numFmtId="170" fontId="5" fillId="0" borderId="13" xfId="33" applyNumberFormat="1" applyFont="1" applyBorder="1" applyAlignment="1"/>
    <xf numFmtId="37" fontId="5" fillId="0" borderId="0" xfId="74" applyFont="1" applyFill="1" applyBorder="1" applyAlignment="1">
      <alignment horizontal="left"/>
    </xf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0" xfId="0" applyFill="1" applyBorder="1" applyAlignment="1">
      <alignment horizontal="center"/>
    </xf>
    <xf numFmtId="165" fontId="5" fillId="0" borderId="0" xfId="0" applyNumberFormat="1" applyFont="1" applyFill="1"/>
    <xf numFmtId="10" fontId="5" fillId="0" borderId="0" xfId="0" applyNumberFormat="1" applyFont="1" applyFill="1"/>
    <xf numFmtId="165" fontId="5" fillId="0" borderId="0" xfId="0" applyNumberFormat="1" applyFont="1" applyFill="1" applyBorder="1"/>
    <xf numFmtId="10" fontId="5" fillId="0" borderId="0" xfId="0" applyNumberFormat="1" applyFont="1" applyFill="1" applyBorder="1"/>
    <xf numFmtId="165" fontId="5" fillId="0" borderId="12" xfId="0" applyNumberFormat="1" applyFont="1" applyFill="1" applyBorder="1"/>
    <xf numFmtId="10" fontId="5" fillId="0" borderId="12" xfId="0" applyNumberFormat="1" applyFont="1" applyFill="1" applyBorder="1"/>
    <xf numFmtId="5" fontId="5" fillId="0" borderId="0" xfId="0" applyNumberFormat="1" applyFont="1" applyFill="1"/>
    <xf numFmtId="5" fontId="5" fillId="0" borderId="0" xfId="0" applyNumberFormat="1" applyFont="1" applyFill="1" applyBorder="1"/>
    <xf numFmtId="165" fontId="5" fillId="0" borderId="13" xfId="33" applyNumberFormat="1" applyFont="1" applyFill="1" applyBorder="1"/>
    <xf numFmtId="5" fontId="5" fillId="0" borderId="0" xfId="0" applyNumberFormat="1" applyFont="1" applyBorder="1"/>
    <xf numFmtId="165" fontId="46" fillId="0" borderId="13" xfId="33" applyNumberFormat="1" applyFont="1" applyFill="1" applyBorder="1"/>
    <xf numFmtId="166" fontId="0" fillId="0" borderId="0" xfId="82" applyNumberFormat="1" applyFont="1" applyFill="1"/>
    <xf numFmtId="173" fontId="46" fillId="0" borderId="0" xfId="33" applyNumberFormat="1" applyFont="1" applyFill="1" applyBorder="1"/>
    <xf numFmtId="173" fontId="0" fillId="0" borderId="0" xfId="33" applyNumberFormat="1" applyFont="1" applyFill="1" applyBorder="1"/>
    <xf numFmtId="174" fontId="4" fillId="0" borderId="0" xfId="33" applyNumberFormat="1" applyFont="1" applyBorder="1"/>
    <xf numFmtId="0" fontId="5" fillId="0" borderId="0" xfId="0" applyFont="1" applyFill="1" applyAlignment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5" fontId="5" fillId="0" borderId="0" xfId="33" applyNumberFormat="1" applyFont="1" applyFill="1" applyBorder="1" applyAlignment="1">
      <alignment horizontal="center"/>
    </xf>
    <xf numFmtId="218" fontId="5" fillId="0" borderId="13" xfId="33" applyNumberFormat="1" applyFont="1" applyFill="1" applyBorder="1" applyAlignment="1"/>
    <xf numFmtId="173" fontId="5" fillId="0" borderId="0" xfId="33" applyNumberFormat="1" applyFont="1" applyFill="1" applyBorder="1"/>
    <xf numFmtId="0" fontId="4" fillId="0" borderId="0" xfId="0" applyFont="1" applyFill="1" applyBorder="1"/>
    <xf numFmtId="173" fontId="4" fillId="0" borderId="0" xfId="33" applyNumberFormat="1" applyFont="1" applyFill="1" applyBorder="1"/>
    <xf numFmtId="10" fontId="5" fillId="0" borderId="12" xfId="82" applyNumberFormat="1" applyFont="1" applyFill="1" applyBorder="1"/>
    <xf numFmtId="0" fontId="0" fillId="0" borderId="12" xfId="0" applyFill="1" applyBorder="1" applyAlignment="1">
      <alignment horizontal="center"/>
    </xf>
    <xf numFmtId="10" fontId="3" fillId="0" borderId="0" xfId="82" applyNumberFormat="1" applyFont="1" applyAlignment="1"/>
    <xf numFmtId="0" fontId="3" fillId="0" borderId="12" xfId="0" applyFont="1" applyBorder="1" applyAlignment="1">
      <alignment horizontal="center"/>
    </xf>
    <xf numFmtId="173" fontId="4" fillId="0" borderId="13" xfId="33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10" fontId="6" fillId="0" borderId="0" xfId="82" applyNumberFormat="1" applyFont="1"/>
    <xf numFmtId="165" fontId="0" fillId="0" borderId="12" xfId="33" applyNumberFormat="1" applyFont="1" applyBorder="1"/>
    <xf numFmtId="0" fontId="4" fillId="0" borderId="0" xfId="0" applyFont="1" applyAlignment="1">
      <alignment horizontal="center"/>
    </xf>
    <xf numFmtId="0" fontId="3" fillId="0" borderId="12" xfId="0" applyFont="1" applyFill="1" applyBorder="1" applyAlignment="1">
      <alignment horizontal="center"/>
    </xf>
    <xf numFmtId="173" fontId="0" fillId="0" borderId="12" xfId="33" applyNumberFormat="1" applyFont="1" applyFill="1" applyBorder="1" applyAlignment="1">
      <alignment horizontal="right"/>
    </xf>
    <xf numFmtId="173" fontId="5" fillId="0" borderId="0" xfId="33" applyNumberFormat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5" fillId="0" borderId="0" xfId="0" applyNumberFormat="1" applyFont="1"/>
    <xf numFmtId="164" fontId="5" fillId="0" borderId="13" xfId="0" applyNumberFormat="1" applyFont="1" applyBorder="1"/>
    <xf numFmtId="164" fontId="5" fillId="0" borderId="0" xfId="0" applyNumberFormat="1" applyFont="1" applyFill="1" applyAlignment="1"/>
    <xf numFmtId="164" fontId="5" fillId="0" borderId="0" xfId="82" applyNumberFormat="1" applyFont="1" applyFill="1" applyBorder="1" applyAlignment="1"/>
    <xf numFmtId="164" fontId="5" fillId="0" borderId="12" xfId="82" applyNumberFormat="1" applyFont="1" applyFill="1" applyBorder="1" applyAlignment="1"/>
    <xf numFmtId="219" fontId="5" fillId="0" borderId="12" xfId="0" applyNumberFormat="1" applyFont="1" applyFill="1" applyBorder="1" applyAlignment="1"/>
    <xf numFmtId="0" fontId="3" fillId="0" borderId="0" xfId="0" applyFont="1" applyFill="1" applyAlignment="1"/>
    <xf numFmtId="164" fontId="6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 applyBorder="1" applyAlignment="1">
      <alignment horizontal="centerContinuous"/>
    </xf>
    <xf numFmtId="0" fontId="6" fillId="0" borderId="0" xfId="0" applyFont="1" applyBorder="1"/>
    <xf numFmtId="164" fontId="5" fillId="0" borderId="0" xfId="82" applyNumberFormat="1" applyFont="1" applyBorder="1"/>
    <xf numFmtId="0" fontId="4" fillId="0" borderId="0" xfId="0" quotePrefix="1" applyFont="1" applyAlignment="1">
      <alignment horizontal="centerContinuous"/>
    </xf>
    <xf numFmtId="165" fontId="5" fillId="0" borderId="0" xfId="33" applyNumberFormat="1" applyFont="1" applyBorder="1" applyAlignment="1">
      <alignment horizontal="center"/>
    </xf>
    <xf numFmtId="165" fontId="5" fillId="0" borderId="0" xfId="33" applyNumberFormat="1" applyFont="1" applyFill="1" applyBorder="1" applyAlignment="1"/>
    <xf numFmtId="165" fontId="5" fillId="0" borderId="0" xfId="33" applyNumberFormat="1" applyFont="1" applyAlignment="1"/>
    <xf numFmtId="165" fontId="5" fillId="0" borderId="0" xfId="33" applyNumberFormat="1" applyFont="1" applyFill="1" applyAlignment="1"/>
    <xf numFmtId="165" fontId="5" fillId="0" borderId="0" xfId="33" applyNumberFormat="1" applyFont="1" applyBorder="1" applyAlignment="1"/>
    <xf numFmtId="165" fontId="6" fillId="0" borderId="0" xfId="33" applyNumberFormat="1" applyFont="1" applyAlignment="1"/>
    <xf numFmtId="165" fontId="3" fillId="0" borderId="0" xfId="33" applyNumberFormat="1" applyFont="1" applyBorder="1" applyAlignment="1"/>
    <xf numFmtId="165" fontId="6" fillId="0" borderId="0" xfId="33" applyNumberFormat="1" applyFont="1" applyBorder="1" applyAlignment="1"/>
    <xf numFmtId="0" fontId="3" fillId="0" borderId="0" xfId="33" applyNumberFormat="1" applyFont="1" applyAlignment="1">
      <alignment horizontal="left"/>
    </xf>
    <xf numFmtId="0" fontId="5" fillId="0" borderId="0" xfId="33" applyNumberFormat="1" applyFont="1" applyAlignment="1"/>
    <xf numFmtId="0" fontId="3" fillId="0" borderId="0" xfId="33" applyNumberFormat="1" applyFont="1" applyAlignment="1"/>
    <xf numFmtId="0" fontId="5" fillId="0" borderId="0" xfId="33" applyNumberFormat="1" applyFont="1" applyFill="1" applyBorder="1" applyAlignment="1">
      <alignment horizontal="left"/>
    </xf>
    <xf numFmtId="0" fontId="6" fillId="0" borderId="0" xfId="33" applyNumberFormat="1" applyFont="1" applyAlignment="1"/>
    <xf numFmtId="165" fontId="5" fillId="0" borderId="12" xfId="33" applyNumberFormat="1" applyFont="1" applyFill="1" applyBorder="1" applyAlignment="1"/>
    <xf numFmtId="165" fontId="5" fillId="0" borderId="13" xfId="33" applyNumberFormat="1" applyFont="1" applyFill="1" applyBorder="1" applyAlignment="1"/>
    <xf numFmtId="0" fontId="4" fillId="0" borderId="0" xfId="0" applyFont="1" applyAlignment="1">
      <alignment horizontal="center"/>
    </xf>
    <xf numFmtId="174" fontId="3" fillId="0" borderId="0" xfId="33" applyNumberFormat="1" applyFont="1" applyFill="1" applyAlignment="1">
      <alignment horizontal="right"/>
    </xf>
    <xf numFmtId="173" fontId="5" fillId="0" borderId="12" xfId="33" applyNumberFormat="1" applyFont="1" applyFill="1" applyBorder="1"/>
    <xf numFmtId="9" fontId="5" fillId="0" borderId="12" xfId="82" applyFont="1" applyFill="1" applyBorder="1"/>
    <xf numFmtId="9" fontId="5" fillId="0" borderId="0" xfId="82" applyFont="1" applyFill="1" applyBorder="1"/>
    <xf numFmtId="0" fontId="5" fillId="0" borderId="0" xfId="0" quotePrefix="1" applyFont="1" applyFill="1" applyBorder="1"/>
    <xf numFmtId="9" fontId="4" fillId="0" borderId="0" xfId="82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2" xfId="0" applyBorder="1"/>
    <xf numFmtId="165" fontId="0" fillId="0" borderId="13" xfId="33" applyNumberFormat="1" applyFont="1" applyBorder="1"/>
    <xf numFmtId="0" fontId="3" fillId="0" borderId="0" xfId="3091" applyFill="1" applyAlignment="1">
      <alignment horizontal="center"/>
    </xf>
    <xf numFmtId="0" fontId="3" fillId="0" borderId="0" xfId="3091" applyFill="1"/>
    <xf numFmtId="49" fontId="4" fillId="0" borderId="0" xfId="3091" applyNumberFormat="1" applyFont="1" applyFill="1" applyAlignment="1">
      <alignment horizontal="right"/>
    </xf>
    <xf numFmtId="0" fontId="3" fillId="0" borderId="0" xfId="3091" applyFont="1" applyFill="1" applyAlignment="1">
      <alignment horizontal="right"/>
    </xf>
    <xf numFmtId="0" fontId="4" fillId="0" borderId="0" xfId="3091" applyFont="1" applyFill="1" applyAlignment="1">
      <alignment horizontal="right"/>
    </xf>
    <xf numFmtId="0" fontId="4" fillId="0" borderId="0" xfId="3091" applyFont="1" applyFill="1"/>
    <xf numFmtId="0" fontId="4" fillId="0" borderId="0" xfId="3091" applyFont="1" applyFill="1" applyAlignment="1">
      <alignment horizontal="center"/>
    </xf>
    <xf numFmtId="0" fontId="3" fillId="0" borderId="0" xfId="3091" applyFill="1" applyBorder="1" applyAlignment="1">
      <alignment horizontal="center"/>
    </xf>
    <xf numFmtId="0" fontId="3" fillId="0" borderId="0" xfId="3091" applyFont="1" applyFill="1" applyAlignment="1">
      <alignment horizontal="center"/>
    </xf>
    <xf numFmtId="0" fontId="159" fillId="0" borderId="0" xfId="3091" applyFont="1" applyFill="1" applyAlignment="1">
      <alignment horizontal="center"/>
    </xf>
    <xf numFmtId="0" fontId="159" fillId="0" borderId="0" xfId="3091" applyFont="1" applyFill="1" applyBorder="1" applyAlignment="1">
      <alignment horizontal="center"/>
    </xf>
    <xf numFmtId="220" fontId="3" fillId="0" borderId="0" xfId="3091" applyNumberFormat="1" applyFill="1" applyAlignment="1">
      <alignment horizontal="center"/>
    </xf>
    <xf numFmtId="220" fontId="3" fillId="0" borderId="0" xfId="3091" applyNumberFormat="1" applyFill="1" applyBorder="1" applyAlignment="1">
      <alignment horizontal="center"/>
    </xf>
    <xf numFmtId="49" fontId="160" fillId="0" borderId="0" xfId="3091" applyNumberFormat="1" applyFont="1" applyFill="1" applyAlignment="1">
      <alignment wrapText="1"/>
    </xf>
    <xf numFmtId="166" fontId="3" fillId="0" borderId="0" xfId="3091" applyNumberFormat="1" applyFill="1"/>
    <xf numFmtId="221" fontId="0" fillId="0" borderId="0" xfId="33" applyNumberFormat="1" applyFont="1" applyFill="1" applyAlignment="1">
      <alignment horizontal="center"/>
    </xf>
    <xf numFmtId="39" fontId="0" fillId="0" borderId="0" xfId="33" applyNumberFormat="1" applyFont="1" applyFill="1" applyAlignment="1">
      <alignment horizontal="center"/>
    </xf>
    <xf numFmtId="5" fontId="3" fillId="0" borderId="0" xfId="3091" applyNumberFormat="1" applyFill="1"/>
    <xf numFmtId="5" fontId="3" fillId="0" borderId="0" xfId="3091" applyNumberFormat="1" applyFill="1" applyBorder="1"/>
    <xf numFmtId="10" fontId="3" fillId="0" borderId="0" xfId="3091" applyNumberFormat="1" applyFill="1"/>
    <xf numFmtId="49" fontId="0" fillId="0" borderId="0" xfId="33" applyNumberFormat="1" applyFont="1" applyFill="1" applyAlignment="1">
      <alignment horizontal="center"/>
    </xf>
    <xf numFmtId="215" fontId="0" fillId="0" borderId="0" xfId="33" applyNumberFormat="1" applyFont="1" applyFill="1" applyAlignment="1">
      <alignment horizontal="center"/>
    </xf>
    <xf numFmtId="2" fontId="3" fillId="0" borderId="0" xfId="3091" applyNumberFormat="1" applyFill="1"/>
    <xf numFmtId="5" fontId="3" fillId="0" borderId="0" xfId="3091" applyNumberFormat="1" applyFont="1" applyFill="1" applyBorder="1"/>
    <xf numFmtId="49" fontId="3" fillId="0" borderId="0" xfId="3091" applyNumberFormat="1" applyFill="1"/>
    <xf numFmtId="39" fontId="3" fillId="0" borderId="0" xfId="3091" applyNumberFormat="1" applyFill="1" applyAlignment="1">
      <alignment horizontal="center"/>
    </xf>
    <xf numFmtId="0" fontId="3" fillId="0" borderId="0" xfId="3091" applyFill="1" applyBorder="1"/>
    <xf numFmtId="0" fontId="3" fillId="0" borderId="12" xfId="3091" applyFill="1" applyBorder="1"/>
    <xf numFmtId="49" fontId="3" fillId="0" borderId="0" xfId="3091" applyNumberFormat="1" applyFill="1" applyAlignment="1">
      <alignment horizontal="center"/>
    </xf>
    <xf numFmtId="5" fontId="3" fillId="0" borderId="14" xfId="3091" applyNumberFormat="1" applyFill="1" applyBorder="1"/>
    <xf numFmtId="10" fontId="3" fillId="0" borderId="0" xfId="3091" applyNumberFormat="1" applyFill="1" applyBorder="1"/>
    <xf numFmtId="0" fontId="160" fillId="0" borderId="0" xfId="3091" applyFont="1" applyFill="1"/>
    <xf numFmtId="0" fontId="3" fillId="0" borderId="0" xfId="3091" applyFont="1" applyFill="1"/>
    <xf numFmtId="14" fontId="3" fillId="0" borderId="0" xfId="3091" applyNumberFormat="1" applyFill="1"/>
    <xf numFmtId="222" fontId="3" fillId="0" borderId="0" xfId="3091" applyNumberFormat="1" applyFill="1" applyAlignment="1">
      <alignment horizontal="center"/>
    </xf>
    <xf numFmtId="165" fontId="0" fillId="0" borderId="0" xfId="33" applyNumberFormat="1" applyFont="1" applyFill="1"/>
    <xf numFmtId="165" fontId="3" fillId="0" borderId="14" xfId="3091" applyNumberFormat="1" applyFill="1" applyBorder="1"/>
    <xf numFmtId="0" fontId="3" fillId="0" borderId="0" xfId="3466" applyFill="1"/>
    <xf numFmtId="0" fontId="160" fillId="0" borderId="0" xfId="3466" applyFont="1" applyFill="1"/>
    <xf numFmtId="0" fontId="3" fillId="0" borderId="0" xfId="3466" applyFill="1" applyAlignment="1">
      <alignment horizontal="center"/>
    </xf>
    <xf numFmtId="0" fontId="3" fillId="0" borderId="0" xfId="3466" applyFont="1" applyFill="1"/>
    <xf numFmtId="166" fontId="3" fillId="0" borderId="0" xfId="4990" applyNumberFormat="1" applyFont="1" applyFill="1"/>
    <xf numFmtId="14" fontId="3" fillId="0" borderId="0" xfId="3466" applyNumberFormat="1" applyFill="1"/>
    <xf numFmtId="165" fontId="3" fillId="0" borderId="0" xfId="118" applyNumberFormat="1" applyFont="1" applyFill="1"/>
    <xf numFmtId="5" fontId="3" fillId="0" borderId="0" xfId="3466" applyNumberFormat="1" applyFont="1" applyFill="1" applyBorder="1"/>
    <xf numFmtId="165" fontId="3" fillId="0" borderId="14" xfId="3466" applyNumberFormat="1" applyFill="1" applyBorder="1"/>
    <xf numFmtId="5" fontId="3" fillId="0" borderId="14" xfId="3466" applyNumberFormat="1" applyFill="1" applyBorder="1"/>
    <xf numFmtId="165" fontId="3" fillId="0" borderId="13" xfId="3091" applyNumberFormat="1" applyFill="1" applyBorder="1"/>
    <xf numFmtId="0" fontId="161" fillId="0" borderId="0" xfId="3091" applyFont="1" applyFill="1" applyAlignment="1">
      <alignment horizontal="center"/>
    </xf>
    <xf numFmtId="0" fontId="3" fillId="0" borderId="0" xfId="3091" applyFont="1" applyFill="1" applyAlignment="1">
      <alignment textRotation="180" wrapText="1"/>
    </xf>
    <xf numFmtId="166" fontId="3" fillId="21" borderId="0" xfId="3091" applyNumberFormat="1" applyFill="1"/>
    <xf numFmtId="164" fontId="3" fillId="21" borderId="13" xfId="3091" applyNumberFormat="1" applyFill="1" applyBorder="1"/>
    <xf numFmtId="165" fontId="0" fillId="0" borderId="0" xfId="33" applyNumberFormat="1" applyFont="1" applyBorder="1"/>
    <xf numFmtId="165" fontId="0" fillId="0" borderId="0" xfId="0" applyNumberFormat="1" applyBorder="1"/>
    <xf numFmtId="173" fontId="0" fillId="0" borderId="12" xfId="33" applyNumberFormat="1" applyFont="1" applyBorder="1" applyAlignment="1">
      <alignment horizontal="center"/>
    </xf>
    <xf numFmtId="165" fontId="5" fillId="0" borderId="12" xfId="33" applyNumberFormat="1" applyFont="1" applyBorder="1" applyAlignment="1">
      <alignment horizontal="center"/>
    </xf>
    <xf numFmtId="165" fontId="3" fillId="0" borderId="0" xfId="33" applyNumberFormat="1" applyFont="1" applyFill="1" applyBorder="1"/>
    <xf numFmtId="43" fontId="0" fillId="0" borderId="0" xfId="0" applyNumberFormat="1" applyFill="1" applyBorder="1"/>
    <xf numFmtId="165" fontId="0" fillId="0" borderId="37" xfId="0" applyNumberFormat="1" applyFill="1" applyBorder="1"/>
    <xf numFmtId="165" fontId="46" fillId="0" borderId="0" xfId="33" applyNumberFormat="1" applyFont="1" applyFill="1" applyBorder="1"/>
    <xf numFmtId="0" fontId="4" fillId="0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12" xfId="0" applyNumberFormat="1" applyBorder="1"/>
    <xf numFmtId="165" fontId="0" fillId="0" borderId="13" xfId="0" applyNumberFormat="1" applyBorder="1"/>
    <xf numFmtId="0" fontId="0" fillId="0" borderId="38" xfId="0" applyBorder="1"/>
    <xf numFmtId="0" fontId="0" fillId="0" borderId="18" xfId="0" applyBorder="1"/>
    <xf numFmtId="0" fontId="0" fillId="0" borderId="39" xfId="0" applyBorder="1"/>
    <xf numFmtId="0" fontId="0" fillId="0" borderId="40" xfId="0" applyBorder="1"/>
    <xf numFmtId="0" fontId="4" fillId="0" borderId="0" xfId="0" quotePrefix="1" applyFont="1" applyBorder="1" applyAlignment="1">
      <alignment horizontal="center"/>
    </xf>
    <xf numFmtId="0" fontId="0" fillId="0" borderId="8" xfId="0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173" fontId="4" fillId="0" borderId="0" xfId="33" applyNumberFormat="1" applyFont="1" applyFill="1" applyBorder="1" applyAlignment="1">
      <alignment horizontal="center"/>
    </xf>
    <xf numFmtId="173" fontId="0" fillId="0" borderId="0" xfId="33" applyNumberFormat="1" applyFont="1" applyFill="1" applyBorder="1" applyAlignment="1">
      <alignment horizontal="center"/>
    </xf>
    <xf numFmtId="173" fontId="3" fillId="0" borderId="0" xfId="33" applyNumberFormat="1" applyFont="1" applyFill="1" applyBorder="1" applyAlignment="1">
      <alignment horizontal="center"/>
    </xf>
    <xf numFmtId="174" fontId="5" fillId="0" borderId="8" xfId="33" applyNumberFormat="1" applyFont="1" applyFill="1" applyBorder="1"/>
    <xf numFmtId="173" fontId="5" fillId="0" borderId="0" xfId="33" applyNumberFormat="1" applyFont="1" applyFill="1" applyBorder="1" applyAlignment="1">
      <alignment horizontal="right"/>
    </xf>
    <xf numFmtId="174" fontId="5" fillId="0" borderId="8" xfId="33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173" fontId="0" fillId="0" borderId="0" xfId="33" applyNumberFormat="1" applyFont="1" applyFill="1" applyBorder="1" applyAlignment="1">
      <alignment horizontal="right"/>
    </xf>
    <xf numFmtId="174" fontId="0" fillId="0" borderId="8" xfId="33" applyNumberFormat="1" applyFont="1" applyFill="1" applyBorder="1" applyAlignment="1">
      <alignment horizontal="right"/>
    </xf>
    <xf numFmtId="174" fontId="5" fillId="0" borderId="8" xfId="0" applyNumberFormat="1" applyFont="1" applyBorder="1"/>
    <xf numFmtId="0" fontId="4" fillId="0" borderId="0" xfId="0" quotePrefix="1" applyFont="1" applyBorder="1" applyAlignment="1">
      <alignment horizontal="left"/>
    </xf>
    <xf numFmtId="174" fontId="4" fillId="0" borderId="8" xfId="33" applyNumberFormat="1" applyFont="1" applyBorder="1"/>
    <xf numFmtId="174" fontId="5" fillId="0" borderId="8" xfId="33" applyNumberFormat="1" applyFont="1" applyBorder="1"/>
    <xf numFmtId="174" fontId="4" fillId="0" borderId="8" xfId="0" applyNumberFormat="1" applyFont="1" applyBorder="1"/>
    <xf numFmtId="7" fontId="0" fillId="0" borderId="8" xfId="0" applyNumberFormat="1" applyBorder="1"/>
    <xf numFmtId="0" fontId="0" fillId="0" borderId="8" xfId="0" applyBorder="1"/>
    <xf numFmtId="174" fontId="5" fillId="0" borderId="0" xfId="0" applyNumberFormat="1" applyFont="1" applyBorder="1"/>
    <xf numFmtId="173" fontId="0" fillId="0" borderId="0" xfId="33" applyNumberFormat="1" applyFont="1" applyBorder="1" applyAlignment="1">
      <alignment horizontal="center"/>
    </xf>
    <xf numFmtId="0" fontId="0" fillId="0" borderId="41" xfId="0" applyBorder="1"/>
    <xf numFmtId="0" fontId="4" fillId="0" borderId="12" xfId="0" quotePrefix="1" applyFont="1" applyBorder="1" applyAlignment="1">
      <alignment horizontal="left"/>
    </xf>
    <xf numFmtId="174" fontId="5" fillId="0" borderId="12" xfId="33" applyNumberFormat="1" applyFont="1" applyBorder="1"/>
    <xf numFmtId="0" fontId="0" fillId="0" borderId="42" xfId="0" applyBorder="1"/>
    <xf numFmtId="173" fontId="3" fillId="0" borderId="0" xfId="33" applyNumberFormat="1" applyFont="1"/>
    <xf numFmtId="173" fontId="4" fillId="0" borderId="0" xfId="33" applyNumberFormat="1" applyFont="1" applyBorder="1"/>
    <xf numFmtId="0" fontId="4" fillId="0" borderId="12" xfId="0" applyFont="1" applyBorder="1" applyAlignment="1">
      <alignment horizontal="center"/>
    </xf>
    <xf numFmtId="173" fontId="3" fillId="0" borderId="13" xfId="33" applyNumberFormat="1" applyFont="1" applyBorder="1"/>
    <xf numFmtId="0" fontId="4" fillId="0" borderId="12" xfId="0" applyFont="1" applyFill="1" applyBorder="1" applyAlignment="1">
      <alignment horizontal="center"/>
    </xf>
    <xf numFmtId="0" fontId="3" fillId="0" borderId="0" xfId="0" applyFont="1" applyBorder="1"/>
    <xf numFmtId="0" fontId="162" fillId="0" borderId="38" xfId="3117" applyFont="1" applyBorder="1" applyAlignment="1">
      <alignment horizontal="centerContinuous"/>
    </xf>
    <xf numFmtId="0" fontId="162" fillId="0" borderId="18" xfId="3117" applyFont="1" applyBorder="1" applyAlignment="1">
      <alignment horizontal="centerContinuous"/>
    </xf>
    <xf numFmtId="0" fontId="162" fillId="0" borderId="39" xfId="3117" applyFont="1" applyBorder="1" applyAlignment="1">
      <alignment horizontal="centerContinuous"/>
    </xf>
    <xf numFmtId="0" fontId="2" fillId="0" borderId="0" xfId="3117"/>
    <xf numFmtId="0" fontId="163" fillId="0" borderId="40" xfId="3117" applyFont="1" applyBorder="1"/>
    <xf numFmtId="0" fontId="162" fillId="0" borderId="0" xfId="3117" applyFont="1" applyBorder="1" applyAlignment="1">
      <alignment horizontal="center"/>
    </xf>
    <xf numFmtId="0" fontId="163" fillId="0" borderId="8" xfId="3117" applyFont="1" applyBorder="1"/>
    <xf numFmtId="0" fontId="163" fillId="0" borderId="0" xfId="3117" applyFont="1" applyBorder="1"/>
    <xf numFmtId="0" fontId="163" fillId="0" borderId="40" xfId="3117" applyFont="1" applyBorder="1" applyAlignment="1">
      <alignment horizontal="left"/>
    </xf>
    <xf numFmtId="37" fontId="163" fillId="0" borderId="8" xfId="3117" applyNumberFormat="1" applyFont="1" applyBorder="1"/>
    <xf numFmtId="0" fontId="2" fillId="0" borderId="0" xfId="3117" applyFill="1"/>
    <xf numFmtId="37" fontId="0" fillId="0" borderId="0" xfId="1639" applyNumberFormat="1" applyFont="1" applyFill="1" applyAlignment="1"/>
    <xf numFmtId="37" fontId="163" fillId="0" borderId="42" xfId="3117" applyNumberFormat="1" applyFont="1" applyBorder="1"/>
    <xf numFmtId="0" fontId="163" fillId="0" borderId="41" xfId="3117" applyFont="1" applyBorder="1"/>
    <xf numFmtId="0" fontId="163" fillId="0" borderId="12" xfId="3117" applyFont="1" applyBorder="1"/>
    <xf numFmtId="0" fontId="163" fillId="0" borderId="0" xfId="3117" applyFont="1"/>
    <xf numFmtId="10" fontId="163" fillId="0" borderId="0" xfId="3117" applyNumberFormat="1" applyFont="1"/>
    <xf numFmtId="37" fontId="163" fillId="0" borderId="0" xfId="3117" applyNumberFormat="1" applyFont="1"/>
    <xf numFmtId="0" fontId="163" fillId="0" borderId="0" xfId="3117" applyFont="1" applyFill="1" applyAlignment="1">
      <alignment horizontal="right"/>
    </xf>
    <xf numFmtId="10" fontId="163" fillId="0" borderId="12" xfId="3117" applyNumberFormat="1" applyFont="1" applyBorder="1"/>
    <xf numFmtId="165" fontId="163" fillId="0" borderId="0" xfId="33" applyNumberFormat="1" applyFont="1"/>
    <xf numFmtId="165" fontId="163" fillId="0" borderId="12" xfId="33" applyNumberFormat="1" applyFont="1" applyBorder="1"/>
    <xf numFmtId="165" fontId="163" fillId="0" borderId="13" xfId="3117" applyNumberFormat="1" applyFont="1" applyBorder="1"/>
    <xf numFmtId="223" fontId="0" fillId="0" borderId="0" xfId="0" applyNumberFormat="1"/>
    <xf numFmtId="0" fontId="165" fillId="0" borderId="43" xfId="7544" applyFont="1" applyBorder="1" applyAlignment="1">
      <alignment horizontal="center" vertical="center" wrapText="1"/>
    </xf>
    <xf numFmtId="0" fontId="164" fillId="0" borderId="0" xfId="7544"/>
    <xf numFmtId="0" fontId="165" fillId="0" borderId="0" xfId="7544" applyFont="1" applyAlignment="1">
      <alignment horizontal="left"/>
    </xf>
    <xf numFmtId="224" fontId="165" fillId="0" borderId="0" xfId="7544" applyNumberFormat="1" applyFont="1" applyAlignment="1">
      <alignment horizontal="right"/>
    </xf>
    <xf numFmtId="224" fontId="165" fillId="53" borderId="37" xfId="7544" applyNumberFormat="1" applyFont="1" applyFill="1" applyBorder="1" applyAlignment="1">
      <alignment horizontal="right"/>
    </xf>
    <xf numFmtId="43" fontId="0" fillId="0" borderId="12" xfId="33" applyFont="1" applyBorder="1"/>
    <xf numFmtId="43" fontId="0" fillId="0" borderId="0" xfId="33" applyFont="1" applyBorder="1"/>
    <xf numFmtId="9" fontId="0" fillId="0" borderId="12" xfId="82" applyFont="1" applyBorder="1"/>
    <xf numFmtId="0" fontId="165" fillId="0" borderId="0" xfId="0" applyFont="1"/>
    <xf numFmtId="0" fontId="166" fillId="0" borderId="0" xfId="7544" applyFont="1"/>
    <xf numFmtId="165" fontId="165" fillId="0" borderId="0" xfId="33" applyNumberFormat="1" applyFont="1"/>
    <xf numFmtId="224" fontId="166" fillId="0" borderId="0" xfId="7544" applyNumberFormat="1" applyFont="1"/>
    <xf numFmtId="0" fontId="165" fillId="0" borderId="0" xfId="0" applyFont="1" applyFill="1" applyBorder="1" applyAlignment="1">
      <alignment horizontal="center" vertical="center" wrapText="1"/>
    </xf>
    <xf numFmtId="9" fontId="166" fillId="0" borderId="0" xfId="82" applyFont="1"/>
    <xf numFmtId="165" fontId="166" fillId="0" borderId="0" xfId="33" applyNumberFormat="1" applyFont="1"/>
    <xf numFmtId="174" fontId="5" fillId="0" borderId="12" xfId="0" applyNumberFormat="1" applyFont="1" applyFill="1" applyBorder="1"/>
    <xf numFmtId="0" fontId="0" fillId="0" borderId="8" xfId="0" applyFill="1" applyBorder="1"/>
    <xf numFmtId="174" fontId="5" fillId="0" borderId="0" xfId="0" applyNumberFormat="1" applyFont="1" applyFill="1" applyBorder="1"/>
    <xf numFmtId="0" fontId="10" fillId="0" borderId="44" xfId="3870" applyFont="1" applyFill="1" applyBorder="1" applyAlignment="1">
      <alignment horizontal="right"/>
    </xf>
    <xf numFmtId="9" fontId="0" fillId="0" borderId="0" xfId="82" applyFont="1" applyBorder="1"/>
    <xf numFmtId="0" fontId="3" fillId="0" borderId="0" xfId="0" quotePrefix="1" applyFont="1"/>
    <xf numFmtId="0" fontId="3" fillId="0" borderId="0" xfId="0" quotePrefix="1" applyFont="1" applyBorder="1"/>
    <xf numFmtId="0" fontId="10" fillId="0" borderId="0" xfId="3870" applyFont="1" applyFill="1" applyBorder="1" applyAlignment="1">
      <alignment horizontal="right"/>
    </xf>
    <xf numFmtId="165" fontId="3" fillId="0" borderId="0" xfId="33" applyNumberFormat="1" applyFont="1" applyBorder="1"/>
    <xf numFmtId="10" fontId="0" fillId="0" borderId="0" xfId="82" applyNumberFormat="1" applyFont="1" applyBorder="1"/>
    <xf numFmtId="10" fontId="0" fillId="0" borderId="12" xfId="0" applyNumberFormat="1" applyBorder="1"/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4" fillId="0" borderId="0" xfId="3091" applyNumberFormat="1" applyFont="1" applyFill="1" applyAlignment="1">
      <alignment horizontal="center"/>
    </xf>
    <xf numFmtId="0" fontId="3" fillId="0" borderId="0" xfId="3091" applyFont="1" applyFill="1" applyAlignment="1">
      <alignment horizontal="center" textRotation="180" wrapText="1"/>
    </xf>
    <xf numFmtId="0" fontId="4" fillId="0" borderId="0" xfId="0" applyFont="1" applyFill="1" applyAlignment="1">
      <alignment horizontal="center"/>
    </xf>
    <xf numFmtId="0" fontId="167" fillId="0" borderId="0" xfId="7545" applyFont="1" applyAlignment="1">
      <alignment horizontal="center"/>
    </xf>
    <xf numFmtId="0" fontId="1" fillId="0" borderId="0" xfId="7545"/>
    <xf numFmtId="10" fontId="1" fillId="0" borderId="0" xfId="7545" applyNumberFormat="1"/>
    <xf numFmtId="0" fontId="1" fillId="0" borderId="0" xfId="7545" applyAlignment="1">
      <alignment horizontal="center"/>
    </xf>
    <xf numFmtId="0" fontId="1" fillId="0" borderId="12" xfId="7545" applyBorder="1" applyAlignment="1">
      <alignment horizontal="center"/>
    </xf>
    <xf numFmtId="17" fontId="1" fillId="0" borderId="0" xfId="7545" applyNumberFormat="1"/>
    <xf numFmtId="165" fontId="0" fillId="0" borderId="0" xfId="7546" applyNumberFormat="1" applyFont="1"/>
    <xf numFmtId="165" fontId="0" fillId="0" borderId="12" xfId="7546" applyNumberFormat="1" applyFont="1" applyBorder="1"/>
    <xf numFmtId="165" fontId="0" fillId="0" borderId="13" xfId="7546" applyNumberFormat="1" applyFont="1" applyBorder="1"/>
    <xf numFmtId="10" fontId="1" fillId="0" borderId="12" xfId="7545" applyNumberFormat="1" applyBorder="1"/>
    <xf numFmtId="165" fontId="1" fillId="0" borderId="0" xfId="7545" applyNumberFormat="1"/>
    <xf numFmtId="10" fontId="0" fillId="0" borderId="13" xfId="7547" applyNumberFormat="1" applyFont="1" applyBorder="1"/>
    <xf numFmtId="43" fontId="0" fillId="0" borderId="0" xfId="7546" applyFont="1"/>
  </cellXfs>
  <cellStyles count="7548">
    <cellStyle name="__ [0]___" xfId="121"/>
    <cellStyle name="__ [0]___ 2" xfId="122"/>
    <cellStyle name="__ [0]____" xfId="123"/>
    <cellStyle name="__ [0]____ 2" xfId="124"/>
    <cellStyle name="__ [0]______" xfId="125"/>
    <cellStyle name="__ [0]______ 2" xfId="126"/>
    <cellStyle name="__ [0]__________" xfId="127"/>
    <cellStyle name="__ [0]__________ 2" xfId="128"/>
    <cellStyle name="__ [0]___________ClearSky_AEP_Min_04.04.02_Bank" xfId="129"/>
    <cellStyle name="__ [0]___________ClearSky_AEP_Min_04.04.02_Bank 2" xfId="130"/>
    <cellStyle name="__ [0]___________Clearsky_internal_050301" xfId="131"/>
    <cellStyle name="__ [0]___________Clearsky_internal_050301 2" xfId="132"/>
    <cellStyle name="__ [0]___________Clearsky_internal_050301_1" xfId="133"/>
    <cellStyle name="__ [0]___________Clearsky_internal_050301_1 2" xfId="134"/>
    <cellStyle name="__ [0]___________Clearsky_internal_070201" xfId="135"/>
    <cellStyle name="__ [0]___________Clearsky_internal_070201 2" xfId="136"/>
    <cellStyle name="__ [0]___________Clearsky_internal_070201.xls Chart 2" xfId="137"/>
    <cellStyle name="__ [0]___________Clearsky_internal_070201.xls Chart 2 2" xfId="138"/>
    <cellStyle name="__ [0]___________Clearsky_internal_070201_1" xfId="139"/>
    <cellStyle name="__ [0]___________Clearsky_internal_070201_1 2" xfId="140"/>
    <cellStyle name="__ [0]___________Clearsky_internal_070201_Clearsky_internal_070201" xfId="141"/>
    <cellStyle name="__ [0]___________Clearsky_internal_070201_Clearsky_internal_070201 2" xfId="142"/>
    <cellStyle name="__ [0]___________Clearsky_internal_070201_Clearsky_Outside_070201.xls Chart 2" xfId="143"/>
    <cellStyle name="__ [0]___________Clearsky_internal_070201_Clearsky_Outside_070201.xls Chart 2 2" xfId="144"/>
    <cellStyle name="__ [0]___________Clearsky_Outside_070201.xls Chart 2" xfId="145"/>
    <cellStyle name="__ [0]___________Clearsky_Outside_070201.xls Chart 2 2" xfId="146"/>
    <cellStyle name="__ [0]_______ClearSky_AEP_Min_04.04.02_Bank" xfId="147"/>
    <cellStyle name="__ [0]_______ClearSky_AEP_Min_04.04.02_Bank 2" xfId="148"/>
    <cellStyle name="__ [0]_______Clearsky_internal_050301" xfId="149"/>
    <cellStyle name="__ [0]_______Clearsky_internal_050301 2" xfId="150"/>
    <cellStyle name="__ [0]_______Clearsky_internal_070201" xfId="151"/>
    <cellStyle name="__ [0]_______Clearsky_internal_070201 2" xfId="152"/>
    <cellStyle name="__ [0]_______Clearsky_internal_070201.xls Chart 2" xfId="153"/>
    <cellStyle name="__ [0]_______Clearsky_internal_070201.xls Chart 2 2" xfId="154"/>
    <cellStyle name="__ [0]_______Clearsky_Outside_070201.xls Chart 2" xfId="155"/>
    <cellStyle name="__ [0]_______Clearsky_Outside_070201.xls Chart 2 2" xfId="156"/>
    <cellStyle name="__ [0]_____ClearSky_AEP_Min_04.04.02_Bank" xfId="157"/>
    <cellStyle name="__ [0]_____ClearSky_AEP_Min_04.04.02_Bank 2" xfId="158"/>
    <cellStyle name="__ [0]_____Clearsky_internal_050301" xfId="159"/>
    <cellStyle name="__ [0]_____Clearsky_internal_050301 2" xfId="160"/>
    <cellStyle name="__ [0]_____Clearsky_internal_050301_1" xfId="161"/>
    <cellStyle name="__ [0]_____Clearsky_internal_050301_1 2" xfId="162"/>
    <cellStyle name="__ [0]_____Clearsky_internal_070201" xfId="163"/>
    <cellStyle name="__ [0]_____Clearsky_internal_070201 2" xfId="164"/>
    <cellStyle name="__ [0]_____Clearsky_internal_070201.xls Chart 2" xfId="165"/>
    <cellStyle name="__ [0]_____Clearsky_internal_070201.xls Chart 2 2" xfId="166"/>
    <cellStyle name="__ [0]_____Clearsky_internal_070201_1" xfId="167"/>
    <cellStyle name="__ [0]_____Clearsky_internal_070201_1 2" xfId="168"/>
    <cellStyle name="__ [0]_____Clearsky_internal_070201_Clearsky_internal_070201" xfId="169"/>
    <cellStyle name="__ [0]_____Clearsky_internal_070201_Clearsky_internal_070201 2" xfId="170"/>
    <cellStyle name="__ [0]_____Clearsky_internal_070201_Clearsky_Outside_070201.xls Chart 2" xfId="171"/>
    <cellStyle name="__ [0]_____Clearsky_internal_070201_Clearsky_Outside_070201.xls Chart 2 2" xfId="172"/>
    <cellStyle name="__ [0]_____Clearsky_Outside_070201.xls Chart 2" xfId="173"/>
    <cellStyle name="__ [0]_____Clearsky_Outside_070201.xls Chart 2 2" xfId="174"/>
    <cellStyle name="__ [0]____ClearSky_AEP_Min_04.04.02_Bank" xfId="175"/>
    <cellStyle name="__ [0]____ClearSky_AEP_Min_04.04.02_Bank 2" xfId="176"/>
    <cellStyle name="__ [0]____Clearsky_internal_050301" xfId="177"/>
    <cellStyle name="__ [0]____Clearsky_internal_050301 2" xfId="178"/>
    <cellStyle name="__ [0]____Clearsky_internal_070201" xfId="179"/>
    <cellStyle name="__ [0]____Clearsky_internal_070201 2" xfId="180"/>
    <cellStyle name="__ [0]____Clearsky_internal_070201.xls Chart 2" xfId="181"/>
    <cellStyle name="__ [0]____Clearsky_internal_070201.xls Chart 2 2" xfId="182"/>
    <cellStyle name="__ [0]____Clearsky_Outside_070201.xls Chart 2" xfId="183"/>
    <cellStyle name="__ [0]____Clearsky_Outside_070201.xls Chart 2 2" xfId="184"/>
    <cellStyle name="__ [0]_94___" xfId="185"/>
    <cellStyle name="__ [0]_94___ 2" xfId="186"/>
    <cellStyle name="__ [0]_94____ClearSky_AEP_Min_04.04.02_Bank" xfId="187"/>
    <cellStyle name="__ [0]_94____ClearSky_AEP_Min_04.04.02_Bank 2" xfId="188"/>
    <cellStyle name="__ [0]_94____Clearsky_internal_050301" xfId="189"/>
    <cellStyle name="__ [0]_94____Clearsky_internal_050301 2" xfId="190"/>
    <cellStyle name="__ [0]_94____Clearsky_internal_070201" xfId="191"/>
    <cellStyle name="__ [0]_94____Clearsky_internal_070201 2" xfId="192"/>
    <cellStyle name="__ [0]_94____Clearsky_internal_070201.xls Chart 2" xfId="193"/>
    <cellStyle name="__ [0]_94____Clearsky_internal_070201.xls Chart 2 2" xfId="194"/>
    <cellStyle name="__ [0]_94____Clearsky_internal_070201_Clearsky_Outside_070201.xls Chart 2" xfId="195"/>
    <cellStyle name="__ [0]_94____Clearsky_internal_070201_Clearsky_Outside_070201.xls Chart 2 2" xfId="196"/>
    <cellStyle name="__ [0]_94____Clearsky_Outside_070201.xls Chart 2" xfId="197"/>
    <cellStyle name="__ [0]_94____Clearsky_Outside_070201.xls Chart 2 2" xfId="198"/>
    <cellStyle name="__ [0]_dimon" xfId="199"/>
    <cellStyle name="__ [0]_dimon 2" xfId="200"/>
    <cellStyle name="__ [0]_form" xfId="201"/>
    <cellStyle name="__ [0]_form 2" xfId="202"/>
    <cellStyle name="__ [0]_form_ClearSky_AEP_Min_04.04.02_Bank" xfId="203"/>
    <cellStyle name="__ [0]_form_ClearSky_AEP_Min_04.04.02_Bank 2" xfId="204"/>
    <cellStyle name="__ [0]_form_Clearsky_internal_050301" xfId="205"/>
    <cellStyle name="__ [0]_form_Clearsky_internal_050301 2" xfId="206"/>
    <cellStyle name="__ [0]_form_Clearsky_internal_050301_1" xfId="207"/>
    <cellStyle name="__ [0]_form_Clearsky_internal_050301_1 2" xfId="208"/>
    <cellStyle name="__ [0]_form_Clearsky_internal_070201" xfId="209"/>
    <cellStyle name="__ [0]_form_Clearsky_internal_070201 2" xfId="210"/>
    <cellStyle name="__ [0]_form_Clearsky_internal_070201.xls Chart 2" xfId="211"/>
    <cellStyle name="__ [0]_form_Clearsky_internal_070201.xls Chart 2 2" xfId="212"/>
    <cellStyle name="__ [0]_form_Clearsky_internal_070201_Clearsky_Outside_070201.xls Chart 2" xfId="213"/>
    <cellStyle name="__ [0]_form_Clearsky_internal_070201_Clearsky_Outside_070201.xls Chart 2 2" xfId="214"/>
    <cellStyle name="__ [0]_form_Clearsky_Outside_070201.xls Chart 2" xfId="215"/>
    <cellStyle name="__ [0]_form_Clearsky_Outside_070201.xls Chart 2 2" xfId="216"/>
    <cellStyle name="__ [0]_laroux" xfId="217"/>
    <cellStyle name="__ [0]_laroux 2" xfId="218"/>
    <cellStyle name="__ [0]_laroux_1" xfId="219"/>
    <cellStyle name="__ [0]_laroux_1_ClearSky_AEP_Min_04.04.02_Bank" xfId="220"/>
    <cellStyle name="__ [0]_laroux_1_Clearsky_internal_050301" xfId="221"/>
    <cellStyle name="__ [0]_laroux_1_Clearsky_internal_050301_1" xfId="222"/>
    <cellStyle name="__ [0]_laroux_1_Clearsky_internal_070201" xfId="223"/>
    <cellStyle name="__ [0]_laroux_1_Clearsky_internal_070201.xls Chart 2" xfId="224"/>
    <cellStyle name="__ [0]_laroux_1_Clearsky_internal_070201_1" xfId="225"/>
    <cellStyle name="__ [0]_laroux_1_Clearsky_Outside_070201.xls Chart 2" xfId="226"/>
    <cellStyle name="__ [0]_laroux_2" xfId="227"/>
    <cellStyle name="__ [0]_laroux_2 2" xfId="228"/>
    <cellStyle name="__ [0]_laroux_ClearSky_AEP_Min_04.04.02_Bank" xfId="229"/>
    <cellStyle name="__ [0]_laroux_ClearSky_AEP_Min_04.04.02_Bank 2" xfId="230"/>
    <cellStyle name="__ [0]_laroux_Clearsky_internal_050301" xfId="231"/>
    <cellStyle name="__ [0]_laroux_Clearsky_internal_050301 2" xfId="232"/>
    <cellStyle name="__ [0]_laroux_Clearsky_internal_070201" xfId="233"/>
    <cellStyle name="__ [0]_laroux_Clearsky_internal_070201 2" xfId="234"/>
    <cellStyle name="__ [0]_laroux_Clearsky_internal_070201.xls Chart 2" xfId="235"/>
    <cellStyle name="__ [0]_laroux_Clearsky_internal_070201.xls Chart 2 2" xfId="236"/>
    <cellStyle name="__ [0]_laroux_Clearsky_internal_070201_1" xfId="237"/>
    <cellStyle name="__ [0]_laroux_Clearsky_internal_070201_1 2" xfId="238"/>
    <cellStyle name="__ [0]_laroux_Clearsky_internal_070201_Clearsky_Outside_070201.xls Chart 2" xfId="239"/>
    <cellStyle name="__ [0]_laroux_Clearsky_internal_070201_Clearsky_Outside_070201.xls Chart 2 2" xfId="240"/>
    <cellStyle name="__ [0]_laroux_Clearsky_Outside_070201.xls Chart 2" xfId="241"/>
    <cellStyle name="__ [0]_laroux_Clearsky_Outside_070201.xls Chart 2 2" xfId="242"/>
    <cellStyle name="__ [0]_PERSONAL" xfId="243"/>
    <cellStyle name="__ [0]_PERSONAL 2" xfId="244"/>
    <cellStyle name="__ [0]_PERSONAL_1" xfId="245"/>
    <cellStyle name="__ [0]_PERSONAL_1 2" xfId="246"/>
    <cellStyle name="__ [0]_PERSONAL_1_ClearSky_AEP_Min_04.04.02_Bank" xfId="247"/>
    <cellStyle name="__ [0]_PERSONAL_1_ClearSky_AEP_Min_04.04.02_Bank 2" xfId="248"/>
    <cellStyle name="__ [0]_PERSONAL_1_Clearsky_internal_050301" xfId="249"/>
    <cellStyle name="__ [0]_PERSONAL_1_Clearsky_internal_050301 2" xfId="250"/>
    <cellStyle name="__ [0]_PERSONAL_1_Clearsky_internal_070201" xfId="251"/>
    <cellStyle name="__ [0]_PERSONAL_1_Clearsky_internal_070201 2" xfId="252"/>
    <cellStyle name="__ [0]_PERSONAL_1_Clearsky_internal_070201.xls Chart 2" xfId="253"/>
    <cellStyle name="__ [0]_PERSONAL_1_Clearsky_internal_070201.xls Chart 2 2" xfId="254"/>
    <cellStyle name="__ [0]_PERSONAL_1_Clearsky_internal_070201_1" xfId="255"/>
    <cellStyle name="__ [0]_PERSONAL_1_Clearsky_internal_070201_1 2" xfId="256"/>
    <cellStyle name="__ [0]_PERSONAL_1_Clearsky_internal_070201_Clearsky_internal_070201" xfId="257"/>
    <cellStyle name="__ [0]_PERSONAL_1_Clearsky_internal_070201_Clearsky_internal_070201 2" xfId="258"/>
    <cellStyle name="__ [0]_PERSONAL_1_Clearsky_internal_070201_Clearsky_Outside_070201.xls Chart 2" xfId="259"/>
    <cellStyle name="__ [0]_PERSONAL_1_Clearsky_internal_070201_Clearsky_Outside_070201.xls Chart 2 2" xfId="260"/>
    <cellStyle name="__ [0]_PERSONAL_1_Clearsky_Outside_070201.xls Chart 2" xfId="261"/>
    <cellStyle name="__ [0]_PERSONAL_1_Clearsky_Outside_070201.xls Chart 2 2" xfId="262"/>
    <cellStyle name="__ [0]_PERSONAL_2" xfId="263"/>
    <cellStyle name="__ [0]_PERSONAL_2 2" xfId="264"/>
    <cellStyle name="__ [0]_PERSONAL_2_ClearSky_AEP_Min_04.04.02_Bank" xfId="265"/>
    <cellStyle name="__ [0]_PERSONAL_2_ClearSky_AEP_Min_04.04.02_Bank 2" xfId="266"/>
    <cellStyle name="__ [0]_PERSONAL_2_Clearsky_internal_050301" xfId="267"/>
    <cellStyle name="__ [0]_PERSONAL_2_Clearsky_internal_050301 2" xfId="268"/>
    <cellStyle name="__ [0]_PERSONAL_2_Clearsky_internal_070201" xfId="269"/>
    <cellStyle name="__ [0]_PERSONAL_2_Clearsky_internal_070201 2" xfId="270"/>
    <cellStyle name="__ [0]_PERSONAL_2_Clearsky_internal_070201.xls Chart 2" xfId="271"/>
    <cellStyle name="__ [0]_PERSONAL_2_Clearsky_internal_070201.xls Chart 2 2" xfId="272"/>
    <cellStyle name="__ [0]_PERSONAL_2_Clearsky_internal_070201_1" xfId="273"/>
    <cellStyle name="__ [0]_PERSONAL_2_Clearsky_internal_070201_1 2" xfId="274"/>
    <cellStyle name="__ [0]_PERSONAL_2_Clearsky_internal_070201_Clearsky_internal_070201" xfId="275"/>
    <cellStyle name="__ [0]_PERSONAL_2_Clearsky_internal_070201_Clearsky_internal_070201 2" xfId="276"/>
    <cellStyle name="__ [0]_PERSONAL_2_Clearsky_internal_070201_Clearsky_Outside_070201.xls Chart 2" xfId="277"/>
    <cellStyle name="__ [0]_PERSONAL_2_Clearsky_internal_070201_Clearsky_Outside_070201.xls Chart 2 2" xfId="278"/>
    <cellStyle name="__ [0]_PERSONAL_2_Clearsky_Outside_070201.xls Chart 2" xfId="279"/>
    <cellStyle name="__ [0]_PERSONAL_2_Clearsky_Outside_070201.xls Chart 2 2" xfId="280"/>
    <cellStyle name="__ [0]_PERSONAL_3" xfId="281"/>
    <cellStyle name="__ [0]_PERSONAL_3 2" xfId="282"/>
    <cellStyle name="__ [0]_PERSONAL_ClearSky_AEP_Min_04.04.02_Bank" xfId="283"/>
    <cellStyle name="__ [0]_PERSONAL_ClearSky_AEP_Min_04.04.02_Bank 2" xfId="284"/>
    <cellStyle name="__ [0]_PERSONAL_Clearsky_internal_050301" xfId="285"/>
    <cellStyle name="__ [0]_PERSONAL_Clearsky_internal_050301 2" xfId="286"/>
    <cellStyle name="__ [0]_PERSONAL_Clearsky_internal_070201" xfId="287"/>
    <cellStyle name="__ [0]_PERSONAL_Clearsky_internal_070201 2" xfId="288"/>
    <cellStyle name="__ [0]_PERSONAL_Clearsky_internal_070201.xls Chart 2" xfId="289"/>
    <cellStyle name="__ [0]_PERSONAL_Clearsky_internal_070201.xls Chart 2 2" xfId="290"/>
    <cellStyle name="__ [0]_PERSONAL_Clearsky_internal_070201_1" xfId="291"/>
    <cellStyle name="__ [0]_PERSONAL_Clearsky_internal_070201_1 2" xfId="292"/>
    <cellStyle name="__ [0]_PERSONAL_Clearsky_internal_070201_Clearsky_Outside_070201.xls Chart 2" xfId="293"/>
    <cellStyle name="__ [0]_PERSONAL_Clearsky_internal_070201_Clearsky_Outside_070201.xls Chart 2 2" xfId="294"/>
    <cellStyle name="__ [0]_PERSONAL_Clearsky_Outside_070201.xls Chart 2" xfId="295"/>
    <cellStyle name="__ [0]_PERSONAL_Clearsky_Outside_070201.xls Chart 2 2" xfId="296"/>
    <cellStyle name="__ [0]_Sheet2" xfId="297"/>
    <cellStyle name="__ [0]_Sheet2 2" xfId="298"/>
    <cellStyle name="____.____" xfId="299"/>
    <cellStyle name="_____" xfId="300"/>
    <cellStyle name="______" xfId="301"/>
    <cellStyle name="_______" xfId="302"/>
    <cellStyle name="________" xfId="303"/>
    <cellStyle name="________ 2" xfId="304"/>
    <cellStyle name="__________" xfId="305"/>
    <cellStyle name="____________" xfId="306"/>
    <cellStyle name="_____________ClearSky_AEP_Min_04.04.02_Bank" xfId="307"/>
    <cellStyle name="_____________ClearSky_AEP_Min_04.04.02_Bank 2" xfId="308"/>
    <cellStyle name="_____________ClearSky_AEP_Min_04.04.02_Bank_1" xfId="309"/>
    <cellStyle name="_____________ClearSky_AEP_Min_04.04.02_Bank_1 2" xfId="310"/>
    <cellStyle name="_____________Clearsky_internal_050301" xfId="311"/>
    <cellStyle name="_____________Clearsky_internal_050301_1" xfId="312"/>
    <cellStyle name="_____________Clearsky_internal_050301_1 2" xfId="313"/>
    <cellStyle name="_____________Clearsky_internal_050301_2" xfId="314"/>
    <cellStyle name="_____________Clearsky_internal_050301_2 2" xfId="315"/>
    <cellStyle name="_____________Clearsky_internal_070201" xfId="316"/>
    <cellStyle name="_____________Clearsky_internal_070201.xls Chart 2" xfId="317"/>
    <cellStyle name="_____________Clearsky_internal_070201.xls Chart 2_1" xfId="318"/>
    <cellStyle name="_____________Clearsky_internal_070201.xls Chart 2_1 2" xfId="319"/>
    <cellStyle name="_____________Clearsky_internal_070201_1" xfId="320"/>
    <cellStyle name="_____________Clearsky_internal_070201_1 2" xfId="321"/>
    <cellStyle name="_____________Clearsky_internal_070201_2" xfId="322"/>
    <cellStyle name="_____________Clearsky_internal_070201_2 2" xfId="323"/>
    <cellStyle name="_____________Clearsky_Outside_070201.xls Chart 2" xfId="324"/>
    <cellStyle name="_____________Clearsky_Outside_070201.xls Chart 2 2" xfId="325"/>
    <cellStyle name="_____________Clearsky_Outside_070201.xls Chart 2_1" xfId="326"/>
    <cellStyle name="_____________Clearsky_Outside_070201.xls Chart 2_1 2" xfId="327"/>
    <cellStyle name="___________ClearSky_AEP_Min_04.04.02_Bank" xfId="328"/>
    <cellStyle name="___________Clearsky_internal_050301" xfId="329"/>
    <cellStyle name="___________Clearsky_internal_050301_1" xfId="330"/>
    <cellStyle name="___________Clearsky_internal_070201" xfId="331"/>
    <cellStyle name="___________Clearsky_internal_070201.xls Chart 2" xfId="332"/>
    <cellStyle name="___________Clearsky_internal_070201_1" xfId="333"/>
    <cellStyle name="___________Clearsky_Outside_070201.xls Chart 2" xfId="334"/>
    <cellStyle name="_________1" xfId="335"/>
    <cellStyle name="_________2" xfId="336"/>
    <cellStyle name="_________ClearSky_AEP_Min_04.04.02_Bank" xfId="337"/>
    <cellStyle name="_________ClearSky_AEP_Min_04.04.02_Bank_1" xfId="338"/>
    <cellStyle name="_________ClearSky_AEP_Min_04.04.02_Bank_1 2" xfId="339"/>
    <cellStyle name="_________Clearsky_internal_050301" xfId="340"/>
    <cellStyle name="_________Clearsky_internal_050301_1" xfId="341"/>
    <cellStyle name="_________Clearsky_internal_050301_1 2" xfId="342"/>
    <cellStyle name="_________Clearsky_internal_050301_2" xfId="343"/>
    <cellStyle name="_________Clearsky_internal_050301_2 2" xfId="344"/>
    <cellStyle name="_________Clearsky_internal_070201" xfId="345"/>
    <cellStyle name="_________Clearsky_internal_070201 2" xfId="346"/>
    <cellStyle name="_________Clearsky_internal_070201.xls Chart 2" xfId="347"/>
    <cellStyle name="_________Clearsky_internal_070201.xls Chart 2_1" xfId="348"/>
    <cellStyle name="_________Clearsky_internal_070201.xls Chart 2_1 2" xfId="349"/>
    <cellStyle name="_________Clearsky_internal_070201_1" xfId="350"/>
    <cellStyle name="_________Clearsky_internal_070201_1 2" xfId="351"/>
    <cellStyle name="_________Clearsky_internal_070201_2" xfId="352"/>
    <cellStyle name="_________Clearsky_Outside_070201.xls Chart 2" xfId="353"/>
    <cellStyle name="_________Clearsky_Outside_070201.xls Chart 2_1" xfId="354"/>
    <cellStyle name="_________Clearsky_Outside_070201.xls Chart 2_1 2" xfId="355"/>
    <cellStyle name="________1" xfId="356"/>
    <cellStyle name="_______ClearSky_AEP_Min_04.04.02_Bank" xfId="357"/>
    <cellStyle name="_______ClearSky_AEP_Min_04.04.02_Bank 2" xfId="358"/>
    <cellStyle name="_______ClearSky_AEP_Min_04.04.02_Bank_1" xfId="359"/>
    <cellStyle name="_______ClearSky_AEP_Min_04.04.02_Bank_1 2" xfId="360"/>
    <cellStyle name="_______Clearsky_internal_050301" xfId="361"/>
    <cellStyle name="_______Clearsky_internal_050301 2" xfId="362"/>
    <cellStyle name="_______Clearsky_internal_050301_1" xfId="363"/>
    <cellStyle name="_______Clearsky_internal_050301_1 2" xfId="364"/>
    <cellStyle name="_______Clearsky_internal_070201" xfId="365"/>
    <cellStyle name="_______Clearsky_internal_070201 2" xfId="366"/>
    <cellStyle name="_______Clearsky_internal_070201.xls Chart 2" xfId="367"/>
    <cellStyle name="_______Clearsky_internal_070201.xls Chart 2 2" xfId="368"/>
    <cellStyle name="_______Clearsky_internal_070201.xls Chart 2_1" xfId="369"/>
    <cellStyle name="_______Clearsky_internal_070201.xls Chart 2_1 2" xfId="370"/>
    <cellStyle name="_______Clearsky_internal_070201_1" xfId="371"/>
    <cellStyle name="_______Clearsky_internal_070201_1 2" xfId="372"/>
    <cellStyle name="_______Clearsky_Outside_070201.xls Chart 2" xfId="373"/>
    <cellStyle name="_______Clearsky_Outside_070201.xls Chart 2 2" xfId="374"/>
    <cellStyle name="_______Clearsky_Outside_070201.xls Chart 2_1" xfId="375"/>
    <cellStyle name="_______Clearsky_Outside_070201.xls Chart 2_1 2" xfId="376"/>
    <cellStyle name="______1" xfId="377"/>
    <cellStyle name="______ClearSky_AEP_Min_04.04.02_Bank" xfId="378"/>
    <cellStyle name="______ClearSky_AEP_Min_04.04.02_Bank 2" xfId="379"/>
    <cellStyle name="______ClearSky_AEP_Min_04.04.02_Bank_1" xfId="380"/>
    <cellStyle name="______ClearSky_AEP_Min_04.04.02_Bank_2" xfId="381"/>
    <cellStyle name="______ClearSky_AEP_Min_04.04.02_Bank_2 2" xfId="382"/>
    <cellStyle name="______Clearsky_internal_050301" xfId="383"/>
    <cellStyle name="______Clearsky_internal_050301 2" xfId="384"/>
    <cellStyle name="______Clearsky_internal_050301_1" xfId="385"/>
    <cellStyle name="______Clearsky_internal_050301_2" xfId="386"/>
    <cellStyle name="______Clearsky_internal_050301_2 2" xfId="387"/>
    <cellStyle name="______Clearsky_internal_050301_3" xfId="388"/>
    <cellStyle name="______Clearsky_internal_070201" xfId="389"/>
    <cellStyle name="______Clearsky_internal_070201.xls Chart 2" xfId="390"/>
    <cellStyle name="______Clearsky_internal_070201.xls Chart 2_1" xfId="391"/>
    <cellStyle name="______Clearsky_internal_070201.xls Chart 2_1 2" xfId="392"/>
    <cellStyle name="______Clearsky_internal_070201.xls Chart 2_2" xfId="393"/>
    <cellStyle name="______Clearsky_internal_070201_1" xfId="394"/>
    <cellStyle name="______Clearsky_internal_070201_1 2" xfId="395"/>
    <cellStyle name="______Clearsky_internal_070201_2" xfId="396"/>
    <cellStyle name="______Clearsky_internal_070201_2_Clearsky_Outside_070201.xls Chart 2" xfId="397"/>
    <cellStyle name="______Clearsky_internal_070201_2_Clearsky_Outside_070201.xls Chart 2 2" xfId="398"/>
    <cellStyle name="______Clearsky_internal_070201_3" xfId="399"/>
    <cellStyle name="______Clearsky_internal_070201_3 2" xfId="400"/>
    <cellStyle name="______Clearsky_internal_070201_Clearsky_internal_070201" xfId="401"/>
    <cellStyle name="______Clearsky_internal_070201_Clearsky_Outside_070201.xls Chart 2" xfId="402"/>
    <cellStyle name="______Clearsky_Outside_070201.xls Chart 2" xfId="403"/>
    <cellStyle name="______Clearsky_Outside_070201.xls Chart 2_1" xfId="404"/>
    <cellStyle name="______Clearsky_Outside_070201.xls Chart 2_1 2" xfId="405"/>
    <cellStyle name="______Clearsky_Outside_070201.xls Chart 2_2" xfId="406"/>
    <cellStyle name="______Clearsky_Outside_070201.xls Chart 2_2 2" xfId="407"/>
    <cellStyle name="___94___" xfId="408"/>
    <cellStyle name="___94___ 2" xfId="409"/>
    <cellStyle name="___94____ClearSky_AEP_Min_04.04.02_Bank" xfId="410"/>
    <cellStyle name="___94____ClearSky_AEP_Min_04.04.02_Bank 2" xfId="411"/>
    <cellStyle name="___94____Clearsky_internal_050301" xfId="412"/>
    <cellStyle name="___94____Clearsky_internal_050301 2" xfId="413"/>
    <cellStyle name="___94____Clearsky_internal_050301_1" xfId="414"/>
    <cellStyle name="___94____Clearsky_internal_050301_1 2" xfId="415"/>
    <cellStyle name="___94____Clearsky_internal_070201" xfId="416"/>
    <cellStyle name="___94____Clearsky_internal_070201 2" xfId="417"/>
    <cellStyle name="___94____Clearsky_internal_070201.xls Chart 2" xfId="418"/>
    <cellStyle name="___94____Clearsky_internal_070201.xls Chart 2 2" xfId="419"/>
    <cellStyle name="___94____Clearsky_internal_070201_1" xfId="420"/>
    <cellStyle name="___94____Clearsky_internal_070201_1 2" xfId="421"/>
    <cellStyle name="___94____Clearsky_internal_070201_Clearsky_Outside_070201.xls Chart 2" xfId="422"/>
    <cellStyle name="___94____Clearsky_internal_070201_Clearsky_Outside_070201.xls Chart 2 2" xfId="423"/>
    <cellStyle name="___94____Clearsky_Outside_070201.xls Chart 2" xfId="424"/>
    <cellStyle name="___94____Clearsky_Outside_070201.xls Chart 2 2" xfId="425"/>
    <cellStyle name="___97___" xfId="426"/>
    <cellStyle name="___970120" xfId="427"/>
    <cellStyle name="___BEBU_GI" xfId="428"/>
    <cellStyle name="___dimon" xfId="429"/>
    <cellStyle name="___dimon 2" xfId="430"/>
    <cellStyle name="___dimon_ClearSky_AEP_Min_04.04.02_Bank" xfId="431"/>
    <cellStyle name="___dimon_ClearSky_AEP_Min_04.04.02_Bank 2" xfId="432"/>
    <cellStyle name="___dimon_Clearsky_internal_050301" xfId="433"/>
    <cellStyle name="___dimon_Clearsky_internal_050301 2" xfId="434"/>
    <cellStyle name="___dimon_Clearsky_internal_070201" xfId="435"/>
    <cellStyle name="___dimon_Clearsky_internal_070201 2" xfId="436"/>
    <cellStyle name="___dimon_Clearsky_internal_070201.xls Chart 2" xfId="437"/>
    <cellStyle name="___dimon_Clearsky_internal_070201.xls Chart 2 2" xfId="438"/>
    <cellStyle name="___dimon_Clearsky_internal_070201_1" xfId="439"/>
    <cellStyle name="___dimon_Clearsky_internal_070201_1 2" xfId="440"/>
    <cellStyle name="___dimon_Clearsky_Outside_070201.xls Chart 2" xfId="441"/>
    <cellStyle name="___dimon_Clearsky_Outside_070201.xls Chart 2 2" xfId="442"/>
    <cellStyle name="___form" xfId="443"/>
    <cellStyle name="___form_ClearSky_AEP_Min_04.04.02_Bank" xfId="444"/>
    <cellStyle name="___form_ClearSky_AEP_Min_04.04.02_Bank 2" xfId="445"/>
    <cellStyle name="___form_ClearSky_AEP_Min_04.04.02_Bank_1" xfId="446"/>
    <cellStyle name="___form_ClearSky_AEP_Min_04.04.02_Bank_1 2" xfId="447"/>
    <cellStyle name="___form_Clearsky_internal_050301" xfId="448"/>
    <cellStyle name="___form_Clearsky_internal_050301 2" xfId="449"/>
    <cellStyle name="___form_Clearsky_internal_050301_1" xfId="450"/>
    <cellStyle name="___form_Clearsky_internal_050301_1 2" xfId="451"/>
    <cellStyle name="___form_Clearsky_internal_070201" xfId="452"/>
    <cellStyle name="___form_Clearsky_internal_070201 2" xfId="453"/>
    <cellStyle name="___form_Clearsky_internal_070201.xls Chart 2" xfId="454"/>
    <cellStyle name="___form_Clearsky_internal_070201.xls Chart 2 2" xfId="455"/>
    <cellStyle name="___form_Clearsky_internal_070201.xls Chart 2_1" xfId="456"/>
    <cellStyle name="___form_Clearsky_internal_070201_1" xfId="457"/>
    <cellStyle name="___form_Clearsky_internal_070201_2" xfId="458"/>
    <cellStyle name="___form_Clearsky_internal_070201_2 2" xfId="459"/>
    <cellStyle name="___form_Clearsky_Outside_070201.xls Chart 2" xfId="460"/>
    <cellStyle name="___form_Clearsky_Outside_070201.xls Chart 2 2" xfId="461"/>
    <cellStyle name="___form_Clearsky_Outside_070201.xls Chart 2_1" xfId="462"/>
    <cellStyle name="___form_Clearsky_Outside_070201.xls Chart 2_1 2" xfId="463"/>
    <cellStyle name="___ga_PB" xfId="464"/>
    <cellStyle name="___laroux" xfId="465"/>
    <cellStyle name="___laroux 2" xfId="466"/>
    <cellStyle name="___laroux_1" xfId="467"/>
    <cellStyle name="___laroux_1_ClearSky_AEP_Min_04.04.02_Bank" xfId="468"/>
    <cellStyle name="___laroux_1_ClearSky_AEP_Min_04.04.02_Bank_1" xfId="469"/>
    <cellStyle name="___laroux_1_Clearsky_internal_050301" xfId="470"/>
    <cellStyle name="___laroux_1_Clearsky_internal_050301_1" xfId="471"/>
    <cellStyle name="___laroux_1_Clearsky_internal_050301_2" xfId="472"/>
    <cellStyle name="___laroux_1_Clearsky_internal_070201" xfId="473"/>
    <cellStyle name="___laroux_1_Clearsky_internal_070201.xls Chart 2" xfId="474"/>
    <cellStyle name="___laroux_1_Clearsky_internal_070201.xls Chart 2_1" xfId="475"/>
    <cellStyle name="___laroux_1_Clearsky_internal_070201_1" xfId="476"/>
    <cellStyle name="___laroux_1_Clearsky_internal_070201_2" xfId="477"/>
    <cellStyle name="___laroux_1_Clearsky_Outside_070201.xls Chart 2" xfId="478"/>
    <cellStyle name="___laroux_1_Clearsky_Outside_070201.xls Chart 2_1" xfId="479"/>
    <cellStyle name="___laroux_2" xfId="480"/>
    <cellStyle name="___laroux_2_ClearSky_AEP_Min_04.04.02_Bank" xfId="481"/>
    <cellStyle name="___laroux_2_ClearSky_AEP_Min_04.04.02_Bank 2" xfId="482"/>
    <cellStyle name="___laroux_2_Clearsky_internal_050301" xfId="483"/>
    <cellStyle name="___laroux_2_Clearsky_internal_050301_1" xfId="484"/>
    <cellStyle name="___laroux_2_Clearsky_internal_050301_1 2" xfId="485"/>
    <cellStyle name="___laroux_2_Clearsky_internal_070201" xfId="486"/>
    <cellStyle name="___laroux_2_Clearsky_internal_070201.xls Chart 2" xfId="487"/>
    <cellStyle name="___laroux_2_Clearsky_internal_070201.xls Chart 2_1" xfId="488"/>
    <cellStyle name="___laroux_2_Clearsky_internal_070201.xls Chart 2_1 2" xfId="489"/>
    <cellStyle name="___laroux_2_Clearsky_internal_070201_1" xfId="490"/>
    <cellStyle name="___laroux_2_Clearsky_internal_070201_1 2" xfId="491"/>
    <cellStyle name="___laroux_2_Clearsky_Outside_070201.xls Chart 2" xfId="492"/>
    <cellStyle name="___laroux_2_Clearsky_Outside_070201.xls Chart 2_1" xfId="493"/>
    <cellStyle name="___laroux_2_Clearsky_Outside_070201.xls Chart 2_1 2" xfId="494"/>
    <cellStyle name="___laroux_3" xfId="495"/>
    <cellStyle name="___laroux_4" xfId="496"/>
    <cellStyle name="___laroux_5" xfId="497"/>
    <cellStyle name="___laroux_6" xfId="498"/>
    <cellStyle name="___laroux_7" xfId="499"/>
    <cellStyle name="___laroux_8" xfId="500"/>
    <cellStyle name="___laroux_8 2" xfId="501"/>
    <cellStyle name="___laroux_ClearSky_AEP_Min_04.04.02_Bank" xfId="502"/>
    <cellStyle name="___laroux_ClearSky_AEP_Min_04.04.02_Bank_1" xfId="503"/>
    <cellStyle name="___laroux_ClearSky_AEP_Min_04.04.02_Bank_1 2" xfId="504"/>
    <cellStyle name="___laroux_Clearsky_internal_050301" xfId="505"/>
    <cellStyle name="___laroux_Clearsky_internal_050301 2" xfId="506"/>
    <cellStyle name="___laroux_Clearsky_internal_050301_1" xfId="507"/>
    <cellStyle name="___laroux_Clearsky_internal_050301_1 2" xfId="508"/>
    <cellStyle name="___laroux_Clearsky_internal_070201" xfId="509"/>
    <cellStyle name="___laroux_Clearsky_internal_070201 2" xfId="510"/>
    <cellStyle name="___laroux_Clearsky_internal_070201.xls Chart 2" xfId="511"/>
    <cellStyle name="___laroux_Clearsky_internal_070201.xls Chart 2 2" xfId="512"/>
    <cellStyle name="___laroux_Clearsky_internal_070201.xls Chart 2_1" xfId="513"/>
    <cellStyle name="___laroux_Clearsky_internal_070201.xls Chart 2_1 2" xfId="514"/>
    <cellStyle name="___laroux_Clearsky_internal_070201.xls Chart 2_2" xfId="515"/>
    <cellStyle name="___laroux_Clearsky_internal_070201_1" xfId="516"/>
    <cellStyle name="___laroux_Clearsky_internal_070201_2" xfId="517"/>
    <cellStyle name="___laroux_Clearsky_internal_070201_2 2" xfId="518"/>
    <cellStyle name="___laroux_Clearsky_Outside_070201.xls Chart 2" xfId="519"/>
    <cellStyle name="___laroux_Clearsky_Outside_070201.xls Chart 2 2" xfId="520"/>
    <cellStyle name="___laroux_Clearsky_Outside_070201.xls Chart 2_1" xfId="521"/>
    <cellStyle name="___PERSONAL" xfId="522"/>
    <cellStyle name="___PERSONAL 2" xfId="523"/>
    <cellStyle name="___PERSONAL_1" xfId="524"/>
    <cellStyle name="___PERSONAL_1_ClearSky_AEP_Min_04.04.02_Bank" xfId="525"/>
    <cellStyle name="___PERSONAL_1_ClearSky_AEP_Min_04.04.02_Bank 2" xfId="526"/>
    <cellStyle name="___PERSONAL_1_ClearSky_AEP_Min_04.04.02_Bank_1" xfId="527"/>
    <cellStyle name="___PERSONAL_1_ClearSky_AEP_Min_04.04.02_Bank_1 2" xfId="528"/>
    <cellStyle name="___PERSONAL_1_Clearsky_internal_050301" xfId="529"/>
    <cellStyle name="___PERSONAL_1_Clearsky_internal_050301 2" xfId="530"/>
    <cellStyle name="___PERSONAL_1_Clearsky_internal_050301_1" xfId="531"/>
    <cellStyle name="___PERSONAL_1_Clearsky_internal_050301_1 2" xfId="532"/>
    <cellStyle name="___PERSONAL_1_Clearsky_internal_070201" xfId="533"/>
    <cellStyle name="___PERSONAL_1_Clearsky_internal_070201 2" xfId="534"/>
    <cellStyle name="___PERSONAL_1_Clearsky_internal_070201.xls Chart 2" xfId="535"/>
    <cellStyle name="___PERSONAL_1_Clearsky_internal_070201.xls Chart 2_1" xfId="536"/>
    <cellStyle name="___PERSONAL_1_Clearsky_internal_070201.xls Chart 2_1 2" xfId="537"/>
    <cellStyle name="___PERSONAL_1_Clearsky_internal_070201_1" xfId="538"/>
    <cellStyle name="___PERSONAL_1_Clearsky_internal_070201_1 2" xfId="539"/>
    <cellStyle name="___PERSONAL_1_Clearsky_internal_070201_1_Clearsky_Outside_070201.xls Chart 2" xfId="540"/>
    <cellStyle name="___PERSONAL_1_Clearsky_internal_070201_1_Clearsky_Outside_070201.xls Chart 2 2" xfId="541"/>
    <cellStyle name="___PERSONAL_1_Clearsky_internal_070201_2" xfId="542"/>
    <cellStyle name="___PERSONAL_1_Clearsky_internal_070201_Clearsky_Outside_070201.xls Chart 2" xfId="543"/>
    <cellStyle name="___PERSONAL_1_Clearsky_Outside_070201.xls Chart 2" xfId="544"/>
    <cellStyle name="___PERSONAL_1_Clearsky_Outside_070201.xls Chart 2 2" xfId="545"/>
    <cellStyle name="___PERSONAL_1_Clearsky_Outside_070201.xls Chart 2_1" xfId="546"/>
    <cellStyle name="___PERSONAL_2" xfId="547"/>
    <cellStyle name="___PERSONAL_2 2" xfId="548"/>
    <cellStyle name="___PERSONAL_2_ClearSky_AEP_Min_04.04.02_Bank" xfId="549"/>
    <cellStyle name="___PERSONAL_2_ClearSky_AEP_Min_04.04.02_Bank 2" xfId="550"/>
    <cellStyle name="___PERSONAL_2_ClearSky_AEP_Min_04.04.02_Bank_1" xfId="551"/>
    <cellStyle name="___PERSONAL_2_ClearSky_AEP_Min_04.04.02_Bank_1 2" xfId="552"/>
    <cellStyle name="___PERSONAL_2_Clearsky_internal_050301" xfId="553"/>
    <cellStyle name="___PERSONAL_2_Clearsky_internal_050301 2" xfId="554"/>
    <cellStyle name="___PERSONAL_2_Clearsky_internal_050301_1" xfId="555"/>
    <cellStyle name="___PERSONAL_2_Clearsky_internal_050301_1 2" xfId="556"/>
    <cellStyle name="___PERSONAL_2_Clearsky_internal_070201" xfId="557"/>
    <cellStyle name="___PERSONAL_2_Clearsky_internal_070201 2" xfId="558"/>
    <cellStyle name="___PERSONAL_2_Clearsky_internal_070201.xls Chart 2" xfId="559"/>
    <cellStyle name="___PERSONAL_2_Clearsky_internal_070201.xls Chart 2 2" xfId="560"/>
    <cellStyle name="___PERSONAL_2_Clearsky_internal_070201.xls Chart 2_1" xfId="561"/>
    <cellStyle name="___PERSONAL_2_Clearsky_internal_070201.xls Chart 2_1 2" xfId="562"/>
    <cellStyle name="___PERSONAL_2_Clearsky_internal_070201_1" xfId="563"/>
    <cellStyle name="___PERSONAL_2_Clearsky_internal_070201_1 2" xfId="564"/>
    <cellStyle name="___PERSONAL_2_Clearsky_internal_070201_1_Clearsky_internal_070201" xfId="565"/>
    <cellStyle name="___PERSONAL_2_Clearsky_internal_070201_1_Clearsky_internal_070201 2" xfId="566"/>
    <cellStyle name="___PERSONAL_2_Clearsky_internal_070201_1_Clearsky_Outside_070201.xls Chart 2" xfId="567"/>
    <cellStyle name="___PERSONAL_2_Clearsky_internal_070201_1_Clearsky_Outside_070201.xls Chart 2 2" xfId="568"/>
    <cellStyle name="___PERSONAL_2_Clearsky_internal_070201_2" xfId="569"/>
    <cellStyle name="___PERSONAL_2_Clearsky_internal_070201_2 2" xfId="570"/>
    <cellStyle name="___PERSONAL_2_Clearsky_internal_070201_Clearsky_Outside_070201.xls Chart 2" xfId="571"/>
    <cellStyle name="___PERSONAL_2_Clearsky_internal_070201_Clearsky_Outside_070201.xls Chart 2 2" xfId="572"/>
    <cellStyle name="___PERSONAL_2_Clearsky_Outside_070201.xls Chart 2" xfId="573"/>
    <cellStyle name="___PERSONAL_2_Clearsky_Outside_070201.xls Chart 2 2" xfId="574"/>
    <cellStyle name="___PERSONAL_2_Clearsky_Outside_070201.xls Chart 2_1" xfId="575"/>
    <cellStyle name="___PERSONAL_2_Clearsky_Outside_070201.xls Chart 2_1 2" xfId="576"/>
    <cellStyle name="___PERSONAL_2_Clearsky_Outside_070201.xls Chart 2_2" xfId="577"/>
    <cellStyle name="___PERSONAL_2_Clearsky_Outside_070201.xls Chart 2_2 2" xfId="578"/>
    <cellStyle name="___PERSONAL_3" xfId="579"/>
    <cellStyle name="___PERSONAL_3_ClearSky_AEP_Min_04.04.02_Bank" xfId="580"/>
    <cellStyle name="___PERSONAL_3_ClearSky_AEP_Min_04.04.02_Bank 2" xfId="581"/>
    <cellStyle name="___PERSONAL_3_Clearsky_internal_050301" xfId="582"/>
    <cellStyle name="___PERSONAL_3_Clearsky_internal_070201" xfId="583"/>
    <cellStyle name="___PERSONAL_3_Clearsky_internal_070201.xls Chart 2" xfId="584"/>
    <cellStyle name="___PERSONAL_3_Clearsky_internal_070201.xls Chart 2 2" xfId="585"/>
    <cellStyle name="___PERSONAL_3_Clearsky_internal_070201_1" xfId="586"/>
    <cellStyle name="___PERSONAL_3_Clearsky_internal_070201_1 2" xfId="587"/>
    <cellStyle name="___PERSONAL_3_Clearsky_internal_070201_Clearsky_Outside_070201.xls Chart 2" xfId="588"/>
    <cellStyle name="___PERSONAL_3_Clearsky_internal_070201_Clearsky_Outside_070201.xls Chart 2 2" xfId="589"/>
    <cellStyle name="___PERSONAL_3_Clearsky_Outside_070201.xls Chart 2" xfId="590"/>
    <cellStyle name="___PERSONAL_4" xfId="591"/>
    <cellStyle name="___PERSONAL_ClearSky_AEP_Min_04.04.02_Bank" xfId="592"/>
    <cellStyle name="___PERSONAL_ClearSky_AEP_Min_04.04.02_Bank_1" xfId="593"/>
    <cellStyle name="___PERSONAL_ClearSky_AEP_Min_04.04.02_Bank_1 2" xfId="594"/>
    <cellStyle name="___PERSONAL_Clearsky_internal_050301" xfId="595"/>
    <cellStyle name="___PERSONAL_Clearsky_internal_050301_1" xfId="596"/>
    <cellStyle name="___PERSONAL_Clearsky_internal_050301_1 2" xfId="597"/>
    <cellStyle name="___PERSONAL_Clearsky_internal_070201" xfId="598"/>
    <cellStyle name="___PERSONAL_Clearsky_internal_070201.xls Chart 2" xfId="599"/>
    <cellStyle name="___PERSONAL_Clearsky_internal_070201.xls Chart 2_1" xfId="600"/>
    <cellStyle name="___PERSONAL_Clearsky_internal_070201.xls Chart 2_1 2" xfId="601"/>
    <cellStyle name="___PERSONAL_Clearsky_internal_070201_1" xfId="602"/>
    <cellStyle name="___PERSONAL_Clearsky_internal_070201_1 2" xfId="603"/>
    <cellStyle name="___PERSONAL_Clearsky_internal_070201_1_Clearsky_internal_070201" xfId="604"/>
    <cellStyle name="___PERSONAL_Clearsky_internal_070201_1_Clearsky_Outside_070201.xls Chart 2" xfId="605"/>
    <cellStyle name="___PERSONAL_Clearsky_internal_070201_2" xfId="606"/>
    <cellStyle name="___PERSONAL_Clearsky_internal_070201_2 2" xfId="607"/>
    <cellStyle name="___PERSONAL_Clearsky_internal_070201_Clearsky_Outside_070201.xls Chart 2" xfId="608"/>
    <cellStyle name="___PERSONAL_Clearsky_internal_070201_Clearsky_Outside_070201.xls Chart 2 2" xfId="609"/>
    <cellStyle name="___PERSONAL_Clearsky_Outside_070201.xls Chart 2" xfId="610"/>
    <cellStyle name="___PERSONAL_Clearsky_Outside_070201.xls Chart 2_1" xfId="611"/>
    <cellStyle name="___PERSONAL_Clearsky_Outside_070201.xls Chart 2_1 2" xfId="612"/>
    <cellStyle name="___Query11" xfId="613"/>
    <cellStyle name="___Query11 2" xfId="614"/>
    <cellStyle name="___Sheet1" xfId="615"/>
    <cellStyle name="___Sheet1 (2)" xfId="616"/>
    <cellStyle name="___Sheet2" xfId="617"/>
    <cellStyle name="___Sheet2_ClearSky_AEP_Min_04.04.02_Bank" xfId="618"/>
    <cellStyle name="___Sheet2_ClearSky_AEP_Min_04.04.02_Bank 2" xfId="619"/>
    <cellStyle name="___Sheet2_Clearsky_internal_050301" xfId="620"/>
    <cellStyle name="___Sheet2_Clearsky_internal_070201" xfId="621"/>
    <cellStyle name="___Sheet2_Clearsky_internal_070201 2" xfId="622"/>
    <cellStyle name="___Sheet2_Clearsky_internal_070201.xls Chart 2" xfId="623"/>
    <cellStyle name="___Sheet2_Clearsky_internal_070201.xls Chart 2 2" xfId="624"/>
    <cellStyle name="___Sheet2_Clearsky_internal_070201_1" xfId="625"/>
    <cellStyle name="___Sheet2_Clearsky_internal_070201_Clearsky_Outside_070201.xls Chart 2" xfId="626"/>
    <cellStyle name="___Sheet2_Clearsky_Outside_070201.xls Chart 2" xfId="627"/>
    <cellStyle name="_020122 TIM MITCHELL" xfId="628"/>
    <cellStyle name="_020122 TIM MITCHELL 2" xfId="629"/>
    <cellStyle name="_APS Financial Model v1.0" xfId="630"/>
    <cellStyle name="_Cumberland Coal Financial Model v2.1" xfId="631"/>
    <cellStyle name="_enXco NSP IV (mdf) v3.7" xfId="632"/>
    <cellStyle name="_Orange-Mulberry Res. 061201a" xfId="633"/>
    <cellStyle name="_Orange-Mulberry Res. 061201a 2" xfId="634"/>
    <cellStyle name="_Project List 021810 for TIS V2" xfId="635"/>
    <cellStyle name="_Project List 021810 for TIS V2 2" xfId="636"/>
    <cellStyle name="_PSEG asset valuation 1.1" xfId="637"/>
    <cellStyle name="_PSEG asset valuation 1.1 2" xfId="638"/>
    <cellStyle name="_PSEG Swap v3.5 PSEG Assets" xfId="639"/>
    <cellStyle name="_River Operations 09-18-06 v2" xfId="640"/>
    <cellStyle name="_SA Financial Model v1.0" xfId="641"/>
    <cellStyle name="=C:\WINNT40\SYSTEM32\COMMAND.COM" xfId="642"/>
    <cellStyle name="=C:\WINNT40\SYSTEM32\COMMAND.COM 10" xfId="643"/>
    <cellStyle name="=C:\WINNT40\SYSTEM32\COMMAND.COM 10 2" xfId="644"/>
    <cellStyle name="=C:\WINNT40\SYSTEM32\COMMAND.COM 10 2 2" xfId="645"/>
    <cellStyle name="=C:\WINNT40\SYSTEM32\COMMAND.COM 10 3" xfId="646"/>
    <cellStyle name="=C:\WINNT40\SYSTEM32\COMMAND.COM 11" xfId="647"/>
    <cellStyle name="=C:\WINNT40\SYSTEM32\COMMAND.COM 2" xfId="648"/>
    <cellStyle name="=C:\WINNT40\SYSTEM32\COMMAND.COM 2 2" xfId="649"/>
    <cellStyle name="=C:\WINNT40\SYSTEM32\COMMAND.COM 3" xfId="650"/>
    <cellStyle name="=C:\WINNT40\SYSTEM32\COMMAND.COM 3 2" xfId="651"/>
    <cellStyle name="=C:\WINNT40\SYSTEM32\COMMAND.COM 4" xfId="652"/>
    <cellStyle name="=C:\WINNT40\SYSTEM32\COMMAND.COM 4 2" xfId="653"/>
    <cellStyle name="=C:\WINNT40\SYSTEM32\COMMAND.COM 5" xfId="654"/>
    <cellStyle name="=C:\WINNT40\SYSTEM32\COMMAND.COM 5 2" xfId="655"/>
    <cellStyle name="=C:\WINNT40\SYSTEM32\COMMAND.COM 6" xfId="656"/>
    <cellStyle name="=C:\WINNT40\SYSTEM32\COMMAND.COM 6 2" xfId="657"/>
    <cellStyle name="=C:\WINNT40\SYSTEM32\COMMAND.COM 6 2 2" xfId="658"/>
    <cellStyle name="=C:\WINNT40\SYSTEM32\COMMAND.COM 6 3" xfId="659"/>
    <cellStyle name="=C:\WINNT40\SYSTEM32\COMMAND.COM 7" xfId="660"/>
    <cellStyle name="=C:\WINNT40\SYSTEM32\COMMAND.COM 7 2" xfId="661"/>
    <cellStyle name="=C:\WINNT40\SYSTEM32\COMMAND.COM 7 2 2" xfId="662"/>
    <cellStyle name="=C:\WINNT40\SYSTEM32\COMMAND.COM 7 3" xfId="663"/>
    <cellStyle name="=C:\WINNT40\SYSTEM32\COMMAND.COM 8" xfId="664"/>
    <cellStyle name="=C:\WINNT40\SYSTEM32\COMMAND.COM 8 2" xfId="665"/>
    <cellStyle name="=C:\WINNT40\SYSTEM32\COMMAND.COM 8 2 2" xfId="666"/>
    <cellStyle name="=C:\WINNT40\SYSTEM32\COMMAND.COM 8 3" xfId="667"/>
    <cellStyle name="=C:\WINNT40\SYSTEM32\COMMAND.COM 9" xfId="668"/>
    <cellStyle name="=C:\WINNT40\SYSTEM32\COMMAND.COM 9 2" xfId="669"/>
    <cellStyle name="=C:\WINNT40\SYSTEM32\COMMAND.COM 9 2 2" xfId="670"/>
    <cellStyle name="=C:\WINNT40\SYSTEM32\COMMAND.COM 9 3" xfId="671"/>
    <cellStyle name="=C:\WINNT40\SYSTEM32\COMMAND.COM_2D - MAY 24 2010 Ten Year ATRR Forecast for Stakeholders - Updated to SL Rev 12 for PowerPoint" xfId="672"/>
    <cellStyle name="20% - Accent1" xfId="1" builtinId="30" customBuiltin="1"/>
    <cellStyle name="20% - Accent1 10" xfId="673"/>
    <cellStyle name="20% - Accent1 10 2" xfId="674"/>
    <cellStyle name="20% - Accent1 11" xfId="675"/>
    <cellStyle name="20% - Accent1 11 2" xfId="676"/>
    <cellStyle name="20% - Accent1 12" xfId="677"/>
    <cellStyle name="20% - Accent1 12 2" xfId="678"/>
    <cellStyle name="20% - Accent1 13" xfId="679"/>
    <cellStyle name="20% - Accent1 13 2" xfId="680"/>
    <cellStyle name="20% - Accent1 14" xfId="681"/>
    <cellStyle name="20% - Accent1 2" xfId="682"/>
    <cellStyle name="20% - Accent1 2 2" xfId="683"/>
    <cellStyle name="20% - Accent1 2 2 2" xfId="684"/>
    <cellStyle name="20% - Accent1 2 2 3" xfId="685"/>
    <cellStyle name="20% - Accent1 2 2 3 2" xfId="686"/>
    <cellStyle name="20% - Accent1 2 2 4" xfId="687"/>
    <cellStyle name="20% - Accent1 2 3" xfId="688"/>
    <cellStyle name="20% - Accent1 2 3 2" xfId="689"/>
    <cellStyle name="20% - Accent1 2 4" xfId="690"/>
    <cellStyle name="20% - Accent1 2 5" xfId="691"/>
    <cellStyle name="20% - Accent1 3" xfId="692"/>
    <cellStyle name="20% - Accent1 3 2" xfId="693"/>
    <cellStyle name="20% - Accent1 3 2 2" xfId="694"/>
    <cellStyle name="20% - Accent1 3 3" xfId="695"/>
    <cellStyle name="20% - Accent1 3 3 2" xfId="696"/>
    <cellStyle name="20% - Accent1 3 4" xfId="697"/>
    <cellStyle name="20% - Accent1 3 5" xfId="698"/>
    <cellStyle name="20% - Accent1 4" xfId="699"/>
    <cellStyle name="20% - Accent1 4 2" xfId="700"/>
    <cellStyle name="20% - Accent1 4 2 2" xfId="701"/>
    <cellStyle name="20% - Accent1 5" xfId="702"/>
    <cellStyle name="20% - Accent1 5 2" xfId="703"/>
    <cellStyle name="20% - Accent1 5 2 2" xfId="704"/>
    <cellStyle name="20% - Accent1 6" xfId="705"/>
    <cellStyle name="20% - Accent1 6 2" xfId="706"/>
    <cellStyle name="20% - Accent1 6 2 2" xfId="707"/>
    <cellStyle name="20% - Accent1 7" xfId="708"/>
    <cellStyle name="20% - Accent1 7 2" xfId="709"/>
    <cellStyle name="20% - Accent1 7 2 2" xfId="710"/>
    <cellStyle name="20% - Accent1 8" xfId="711"/>
    <cellStyle name="20% - Accent1 8 2" xfId="712"/>
    <cellStyle name="20% - Accent1 8 2 2" xfId="713"/>
    <cellStyle name="20% - Accent1 8 3" xfId="714"/>
    <cellStyle name="20% - Accent1 9" xfId="715"/>
    <cellStyle name="20% - Accent1 9 2" xfId="716"/>
    <cellStyle name="20% - Accent2" xfId="2" builtinId="34" customBuiltin="1"/>
    <cellStyle name="20% - Accent2 10" xfId="717"/>
    <cellStyle name="20% - Accent2 10 2" xfId="718"/>
    <cellStyle name="20% - Accent2 11" xfId="719"/>
    <cellStyle name="20% - Accent2 11 2" xfId="720"/>
    <cellStyle name="20% - Accent2 12" xfId="721"/>
    <cellStyle name="20% - Accent2 12 2" xfId="722"/>
    <cellStyle name="20% - Accent2 13" xfId="723"/>
    <cellStyle name="20% - Accent2 13 2" xfId="724"/>
    <cellStyle name="20% - Accent2 14" xfId="725"/>
    <cellStyle name="20% - Accent2 2" xfId="726"/>
    <cellStyle name="20% - Accent2 2 2" xfId="727"/>
    <cellStyle name="20% - Accent2 2 2 2" xfId="728"/>
    <cellStyle name="20% - Accent2 2 2 3" xfId="729"/>
    <cellStyle name="20% - Accent2 2 3" xfId="730"/>
    <cellStyle name="20% - Accent2 2 4" xfId="731"/>
    <cellStyle name="20% - Accent2 3" xfId="732"/>
    <cellStyle name="20% - Accent2 3 2" xfId="733"/>
    <cellStyle name="20% - Accent2 3 2 2" xfId="734"/>
    <cellStyle name="20% - Accent2 3 3" xfId="735"/>
    <cellStyle name="20% - Accent2 3 3 2" xfId="736"/>
    <cellStyle name="20% - Accent2 3 4" xfId="737"/>
    <cellStyle name="20% - Accent2 3 5" xfId="738"/>
    <cellStyle name="20% - Accent2 4" xfId="739"/>
    <cellStyle name="20% - Accent2 4 2" xfId="740"/>
    <cellStyle name="20% - Accent2 4 2 2" xfId="741"/>
    <cellStyle name="20% - Accent2 5" xfId="742"/>
    <cellStyle name="20% - Accent2 5 2" xfId="743"/>
    <cellStyle name="20% - Accent2 5 2 2" xfId="744"/>
    <cellStyle name="20% - Accent2 6" xfId="745"/>
    <cellStyle name="20% - Accent2 6 2" xfId="746"/>
    <cellStyle name="20% - Accent2 6 2 2" xfId="747"/>
    <cellStyle name="20% - Accent2 7" xfId="748"/>
    <cellStyle name="20% - Accent2 7 2" xfId="749"/>
    <cellStyle name="20% - Accent2 8" xfId="750"/>
    <cellStyle name="20% - Accent2 8 2" xfId="751"/>
    <cellStyle name="20% - Accent2 9" xfId="752"/>
    <cellStyle name="20% - Accent2 9 2" xfId="753"/>
    <cellStyle name="20% - Accent3" xfId="3" builtinId="38" customBuiltin="1"/>
    <cellStyle name="20% - Accent3 10" xfId="754"/>
    <cellStyle name="20% - Accent3 10 2" xfId="755"/>
    <cellStyle name="20% - Accent3 11" xfId="756"/>
    <cellStyle name="20% - Accent3 11 2" xfId="757"/>
    <cellStyle name="20% - Accent3 12" xfId="758"/>
    <cellStyle name="20% - Accent3 12 2" xfId="759"/>
    <cellStyle name="20% - Accent3 13" xfId="760"/>
    <cellStyle name="20% - Accent3 13 2" xfId="761"/>
    <cellStyle name="20% - Accent3 2" xfId="762"/>
    <cellStyle name="20% - Accent3 2 2" xfId="763"/>
    <cellStyle name="20% - Accent3 2 2 2" xfId="764"/>
    <cellStyle name="20% - Accent3 2 2 3" xfId="765"/>
    <cellStyle name="20% - Accent3 2 2 3 2" xfId="766"/>
    <cellStyle name="20% - Accent3 2 2 4" xfId="767"/>
    <cellStyle name="20% - Accent3 2 3" xfId="768"/>
    <cellStyle name="20% - Accent3 2 3 2" xfId="769"/>
    <cellStyle name="20% - Accent3 2 4" xfId="770"/>
    <cellStyle name="20% - Accent3 2 5" xfId="771"/>
    <cellStyle name="20% - Accent3 3" xfId="772"/>
    <cellStyle name="20% - Accent3 3 2" xfId="773"/>
    <cellStyle name="20% - Accent3 3 2 2" xfId="774"/>
    <cellStyle name="20% - Accent3 3 3" xfId="775"/>
    <cellStyle name="20% - Accent3 3 3 2" xfId="776"/>
    <cellStyle name="20% - Accent3 3 4" xfId="777"/>
    <cellStyle name="20% - Accent3 3 5" xfId="778"/>
    <cellStyle name="20% - Accent3 4" xfId="779"/>
    <cellStyle name="20% - Accent3 4 2" xfId="780"/>
    <cellStyle name="20% - Accent3 4 2 2" xfId="781"/>
    <cellStyle name="20% - Accent3 5" xfId="782"/>
    <cellStyle name="20% - Accent3 5 2" xfId="783"/>
    <cellStyle name="20% - Accent3 5 2 2" xfId="784"/>
    <cellStyle name="20% - Accent3 6" xfId="785"/>
    <cellStyle name="20% - Accent3 6 2" xfId="786"/>
    <cellStyle name="20% - Accent3 6 2 2" xfId="787"/>
    <cellStyle name="20% - Accent3 7" xfId="788"/>
    <cellStyle name="20% - Accent3 7 2" xfId="789"/>
    <cellStyle name="20% - Accent3 7 2 2" xfId="790"/>
    <cellStyle name="20% - Accent3 8" xfId="791"/>
    <cellStyle name="20% - Accent3 8 2" xfId="792"/>
    <cellStyle name="20% - Accent3 8 2 2" xfId="793"/>
    <cellStyle name="20% - Accent3 8 3" xfId="794"/>
    <cellStyle name="20% - Accent3 9" xfId="795"/>
    <cellStyle name="20% - Accent3 9 2" xfId="796"/>
    <cellStyle name="20% - Accent4" xfId="4" builtinId="42" customBuiltin="1"/>
    <cellStyle name="20% - Accent4 10" xfId="797"/>
    <cellStyle name="20% - Accent4 10 2" xfId="798"/>
    <cellStyle name="20% - Accent4 11" xfId="799"/>
    <cellStyle name="20% - Accent4 11 2" xfId="800"/>
    <cellStyle name="20% - Accent4 12" xfId="801"/>
    <cellStyle name="20% - Accent4 12 2" xfId="802"/>
    <cellStyle name="20% - Accent4 13" xfId="803"/>
    <cellStyle name="20% - Accent4 13 2" xfId="804"/>
    <cellStyle name="20% - Accent4 14" xfId="805"/>
    <cellStyle name="20% - Accent4 2" xfId="806"/>
    <cellStyle name="20% - Accent4 2 2" xfId="807"/>
    <cellStyle name="20% - Accent4 2 2 2" xfId="808"/>
    <cellStyle name="20% - Accent4 2 2 3" xfId="809"/>
    <cellStyle name="20% - Accent4 2 2 3 2" xfId="810"/>
    <cellStyle name="20% - Accent4 2 2 4" xfId="811"/>
    <cellStyle name="20% - Accent4 2 3" xfId="812"/>
    <cellStyle name="20% - Accent4 2 3 2" xfId="813"/>
    <cellStyle name="20% - Accent4 2 4" xfId="814"/>
    <cellStyle name="20% - Accent4 2 5" xfId="815"/>
    <cellStyle name="20% - Accent4 3" xfId="816"/>
    <cellStyle name="20% - Accent4 3 2" xfId="817"/>
    <cellStyle name="20% - Accent4 3 2 2" xfId="818"/>
    <cellStyle name="20% - Accent4 3 3" xfId="819"/>
    <cellStyle name="20% - Accent4 3 3 2" xfId="820"/>
    <cellStyle name="20% - Accent4 3 4" xfId="821"/>
    <cellStyle name="20% - Accent4 3 5" xfId="822"/>
    <cellStyle name="20% - Accent4 4" xfId="823"/>
    <cellStyle name="20% - Accent4 4 2" xfId="824"/>
    <cellStyle name="20% - Accent4 4 2 2" xfId="825"/>
    <cellStyle name="20% - Accent4 5" xfId="826"/>
    <cellStyle name="20% - Accent4 5 2" xfId="827"/>
    <cellStyle name="20% - Accent4 5 2 2" xfId="828"/>
    <cellStyle name="20% - Accent4 6" xfId="829"/>
    <cellStyle name="20% - Accent4 6 2" xfId="830"/>
    <cellStyle name="20% - Accent4 6 2 2" xfId="831"/>
    <cellStyle name="20% - Accent4 7" xfId="832"/>
    <cellStyle name="20% - Accent4 7 2" xfId="833"/>
    <cellStyle name="20% - Accent4 7 2 2" xfId="834"/>
    <cellStyle name="20% - Accent4 8" xfId="835"/>
    <cellStyle name="20% - Accent4 8 2" xfId="836"/>
    <cellStyle name="20% - Accent4 8 2 2" xfId="837"/>
    <cellStyle name="20% - Accent4 8 3" xfId="838"/>
    <cellStyle name="20% - Accent4 9" xfId="839"/>
    <cellStyle name="20% - Accent4 9 2" xfId="840"/>
    <cellStyle name="20% - Accent5" xfId="5" builtinId="46" customBuiltin="1"/>
    <cellStyle name="20% - Accent5 10" xfId="841"/>
    <cellStyle name="20% - Accent5 10 2" xfId="842"/>
    <cellStyle name="20% - Accent5 11" xfId="843"/>
    <cellStyle name="20% - Accent5 11 2" xfId="844"/>
    <cellStyle name="20% - Accent5 12" xfId="845"/>
    <cellStyle name="20% - Accent5 12 2" xfId="846"/>
    <cellStyle name="20% - Accent5 13" xfId="847"/>
    <cellStyle name="20% - Accent5 13 2" xfId="848"/>
    <cellStyle name="20% - Accent5 2" xfId="849"/>
    <cellStyle name="20% - Accent5 2 2" xfId="850"/>
    <cellStyle name="20% - Accent5 2 2 2" xfId="851"/>
    <cellStyle name="20% - Accent5 2 2 3" xfId="852"/>
    <cellStyle name="20% - Accent5 2 3" xfId="853"/>
    <cellStyle name="20% - Accent5 2 4" xfId="854"/>
    <cellStyle name="20% - Accent5 3" xfId="855"/>
    <cellStyle name="20% - Accent5 3 2" xfId="856"/>
    <cellStyle name="20% - Accent5 3 2 2" xfId="857"/>
    <cellStyle name="20% - Accent5 3 3" xfId="858"/>
    <cellStyle name="20% - Accent5 3 3 2" xfId="859"/>
    <cellStyle name="20% - Accent5 3 4" xfId="860"/>
    <cellStyle name="20% - Accent5 3 5" xfId="861"/>
    <cellStyle name="20% - Accent5 4" xfId="862"/>
    <cellStyle name="20% - Accent5 4 2" xfId="863"/>
    <cellStyle name="20% - Accent5 4 2 2" xfId="864"/>
    <cellStyle name="20% - Accent5 5" xfId="865"/>
    <cellStyle name="20% - Accent5 5 2" xfId="866"/>
    <cellStyle name="20% - Accent5 5 2 2" xfId="867"/>
    <cellStyle name="20% - Accent5 6" xfId="868"/>
    <cellStyle name="20% - Accent5 6 2" xfId="869"/>
    <cellStyle name="20% - Accent5 6 2 2" xfId="870"/>
    <cellStyle name="20% - Accent5 7" xfId="871"/>
    <cellStyle name="20% - Accent5 7 2" xfId="872"/>
    <cellStyle name="20% - Accent5 8" xfId="873"/>
    <cellStyle name="20% - Accent5 8 2" xfId="874"/>
    <cellStyle name="20% - Accent5 9" xfId="875"/>
    <cellStyle name="20% - Accent5 9 2" xfId="876"/>
    <cellStyle name="20% - Accent6" xfId="6" builtinId="50" customBuiltin="1"/>
    <cellStyle name="20% - Accent6 10" xfId="877"/>
    <cellStyle name="20% - Accent6 10 2" xfId="878"/>
    <cellStyle name="20% - Accent6 11" xfId="879"/>
    <cellStyle name="20% - Accent6 11 2" xfId="880"/>
    <cellStyle name="20% - Accent6 12" xfId="881"/>
    <cellStyle name="20% - Accent6 12 2" xfId="882"/>
    <cellStyle name="20% - Accent6 13" xfId="883"/>
    <cellStyle name="20% - Accent6 13 2" xfId="884"/>
    <cellStyle name="20% - Accent6 14" xfId="885"/>
    <cellStyle name="20% - Accent6 2" xfId="886"/>
    <cellStyle name="20% - Accent6 2 2" xfId="887"/>
    <cellStyle name="20% - Accent6 2 2 2" xfId="888"/>
    <cellStyle name="20% - Accent6 2 2 3" xfId="889"/>
    <cellStyle name="20% - Accent6 2 3" xfId="890"/>
    <cellStyle name="20% - Accent6 2 4" xfId="891"/>
    <cellStyle name="20% - Accent6 3" xfId="892"/>
    <cellStyle name="20% - Accent6 3 2" xfId="893"/>
    <cellStyle name="20% - Accent6 3 2 2" xfId="894"/>
    <cellStyle name="20% - Accent6 3 3" xfId="895"/>
    <cellStyle name="20% - Accent6 3 3 2" xfId="896"/>
    <cellStyle name="20% - Accent6 3 4" xfId="897"/>
    <cellStyle name="20% - Accent6 3 5" xfId="898"/>
    <cellStyle name="20% - Accent6 4" xfId="899"/>
    <cellStyle name="20% - Accent6 4 2" xfId="900"/>
    <cellStyle name="20% - Accent6 4 2 2" xfId="901"/>
    <cellStyle name="20% - Accent6 5" xfId="902"/>
    <cellStyle name="20% - Accent6 5 2" xfId="903"/>
    <cellStyle name="20% - Accent6 5 2 2" xfId="904"/>
    <cellStyle name="20% - Accent6 6" xfId="905"/>
    <cellStyle name="20% - Accent6 6 2" xfId="906"/>
    <cellStyle name="20% - Accent6 6 2 2" xfId="907"/>
    <cellStyle name="20% - Accent6 7" xfId="908"/>
    <cellStyle name="20% - Accent6 7 2" xfId="909"/>
    <cellStyle name="20% - Accent6 8" xfId="910"/>
    <cellStyle name="20% - Accent6 8 2" xfId="911"/>
    <cellStyle name="20% - Accent6 9" xfId="912"/>
    <cellStyle name="20% - Accent6 9 2" xfId="913"/>
    <cellStyle name="40% - Accent1" xfId="7" builtinId="31" customBuiltin="1"/>
    <cellStyle name="40% - Accent1 10" xfId="914"/>
    <cellStyle name="40% - Accent1 10 2" xfId="915"/>
    <cellStyle name="40% - Accent1 11" xfId="916"/>
    <cellStyle name="40% - Accent1 11 2" xfId="917"/>
    <cellStyle name="40% - Accent1 12" xfId="918"/>
    <cellStyle name="40% - Accent1 12 2" xfId="919"/>
    <cellStyle name="40% - Accent1 13" xfId="920"/>
    <cellStyle name="40% - Accent1 13 2" xfId="921"/>
    <cellStyle name="40% - Accent1 14" xfId="922"/>
    <cellStyle name="40% - Accent1 2" xfId="923"/>
    <cellStyle name="40% - Accent1 2 2" xfId="924"/>
    <cellStyle name="40% - Accent1 2 2 2" xfId="925"/>
    <cellStyle name="40% - Accent1 2 2 3" xfId="926"/>
    <cellStyle name="40% - Accent1 2 2 3 2" xfId="927"/>
    <cellStyle name="40% - Accent1 2 2 4" xfId="928"/>
    <cellStyle name="40% - Accent1 2 3" xfId="929"/>
    <cellStyle name="40% - Accent1 2 3 2" xfId="930"/>
    <cellStyle name="40% - Accent1 2 4" xfId="931"/>
    <cellStyle name="40% - Accent1 2 5" xfId="932"/>
    <cellStyle name="40% - Accent1 3" xfId="933"/>
    <cellStyle name="40% - Accent1 3 2" xfId="934"/>
    <cellStyle name="40% - Accent1 3 2 2" xfId="935"/>
    <cellStyle name="40% - Accent1 3 3" xfId="936"/>
    <cellStyle name="40% - Accent1 3 3 2" xfId="937"/>
    <cellStyle name="40% - Accent1 3 4" xfId="938"/>
    <cellStyle name="40% - Accent1 3 5" xfId="939"/>
    <cellStyle name="40% - Accent1 4" xfId="940"/>
    <cellStyle name="40% - Accent1 4 2" xfId="941"/>
    <cellStyle name="40% - Accent1 4 2 2" xfId="942"/>
    <cellStyle name="40% - Accent1 5" xfId="943"/>
    <cellStyle name="40% - Accent1 5 2" xfId="944"/>
    <cellStyle name="40% - Accent1 5 2 2" xfId="945"/>
    <cellStyle name="40% - Accent1 6" xfId="946"/>
    <cellStyle name="40% - Accent1 6 2" xfId="947"/>
    <cellStyle name="40% - Accent1 6 2 2" xfId="948"/>
    <cellStyle name="40% - Accent1 7" xfId="949"/>
    <cellStyle name="40% - Accent1 7 2" xfId="950"/>
    <cellStyle name="40% - Accent1 7 2 2" xfId="951"/>
    <cellStyle name="40% - Accent1 8" xfId="952"/>
    <cellStyle name="40% - Accent1 8 2" xfId="953"/>
    <cellStyle name="40% - Accent1 8 2 2" xfId="954"/>
    <cellStyle name="40% - Accent1 8 3" xfId="955"/>
    <cellStyle name="40% - Accent1 9" xfId="956"/>
    <cellStyle name="40% - Accent1 9 2" xfId="957"/>
    <cellStyle name="40% - Accent2" xfId="8" builtinId="35" customBuiltin="1"/>
    <cellStyle name="40% - Accent2 10" xfId="958"/>
    <cellStyle name="40% - Accent2 10 2" xfId="959"/>
    <cellStyle name="40% - Accent2 11" xfId="960"/>
    <cellStyle name="40% - Accent2 11 2" xfId="961"/>
    <cellStyle name="40% - Accent2 12" xfId="962"/>
    <cellStyle name="40% - Accent2 12 2" xfId="963"/>
    <cellStyle name="40% - Accent2 13" xfId="964"/>
    <cellStyle name="40% - Accent2 13 2" xfId="965"/>
    <cellStyle name="40% - Accent2 2" xfId="966"/>
    <cellStyle name="40% - Accent2 2 2" xfId="967"/>
    <cellStyle name="40% - Accent2 2 2 2" xfId="968"/>
    <cellStyle name="40% - Accent2 2 2 3" xfId="969"/>
    <cellStyle name="40% - Accent2 2 3" xfId="970"/>
    <cellStyle name="40% - Accent2 2 4" xfId="971"/>
    <cellStyle name="40% - Accent2 3" xfId="972"/>
    <cellStyle name="40% - Accent2 3 2" xfId="973"/>
    <cellStyle name="40% - Accent2 3 2 2" xfId="974"/>
    <cellStyle name="40% - Accent2 3 3" xfId="975"/>
    <cellStyle name="40% - Accent2 3 3 2" xfId="976"/>
    <cellStyle name="40% - Accent2 3 4" xfId="977"/>
    <cellStyle name="40% - Accent2 3 5" xfId="978"/>
    <cellStyle name="40% - Accent2 4" xfId="979"/>
    <cellStyle name="40% - Accent2 4 2" xfId="980"/>
    <cellStyle name="40% - Accent2 4 2 2" xfId="981"/>
    <cellStyle name="40% - Accent2 5" xfId="982"/>
    <cellStyle name="40% - Accent2 5 2" xfId="983"/>
    <cellStyle name="40% - Accent2 5 2 2" xfId="984"/>
    <cellStyle name="40% - Accent2 6" xfId="985"/>
    <cellStyle name="40% - Accent2 6 2" xfId="986"/>
    <cellStyle name="40% - Accent2 6 2 2" xfId="987"/>
    <cellStyle name="40% - Accent2 7" xfId="988"/>
    <cellStyle name="40% - Accent2 7 2" xfId="989"/>
    <cellStyle name="40% - Accent2 8" xfId="990"/>
    <cellStyle name="40% - Accent2 8 2" xfId="991"/>
    <cellStyle name="40% - Accent2 9" xfId="992"/>
    <cellStyle name="40% - Accent2 9 2" xfId="993"/>
    <cellStyle name="40% - Accent3" xfId="9" builtinId="39" customBuiltin="1"/>
    <cellStyle name="40% - Accent3 10" xfId="994"/>
    <cellStyle name="40% - Accent3 10 2" xfId="995"/>
    <cellStyle name="40% - Accent3 11" xfId="996"/>
    <cellStyle name="40% - Accent3 11 2" xfId="997"/>
    <cellStyle name="40% - Accent3 12" xfId="998"/>
    <cellStyle name="40% - Accent3 12 2" xfId="999"/>
    <cellStyle name="40% - Accent3 13" xfId="1000"/>
    <cellStyle name="40% - Accent3 13 2" xfId="1001"/>
    <cellStyle name="40% - Accent3 2" xfId="1002"/>
    <cellStyle name="40% - Accent3 2 2" xfId="1003"/>
    <cellStyle name="40% - Accent3 2 2 2" xfId="1004"/>
    <cellStyle name="40% - Accent3 2 2 3" xfId="1005"/>
    <cellStyle name="40% - Accent3 2 2 3 2" xfId="1006"/>
    <cellStyle name="40% - Accent3 2 2 4" xfId="1007"/>
    <cellStyle name="40% - Accent3 2 3" xfId="1008"/>
    <cellStyle name="40% - Accent3 2 3 2" xfId="1009"/>
    <cellStyle name="40% - Accent3 2 4" xfId="1010"/>
    <cellStyle name="40% - Accent3 2 5" xfId="1011"/>
    <cellStyle name="40% - Accent3 3" xfId="1012"/>
    <cellStyle name="40% - Accent3 3 2" xfId="1013"/>
    <cellStyle name="40% - Accent3 3 2 2" xfId="1014"/>
    <cellStyle name="40% - Accent3 3 3" xfId="1015"/>
    <cellStyle name="40% - Accent3 3 3 2" xfId="1016"/>
    <cellStyle name="40% - Accent3 3 4" xfId="1017"/>
    <cellStyle name="40% - Accent3 3 5" xfId="1018"/>
    <cellStyle name="40% - Accent3 4" xfId="1019"/>
    <cellStyle name="40% - Accent3 4 2" xfId="1020"/>
    <cellStyle name="40% - Accent3 4 2 2" xfId="1021"/>
    <cellStyle name="40% - Accent3 5" xfId="1022"/>
    <cellStyle name="40% - Accent3 5 2" xfId="1023"/>
    <cellStyle name="40% - Accent3 5 2 2" xfId="1024"/>
    <cellStyle name="40% - Accent3 6" xfId="1025"/>
    <cellStyle name="40% - Accent3 6 2" xfId="1026"/>
    <cellStyle name="40% - Accent3 6 2 2" xfId="1027"/>
    <cellStyle name="40% - Accent3 7" xfId="1028"/>
    <cellStyle name="40% - Accent3 7 2" xfId="1029"/>
    <cellStyle name="40% - Accent3 7 2 2" xfId="1030"/>
    <cellStyle name="40% - Accent3 8" xfId="1031"/>
    <cellStyle name="40% - Accent3 8 2" xfId="1032"/>
    <cellStyle name="40% - Accent3 8 2 2" xfId="1033"/>
    <cellStyle name="40% - Accent3 8 3" xfId="1034"/>
    <cellStyle name="40% - Accent3 9" xfId="1035"/>
    <cellStyle name="40% - Accent3 9 2" xfId="1036"/>
    <cellStyle name="40% - Accent4" xfId="10" builtinId="43" customBuiltin="1"/>
    <cellStyle name="40% - Accent4 10" xfId="1037"/>
    <cellStyle name="40% - Accent4 10 2" xfId="1038"/>
    <cellStyle name="40% - Accent4 11" xfId="1039"/>
    <cellStyle name="40% - Accent4 11 2" xfId="1040"/>
    <cellStyle name="40% - Accent4 12" xfId="1041"/>
    <cellStyle name="40% - Accent4 12 2" xfId="1042"/>
    <cellStyle name="40% - Accent4 13" xfId="1043"/>
    <cellStyle name="40% - Accent4 13 2" xfId="1044"/>
    <cellStyle name="40% - Accent4 14" xfId="1045"/>
    <cellStyle name="40% - Accent4 2" xfId="1046"/>
    <cellStyle name="40% - Accent4 2 2" xfId="1047"/>
    <cellStyle name="40% - Accent4 2 2 2" xfId="1048"/>
    <cellStyle name="40% - Accent4 2 2 3" xfId="1049"/>
    <cellStyle name="40% - Accent4 2 2 3 2" xfId="1050"/>
    <cellStyle name="40% - Accent4 2 2 4" xfId="1051"/>
    <cellStyle name="40% - Accent4 2 3" xfId="1052"/>
    <cellStyle name="40% - Accent4 2 3 2" xfId="1053"/>
    <cellStyle name="40% - Accent4 2 4" xfId="1054"/>
    <cellStyle name="40% - Accent4 2 5" xfId="1055"/>
    <cellStyle name="40% - Accent4 3" xfId="1056"/>
    <cellStyle name="40% - Accent4 3 2" xfId="1057"/>
    <cellStyle name="40% - Accent4 3 2 2" xfId="1058"/>
    <cellStyle name="40% - Accent4 3 3" xfId="1059"/>
    <cellStyle name="40% - Accent4 3 3 2" xfId="1060"/>
    <cellStyle name="40% - Accent4 3 4" xfId="1061"/>
    <cellStyle name="40% - Accent4 3 5" xfId="1062"/>
    <cellStyle name="40% - Accent4 4" xfId="1063"/>
    <cellStyle name="40% - Accent4 4 2" xfId="1064"/>
    <cellStyle name="40% - Accent4 4 2 2" xfId="1065"/>
    <cellStyle name="40% - Accent4 5" xfId="1066"/>
    <cellStyle name="40% - Accent4 5 2" xfId="1067"/>
    <cellStyle name="40% - Accent4 5 2 2" xfId="1068"/>
    <cellStyle name="40% - Accent4 6" xfId="1069"/>
    <cellStyle name="40% - Accent4 6 2" xfId="1070"/>
    <cellStyle name="40% - Accent4 6 2 2" xfId="1071"/>
    <cellStyle name="40% - Accent4 7" xfId="1072"/>
    <cellStyle name="40% - Accent4 7 2" xfId="1073"/>
    <cellStyle name="40% - Accent4 7 2 2" xfId="1074"/>
    <cellStyle name="40% - Accent4 8" xfId="1075"/>
    <cellStyle name="40% - Accent4 8 2" xfId="1076"/>
    <cellStyle name="40% - Accent4 8 2 2" xfId="1077"/>
    <cellStyle name="40% - Accent4 8 3" xfId="1078"/>
    <cellStyle name="40% - Accent4 9" xfId="1079"/>
    <cellStyle name="40% - Accent4 9 2" xfId="1080"/>
    <cellStyle name="40% - Accent5" xfId="11" builtinId="47" customBuiltin="1"/>
    <cellStyle name="40% - Accent5 10" xfId="1081"/>
    <cellStyle name="40% - Accent5 10 2" xfId="1082"/>
    <cellStyle name="40% - Accent5 11" xfId="1083"/>
    <cellStyle name="40% - Accent5 11 2" xfId="1084"/>
    <cellStyle name="40% - Accent5 12" xfId="1085"/>
    <cellStyle name="40% - Accent5 12 2" xfId="1086"/>
    <cellStyle name="40% - Accent5 13" xfId="1087"/>
    <cellStyle name="40% - Accent5 13 2" xfId="1088"/>
    <cellStyle name="40% - Accent5 14" xfId="1089"/>
    <cellStyle name="40% - Accent5 2" xfId="1090"/>
    <cellStyle name="40% - Accent5 2 2" xfId="1091"/>
    <cellStyle name="40% - Accent5 2 2 2" xfId="1092"/>
    <cellStyle name="40% - Accent5 2 2 3" xfId="1093"/>
    <cellStyle name="40% - Accent5 2 3" xfId="1094"/>
    <cellStyle name="40% - Accent5 2 4" xfId="1095"/>
    <cellStyle name="40% - Accent5 3" xfId="1096"/>
    <cellStyle name="40% - Accent5 3 2" xfId="1097"/>
    <cellStyle name="40% - Accent5 3 2 2" xfId="1098"/>
    <cellStyle name="40% - Accent5 3 3" xfId="1099"/>
    <cellStyle name="40% - Accent5 3 3 2" xfId="1100"/>
    <cellStyle name="40% - Accent5 3 4" xfId="1101"/>
    <cellStyle name="40% - Accent5 3 5" xfId="1102"/>
    <cellStyle name="40% - Accent5 4" xfId="1103"/>
    <cellStyle name="40% - Accent5 4 2" xfId="1104"/>
    <cellStyle name="40% - Accent5 4 2 2" xfId="1105"/>
    <cellStyle name="40% - Accent5 5" xfId="1106"/>
    <cellStyle name="40% - Accent5 5 2" xfId="1107"/>
    <cellStyle name="40% - Accent5 5 2 2" xfId="1108"/>
    <cellStyle name="40% - Accent5 6" xfId="1109"/>
    <cellStyle name="40% - Accent5 6 2" xfId="1110"/>
    <cellStyle name="40% - Accent5 6 2 2" xfId="1111"/>
    <cellStyle name="40% - Accent5 7" xfId="1112"/>
    <cellStyle name="40% - Accent5 7 2" xfId="1113"/>
    <cellStyle name="40% - Accent5 8" xfId="1114"/>
    <cellStyle name="40% - Accent5 8 2" xfId="1115"/>
    <cellStyle name="40% - Accent5 9" xfId="1116"/>
    <cellStyle name="40% - Accent5 9 2" xfId="1117"/>
    <cellStyle name="40% - Accent6" xfId="12" builtinId="51" customBuiltin="1"/>
    <cellStyle name="40% - Accent6 10" xfId="1118"/>
    <cellStyle name="40% - Accent6 10 2" xfId="1119"/>
    <cellStyle name="40% - Accent6 11" xfId="1120"/>
    <cellStyle name="40% - Accent6 11 2" xfId="1121"/>
    <cellStyle name="40% - Accent6 12" xfId="1122"/>
    <cellStyle name="40% - Accent6 12 2" xfId="1123"/>
    <cellStyle name="40% - Accent6 13" xfId="1124"/>
    <cellStyle name="40% - Accent6 13 2" xfId="1125"/>
    <cellStyle name="40% - Accent6 14" xfId="1126"/>
    <cellStyle name="40% - Accent6 2" xfId="1127"/>
    <cellStyle name="40% - Accent6 2 2" xfId="1128"/>
    <cellStyle name="40% - Accent6 2 2 2" xfId="1129"/>
    <cellStyle name="40% - Accent6 2 2 3" xfId="1130"/>
    <cellStyle name="40% - Accent6 2 2 3 2" xfId="1131"/>
    <cellStyle name="40% - Accent6 2 2 4" xfId="1132"/>
    <cellStyle name="40% - Accent6 2 3" xfId="1133"/>
    <cellStyle name="40% - Accent6 2 3 2" xfId="1134"/>
    <cellStyle name="40% - Accent6 2 4" xfId="1135"/>
    <cellStyle name="40% - Accent6 2 5" xfId="1136"/>
    <cellStyle name="40% - Accent6 3" xfId="1137"/>
    <cellStyle name="40% - Accent6 3 2" xfId="1138"/>
    <cellStyle name="40% - Accent6 3 2 2" xfId="1139"/>
    <cellStyle name="40% - Accent6 3 3" xfId="1140"/>
    <cellStyle name="40% - Accent6 3 3 2" xfId="1141"/>
    <cellStyle name="40% - Accent6 3 4" xfId="1142"/>
    <cellStyle name="40% - Accent6 3 5" xfId="1143"/>
    <cellStyle name="40% - Accent6 4" xfId="1144"/>
    <cellStyle name="40% - Accent6 4 2" xfId="1145"/>
    <cellStyle name="40% - Accent6 4 2 2" xfId="1146"/>
    <cellStyle name="40% - Accent6 5" xfId="1147"/>
    <cellStyle name="40% - Accent6 5 2" xfId="1148"/>
    <cellStyle name="40% - Accent6 5 2 2" xfId="1149"/>
    <cellStyle name="40% - Accent6 6" xfId="1150"/>
    <cellStyle name="40% - Accent6 6 2" xfId="1151"/>
    <cellStyle name="40% - Accent6 6 2 2" xfId="1152"/>
    <cellStyle name="40% - Accent6 7" xfId="1153"/>
    <cellStyle name="40% - Accent6 7 2" xfId="1154"/>
    <cellStyle name="40% - Accent6 7 2 2" xfId="1155"/>
    <cellStyle name="40% - Accent6 8" xfId="1156"/>
    <cellStyle name="40% - Accent6 8 2" xfId="1157"/>
    <cellStyle name="40% - Accent6 8 2 2" xfId="1158"/>
    <cellStyle name="40% - Accent6 8 3" xfId="1159"/>
    <cellStyle name="40% - Accent6 9" xfId="1160"/>
    <cellStyle name="40% - Accent6 9 2" xfId="1161"/>
    <cellStyle name="60% - Accent1" xfId="13" builtinId="32" customBuiltin="1"/>
    <cellStyle name="60% - Accent1 10" xfId="1162"/>
    <cellStyle name="60% - Accent1 11" xfId="1163"/>
    <cellStyle name="60% - Accent1 12" xfId="1164"/>
    <cellStyle name="60% - Accent1 13" xfId="1165"/>
    <cellStyle name="60% - Accent1 14" xfId="1166"/>
    <cellStyle name="60% - Accent1 2" xfId="1167"/>
    <cellStyle name="60% - Accent1 2 2" xfId="1168"/>
    <cellStyle name="60% - Accent1 2 2 2" xfId="1169"/>
    <cellStyle name="60% - Accent1 3" xfId="1170"/>
    <cellStyle name="60% - Accent1 3 2" xfId="1171"/>
    <cellStyle name="60% - Accent1 3 3" xfId="1172"/>
    <cellStyle name="60% - Accent1 4" xfId="1173"/>
    <cellStyle name="60% - Accent1 4 2" xfId="1174"/>
    <cellStyle name="60% - Accent1 5" xfId="1175"/>
    <cellStyle name="60% - Accent1 5 2" xfId="1176"/>
    <cellStyle name="60% - Accent1 6" xfId="1177"/>
    <cellStyle name="60% - Accent1 6 2" xfId="1178"/>
    <cellStyle name="60% - Accent1 7" xfId="1179"/>
    <cellStyle name="60% - Accent1 7 2" xfId="1180"/>
    <cellStyle name="60% - Accent1 8" xfId="1181"/>
    <cellStyle name="60% - Accent1 8 2" xfId="1182"/>
    <cellStyle name="60% - Accent1 9" xfId="1183"/>
    <cellStyle name="60% - Accent2" xfId="14" builtinId="36" customBuiltin="1"/>
    <cellStyle name="60% - Accent2 10" xfId="1184"/>
    <cellStyle name="60% - Accent2 11" xfId="1185"/>
    <cellStyle name="60% - Accent2 12" xfId="1186"/>
    <cellStyle name="60% - Accent2 13" xfId="1187"/>
    <cellStyle name="60% - Accent2 14" xfId="1188"/>
    <cellStyle name="60% - Accent2 2" xfId="1189"/>
    <cellStyle name="60% - Accent2 2 2" xfId="1190"/>
    <cellStyle name="60% - Accent2 3" xfId="1191"/>
    <cellStyle name="60% - Accent2 3 2" xfId="1192"/>
    <cellStyle name="60% - Accent2 3 3" xfId="1193"/>
    <cellStyle name="60% - Accent2 4" xfId="1194"/>
    <cellStyle name="60% - Accent2 4 2" xfId="1195"/>
    <cellStyle name="60% - Accent2 5" xfId="1196"/>
    <cellStyle name="60% - Accent2 5 2" xfId="1197"/>
    <cellStyle name="60% - Accent2 6" xfId="1198"/>
    <cellStyle name="60% - Accent2 6 2" xfId="1199"/>
    <cellStyle name="60% - Accent2 7" xfId="1200"/>
    <cellStyle name="60% - Accent2 8" xfId="1201"/>
    <cellStyle name="60% - Accent2 9" xfId="1202"/>
    <cellStyle name="60% - Accent3" xfId="15" builtinId="40" customBuiltin="1"/>
    <cellStyle name="60% - Accent3 10" xfId="1203"/>
    <cellStyle name="60% - Accent3 11" xfId="1204"/>
    <cellStyle name="60% - Accent3 12" xfId="1205"/>
    <cellStyle name="60% - Accent3 13" xfId="1206"/>
    <cellStyle name="60% - Accent3 14" xfId="1207"/>
    <cellStyle name="60% - Accent3 2" xfId="1208"/>
    <cellStyle name="60% - Accent3 2 2" xfId="1209"/>
    <cellStyle name="60% - Accent3 2 2 2" xfId="1210"/>
    <cellStyle name="60% - Accent3 3" xfId="1211"/>
    <cellStyle name="60% - Accent3 3 2" xfId="1212"/>
    <cellStyle name="60% - Accent3 3 3" xfId="1213"/>
    <cellStyle name="60% - Accent3 4" xfId="1214"/>
    <cellStyle name="60% - Accent3 4 2" xfId="1215"/>
    <cellStyle name="60% - Accent3 5" xfId="1216"/>
    <cellStyle name="60% - Accent3 5 2" xfId="1217"/>
    <cellStyle name="60% - Accent3 6" xfId="1218"/>
    <cellStyle name="60% - Accent3 6 2" xfId="1219"/>
    <cellStyle name="60% - Accent3 7" xfId="1220"/>
    <cellStyle name="60% - Accent3 7 2" xfId="1221"/>
    <cellStyle name="60% - Accent3 8" xfId="1222"/>
    <cellStyle name="60% - Accent3 8 2" xfId="1223"/>
    <cellStyle name="60% - Accent3 9" xfId="1224"/>
    <cellStyle name="60% - Accent4" xfId="16" builtinId="44" customBuiltin="1"/>
    <cellStyle name="60% - Accent4 10" xfId="1225"/>
    <cellStyle name="60% - Accent4 11" xfId="1226"/>
    <cellStyle name="60% - Accent4 12" xfId="1227"/>
    <cellStyle name="60% - Accent4 13" xfId="1228"/>
    <cellStyle name="60% - Accent4 14" xfId="1229"/>
    <cellStyle name="60% - Accent4 2" xfId="1230"/>
    <cellStyle name="60% - Accent4 2 2" xfId="1231"/>
    <cellStyle name="60% - Accent4 2 2 2" xfId="1232"/>
    <cellStyle name="60% - Accent4 3" xfId="1233"/>
    <cellStyle name="60% - Accent4 3 2" xfId="1234"/>
    <cellStyle name="60% - Accent4 3 3" xfId="1235"/>
    <cellStyle name="60% - Accent4 4" xfId="1236"/>
    <cellStyle name="60% - Accent4 4 2" xfId="1237"/>
    <cellStyle name="60% - Accent4 5" xfId="1238"/>
    <cellStyle name="60% - Accent4 5 2" xfId="1239"/>
    <cellStyle name="60% - Accent4 6" xfId="1240"/>
    <cellStyle name="60% - Accent4 6 2" xfId="1241"/>
    <cellStyle name="60% - Accent4 7" xfId="1242"/>
    <cellStyle name="60% - Accent4 7 2" xfId="1243"/>
    <cellStyle name="60% - Accent4 8" xfId="1244"/>
    <cellStyle name="60% - Accent4 8 2" xfId="1245"/>
    <cellStyle name="60% - Accent4 9" xfId="1246"/>
    <cellStyle name="60% - Accent5" xfId="17" builtinId="48" customBuiltin="1"/>
    <cellStyle name="60% - Accent5 10" xfId="1247"/>
    <cellStyle name="60% - Accent5 11" xfId="1248"/>
    <cellStyle name="60% - Accent5 12" xfId="1249"/>
    <cellStyle name="60% - Accent5 13" xfId="1250"/>
    <cellStyle name="60% - Accent5 14" xfId="1251"/>
    <cellStyle name="60% - Accent5 2" xfId="1252"/>
    <cellStyle name="60% - Accent5 2 2" xfId="1253"/>
    <cellStyle name="60% - Accent5 3" xfId="1254"/>
    <cellStyle name="60% - Accent5 3 2" xfId="1255"/>
    <cellStyle name="60% - Accent5 3 3" xfId="1256"/>
    <cellStyle name="60% - Accent5 4" xfId="1257"/>
    <cellStyle name="60% - Accent5 4 2" xfId="1258"/>
    <cellStyle name="60% - Accent5 5" xfId="1259"/>
    <cellStyle name="60% - Accent5 5 2" xfId="1260"/>
    <cellStyle name="60% - Accent5 6" xfId="1261"/>
    <cellStyle name="60% - Accent5 6 2" xfId="1262"/>
    <cellStyle name="60% - Accent5 7" xfId="1263"/>
    <cellStyle name="60% - Accent5 8" xfId="1264"/>
    <cellStyle name="60% - Accent5 9" xfId="1265"/>
    <cellStyle name="60% - Accent6" xfId="18" builtinId="52" customBuiltin="1"/>
    <cellStyle name="60% - Accent6 10" xfId="1266"/>
    <cellStyle name="60% - Accent6 11" xfId="1267"/>
    <cellStyle name="60% - Accent6 12" xfId="1268"/>
    <cellStyle name="60% - Accent6 13" xfId="1269"/>
    <cellStyle name="60% - Accent6 2" xfId="1270"/>
    <cellStyle name="60% - Accent6 2 2" xfId="1271"/>
    <cellStyle name="60% - Accent6 2 2 2" xfId="1272"/>
    <cellStyle name="60% - Accent6 3" xfId="1273"/>
    <cellStyle name="60% - Accent6 3 2" xfId="1274"/>
    <cellStyle name="60% - Accent6 3 3" xfId="1275"/>
    <cellStyle name="60% - Accent6 4" xfId="1276"/>
    <cellStyle name="60% - Accent6 4 2" xfId="1277"/>
    <cellStyle name="60% - Accent6 5" xfId="1278"/>
    <cellStyle name="60% - Accent6 5 2" xfId="1279"/>
    <cellStyle name="60% - Accent6 6" xfId="1280"/>
    <cellStyle name="60% - Accent6 6 2" xfId="1281"/>
    <cellStyle name="60% - Accent6 7" xfId="1282"/>
    <cellStyle name="60% - Accent6 7 2" xfId="1283"/>
    <cellStyle name="60% - Accent6 8" xfId="1284"/>
    <cellStyle name="60% - Accent6 8 2" xfId="1285"/>
    <cellStyle name="60% - Accent6 9" xfId="1286"/>
    <cellStyle name="Accent1" xfId="19" builtinId="29" customBuiltin="1"/>
    <cellStyle name="Accent1 10" xfId="1287"/>
    <cellStyle name="Accent1 11" xfId="1288"/>
    <cellStyle name="Accent1 12" xfId="1289"/>
    <cellStyle name="Accent1 13" xfId="1290"/>
    <cellStyle name="Accent1 14" xfId="1291"/>
    <cellStyle name="Accent1 2" xfId="1292"/>
    <cellStyle name="Accent1 2 2" xfId="1293"/>
    <cellStyle name="Accent1 2 2 2" xfId="1294"/>
    <cellStyle name="Accent1 3" xfId="1295"/>
    <cellStyle name="Accent1 3 2" xfId="1296"/>
    <cellStyle name="Accent1 3 3" xfId="1297"/>
    <cellStyle name="Accent1 4" xfId="1298"/>
    <cellStyle name="Accent1 4 2" xfId="1299"/>
    <cellStyle name="Accent1 5" xfId="1300"/>
    <cellStyle name="Accent1 5 2" xfId="1301"/>
    <cellStyle name="Accent1 6" xfId="1302"/>
    <cellStyle name="Accent1 6 2" xfId="1303"/>
    <cellStyle name="Accent1 7" xfId="1304"/>
    <cellStyle name="Accent1 7 2" xfId="1305"/>
    <cellStyle name="Accent1 8" xfId="1306"/>
    <cellStyle name="Accent1 8 2" xfId="1307"/>
    <cellStyle name="Accent1 9" xfId="1308"/>
    <cellStyle name="Accent2" xfId="20" builtinId="33" customBuiltin="1"/>
    <cellStyle name="Accent2 10" xfId="1309"/>
    <cellStyle name="Accent2 11" xfId="1310"/>
    <cellStyle name="Accent2 12" xfId="1311"/>
    <cellStyle name="Accent2 13" xfId="1312"/>
    <cellStyle name="Accent2 14" xfId="1313"/>
    <cellStyle name="Accent2 2" xfId="1314"/>
    <cellStyle name="Accent2 2 2" xfId="1315"/>
    <cellStyle name="Accent2 3" xfId="1316"/>
    <cellStyle name="Accent2 3 2" xfId="1317"/>
    <cellStyle name="Accent2 3 3" xfId="1318"/>
    <cellStyle name="Accent2 4" xfId="1319"/>
    <cellStyle name="Accent2 4 2" xfId="1320"/>
    <cellStyle name="Accent2 5" xfId="1321"/>
    <cellStyle name="Accent2 5 2" xfId="1322"/>
    <cellStyle name="Accent2 6" xfId="1323"/>
    <cellStyle name="Accent2 6 2" xfId="1324"/>
    <cellStyle name="Accent2 7" xfId="1325"/>
    <cellStyle name="Accent2 8" xfId="1326"/>
    <cellStyle name="Accent2 9" xfId="1327"/>
    <cellStyle name="Accent3" xfId="21" builtinId="37" customBuiltin="1"/>
    <cellStyle name="Accent3 10" xfId="1328"/>
    <cellStyle name="Accent3 11" xfId="1329"/>
    <cellStyle name="Accent3 12" xfId="1330"/>
    <cellStyle name="Accent3 13" xfId="1331"/>
    <cellStyle name="Accent3 14" xfId="1332"/>
    <cellStyle name="Accent3 2" xfId="1333"/>
    <cellStyle name="Accent3 2 2" xfId="1334"/>
    <cellStyle name="Accent3 3" xfId="1335"/>
    <cellStyle name="Accent3 3 2" xfId="1336"/>
    <cellStyle name="Accent3 3 3" xfId="1337"/>
    <cellStyle name="Accent3 4" xfId="1338"/>
    <cellStyle name="Accent3 4 2" xfId="1339"/>
    <cellStyle name="Accent3 5" xfId="1340"/>
    <cellStyle name="Accent3 5 2" xfId="1341"/>
    <cellStyle name="Accent3 6" xfId="1342"/>
    <cellStyle name="Accent3 6 2" xfId="1343"/>
    <cellStyle name="Accent3 7" xfId="1344"/>
    <cellStyle name="Accent3 8" xfId="1345"/>
    <cellStyle name="Accent3 9" xfId="1346"/>
    <cellStyle name="Accent4" xfId="22" builtinId="41" customBuiltin="1"/>
    <cellStyle name="Accent4 10" xfId="1347"/>
    <cellStyle name="Accent4 11" xfId="1348"/>
    <cellStyle name="Accent4 12" xfId="1349"/>
    <cellStyle name="Accent4 13" xfId="1350"/>
    <cellStyle name="Accent4 2" xfId="1351"/>
    <cellStyle name="Accent4 2 2" xfId="1352"/>
    <cellStyle name="Accent4 2 2 2" xfId="1353"/>
    <cellStyle name="Accent4 3" xfId="1354"/>
    <cellStyle name="Accent4 3 2" xfId="1355"/>
    <cellStyle name="Accent4 3 3" xfId="1356"/>
    <cellStyle name="Accent4 4" xfId="1357"/>
    <cellStyle name="Accent4 4 2" xfId="1358"/>
    <cellStyle name="Accent4 5" xfId="1359"/>
    <cellStyle name="Accent4 5 2" xfId="1360"/>
    <cellStyle name="Accent4 6" xfId="1361"/>
    <cellStyle name="Accent4 6 2" xfId="1362"/>
    <cellStyle name="Accent4 7" xfId="1363"/>
    <cellStyle name="Accent4 7 2" xfId="1364"/>
    <cellStyle name="Accent4 8" xfId="1365"/>
    <cellStyle name="Accent4 8 2" xfId="1366"/>
    <cellStyle name="Accent4 9" xfId="1367"/>
    <cellStyle name="Accent5" xfId="23" builtinId="45" customBuiltin="1"/>
    <cellStyle name="Accent5 10" xfId="1368"/>
    <cellStyle name="Accent5 11" xfId="1369"/>
    <cellStyle name="Accent5 12" xfId="1370"/>
    <cellStyle name="Accent5 13" xfId="1371"/>
    <cellStyle name="Accent5 2" xfId="1372"/>
    <cellStyle name="Accent5 2 2" xfId="1373"/>
    <cellStyle name="Accent5 3" xfId="1374"/>
    <cellStyle name="Accent5 3 2" xfId="1375"/>
    <cellStyle name="Accent5 3 3" xfId="1376"/>
    <cellStyle name="Accent5 4" xfId="1377"/>
    <cellStyle name="Accent5 4 2" xfId="1378"/>
    <cellStyle name="Accent5 5" xfId="1379"/>
    <cellStyle name="Accent5 5 2" xfId="1380"/>
    <cellStyle name="Accent5 6" xfId="1381"/>
    <cellStyle name="Accent5 6 2" xfId="1382"/>
    <cellStyle name="Accent5 7" xfId="1383"/>
    <cellStyle name="Accent5 8" xfId="1384"/>
    <cellStyle name="Accent5 9" xfId="1385"/>
    <cellStyle name="Accent6" xfId="24" builtinId="49" customBuiltin="1"/>
    <cellStyle name="Accent6 10" xfId="1386"/>
    <cellStyle name="Accent6 11" xfId="1387"/>
    <cellStyle name="Accent6 12" xfId="1388"/>
    <cellStyle name="Accent6 13" xfId="1389"/>
    <cellStyle name="Accent6 14" xfId="1390"/>
    <cellStyle name="Accent6 2" xfId="1391"/>
    <cellStyle name="Accent6 2 2" xfId="1392"/>
    <cellStyle name="Accent6 3" xfId="1393"/>
    <cellStyle name="Accent6 3 2" xfId="1394"/>
    <cellStyle name="Accent6 3 3" xfId="1395"/>
    <cellStyle name="Accent6 4" xfId="1396"/>
    <cellStyle name="Accent6 4 2" xfId="1397"/>
    <cellStyle name="Accent6 5" xfId="1398"/>
    <cellStyle name="Accent6 5 2" xfId="1399"/>
    <cellStyle name="Accent6 6" xfId="1400"/>
    <cellStyle name="Accent6 6 2" xfId="1401"/>
    <cellStyle name="Accent6 7" xfId="1402"/>
    <cellStyle name="Accent6 8" xfId="1403"/>
    <cellStyle name="Accent6 9" xfId="1404"/>
    <cellStyle name="Bad" xfId="25" builtinId="27" customBuiltin="1"/>
    <cellStyle name="Bad 10" xfId="1405"/>
    <cellStyle name="Bad 11" xfId="1406"/>
    <cellStyle name="Bad 12" xfId="1407"/>
    <cellStyle name="Bad 13" xfId="1408"/>
    <cellStyle name="Bad 14" xfId="1409"/>
    <cellStyle name="Bad 2" xfId="1410"/>
    <cellStyle name="Bad 2 2" xfId="1411"/>
    <cellStyle name="Bad 2 2 2" xfId="1412"/>
    <cellStyle name="Bad 3" xfId="1413"/>
    <cellStyle name="Bad 3 2" xfId="1414"/>
    <cellStyle name="Bad 3 3" xfId="1415"/>
    <cellStyle name="Bad 4" xfId="1416"/>
    <cellStyle name="Bad 4 2" xfId="1417"/>
    <cellStyle name="Bad 5" xfId="1418"/>
    <cellStyle name="Bad 5 2" xfId="1419"/>
    <cellStyle name="Bad 6" xfId="1420"/>
    <cellStyle name="Bad 6 2" xfId="1421"/>
    <cellStyle name="Bad 7" xfId="1422"/>
    <cellStyle name="Bad 7 2" xfId="1423"/>
    <cellStyle name="Bad 8" xfId="1424"/>
    <cellStyle name="Bad 9" xfId="1425"/>
    <cellStyle name="Basic" xfId="1426"/>
    <cellStyle name="Basic - Style1" xfId="1427"/>
    <cellStyle name="Border Heavy" xfId="1428"/>
    <cellStyle name="Border Thin" xfId="1429"/>
    <cellStyle name="C00A" xfId="1430"/>
    <cellStyle name="C00B" xfId="1431"/>
    <cellStyle name="C00L" xfId="1432"/>
    <cellStyle name="C01A" xfId="1433"/>
    <cellStyle name="C01B" xfId="1434"/>
    <cellStyle name="C01B 2" xfId="1435"/>
    <cellStyle name="C01H" xfId="1436"/>
    <cellStyle name="C01L" xfId="1437"/>
    <cellStyle name="C02A" xfId="1438"/>
    <cellStyle name="C02B" xfId="1439"/>
    <cellStyle name="C02B 2" xfId="1440"/>
    <cellStyle name="C02H" xfId="1441"/>
    <cellStyle name="C02L" xfId="1442"/>
    <cellStyle name="C03A" xfId="1443"/>
    <cellStyle name="C03B" xfId="1444"/>
    <cellStyle name="C03H" xfId="1445"/>
    <cellStyle name="C03L" xfId="1446"/>
    <cellStyle name="C04A" xfId="1447"/>
    <cellStyle name="C04A 2" xfId="1448"/>
    <cellStyle name="C04B" xfId="1449"/>
    <cellStyle name="C04H" xfId="1450"/>
    <cellStyle name="C04L" xfId="1451"/>
    <cellStyle name="C05A" xfId="1452"/>
    <cellStyle name="C05B" xfId="1453"/>
    <cellStyle name="C05H" xfId="1454"/>
    <cellStyle name="C05L" xfId="1455"/>
    <cellStyle name="C05L 2" xfId="1456"/>
    <cellStyle name="C06A" xfId="1457"/>
    <cellStyle name="C06B" xfId="1458"/>
    <cellStyle name="C06H" xfId="1459"/>
    <cellStyle name="C06L" xfId="1460"/>
    <cellStyle name="C07A" xfId="1461"/>
    <cellStyle name="C07B" xfId="1462"/>
    <cellStyle name="C07H" xfId="1463"/>
    <cellStyle name="C07L" xfId="1464"/>
    <cellStyle name="cajun" xfId="1465"/>
    <cellStyle name="Calculation" xfId="26" builtinId="22" customBuiltin="1"/>
    <cellStyle name="Calculation 10" xfId="1466"/>
    <cellStyle name="Calculation 11" xfId="1467"/>
    <cellStyle name="Calculation 12" xfId="1468"/>
    <cellStyle name="Calculation 13" xfId="1469"/>
    <cellStyle name="Calculation 14" xfId="1470"/>
    <cellStyle name="Calculation 2" xfId="1471"/>
    <cellStyle name="Calculation 2 2" xfId="1472"/>
    <cellStyle name="Calculation 3" xfId="1473"/>
    <cellStyle name="Calculation 3 2" xfId="1474"/>
    <cellStyle name="Calculation 3 3" xfId="1475"/>
    <cellStyle name="Calculation 4" xfId="1476"/>
    <cellStyle name="Calculation 4 2" xfId="1477"/>
    <cellStyle name="Calculation 5" xfId="1478"/>
    <cellStyle name="Calculation 5 2" xfId="1479"/>
    <cellStyle name="Calculation 6" xfId="1480"/>
    <cellStyle name="Calculation 6 2" xfId="1481"/>
    <cellStyle name="Calculation 7" xfId="1482"/>
    <cellStyle name="Calculation 8" xfId="1483"/>
    <cellStyle name="Calculation 9" xfId="1484"/>
    <cellStyle name="cd" xfId="1485"/>
    <cellStyle name="Check Cell" xfId="27" builtinId="23" customBuiltin="1"/>
    <cellStyle name="Check Cell 10" xfId="1486"/>
    <cellStyle name="Check Cell 11" xfId="1487"/>
    <cellStyle name="Check Cell 12" xfId="1488"/>
    <cellStyle name="Check Cell 13" xfId="1489"/>
    <cellStyle name="Check Cell 2" xfId="1490"/>
    <cellStyle name="Check Cell 2 2" xfId="1491"/>
    <cellStyle name="Check Cell 2 2 2" xfId="1492"/>
    <cellStyle name="Check Cell 3" xfId="1493"/>
    <cellStyle name="Check Cell 3 2" xfId="1494"/>
    <cellStyle name="Check Cell 3 3" xfId="1495"/>
    <cellStyle name="Check Cell 4" xfId="1496"/>
    <cellStyle name="Check Cell 4 2" xfId="1497"/>
    <cellStyle name="Check Cell 5" xfId="1498"/>
    <cellStyle name="Check Cell 5 2" xfId="1499"/>
    <cellStyle name="Check Cell 6" xfId="1500"/>
    <cellStyle name="Check Cell 6 2" xfId="1501"/>
    <cellStyle name="Check Cell 7" xfId="1502"/>
    <cellStyle name="Check Cell 7 2" xfId="1503"/>
    <cellStyle name="Check Cell 8" xfId="1504"/>
    <cellStyle name="Check Cell 9" xfId="1505"/>
    <cellStyle name="ColumnAttributeAbovePrompt" xfId="28"/>
    <cellStyle name="ColumnAttributePrompt" xfId="29"/>
    <cellStyle name="ColumnAttributeValue" xfId="30"/>
    <cellStyle name="ColumnHeadingPrompt" xfId="31"/>
    <cellStyle name="ColumnHeadingValue" xfId="32"/>
    <cellStyle name="Comma" xfId="33" builtinId="3"/>
    <cellStyle name="Comma [0] 2" xfId="6602"/>
    <cellStyle name="Comma [1]" xfId="1506"/>
    <cellStyle name="Comma 10" xfId="118"/>
    <cellStyle name="Comma 10 2" xfId="1507"/>
    <cellStyle name="Comma 10 2 2" xfId="1508"/>
    <cellStyle name="Comma 10 3" xfId="1509"/>
    <cellStyle name="Comma 10 3 2" xfId="1510"/>
    <cellStyle name="Comma 10 3 3" xfId="1511"/>
    <cellStyle name="Comma 10 4" xfId="1512"/>
    <cellStyle name="Comma 10 4 2" xfId="1513"/>
    <cellStyle name="Comma 10 4 3" xfId="1514"/>
    <cellStyle name="Comma 10 4 4" xfId="1515"/>
    <cellStyle name="Comma 10 5" xfId="1516"/>
    <cellStyle name="Comma 10 5 2" xfId="1517"/>
    <cellStyle name="Comma 10 5 2 2" xfId="1518"/>
    <cellStyle name="Comma 10 5 2 3" xfId="1519"/>
    <cellStyle name="Comma 10 5 2 3 2" xfId="1520"/>
    <cellStyle name="Comma 10 5 3" xfId="1521"/>
    <cellStyle name="Comma 10 6" xfId="1522"/>
    <cellStyle name="Comma 10 6 2" xfId="1523"/>
    <cellStyle name="Comma 10 6 3" xfId="1524"/>
    <cellStyle name="Comma 10 6 3 2" xfId="1525"/>
    <cellStyle name="Comma 10 7" xfId="1526"/>
    <cellStyle name="Comma 10 8" xfId="1527"/>
    <cellStyle name="Comma 10 8 2" xfId="1528"/>
    <cellStyle name="Comma 10 9" xfId="1529"/>
    <cellStyle name="Comma 11" xfId="1530"/>
    <cellStyle name="Comma 11 10" xfId="1531"/>
    <cellStyle name="Comma 11 11" xfId="1532"/>
    <cellStyle name="Comma 11 11 2" xfId="1533"/>
    <cellStyle name="Comma 11 11 2 2" xfId="1534"/>
    <cellStyle name="Comma 11 11 2 3" xfId="1535"/>
    <cellStyle name="Comma 11 11 2 3 2" xfId="1536"/>
    <cellStyle name="Comma 11 12" xfId="1537"/>
    <cellStyle name="Comma 11 13" xfId="1538"/>
    <cellStyle name="Comma 11 13 2" xfId="1539"/>
    <cellStyle name="Comma 11 13 2 2" xfId="1540"/>
    <cellStyle name="Comma 11 13 2 3" xfId="1541"/>
    <cellStyle name="Comma 11 13 2 3 2" xfId="1542"/>
    <cellStyle name="Comma 11 2" xfId="1543"/>
    <cellStyle name="Comma 11 2 2" xfId="1544"/>
    <cellStyle name="Comma 11 3" xfId="1545"/>
    <cellStyle name="Comma 11 3 2" xfId="1546"/>
    <cellStyle name="Comma 11 4" xfId="1547"/>
    <cellStyle name="Comma 11 5" xfId="1548"/>
    <cellStyle name="Comma 11 6" xfId="1549"/>
    <cellStyle name="Comma 11 7" xfId="1550"/>
    <cellStyle name="Comma 11 7 2" xfId="1551"/>
    <cellStyle name="Comma 11 7 2 2" xfId="1552"/>
    <cellStyle name="Comma 11 7 2 3" xfId="1553"/>
    <cellStyle name="Comma 11 8" xfId="1554"/>
    <cellStyle name="Comma 11 9" xfId="1555"/>
    <cellStyle name="Comma 12" xfId="1556"/>
    <cellStyle name="Comma 12 10" xfId="1557"/>
    <cellStyle name="Comma 12 10 2" xfId="1558"/>
    <cellStyle name="Comma 12 10 2 2" xfId="1559"/>
    <cellStyle name="Comma 12 10 2 3" xfId="1560"/>
    <cellStyle name="Comma 12 10 2 3 2" xfId="1561"/>
    <cellStyle name="Comma 12 11" xfId="1562"/>
    <cellStyle name="Comma 12 12" xfId="1563"/>
    <cellStyle name="Comma 12 12 2" xfId="1564"/>
    <cellStyle name="Comma 12 12 2 2" xfId="1565"/>
    <cellStyle name="Comma 12 12 2 3" xfId="1566"/>
    <cellStyle name="Comma 12 12 2 3 2" xfId="1567"/>
    <cellStyle name="Comma 12 13" xfId="1568"/>
    <cellStyle name="Comma 12 2" xfId="1569"/>
    <cellStyle name="Comma 12 2 2" xfId="1570"/>
    <cellStyle name="Comma 12 3" xfId="1571"/>
    <cellStyle name="Comma 12 4" xfId="1572"/>
    <cellStyle name="Comma 12 5" xfId="1573"/>
    <cellStyle name="Comma 12 6" xfId="1574"/>
    <cellStyle name="Comma 12 6 2" xfId="1575"/>
    <cellStyle name="Comma 12 6 2 2" xfId="1576"/>
    <cellStyle name="Comma 12 6 2 3" xfId="1577"/>
    <cellStyle name="Comma 12 7" xfId="1578"/>
    <cellStyle name="Comma 12 8" xfId="1579"/>
    <cellStyle name="Comma 12 9" xfId="1580"/>
    <cellStyle name="Comma 13" xfId="1581"/>
    <cellStyle name="Comma 13 10" xfId="1582"/>
    <cellStyle name="Comma 13 2" xfId="1583"/>
    <cellStyle name="Comma 13 2 2" xfId="1584"/>
    <cellStyle name="Comma 13 2 2 2" xfId="1585"/>
    <cellStyle name="Comma 13 2 2 2 2" xfId="1586"/>
    <cellStyle name="Comma 13 2 2 3" xfId="1587"/>
    <cellStyle name="Comma 13 2 3" xfId="1588"/>
    <cellStyle name="Comma 13 2 3 2" xfId="1589"/>
    <cellStyle name="Comma 13 2 4" xfId="1590"/>
    <cellStyle name="Comma 13 3" xfId="1591"/>
    <cellStyle name="Comma 13 3 2" xfId="1592"/>
    <cellStyle name="Comma 13 3 2 2" xfId="1593"/>
    <cellStyle name="Comma 13 3 3" xfId="1594"/>
    <cellStyle name="Comma 13 4" xfId="1595"/>
    <cellStyle name="Comma 13 4 2" xfId="1596"/>
    <cellStyle name="Comma 13 4 2 2" xfId="1597"/>
    <cellStyle name="Comma 13 4 3" xfId="1598"/>
    <cellStyle name="Comma 13 5" xfId="1599"/>
    <cellStyle name="Comma 13 5 2" xfId="1600"/>
    <cellStyle name="Comma 13 6" xfId="1601"/>
    <cellStyle name="Comma 13 6 2" xfId="1602"/>
    <cellStyle name="Comma 13 7" xfId="1603"/>
    <cellStyle name="Comma 13 7 2" xfId="1604"/>
    <cellStyle name="Comma 13 7 2 2" xfId="1605"/>
    <cellStyle name="Comma 13 7 3" xfId="1606"/>
    <cellStyle name="Comma 13 8" xfId="1607"/>
    <cellStyle name="Comma 13 8 2" xfId="1608"/>
    <cellStyle name="Comma 13 9" xfId="1609"/>
    <cellStyle name="Comma 14" xfId="1610"/>
    <cellStyle name="Comma 14 2" xfId="1611"/>
    <cellStyle name="Comma 14 2 2" xfId="1612"/>
    <cellStyle name="Comma 14 2 2 2" xfId="1613"/>
    <cellStyle name="Comma 14 2 3" xfId="1614"/>
    <cellStyle name="Comma 14 3" xfId="1615"/>
    <cellStyle name="Comma 14 3 2" xfId="1616"/>
    <cellStyle name="Comma 14 4" xfId="1617"/>
    <cellStyle name="Comma 14 4 2" xfId="1618"/>
    <cellStyle name="Comma 14 5" xfId="1619"/>
    <cellStyle name="Comma 15" xfId="1620"/>
    <cellStyle name="Comma 15 2" xfId="1621"/>
    <cellStyle name="Comma 15 2 2" xfId="1622"/>
    <cellStyle name="Comma 15 3" xfId="1623"/>
    <cellStyle name="Comma 15 3 2" xfId="1624"/>
    <cellStyle name="Comma 15 4" xfId="1625"/>
    <cellStyle name="Comma 15 5" xfId="1626"/>
    <cellStyle name="Comma 16" xfId="1627"/>
    <cellStyle name="Comma 16 2" xfId="1628"/>
    <cellStyle name="Comma 16 2 2" xfId="1629"/>
    <cellStyle name="Comma 16 3" xfId="1630"/>
    <cellStyle name="Comma 16 3 2" xfId="1631"/>
    <cellStyle name="Comma 16 3 3" xfId="1632"/>
    <cellStyle name="Comma 16 3 3 2" xfId="1633"/>
    <cellStyle name="Comma 16 4" xfId="1634"/>
    <cellStyle name="Comma 17" xfId="1635"/>
    <cellStyle name="Comma 17 2" xfId="1636"/>
    <cellStyle name="Comma 17 2 2" xfId="1637"/>
    <cellStyle name="Comma 17 2 2 2" xfId="1638"/>
    <cellStyle name="Comma 17 2 2 2 2" xfId="1639"/>
    <cellStyle name="Comma 17 2 2 2 2 2" xfId="1640"/>
    <cellStyle name="Comma 17 2 2 2 2 2 2" xfId="6604"/>
    <cellStyle name="Comma 17 2 2 2 2 3" xfId="6605"/>
    <cellStyle name="Comma 17 2 2 2 3" xfId="1641"/>
    <cellStyle name="Comma 17 2 2 2 3 2" xfId="6606"/>
    <cellStyle name="Comma 17 2 2 2 4" xfId="6607"/>
    <cellStyle name="Comma 17 2 2 3" xfId="1642"/>
    <cellStyle name="Comma 17 2 2 3 2" xfId="1643"/>
    <cellStyle name="Comma 17 2 2 3 2 2" xfId="6608"/>
    <cellStyle name="Comma 17 2 2 3 3" xfId="6609"/>
    <cellStyle name="Comma 17 2 2 4" xfId="1644"/>
    <cellStyle name="Comma 17 2 2 4 2" xfId="6610"/>
    <cellStyle name="Comma 17 2 2 5" xfId="6611"/>
    <cellStyle name="Comma 17 2 3" xfId="1645"/>
    <cellStyle name="Comma 17 2 3 2" xfId="1646"/>
    <cellStyle name="Comma 17 2 3 2 2" xfId="1647"/>
    <cellStyle name="Comma 17 2 3 2 2 2" xfId="6612"/>
    <cellStyle name="Comma 17 2 3 2 3" xfId="6613"/>
    <cellStyle name="Comma 17 2 3 3" xfId="1648"/>
    <cellStyle name="Comma 17 2 3 3 2" xfId="6614"/>
    <cellStyle name="Comma 17 2 3 4" xfId="6615"/>
    <cellStyle name="Comma 17 2 4" xfId="1649"/>
    <cellStyle name="Comma 17 2 4 2" xfId="1650"/>
    <cellStyle name="Comma 17 2 4 2 2" xfId="6616"/>
    <cellStyle name="Comma 17 2 4 3" xfId="6617"/>
    <cellStyle name="Comma 17 2 5" xfId="1651"/>
    <cellStyle name="Comma 17 2 5 2" xfId="6618"/>
    <cellStyle name="Comma 17 2 6" xfId="6619"/>
    <cellStyle name="Comma 17 3" xfId="1652"/>
    <cellStyle name="Comma 17 3 2" xfId="1653"/>
    <cellStyle name="Comma 17 3 2 2" xfId="1654"/>
    <cellStyle name="Comma 17 3 2 2 2" xfId="1655"/>
    <cellStyle name="Comma 17 3 2 2 2 2" xfId="1656"/>
    <cellStyle name="Comma 17 3 2 2 2 2 2" xfId="6620"/>
    <cellStyle name="Comma 17 3 2 2 2 3" xfId="6621"/>
    <cellStyle name="Comma 17 3 2 2 3" xfId="1657"/>
    <cellStyle name="Comma 17 3 2 2 3 2" xfId="6622"/>
    <cellStyle name="Comma 17 3 2 2 4" xfId="6623"/>
    <cellStyle name="Comma 17 3 2 3" xfId="1658"/>
    <cellStyle name="Comma 17 3 2 3 2" xfId="1659"/>
    <cellStyle name="Comma 17 3 2 3 2 2" xfId="6624"/>
    <cellStyle name="Comma 17 3 2 3 3" xfId="6625"/>
    <cellStyle name="Comma 17 3 2 4" xfId="1660"/>
    <cellStyle name="Comma 17 3 2 4 2" xfId="6626"/>
    <cellStyle name="Comma 17 3 2 5" xfId="6627"/>
    <cellStyle name="Comma 17 3 3" xfId="1661"/>
    <cellStyle name="Comma 17 3 3 2" xfId="1662"/>
    <cellStyle name="Comma 17 3 3 2 2" xfId="1663"/>
    <cellStyle name="Comma 17 3 3 2 2 2" xfId="6628"/>
    <cellStyle name="Comma 17 3 3 2 3" xfId="6629"/>
    <cellStyle name="Comma 17 3 3 3" xfId="1664"/>
    <cellStyle name="Comma 17 3 3 3 2" xfId="6630"/>
    <cellStyle name="Comma 17 3 3 4" xfId="6631"/>
    <cellStyle name="Comma 17 3 4" xfId="1665"/>
    <cellStyle name="Comma 17 3 4 2" xfId="1666"/>
    <cellStyle name="Comma 17 3 4 2 2" xfId="6632"/>
    <cellStyle name="Comma 17 3 4 3" xfId="6633"/>
    <cellStyle name="Comma 17 3 5" xfId="1667"/>
    <cellStyle name="Comma 17 3 5 2" xfId="6634"/>
    <cellStyle name="Comma 17 3 6" xfId="1668"/>
    <cellStyle name="Comma 17 4" xfId="1669"/>
    <cellStyle name="Comma 17 4 2" xfId="1670"/>
    <cellStyle name="Comma 17 4 2 2" xfId="1671"/>
    <cellStyle name="Comma 17 4 2 2 2" xfId="1672"/>
    <cellStyle name="Comma 17 4 2 2 2 2" xfId="6635"/>
    <cellStyle name="Comma 17 4 2 2 3" xfId="6636"/>
    <cellStyle name="Comma 17 4 2 3" xfId="1673"/>
    <cellStyle name="Comma 17 4 2 3 2" xfId="6637"/>
    <cellStyle name="Comma 17 4 2 4" xfId="6638"/>
    <cellStyle name="Comma 17 4 3" xfId="1674"/>
    <cellStyle name="Comma 17 4 3 2" xfId="1675"/>
    <cellStyle name="Comma 17 4 3 2 2" xfId="6639"/>
    <cellStyle name="Comma 17 4 3 3" xfId="6640"/>
    <cellStyle name="Comma 17 4 4" xfId="1676"/>
    <cellStyle name="Comma 17 4 4 2" xfId="6641"/>
    <cellStyle name="Comma 17 4 5" xfId="6642"/>
    <cellStyle name="Comma 17 5" xfId="1677"/>
    <cellStyle name="Comma 17 5 2" xfId="1678"/>
    <cellStyle name="Comma 17 5 2 2" xfId="1679"/>
    <cellStyle name="Comma 17 5 2 2 2" xfId="6643"/>
    <cellStyle name="Comma 17 5 2 3" xfId="6644"/>
    <cellStyle name="Comma 17 5 3" xfId="1680"/>
    <cellStyle name="Comma 17 5 3 2" xfId="6645"/>
    <cellStyle name="Comma 17 5 4" xfId="6646"/>
    <cellStyle name="Comma 17 6" xfId="1681"/>
    <cellStyle name="Comma 17 6 2" xfId="1682"/>
    <cellStyle name="Comma 17 6 2 2" xfId="6647"/>
    <cellStyle name="Comma 17 6 3" xfId="6648"/>
    <cellStyle name="Comma 17 7" xfId="1683"/>
    <cellStyle name="Comma 17 7 2" xfId="6649"/>
    <cellStyle name="Comma 17 8" xfId="6650"/>
    <cellStyle name="Comma 18" xfId="1684"/>
    <cellStyle name="Comma 18 2" xfId="1685"/>
    <cellStyle name="Comma 18 2 2" xfId="1686"/>
    <cellStyle name="Comma 18 2 2 2" xfId="1687"/>
    <cellStyle name="Comma 18 2 3" xfId="1688"/>
    <cellStyle name="Comma 18 3" xfId="1689"/>
    <cellStyle name="Comma 18 3 2" xfId="1690"/>
    <cellStyle name="Comma 18 3 3" xfId="1691"/>
    <cellStyle name="Comma 18 4" xfId="1692"/>
    <cellStyle name="Comma 18 4 2" xfId="1693"/>
    <cellStyle name="Comma 18 5" xfId="1694"/>
    <cellStyle name="Comma 18 6" xfId="1695"/>
    <cellStyle name="Comma 19" xfId="1696"/>
    <cellStyle name="Comma 19 2" xfId="1697"/>
    <cellStyle name="Comma 19 2 2" xfId="1698"/>
    <cellStyle name="Comma 19 3" xfId="1699"/>
    <cellStyle name="Comma 19 3 2" xfId="1700"/>
    <cellStyle name="Comma 19 4" xfId="1701"/>
    <cellStyle name="Comma 2" xfId="34"/>
    <cellStyle name="Comma 2 2" xfId="1702"/>
    <cellStyle name="Comma 2 2 2" xfId="1703"/>
    <cellStyle name="Comma 2 2 2 2" xfId="1704"/>
    <cellStyle name="Comma 2 2 2 2 2" xfId="1705"/>
    <cellStyle name="Comma 2 2 2 3" xfId="1706"/>
    <cellStyle name="Comma 2 2 3" xfId="1707"/>
    <cellStyle name="Comma 2 2 3 2" xfId="1708"/>
    <cellStyle name="Comma 2 2 3 2 2" xfId="1709"/>
    <cellStyle name="Comma 2 2 3 3" xfId="1710"/>
    <cellStyle name="Comma 2 2 3 3 2" xfId="1711"/>
    <cellStyle name="Comma 2 2 4" xfId="1712"/>
    <cellStyle name="Comma 2 2 4 2" xfId="1713"/>
    <cellStyle name="Comma 2 2 4 2 2" xfId="1714"/>
    <cellStyle name="Comma 2 2 4 3" xfId="1715"/>
    <cellStyle name="Comma 2 2 5" xfId="1716"/>
    <cellStyle name="Comma 2 2 5 2" xfId="1717"/>
    <cellStyle name="Comma 2 2 6" xfId="1718"/>
    <cellStyle name="Comma 2 2 6 2" xfId="1719"/>
    <cellStyle name="Comma 2 2 7" xfId="1720"/>
    <cellStyle name="Comma 2 2 8" xfId="1721"/>
    <cellStyle name="Comma 2 3" xfId="1722"/>
    <cellStyle name="Comma 2 3 2" xfId="1723"/>
    <cellStyle name="Comma 2 3 2 2" xfId="1724"/>
    <cellStyle name="Comma 2 3 2 2 2" xfId="1725"/>
    <cellStyle name="Comma 2 3 2 3" xfId="1726"/>
    <cellStyle name="Comma 2 3 3" xfId="1727"/>
    <cellStyle name="Comma 2 3 3 2" xfId="1728"/>
    <cellStyle name="Comma 2 3 3 2 2" xfId="1729"/>
    <cellStyle name="Comma 2 3 3 3" xfId="1730"/>
    <cellStyle name="Comma 2 3 4" xfId="1731"/>
    <cellStyle name="Comma 2 3 4 2" xfId="1732"/>
    <cellStyle name="Comma 2 3 4 2 2" xfId="1733"/>
    <cellStyle name="Comma 2 3 4 2 3" xfId="1734"/>
    <cellStyle name="Comma 2 3 4 3" xfId="1735"/>
    <cellStyle name="Comma 2 3 4 4" xfId="1736"/>
    <cellStyle name="Comma 2 3 4 5" xfId="1737"/>
    <cellStyle name="Comma 2 3 4 5 2" xfId="1738"/>
    <cellStyle name="Comma 2 3 4 6" xfId="1739"/>
    <cellStyle name="Comma 2 3 5" xfId="1740"/>
    <cellStyle name="Comma 2 4" xfId="1741"/>
    <cellStyle name="Comma 2 4 2" xfId="1742"/>
    <cellStyle name="Comma 2 4 2 2" xfId="1743"/>
    <cellStyle name="Comma 2 4 2 2 2" xfId="1744"/>
    <cellStyle name="Comma 2 4 2 3" xfId="1745"/>
    <cellStyle name="Comma 2 4 2 3 2" xfId="1746"/>
    <cellStyle name="Comma 2 4 2 4" xfId="1747"/>
    <cellStyle name="Comma 2 4 3" xfId="1748"/>
    <cellStyle name="Comma 2 4 3 2" xfId="1749"/>
    <cellStyle name="Comma 2 4 3 2 2" xfId="1750"/>
    <cellStyle name="Comma 2 4 4" xfId="1751"/>
    <cellStyle name="Comma 2 4 4 2" xfId="1752"/>
    <cellStyle name="Comma 2 4 5" xfId="1753"/>
    <cellStyle name="Comma 2 5" xfId="1754"/>
    <cellStyle name="Comma 2 5 2" xfId="1755"/>
    <cellStyle name="Comma 2 5 2 2" xfId="1756"/>
    <cellStyle name="Comma 2 5 2 2 2" xfId="1757"/>
    <cellStyle name="Comma 2 5 2 3" xfId="1758"/>
    <cellStyle name="Comma 2 5 2 3 2" xfId="1759"/>
    <cellStyle name="Comma 2 5 2 4" xfId="1760"/>
    <cellStyle name="Comma 2 5 3" xfId="1761"/>
    <cellStyle name="Comma 2 5 3 2" xfId="1762"/>
    <cellStyle name="Comma 2 5 3 2 2" xfId="1763"/>
    <cellStyle name="Comma 2 5 4" xfId="1764"/>
    <cellStyle name="Comma 2 5 4 2" xfId="1765"/>
    <cellStyle name="Comma 2 5 5" xfId="1766"/>
    <cellStyle name="Comma 2 6" xfId="1767"/>
    <cellStyle name="Comma 2 6 2" xfId="1768"/>
    <cellStyle name="Comma 2 6 2 2" xfId="1769"/>
    <cellStyle name="Comma 2 6 2 2 2" xfId="1770"/>
    <cellStyle name="Comma 2 6 2 3" xfId="1771"/>
    <cellStyle name="Comma 2 6 2 3 2" xfId="1772"/>
    <cellStyle name="Comma 2 6 2 4" xfId="1773"/>
    <cellStyle name="Comma 2 6 3" xfId="1774"/>
    <cellStyle name="Comma 2 6 3 2" xfId="1775"/>
    <cellStyle name="Comma 2 6 4" xfId="1776"/>
    <cellStyle name="Comma 2 6 4 2" xfId="1777"/>
    <cellStyle name="Comma 2 6 5" xfId="1778"/>
    <cellStyle name="Comma 2 7" xfId="1779"/>
    <cellStyle name="Comma 2 7 2" xfId="1780"/>
    <cellStyle name="Comma 2 7 2 2" xfId="1781"/>
    <cellStyle name="Comma 2 7 3" xfId="1782"/>
    <cellStyle name="Comma 2 7 3 2" xfId="1783"/>
    <cellStyle name="Comma 2 7 4" xfId="1784"/>
    <cellStyle name="Comma 2 8" xfId="1785"/>
    <cellStyle name="Comma 2 8 2" xfId="1786"/>
    <cellStyle name="Comma 2 8 2 2" xfId="1787"/>
    <cellStyle name="Comma 2 9" xfId="1788"/>
    <cellStyle name="Comma 2_Allocators" xfId="1789"/>
    <cellStyle name="Comma 20" xfId="1790"/>
    <cellStyle name="Comma 20 2" xfId="1791"/>
    <cellStyle name="Comma 20 2 2" xfId="1792"/>
    <cellStyle name="Comma 20 2 2 2" xfId="1793"/>
    <cellStyle name="Comma 20 2 2 2 2" xfId="1794"/>
    <cellStyle name="Comma 20 2 2 2 2 2" xfId="1795"/>
    <cellStyle name="Comma 20 2 2 2 2 2 2" xfId="6651"/>
    <cellStyle name="Comma 20 2 2 2 2 3" xfId="6652"/>
    <cellStyle name="Comma 20 2 2 2 3" xfId="1796"/>
    <cellStyle name="Comma 20 2 2 2 3 2" xfId="6653"/>
    <cellStyle name="Comma 20 2 2 2 4" xfId="6654"/>
    <cellStyle name="Comma 20 2 2 3" xfId="1797"/>
    <cellStyle name="Comma 20 2 2 3 2" xfId="1798"/>
    <cellStyle name="Comma 20 2 2 3 2 2" xfId="6655"/>
    <cellStyle name="Comma 20 2 2 3 3" xfId="6656"/>
    <cellStyle name="Comma 20 2 2 4" xfId="1799"/>
    <cellStyle name="Comma 20 2 2 4 2" xfId="6657"/>
    <cellStyle name="Comma 20 2 2 5" xfId="6658"/>
    <cellStyle name="Comma 20 2 3" xfId="1800"/>
    <cellStyle name="Comma 20 2 3 2" xfId="1801"/>
    <cellStyle name="Comma 20 2 3 2 2" xfId="1802"/>
    <cellStyle name="Comma 20 2 3 2 2 2" xfId="6659"/>
    <cellStyle name="Comma 20 2 3 2 3" xfId="6660"/>
    <cellStyle name="Comma 20 2 3 3" xfId="1803"/>
    <cellStyle name="Comma 20 2 3 3 2" xfId="6661"/>
    <cellStyle name="Comma 20 2 3 4" xfId="6662"/>
    <cellStyle name="Comma 20 2 4" xfId="1804"/>
    <cellStyle name="Comma 20 2 4 2" xfId="1805"/>
    <cellStyle name="Comma 20 2 4 2 2" xfId="6663"/>
    <cellStyle name="Comma 20 2 4 3" xfId="6664"/>
    <cellStyle name="Comma 20 2 5" xfId="1806"/>
    <cellStyle name="Comma 20 2 5 2" xfId="6665"/>
    <cellStyle name="Comma 20 2 6" xfId="6666"/>
    <cellStyle name="Comma 20 3" xfId="1807"/>
    <cellStyle name="Comma 20 3 2" xfId="1808"/>
    <cellStyle name="Comma 20 3 2 2" xfId="1809"/>
    <cellStyle name="Comma 20 3 2 2 2" xfId="1810"/>
    <cellStyle name="Comma 20 3 2 2 2 2" xfId="1811"/>
    <cellStyle name="Comma 20 3 2 2 2 2 2" xfId="6667"/>
    <cellStyle name="Comma 20 3 2 2 2 3" xfId="6668"/>
    <cellStyle name="Comma 20 3 2 2 3" xfId="1812"/>
    <cellStyle name="Comma 20 3 2 2 3 2" xfId="6669"/>
    <cellStyle name="Comma 20 3 2 2 4" xfId="6670"/>
    <cellStyle name="Comma 20 3 2 3" xfId="1813"/>
    <cellStyle name="Comma 20 3 2 3 2" xfId="1814"/>
    <cellStyle name="Comma 20 3 2 3 2 2" xfId="6671"/>
    <cellStyle name="Comma 20 3 2 3 3" xfId="6672"/>
    <cellStyle name="Comma 20 3 2 4" xfId="1815"/>
    <cellStyle name="Comma 20 3 2 4 2" xfId="6673"/>
    <cellStyle name="Comma 20 3 2 5" xfId="6674"/>
    <cellStyle name="Comma 20 3 3" xfId="1816"/>
    <cellStyle name="Comma 20 3 3 2" xfId="1817"/>
    <cellStyle name="Comma 20 3 3 2 2" xfId="1818"/>
    <cellStyle name="Comma 20 3 3 2 2 2" xfId="6675"/>
    <cellStyle name="Comma 20 3 3 2 3" xfId="6676"/>
    <cellStyle name="Comma 20 3 3 3" xfId="1819"/>
    <cellStyle name="Comma 20 3 3 3 2" xfId="6677"/>
    <cellStyle name="Comma 20 3 3 4" xfId="6678"/>
    <cellStyle name="Comma 20 3 4" xfId="1820"/>
    <cellStyle name="Comma 20 3 4 2" xfId="1821"/>
    <cellStyle name="Comma 20 3 4 2 2" xfId="6679"/>
    <cellStyle name="Comma 20 3 4 3" xfId="6680"/>
    <cellStyle name="Comma 20 3 5" xfId="1822"/>
    <cellStyle name="Comma 20 3 5 2" xfId="6681"/>
    <cellStyle name="Comma 20 3 6" xfId="6682"/>
    <cellStyle name="Comma 20 4" xfId="1823"/>
    <cellStyle name="Comma 20 4 2" xfId="1824"/>
    <cellStyle name="Comma 20 4 2 2" xfId="1825"/>
    <cellStyle name="Comma 20 4 2 2 2" xfId="1826"/>
    <cellStyle name="Comma 20 4 2 2 2 2" xfId="6683"/>
    <cellStyle name="Comma 20 4 2 2 3" xfId="6684"/>
    <cellStyle name="Comma 20 4 2 3" xfId="1827"/>
    <cellStyle name="Comma 20 4 2 3 2" xfId="6685"/>
    <cellStyle name="Comma 20 4 2 4" xfId="6686"/>
    <cellStyle name="Comma 20 4 3" xfId="1828"/>
    <cellStyle name="Comma 20 4 3 2" xfId="1829"/>
    <cellStyle name="Comma 20 4 3 2 2" xfId="6687"/>
    <cellStyle name="Comma 20 4 3 3" xfId="6688"/>
    <cellStyle name="Comma 20 4 4" xfId="1830"/>
    <cellStyle name="Comma 20 4 4 2" xfId="6689"/>
    <cellStyle name="Comma 20 4 5" xfId="6690"/>
    <cellStyle name="Comma 20 5" xfId="1831"/>
    <cellStyle name="Comma 20 5 2" xfId="1832"/>
    <cellStyle name="Comma 20 5 2 2" xfId="1833"/>
    <cellStyle name="Comma 20 5 2 2 2" xfId="6691"/>
    <cellStyle name="Comma 20 5 2 3" xfId="6692"/>
    <cellStyle name="Comma 20 5 3" xfId="1834"/>
    <cellStyle name="Comma 20 5 3 2" xfId="6693"/>
    <cellStyle name="Comma 20 5 4" xfId="6694"/>
    <cellStyle name="Comma 20 6" xfId="1835"/>
    <cellStyle name="Comma 20 6 2" xfId="1836"/>
    <cellStyle name="Comma 20 6 2 2" xfId="6695"/>
    <cellStyle name="Comma 20 6 3" xfId="6696"/>
    <cellStyle name="Comma 20 7" xfId="1837"/>
    <cellStyle name="Comma 20 7 2" xfId="6697"/>
    <cellStyle name="Comma 20 8" xfId="6698"/>
    <cellStyle name="Comma 21" xfId="1838"/>
    <cellStyle name="Comma 21 2" xfId="1839"/>
    <cellStyle name="Comma 21 3" xfId="1840"/>
    <cellStyle name="Comma 21 3 2" xfId="1841"/>
    <cellStyle name="Comma 22" xfId="1842"/>
    <cellStyle name="Comma 22 2" xfId="1843"/>
    <cellStyle name="Comma 22 3" xfId="1844"/>
    <cellStyle name="Comma 22 3 2" xfId="1845"/>
    <cellStyle name="Comma 22 4" xfId="1846"/>
    <cellStyle name="Comma 23" xfId="1847"/>
    <cellStyle name="Comma 23 2" xfId="1848"/>
    <cellStyle name="Comma 23 3" xfId="1849"/>
    <cellStyle name="Comma 23 3 2" xfId="1850"/>
    <cellStyle name="Comma 24" xfId="1851"/>
    <cellStyle name="Comma 24 2" xfId="1852"/>
    <cellStyle name="Comma 24 3" xfId="1853"/>
    <cellStyle name="Comma 24 3 2" xfId="1854"/>
    <cellStyle name="Comma 25" xfId="1855"/>
    <cellStyle name="Comma 25 2" xfId="1856"/>
    <cellStyle name="Comma 25 3" xfId="1857"/>
    <cellStyle name="Comma 25 3 2" xfId="1858"/>
    <cellStyle name="Comma 25 4" xfId="1859"/>
    <cellStyle name="Comma 26" xfId="1860"/>
    <cellStyle name="Comma 26 2" xfId="1861"/>
    <cellStyle name="Comma 26 3" xfId="1862"/>
    <cellStyle name="Comma 26 3 2" xfId="1863"/>
    <cellStyle name="Comma 27" xfId="1864"/>
    <cellStyle name="Comma 27 2" xfId="1865"/>
    <cellStyle name="Comma 27 3" xfId="1866"/>
    <cellStyle name="Comma 27 3 2" xfId="1867"/>
    <cellStyle name="Comma 28" xfId="1868"/>
    <cellStyle name="Comma 28 2" xfId="1869"/>
    <cellStyle name="Comma 28 3" xfId="1870"/>
    <cellStyle name="Comma 29" xfId="1871"/>
    <cellStyle name="Comma 29 2" xfId="1872"/>
    <cellStyle name="Comma 3" xfId="1873"/>
    <cellStyle name="Comma 3 10" xfId="1874"/>
    <cellStyle name="Comma 3 10 2" xfId="1875"/>
    <cellStyle name="Comma 3 10 2 2" xfId="1876"/>
    <cellStyle name="Comma 3 10 2 2 2" xfId="1877"/>
    <cellStyle name="Comma 3 10 2 2 2 2" xfId="1878"/>
    <cellStyle name="Comma 3 10 2 2 2 2 2" xfId="1879"/>
    <cellStyle name="Comma 3 10 2 2 2 2 2 2" xfId="6699"/>
    <cellStyle name="Comma 3 10 2 2 2 2 3" xfId="6700"/>
    <cellStyle name="Comma 3 10 2 2 2 3" xfId="1880"/>
    <cellStyle name="Comma 3 10 2 2 2 3 2" xfId="6701"/>
    <cellStyle name="Comma 3 10 2 2 2 4" xfId="6702"/>
    <cellStyle name="Comma 3 10 2 2 3" xfId="1881"/>
    <cellStyle name="Comma 3 10 2 2 3 2" xfId="1882"/>
    <cellStyle name="Comma 3 10 2 2 3 2 2" xfId="6703"/>
    <cellStyle name="Comma 3 10 2 2 3 3" xfId="6704"/>
    <cellStyle name="Comma 3 10 2 2 4" xfId="1883"/>
    <cellStyle name="Comma 3 10 2 2 4 2" xfId="6705"/>
    <cellStyle name="Comma 3 10 2 2 5" xfId="6706"/>
    <cellStyle name="Comma 3 10 2 3" xfId="1884"/>
    <cellStyle name="Comma 3 10 2 3 2" xfId="1885"/>
    <cellStyle name="Comma 3 10 2 3 2 2" xfId="1886"/>
    <cellStyle name="Comma 3 10 2 3 2 2 2" xfId="6707"/>
    <cellStyle name="Comma 3 10 2 3 2 3" xfId="6708"/>
    <cellStyle name="Comma 3 10 2 3 3" xfId="1887"/>
    <cellStyle name="Comma 3 10 2 3 3 2" xfId="6709"/>
    <cellStyle name="Comma 3 10 2 3 4" xfId="6710"/>
    <cellStyle name="Comma 3 10 2 4" xfId="1888"/>
    <cellStyle name="Comma 3 10 2 4 2" xfId="1889"/>
    <cellStyle name="Comma 3 10 2 4 2 2" xfId="6711"/>
    <cellStyle name="Comma 3 10 2 4 3" xfId="6712"/>
    <cellStyle name="Comma 3 10 2 5" xfId="1890"/>
    <cellStyle name="Comma 3 10 2 5 2" xfId="6713"/>
    <cellStyle name="Comma 3 10 2 6" xfId="6714"/>
    <cellStyle name="Comma 3 10 3" xfId="1891"/>
    <cellStyle name="Comma 3 10 3 2" xfId="1892"/>
    <cellStyle name="Comma 3 10 3 2 2" xfId="1893"/>
    <cellStyle name="Comma 3 10 3 2 2 2" xfId="1894"/>
    <cellStyle name="Comma 3 10 3 2 2 2 2" xfId="1895"/>
    <cellStyle name="Comma 3 10 3 2 2 2 2 2" xfId="6715"/>
    <cellStyle name="Comma 3 10 3 2 2 2 3" xfId="6716"/>
    <cellStyle name="Comma 3 10 3 2 2 3" xfId="1896"/>
    <cellStyle name="Comma 3 10 3 2 2 3 2" xfId="6717"/>
    <cellStyle name="Comma 3 10 3 2 2 4" xfId="6718"/>
    <cellStyle name="Comma 3 10 3 2 3" xfId="1897"/>
    <cellStyle name="Comma 3 10 3 2 3 2" xfId="1898"/>
    <cellStyle name="Comma 3 10 3 2 3 2 2" xfId="6719"/>
    <cellStyle name="Comma 3 10 3 2 3 3" xfId="6720"/>
    <cellStyle name="Comma 3 10 3 2 4" xfId="1899"/>
    <cellStyle name="Comma 3 10 3 2 4 2" xfId="6721"/>
    <cellStyle name="Comma 3 10 3 2 5" xfId="6722"/>
    <cellStyle name="Comma 3 10 3 3" xfId="1900"/>
    <cellStyle name="Comma 3 10 3 3 2" xfId="1901"/>
    <cellStyle name="Comma 3 10 3 3 2 2" xfId="1902"/>
    <cellStyle name="Comma 3 10 3 3 2 2 2" xfId="6723"/>
    <cellStyle name="Comma 3 10 3 3 2 3" xfId="6724"/>
    <cellStyle name="Comma 3 10 3 3 3" xfId="1903"/>
    <cellStyle name="Comma 3 10 3 3 3 2" xfId="6725"/>
    <cellStyle name="Comma 3 10 3 3 4" xfId="6726"/>
    <cellStyle name="Comma 3 10 3 4" xfId="1904"/>
    <cellStyle name="Comma 3 10 3 4 2" xfId="1905"/>
    <cellStyle name="Comma 3 10 3 4 2 2" xfId="6727"/>
    <cellStyle name="Comma 3 10 3 4 3" xfId="6728"/>
    <cellStyle name="Comma 3 10 3 5" xfId="1906"/>
    <cellStyle name="Comma 3 10 3 5 2" xfId="6729"/>
    <cellStyle name="Comma 3 10 3 6" xfId="6730"/>
    <cellStyle name="Comma 3 10 4" xfId="1907"/>
    <cellStyle name="Comma 3 10 4 2" xfId="1908"/>
    <cellStyle name="Comma 3 10 4 2 2" xfId="1909"/>
    <cellStyle name="Comma 3 10 4 2 2 2" xfId="1910"/>
    <cellStyle name="Comma 3 10 4 2 2 2 2" xfId="6731"/>
    <cellStyle name="Comma 3 10 4 2 2 3" xfId="6732"/>
    <cellStyle name="Comma 3 10 4 2 3" xfId="1911"/>
    <cellStyle name="Comma 3 10 4 2 3 2" xfId="6733"/>
    <cellStyle name="Comma 3 10 4 2 4" xfId="6734"/>
    <cellStyle name="Comma 3 10 4 3" xfId="1912"/>
    <cellStyle name="Comma 3 10 4 3 2" xfId="1913"/>
    <cellStyle name="Comma 3 10 4 3 2 2" xfId="6735"/>
    <cellStyle name="Comma 3 10 4 3 3" xfId="6736"/>
    <cellStyle name="Comma 3 10 4 4" xfId="1914"/>
    <cellStyle name="Comma 3 10 4 4 2" xfId="6737"/>
    <cellStyle name="Comma 3 10 4 5" xfId="6738"/>
    <cellStyle name="Comma 3 10 5" xfId="1915"/>
    <cellStyle name="Comma 3 10 5 2" xfId="1916"/>
    <cellStyle name="Comma 3 10 5 2 2" xfId="1917"/>
    <cellStyle name="Comma 3 10 5 2 2 2" xfId="6739"/>
    <cellStyle name="Comma 3 10 5 2 3" xfId="6740"/>
    <cellStyle name="Comma 3 10 5 3" xfId="1918"/>
    <cellStyle name="Comma 3 10 5 3 2" xfId="6741"/>
    <cellStyle name="Comma 3 10 5 4" xfId="6742"/>
    <cellStyle name="Comma 3 10 6" xfId="1919"/>
    <cellStyle name="Comma 3 10 6 2" xfId="1920"/>
    <cellStyle name="Comma 3 10 6 2 2" xfId="6743"/>
    <cellStyle name="Comma 3 10 6 3" xfId="6744"/>
    <cellStyle name="Comma 3 10 7" xfId="1921"/>
    <cellStyle name="Comma 3 10 7 2" xfId="6745"/>
    <cellStyle name="Comma 3 10 8" xfId="6746"/>
    <cellStyle name="Comma 3 11" xfId="1922"/>
    <cellStyle name="Comma 3 11 2" xfId="1923"/>
    <cellStyle name="Comma 3 11 3" xfId="1924"/>
    <cellStyle name="Comma 3 12" xfId="1925"/>
    <cellStyle name="Comma 3 12 2" xfId="1926"/>
    <cellStyle name="Comma 3 12 2 2" xfId="1927"/>
    <cellStyle name="Comma 3 12 2 2 2" xfId="1928"/>
    <cellStyle name="Comma 3 12 2 2 2 2" xfId="1929"/>
    <cellStyle name="Comma 3 12 2 2 2 2 2" xfId="6747"/>
    <cellStyle name="Comma 3 12 2 2 2 3" xfId="6748"/>
    <cellStyle name="Comma 3 12 2 2 3" xfId="1930"/>
    <cellStyle name="Comma 3 12 2 2 3 2" xfId="6749"/>
    <cellStyle name="Comma 3 12 2 2 4" xfId="6750"/>
    <cellStyle name="Comma 3 12 2 3" xfId="1931"/>
    <cellStyle name="Comma 3 12 2 3 2" xfId="1932"/>
    <cellStyle name="Comma 3 12 2 3 2 2" xfId="6751"/>
    <cellStyle name="Comma 3 12 2 3 3" xfId="6752"/>
    <cellStyle name="Comma 3 12 2 4" xfId="1933"/>
    <cellStyle name="Comma 3 12 2 4 2" xfId="6753"/>
    <cellStyle name="Comma 3 12 2 5" xfId="6754"/>
    <cellStyle name="Comma 3 12 3" xfId="1934"/>
    <cellStyle name="Comma 3 12 3 2" xfId="1935"/>
    <cellStyle name="Comma 3 12 3 2 2" xfId="1936"/>
    <cellStyle name="Comma 3 12 3 2 2 2" xfId="6755"/>
    <cellStyle name="Comma 3 12 3 2 3" xfId="6756"/>
    <cellStyle name="Comma 3 12 3 3" xfId="1937"/>
    <cellStyle name="Comma 3 12 3 3 2" xfId="6757"/>
    <cellStyle name="Comma 3 12 3 4" xfId="6758"/>
    <cellStyle name="Comma 3 12 4" xfId="1938"/>
    <cellStyle name="Comma 3 12 4 2" xfId="1939"/>
    <cellStyle name="Comma 3 12 4 2 2" xfId="6759"/>
    <cellStyle name="Comma 3 12 4 3" xfId="6760"/>
    <cellStyle name="Comma 3 12 5" xfId="1940"/>
    <cellStyle name="Comma 3 12 5 2" xfId="6761"/>
    <cellStyle name="Comma 3 12 6" xfId="6762"/>
    <cellStyle name="Comma 3 13" xfId="1941"/>
    <cellStyle name="Comma 3 13 2" xfId="1942"/>
    <cellStyle name="Comma 3 13 2 2" xfId="1943"/>
    <cellStyle name="Comma 3 13 3" xfId="1944"/>
    <cellStyle name="Comma 3 14" xfId="1945"/>
    <cellStyle name="Comma 3 14 2" xfId="1946"/>
    <cellStyle name="Comma 3 15" xfId="1947"/>
    <cellStyle name="Comma 3 16" xfId="1948"/>
    <cellStyle name="Comma 3 2" xfId="1949"/>
    <cellStyle name="Comma 3 2 2" xfId="1950"/>
    <cellStyle name="Comma 3 2 2 2" xfId="1951"/>
    <cellStyle name="Comma 3 2 2 3" xfId="1952"/>
    <cellStyle name="Comma 3 2 3" xfId="1953"/>
    <cellStyle name="Comma 3 2 3 2" xfId="1954"/>
    <cellStyle name="Comma 3 2 4" xfId="1955"/>
    <cellStyle name="Comma 3 2 5" xfId="1956"/>
    <cellStyle name="Comma 3 3" xfId="1957"/>
    <cellStyle name="Comma 3 3 2" xfId="1958"/>
    <cellStyle name="Comma 3 3 2 2" xfId="1959"/>
    <cellStyle name="Comma 3 3 2 3" xfId="1960"/>
    <cellStyle name="Comma 3 3 3" xfId="1961"/>
    <cellStyle name="Comma 3 3 4" xfId="1962"/>
    <cellStyle name="Comma 3 3 5" xfId="1963"/>
    <cellStyle name="Comma 3 4" xfId="1964"/>
    <cellStyle name="Comma 3 4 2" xfId="1965"/>
    <cellStyle name="Comma 3 4 2 2" xfId="1966"/>
    <cellStyle name="Comma 3 4 2 2 2" xfId="1967"/>
    <cellStyle name="Comma 3 4 2 2 2 2" xfId="1968"/>
    <cellStyle name="Comma 3 4 2 2 2 2 2" xfId="1969"/>
    <cellStyle name="Comma 3 4 2 2 2 2 2 2" xfId="6763"/>
    <cellStyle name="Comma 3 4 2 2 2 2 3" xfId="6764"/>
    <cellStyle name="Comma 3 4 2 2 2 3" xfId="1970"/>
    <cellStyle name="Comma 3 4 2 2 2 3 2" xfId="6765"/>
    <cellStyle name="Comma 3 4 2 2 2 4" xfId="1971"/>
    <cellStyle name="Comma 3 4 2 2 3" xfId="1972"/>
    <cellStyle name="Comma 3 4 2 2 3 2" xfId="1973"/>
    <cellStyle name="Comma 3 4 2 2 3 2 2" xfId="6766"/>
    <cellStyle name="Comma 3 4 2 2 3 3" xfId="6767"/>
    <cellStyle name="Comma 3 4 2 2 4" xfId="1974"/>
    <cellStyle name="Comma 3 4 2 2 4 2" xfId="6768"/>
    <cellStyle name="Comma 3 4 2 2 5" xfId="6769"/>
    <cellStyle name="Comma 3 4 2 3" xfId="1975"/>
    <cellStyle name="Comma 3 4 2 3 2" xfId="1976"/>
    <cellStyle name="Comma 3 4 2 3 2 2" xfId="1977"/>
    <cellStyle name="Comma 3 4 2 3 2 2 2" xfId="6770"/>
    <cellStyle name="Comma 3 4 2 3 2 3" xfId="6771"/>
    <cellStyle name="Comma 3 4 2 3 3" xfId="1978"/>
    <cellStyle name="Comma 3 4 2 3 3 2" xfId="6772"/>
    <cellStyle name="Comma 3 4 2 3 4" xfId="6773"/>
    <cellStyle name="Comma 3 4 2 4" xfId="1979"/>
    <cellStyle name="Comma 3 4 2 4 2" xfId="1980"/>
    <cellStyle name="Comma 3 4 2 4 2 2" xfId="6774"/>
    <cellStyle name="Comma 3 4 2 4 3" xfId="6775"/>
    <cellStyle name="Comma 3 4 2 5" xfId="1981"/>
    <cellStyle name="Comma 3 4 2 5 2" xfId="6776"/>
    <cellStyle name="Comma 3 4 2 6" xfId="1982"/>
    <cellStyle name="Comma 3 4 3" xfId="1983"/>
    <cellStyle name="Comma 3 4 3 2" xfId="1984"/>
    <cellStyle name="Comma 3 4 3 2 2" xfId="1985"/>
    <cellStyle name="Comma 3 4 3 2 2 2" xfId="1986"/>
    <cellStyle name="Comma 3 4 3 2 2 2 2" xfId="1987"/>
    <cellStyle name="Comma 3 4 3 2 2 2 2 2" xfId="6777"/>
    <cellStyle name="Comma 3 4 3 2 2 2 3" xfId="6778"/>
    <cellStyle name="Comma 3 4 3 2 2 3" xfId="1988"/>
    <cellStyle name="Comma 3 4 3 2 2 3 2" xfId="6779"/>
    <cellStyle name="Comma 3 4 3 2 2 4" xfId="6780"/>
    <cellStyle name="Comma 3 4 3 2 3" xfId="1989"/>
    <cellStyle name="Comma 3 4 3 2 3 2" xfId="1990"/>
    <cellStyle name="Comma 3 4 3 2 3 2 2" xfId="6781"/>
    <cellStyle name="Comma 3 4 3 2 3 3" xfId="6782"/>
    <cellStyle name="Comma 3 4 3 2 4" xfId="1991"/>
    <cellStyle name="Comma 3 4 3 2 4 2" xfId="6783"/>
    <cellStyle name="Comma 3 4 3 2 5" xfId="1992"/>
    <cellStyle name="Comma 3 4 3 3" xfId="1993"/>
    <cellStyle name="Comma 3 4 3 3 2" xfId="1994"/>
    <cellStyle name="Comma 3 4 3 3 2 2" xfId="1995"/>
    <cellStyle name="Comma 3 4 3 3 2 2 2" xfId="6784"/>
    <cellStyle name="Comma 3 4 3 3 2 3" xfId="6785"/>
    <cellStyle name="Comma 3 4 3 3 3" xfId="1996"/>
    <cellStyle name="Comma 3 4 3 3 3 2" xfId="6786"/>
    <cellStyle name="Comma 3 4 3 3 4" xfId="6787"/>
    <cellStyle name="Comma 3 4 3 4" xfId="1997"/>
    <cellStyle name="Comma 3 4 3 4 2" xfId="1998"/>
    <cellStyle name="Comma 3 4 3 4 2 2" xfId="6788"/>
    <cellStyle name="Comma 3 4 3 4 3" xfId="6789"/>
    <cellStyle name="Comma 3 4 3 5" xfId="1999"/>
    <cellStyle name="Comma 3 4 3 5 2" xfId="6790"/>
    <cellStyle name="Comma 3 4 3 6" xfId="6791"/>
    <cellStyle name="Comma 3 4 4" xfId="2000"/>
    <cellStyle name="Comma 3 4 4 2" xfId="2001"/>
    <cellStyle name="Comma 3 4 4 2 2" xfId="2002"/>
    <cellStyle name="Comma 3 4 4 2 2 2" xfId="2003"/>
    <cellStyle name="Comma 3 4 4 2 2 2 2" xfId="6792"/>
    <cellStyle name="Comma 3 4 4 2 2 3" xfId="6793"/>
    <cellStyle name="Comma 3 4 4 2 3" xfId="2004"/>
    <cellStyle name="Comma 3 4 4 2 3 2" xfId="6794"/>
    <cellStyle name="Comma 3 4 4 2 4" xfId="6795"/>
    <cellStyle name="Comma 3 4 4 3" xfId="2005"/>
    <cellStyle name="Comma 3 4 4 3 2" xfId="2006"/>
    <cellStyle name="Comma 3 4 4 3 2 2" xfId="6796"/>
    <cellStyle name="Comma 3 4 4 3 3" xfId="6797"/>
    <cellStyle name="Comma 3 4 4 4" xfId="2007"/>
    <cellStyle name="Comma 3 4 4 4 2" xfId="6798"/>
    <cellStyle name="Comma 3 4 4 5" xfId="6799"/>
    <cellStyle name="Comma 3 4 5" xfId="2008"/>
    <cellStyle name="Comma 3 4 5 2" xfId="2009"/>
    <cellStyle name="Comma 3 4 5 2 2" xfId="2010"/>
    <cellStyle name="Comma 3 4 5 2 2 2" xfId="6800"/>
    <cellStyle name="Comma 3 4 5 2 3" xfId="6801"/>
    <cellStyle name="Comma 3 4 5 3" xfId="2011"/>
    <cellStyle name="Comma 3 4 5 3 2" xfId="6802"/>
    <cellStyle name="Comma 3 4 5 4" xfId="6803"/>
    <cellStyle name="Comma 3 4 6" xfId="2012"/>
    <cellStyle name="Comma 3 4 6 2" xfId="2013"/>
    <cellStyle name="Comma 3 4 6 2 2" xfId="6804"/>
    <cellStyle name="Comma 3 4 6 3" xfId="6805"/>
    <cellStyle name="Comma 3 4 7" xfId="2014"/>
    <cellStyle name="Comma 3 4 7 2" xfId="6806"/>
    <cellStyle name="Comma 3 4 8" xfId="2015"/>
    <cellStyle name="Comma 3 5" xfId="2016"/>
    <cellStyle name="Comma 3 5 2" xfId="2017"/>
    <cellStyle name="Comma 3 5 2 2" xfId="2018"/>
    <cellStyle name="Comma 3 5 2 2 2" xfId="2019"/>
    <cellStyle name="Comma 3 5 2 2 2 2" xfId="2020"/>
    <cellStyle name="Comma 3 5 2 2 2 2 2" xfId="2021"/>
    <cellStyle name="Comma 3 5 2 2 2 2 2 2" xfId="6807"/>
    <cellStyle name="Comma 3 5 2 2 2 2 3" xfId="6808"/>
    <cellStyle name="Comma 3 5 2 2 2 3" xfId="2022"/>
    <cellStyle name="Comma 3 5 2 2 2 3 2" xfId="6809"/>
    <cellStyle name="Comma 3 5 2 2 2 4" xfId="6810"/>
    <cellStyle name="Comma 3 5 2 2 3" xfId="2023"/>
    <cellStyle name="Comma 3 5 2 2 3 2" xfId="2024"/>
    <cellStyle name="Comma 3 5 2 2 3 2 2" xfId="6811"/>
    <cellStyle name="Comma 3 5 2 2 3 3" xfId="6812"/>
    <cellStyle name="Comma 3 5 2 2 4" xfId="2025"/>
    <cellStyle name="Comma 3 5 2 2 4 2" xfId="6813"/>
    <cellStyle name="Comma 3 5 2 2 5" xfId="6814"/>
    <cellStyle name="Comma 3 5 2 3" xfId="2026"/>
    <cellStyle name="Comma 3 5 2 3 2" xfId="2027"/>
    <cellStyle name="Comma 3 5 2 3 2 2" xfId="2028"/>
    <cellStyle name="Comma 3 5 2 3 2 2 2" xfId="6815"/>
    <cellStyle name="Comma 3 5 2 3 2 3" xfId="6816"/>
    <cellStyle name="Comma 3 5 2 3 3" xfId="2029"/>
    <cellStyle name="Comma 3 5 2 3 3 2" xfId="6817"/>
    <cellStyle name="Comma 3 5 2 3 4" xfId="6818"/>
    <cellStyle name="Comma 3 5 2 4" xfId="2030"/>
    <cellStyle name="Comma 3 5 2 4 2" xfId="2031"/>
    <cellStyle name="Comma 3 5 2 4 2 2" xfId="6819"/>
    <cellStyle name="Comma 3 5 2 4 3" xfId="6820"/>
    <cellStyle name="Comma 3 5 2 5" xfId="2032"/>
    <cellStyle name="Comma 3 5 2 5 2" xfId="6821"/>
    <cellStyle name="Comma 3 5 2 6" xfId="6822"/>
    <cellStyle name="Comma 3 5 3" xfId="2033"/>
    <cellStyle name="Comma 3 5 3 2" xfId="2034"/>
    <cellStyle name="Comma 3 5 3 2 2" xfId="2035"/>
    <cellStyle name="Comma 3 5 3 2 2 2" xfId="2036"/>
    <cellStyle name="Comma 3 5 3 2 2 2 2" xfId="2037"/>
    <cellStyle name="Comma 3 5 3 2 2 2 2 2" xfId="6823"/>
    <cellStyle name="Comma 3 5 3 2 2 2 3" xfId="6824"/>
    <cellStyle name="Comma 3 5 3 2 2 3" xfId="2038"/>
    <cellStyle name="Comma 3 5 3 2 2 3 2" xfId="6825"/>
    <cellStyle name="Comma 3 5 3 2 2 4" xfId="6826"/>
    <cellStyle name="Comma 3 5 3 2 3" xfId="2039"/>
    <cellStyle name="Comma 3 5 3 2 3 2" xfId="2040"/>
    <cellStyle name="Comma 3 5 3 2 3 2 2" xfId="6827"/>
    <cellStyle name="Comma 3 5 3 2 3 3" xfId="6828"/>
    <cellStyle name="Comma 3 5 3 2 4" xfId="2041"/>
    <cellStyle name="Comma 3 5 3 2 4 2" xfId="6829"/>
    <cellStyle name="Comma 3 5 3 2 5" xfId="6830"/>
    <cellStyle name="Comma 3 5 3 3" xfId="2042"/>
    <cellStyle name="Comma 3 5 3 3 2" xfId="2043"/>
    <cellStyle name="Comma 3 5 3 3 2 2" xfId="2044"/>
    <cellStyle name="Comma 3 5 3 3 2 2 2" xfId="6831"/>
    <cellStyle name="Comma 3 5 3 3 2 3" xfId="6832"/>
    <cellStyle name="Comma 3 5 3 3 3" xfId="2045"/>
    <cellStyle name="Comma 3 5 3 3 3 2" xfId="6833"/>
    <cellStyle name="Comma 3 5 3 3 4" xfId="6834"/>
    <cellStyle name="Comma 3 5 3 4" xfId="2046"/>
    <cellStyle name="Comma 3 5 3 4 2" xfId="2047"/>
    <cellStyle name="Comma 3 5 3 4 2 2" xfId="6835"/>
    <cellStyle name="Comma 3 5 3 4 3" xfId="6836"/>
    <cellStyle name="Comma 3 5 3 5" xfId="2048"/>
    <cellStyle name="Comma 3 5 3 5 2" xfId="6837"/>
    <cellStyle name="Comma 3 5 3 6" xfId="6838"/>
    <cellStyle name="Comma 3 5 4" xfId="2049"/>
    <cellStyle name="Comma 3 5 4 2" xfId="2050"/>
    <cellStyle name="Comma 3 5 4 2 2" xfId="2051"/>
    <cellStyle name="Comma 3 5 4 2 2 2" xfId="2052"/>
    <cellStyle name="Comma 3 5 4 2 2 2 2" xfId="6839"/>
    <cellStyle name="Comma 3 5 4 2 2 3" xfId="6840"/>
    <cellStyle name="Comma 3 5 4 2 3" xfId="2053"/>
    <cellStyle name="Comma 3 5 4 2 3 2" xfId="6841"/>
    <cellStyle name="Comma 3 5 4 2 4" xfId="6842"/>
    <cellStyle name="Comma 3 5 4 3" xfId="2054"/>
    <cellStyle name="Comma 3 5 4 3 2" xfId="2055"/>
    <cellStyle name="Comma 3 5 4 3 2 2" xfId="6843"/>
    <cellStyle name="Comma 3 5 4 3 3" xfId="6844"/>
    <cellStyle name="Comma 3 5 4 4" xfId="2056"/>
    <cellStyle name="Comma 3 5 4 4 2" xfId="6845"/>
    <cellStyle name="Comma 3 5 4 5" xfId="6846"/>
    <cellStyle name="Comma 3 5 5" xfId="2057"/>
    <cellStyle name="Comma 3 5 5 2" xfId="2058"/>
    <cellStyle name="Comma 3 5 5 2 2" xfId="2059"/>
    <cellStyle name="Comma 3 5 5 2 2 2" xfId="6847"/>
    <cellStyle name="Comma 3 5 5 2 3" xfId="6848"/>
    <cellStyle name="Comma 3 5 5 3" xfId="2060"/>
    <cellStyle name="Comma 3 5 5 3 2" xfId="6849"/>
    <cellStyle name="Comma 3 5 5 4" xfId="6850"/>
    <cellStyle name="Comma 3 5 6" xfId="2061"/>
    <cellStyle name="Comma 3 5 6 2" xfId="2062"/>
    <cellStyle name="Comma 3 5 6 2 2" xfId="6851"/>
    <cellStyle name="Comma 3 5 6 3" xfId="6852"/>
    <cellStyle name="Comma 3 5 7" xfId="2063"/>
    <cellStyle name="Comma 3 5 7 2" xfId="6853"/>
    <cellStyle name="Comma 3 5 8" xfId="6854"/>
    <cellStyle name="Comma 3 6" xfId="2064"/>
    <cellStyle name="Comma 3 6 2" xfId="2065"/>
    <cellStyle name="Comma 3 6 2 2" xfId="2066"/>
    <cellStyle name="Comma 3 6 2 2 2" xfId="2067"/>
    <cellStyle name="Comma 3 6 2 2 2 2" xfId="2068"/>
    <cellStyle name="Comma 3 6 2 2 2 2 2" xfId="2069"/>
    <cellStyle name="Comma 3 6 2 2 2 2 2 2" xfId="6855"/>
    <cellStyle name="Comma 3 6 2 2 2 2 3" xfId="6856"/>
    <cellStyle name="Comma 3 6 2 2 2 3" xfId="2070"/>
    <cellStyle name="Comma 3 6 2 2 2 3 2" xfId="6857"/>
    <cellStyle name="Comma 3 6 2 2 2 4" xfId="6858"/>
    <cellStyle name="Comma 3 6 2 2 3" xfId="2071"/>
    <cellStyle name="Comma 3 6 2 2 3 2" xfId="2072"/>
    <cellStyle name="Comma 3 6 2 2 3 2 2" xfId="6859"/>
    <cellStyle name="Comma 3 6 2 2 3 3" xfId="6860"/>
    <cellStyle name="Comma 3 6 2 2 4" xfId="2073"/>
    <cellStyle name="Comma 3 6 2 2 4 2" xfId="6861"/>
    <cellStyle name="Comma 3 6 2 2 5" xfId="6862"/>
    <cellStyle name="Comma 3 6 2 3" xfId="2074"/>
    <cellStyle name="Comma 3 6 2 3 2" xfId="2075"/>
    <cellStyle name="Comma 3 6 2 3 2 2" xfId="2076"/>
    <cellStyle name="Comma 3 6 2 3 2 2 2" xfId="6863"/>
    <cellStyle name="Comma 3 6 2 3 2 3" xfId="6864"/>
    <cellStyle name="Comma 3 6 2 3 3" xfId="2077"/>
    <cellStyle name="Comma 3 6 2 3 3 2" xfId="6865"/>
    <cellStyle name="Comma 3 6 2 3 4" xfId="6866"/>
    <cellStyle name="Comma 3 6 2 4" xfId="2078"/>
    <cellStyle name="Comma 3 6 2 4 2" xfId="2079"/>
    <cellStyle name="Comma 3 6 2 4 2 2" xfId="6867"/>
    <cellStyle name="Comma 3 6 2 4 3" xfId="6868"/>
    <cellStyle name="Comma 3 6 2 5" xfId="2080"/>
    <cellStyle name="Comma 3 6 2 5 2" xfId="6869"/>
    <cellStyle name="Comma 3 6 2 6" xfId="6870"/>
    <cellStyle name="Comma 3 6 3" xfId="2081"/>
    <cellStyle name="Comma 3 6 3 2" xfId="2082"/>
    <cellStyle name="Comma 3 6 3 2 2" xfId="2083"/>
    <cellStyle name="Comma 3 6 3 2 2 2" xfId="2084"/>
    <cellStyle name="Comma 3 6 3 2 2 2 2" xfId="2085"/>
    <cellStyle name="Comma 3 6 3 2 2 2 2 2" xfId="6871"/>
    <cellStyle name="Comma 3 6 3 2 2 2 3" xfId="6872"/>
    <cellStyle name="Comma 3 6 3 2 2 3" xfId="2086"/>
    <cellStyle name="Comma 3 6 3 2 2 3 2" xfId="6873"/>
    <cellStyle name="Comma 3 6 3 2 2 4" xfId="6874"/>
    <cellStyle name="Comma 3 6 3 2 3" xfId="2087"/>
    <cellStyle name="Comma 3 6 3 2 3 2" xfId="2088"/>
    <cellStyle name="Comma 3 6 3 2 3 2 2" xfId="6875"/>
    <cellStyle name="Comma 3 6 3 2 3 3" xfId="6876"/>
    <cellStyle name="Comma 3 6 3 2 4" xfId="2089"/>
    <cellStyle name="Comma 3 6 3 2 4 2" xfId="6877"/>
    <cellStyle name="Comma 3 6 3 2 5" xfId="6878"/>
    <cellStyle name="Comma 3 6 3 3" xfId="2090"/>
    <cellStyle name="Comma 3 6 3 3 2" xfId="2091"/>
    <cellStyle name="Comma 3 6 3 3 2 2" xfId="2092"/>
    <cellStyle name="Comma 3 6 3 3 2 2 2" xfId="6879"/>
    <cellStyle name="Comma 3 6 3 3 2 3" xfId="6880"/>
    <cellStyle name="Comma 3 6 3 3 3" xfId="2093"/>
    <cellStyle name="Comma 3 6 3 3 3 2" xfId="6881"/>
    <cellStyle name="Comma 3 6 3 3 4" xfId="6882"/>
    <cellStyle name="Comma 3 6 3 4" xfId="2094"/>
    <cellStyle name="Comma 3 6 3 4 2" xfId="2095"/>
    <cellStyle name="Comma 3 6 3 4 2 2" xfId="6883"/>
    <cellStyle name="Comma 3 6 3 4 3" xfId="6884"/>
    <cellStyle name="Comma 3 6 3 5" xfId="2096"/>
    <cellStyle name="Comma 3 6 3 5 2" xfId="6885"/>
    <cellStyle name="Comma 3 6 3 6" xfId="6886"/>
    <cellStyle name="Comma 3 6 4" xfId="2097"/>
    <cellStyle name="Comma 3 6 4 2" xfId="2098"/>
    <cellStyle name="Comma 3 6 4 2 2" xfId="2099"/>
    <cellStyle name="Comma 3 6 4 2 2 2" xfId="2100"/>
    <cellStyle name="Comma 3 6 4 2 2 2 2" xfId="6887"/>
    <cellStyle name="Comma 3 6 4 2 2 3" xfId="6888"/>
    <cellStyle name="Comma 3 6 4 2 3" xfId="2101"/>
    <cellStyle name="Comma 3 6 4 2 3 2" xfId="6889"/>
    <cellStyle name="Comma 3 6 4 2 4" xfId="6890"/>
    <cellStyle name="Comma 3 6 4 3" xfId="2102"/>
    <cellStyle name="Comma 3 6 4 3 2" xfId="2103"/>
    <cellStyle name="Comma 3 6 4 3 2 2" xfId="6891"/>
    <cellStyle name="Comma 3 6 4 3 3" xfId="6892"/>
    <cellStyle name="Comma 3 6 4 4" xfId="2104"/>
    <cellStyle name="Comma 3 6 4 4 2" xfId="6893"/>
    <cellStyle name="Comma 3 6 4 5" xfId="6894"/>
    <cellStyle name="Comma 3 6 5" xfId="2105"/>
    <cellStyle name="Comma 3 6 5 2" xfId="2106"/>
    <cellStyle name="Comma 3 6 5 2 2" xfId="2107"/>
    <cellStyle name="Comma 3 6 5 2 2 2" xfId="6895"/>
    <cellStyle name="Comma 3 6 5 2 3" xfId="6896"/>
    <cellStyle name="Comma 3 6 5 3" xfId="2108"/>
    <cellStyle name="Comma 3 6 5 3 2" xfId="6897"/>
    <cellStyle name="Comma 3 6 5 4" xfId="6898"/>
    <cellStyle name="Comma 3 6 6" xfId="2109"/>
    <cellStyle name="Comma 3 6 6 2" xfId="2110"/>
    <cellStyle name="Comma 3 6 6 2 2" xfId="6899"/>
    <cellStyle name="Comma 3 6 6 3" xfId="6900"/>
    <cellStyle name="Comma 3 6 7" xfId="2111"/>
    <cellStyle name="Comma 3 6 7 2" xfId="6901"/>
    <cellStyle name="Comma 3 6 8" xfId="2112"/>
    <cellStyle name="Comma 3 7" xfId="2113"/>
    <cellStyle name="Comma 3 7 2" xfId="2114"/>
    <cellStyle name="Comma 3 7 2 2" xfId="2115"/>
    <cellStyle name="Comma 3 7 2 2 2" xfId="2116"/>
    <cellStyle name="Comma 3 7 2 2 2 2" xfId="2117"/>
    <cellStyle name="Comma 3 7 2 2 2 2 2" xfId="2118"/>
    <cellStyle name="Comma 3 7 2 2 2 2 2 2" xfId="6902"/>
    <cellStyle name="Comma 3 7 2 2 2 2 3" xfId="6903"/>
    <cellStyle name="Comma 3 7 2 2 2 3" xfId="2119"/>
    <cellStyle name="Comma 3 7 2 2 2 3 2" xfId="6904"/>
    <cellStyle name="Comma 3 7 2 2 2 4" xfId="6905"/>
    <cellStyle name="Comma 3 7 2 2 3" xfId="2120"/>
    <cellStyle name="Comma 3 7 2 2 3 2" xfId="2121"/>
    <cellStyle name="Comma 3 7 2 2 3 2 2" xfId="6906"/>
    <cellStyle name="Comma 3 7 2 2 3 3" xfId="6907"/>
    <cellStyle name="Comma 3 7 2 2 4" xfId="2122"/>
    <cellStyle name="Comma 3 7 2 2 4 2" xfId="6908"/>
    <cellStyle name="Comma 3 7 2 2 5" xfId="6909"/>
    <cellStyle name="Comma 3 7 2 3" xfId="2123"/>
    <cellStyle name="Comma 3 7 2 3 2" xfId="2124"/>
    <cellStyle name="Comma 3 7 2 3 2 2" xfId="2125"/>
    <cellStyle name="Comma 3 7 2 3 2 2 2" xfId="6910"/>
    <cellStyle name="Comma 3 7 2 3 2 3" xfId="6911"/>
    <cellStyle name="Comma 3 7 2 3 3" xfId="2126"/>
    <cellStyle name="Comma 3 7 2 3 3 2" xfId="6912"/>
    <cellStyle name="Comma 3 7 2 3 4" xfId="6913"/>
    <cellStyle name="Comma 3 7 2 4" xfId="2127"/>
    <cellStyle name="Comma 3 7 2 4 2" xfId="2128"/>
    <cellStyle name="Comma 3 7 2 4 2 2" xfId="6914"/>
    <cellStyle name="Comma 3 7 2 4 3" xfId="6915"/>
    <cellStyle name="Comma 3 7 2 5" xfId="2129"/>
    <cellStyle name="Comma 3 7 2 5 2" xfId="6916"/>
    <cellStyle name="Comma 3 7 2 6" xfId="6917"/>
    <cellStyle name="Comma 3 7 3" xfId="2130"/>
    <cellStyle name="Comma 3 7 3 2" xfId="2131"/>
    <cellStyle name="Comma 3 7 3 2 2" xfId="2132"/>
    <cellStyle name="Comma 3 7 3 2 2 2" xfId="2133"/>
    <cellStyle name="Comma 3 7 3 2 2 2 2" xfId="2134"/>
    <cellStyle name="Comma 3 7 3 2 2 2 2 2" xfId="6918"/>
    <cellStyle name="Comma 3 7 3 2 2 2 3" xfId="6919"/>
    <cellStyle name="Comma 3 7 3 2 2 3" xfId="2135"/>
    <cellStyle name="Comma 3 7 3 2 2 3 2" xfId="6920"/>
    <cellStyle name="Comma 3 7 3 2 2 4" xfId="6921"/>
    <cellStyle name="Comma 3 7 3 2 3" xfId="2136"/>
    <cellStyle name="Comma 3 7 3 2 3 2" xfId="2137"/>
    <cellStyle name="Comma 3 7 3 2 3 2 2" xfId="6922"/>
    <cellStyle name="Comma 3 7 3 2 3 3" xfId="6923"/>
    <cellStyle name="Comma 3 7 3 2 4" xfId="2138"/>
    <cellStyle name="Comma 3 7 3 2 4 2" xfId="6924"/>
    <cellStyle name="Comma 3 7 3 2 5" xfId="6925"/>
    <cellStyle name="Comma 3 7 3 3" xfId="2139"/>
    <cellStyle name="Comma 3 7 3 3 2" xfId="2140"/>
    <cellStyle name="Comma 3 7 3 3 2 2" xfId="2141"/>
    <cellStyle name="Comma 3 7 3 3 2 2 2" xfId="6926"/>
    <cellStyle name="Comma 3 7 3 3 2 3" xfId="6927"/>
    <cellStyle name="Comma 3 7 3 3 3" xfId="2142"/>
    <cellStyle name="Comma 3 7 3 3 3 2" xfId="6928"/>
    <cellStyle name="Comma 3 7 3 3 4" xfId="6929"/>
    <cellStyle name="Comma 3 7 3 4" xfId="2143"/>
    <cellStyle name="Comma 3 7 3 4 2" xfId="2144"/>
    <cellStyle name="Comma 3 7 3 4 2 2" xfId="6930"/>
    <cellStyle name="Comma 3 7 3 4 3" xfId="6931"/>
    <cellStyle name="Comma 3 7 3 5" xfId="2145"/>
    <cellStyle name="Comma 3 7 3 5 2" xfId="6932"/>
    <cellStyle name="Comma 3 7 3 6" xfId="6933"/>
    <cellStyle name="Comma 3 7 4" xfId="2146"/>
    <cellStyle name="Comma 3 7 4 2" xfId="2147"/>
    <cellStyle name="Comma 3 7 4 2 2" xfId="2148"/>
    <cellStyle name="Comma 3 7 4 2 2 2" xfId="2149"/>
    <cellStyle name="Comma 3 7 4 2 2 2 2" xfId="6934"/>
    <cellStyle name="Comma 3 7 4 2 2 3" xfId="6935"/>
    <cellStyle name="Comma 3 7 4 2 3" xfId="2150"/>
    <cellStyle name="Comma 3 7 4 2 3 2" xfId="6936"/>
    <cellStyle name="Comma 3 7 4 2 4" xfId="6937"/>
    <cellStyle name="Comma 3 7 4 3" xfId="2151"/>
    <cellStyle name="Comma 3 7 4 3 2" xfId="2152"/>
    <cellStyle name="Comma 3 7 4 3 2 2" xfId="6938"/>
    <cellStyle name="Comma 3 7 4 3 3" xfId="6939"/>
    <cellStyle name="Comma 3 7 4 4" xfId="2153"/>
    <cellStyle name="Comma 3 7 4 4 2" xfId="6940"/>
    <cellStyle name="Comma 3 7 4 5" xfId="6941"/>
    <cellStyle name="Comma 3 7 5" xfId="2154"/>
    <cellStyle name="Comma 3 7 5 2" xfId="2155"/>
    <cellStyle name="Comma 3 7 5 2 2" xfId="2156"/>
    <cellStyle name="Comma 3 7 5 2 2 2" xfId="6942"/>
    <cellStyle name="Comma 3 7 5 2 3" xfId="6943"/>
    <cellStyle name="Comma 3 7 5 3" xfId="2157"/>
    <cellStyle name="Comma 3 7 5 3 2" xfId="6944"/>
    <cellStyle name="Comma 3 7 5 4" xfId="6945"/>
    <cellStyle name="Comma 3 7 6" xfId="2158"/>
    <cellStyle name="Comma 3 7 6 2" xfId="2159"/>
    <cellStyle name="Comma 3 7 6 2 2" xfId="6946"/>
    <cellStyle name="Comma 3 7 6 3" xfId="6947"/>
    <cellStyle name="Comma 3 7 7" xfId="2160"/>
    <cellStyle name="Comma 3 7 7 2" xfId="6948"/>
    <cellStyle name="Comma 3 7 8" xfId="6949"/>
    <cellStyle name="Comma 3 8" xfId="2161"/>
    <cellStyle name="Comma 3 8 2" xfId="2162"/>
    <cellStyle name="Comma 3 8 2 2" xfId="2163"/>
    <cellStyle name="Comma 3 8 2 2 2" xfId="2164"/>
    <cellStyle name="Comma 3 8 2 2 2 2" xfId="2165"/>
    <cellStyle name="Comma 3 8 2 2 2 2 2" xfId="2166"/>
    <cellStyle name="Comma 3 8 2 2 2 2 2 2" xfId="6950"/>
    <cellStyle name="Comma 3 8 2 2 2 2 3" xfId="6951"/>
    <cellStyle name="Comma 3 8 2 2 2 3" xfId="2167"/>
    <cellStyle name="Comma 3 8 2 2 2 3 2" xfId="6952"/>
    <cellStyle name="Comma 3 8 2 2 2 4" xfId="6953"/>
    <cellStyle name="Comma 3 8 2 2 3" xfId="2168"/>
    <cellStyle name="Comma 3 8 2 2 3 2" xfId="2169"/>
    <cellStyle name="Comma 3 8 2 2 3 2 2" xfId="6954"/>
    <cellStyle name="Comma 3 8 2 2 3 3" xfId="6955"/>
    <cellStyle name="Comma 3 8 2 2 4" xfId="2170"/>
    <cellStyle name="Comma 3 8 2 2 4 2" xfId="6956"/>
    <cellStyle name="Comma 3 8 2 2 5" xfId="6957"/>
    <cellStyle name="Comma 3 8 2 3" xfId="2171"/>
    <cellStyle name="Comma 3 8 2 3 2" xfId="2172"/>
    <cellStyle name="Comma 3 8 2 3 2 2" xfId="2173"/>
    <cellStyle name="Comma 3 8 2 3 2 2 2" xfId="6958"/>
    <cellStyle name="Comma 3 8 2 3 2 3" xfId="6959"/>
    <cellStyle name="Comma 3 8 2 3 3" xfId="2174"/>
    <cellStyle name="Comma 3 8 2 3 3 2" xfId="6960"/>
    <cellStyle name="Comma 3 8 2 3 4" xfId="6961"/>
    <cellStyle name="Comma 3 8 2 4" xfId="2175"/>
    <cellStyle name="Comma 3 8 2 4 2" xfId="2176"/>
    <cellStyle name="Comma 3 8 2 4 2 2" xfId="6962"/>
    <cellStyle name="Comma 3 8 2 4 3" xfId="6963"/>
    <cellStyle name="Comma 3 8 2 5" xfId="2177"/>
    <cellStyle name="Comma 3 8 2 5 2" xfId="6964"/>
    <cellStyle name="Comma 3 8 2 6" xfId="6965"/>
    <cellStyle name="Comma 3 8 3" xfId="2178"/>
    <cellStyle name="Comma 3 8 3 2" xfId="2179"/>
    <cellStyle name="Comma 3 8 3 2 2" xfId="2180"/>
    <cellStyle name="Comma 3 8 3 2 2 2" xfId="2181"/>
    <cellStyle name="Comma 3 8 3 2 2 2 2" xfId="2182"/>
    <cellStyle name="Comma 3 8 3 2 2 2 2 2" xfId="6966"/>
    <cellStyle name="Comma 3 8 3 2 2 2 3" xfId="6967"/>
    <cellStyle name="Comma 3 8 3 2 2 3" xfId="2183"/>
    <cellStyle name="Comma 3 8 3 2 2 3 2" xfId="6968"/>
    <cellStyle name="Comma 3 8 3 2 2 4" xfId="6969"/>
    <cellStyle name="Comma 3 8 3 2 3" xfId="2184"/>
    <cellStyle name="Comma 3 8 3 2 3 2" xfId="2185"/>
    <cellStyle name="Comma 3 8 3 2 3 2 2" xfId="6970"/>
    <cellStyle name="Comma 3 8 3 2 3 3" xfId="6971"/>
    <cellStyle name="Comma 3 8 3 2 4" xfId="2186"/>
    <cellStyle name="Comma 3 8 3 2 4 2" xfId="6972"/>
    <cellStyle name="Comma 3 8 3 2 5" xfId="6973"/>
    <cellStyle name="Comma 3 8 3 3" xfId="2187"/>
    <cellStyle name="Comma 3 8 3 3 2" xfId="2188"/>
    <cellStyle name="Comma 3 8 3 3 2 2" xfId="2189"/>
    <cellStyle name="Comma 3 8 3 3 2 2 2" xfId="6974"/>
    <cellStyle name="Comma 3 8 3 3 2 3" xfId="6975"/>
    <cellStyle name="Comma 3 8 3 3 3" xfId="2190"/>
    <cellStyle name="Comma 3 8 3 3 3 2" xfId="6976"/>
    <cellStyle name="Comma 3 8 3 3 4" xfId="6977"/>
    <cellStyle name="Comma 3 8 3 4" xfId="2191"/>
    <cellStyle name="Comma 3 8 3 4 2" xfId="2192"/>
    <cellStyle name="Comma 3 8 3 4 2 2" xfId="6978"/>
    <cellStyle name="Comma 3 8 3 4 3" xfId="6979"/>
    <cellStyle name="Comma 3 8 3 5" xfId="2193"/>
    <cellStyle name="Comma 3 8 3 5 2" xfId="6980"/>
    <cellStyle name="Comma 3 8 3 6" xfId="6981"/>
    <cellStyle name="Comma 3 8 4" xfId="2194"/>
    <cellStyle name="Comma 3 8 4 2" xfId="2195"/>
    <cellStyle name="Comma 3 8 4 2 2" xfId="2196"/>
    <cellStyle name="Comma 3 8 4 2 2 2" xfId="2197"/>
    <cellStyle name="Comma 3 8 4 2 2 2 2" xfId="6982"/>
    <cellStyle name="Comma 3 8 4 2 2 3" xfId="6983"/>
    <cellStyle name="Comma 3 8 4 2 3" xfId="2198"/>
    <cellStyle name="Comma 3 8 4 2 3 2" xfId="6984"/>
    <cellStyle name="Comma 3 8 4 2 4" xfId="6985"/>
    <cellStyle name="Comma 3 8 4 3" xfId="2199"/>
    <cellStyle name="Comma 3 8 4 3 2" xfId="2200"/>
    <cellStyle name="Comma 3 8 4 3 2 2" xfId="6986"/>
    <cellStyle name="Comma 3 8 4 3 3" xfId="6987"/>
    <cellStyle name="Comma 3 8 4 4" xfId="2201"/>
    <cellStyle name="Comma 3 8 4 4 2" xfId="6988"/>
    <cellStyle name="Comma 3 8 4 5" xfId="6989"/>
    <cellStyle name="Comma 3 8 5" xfId="2202"/>
    <cellStyle name="Comma 3 8 5 2" xfId="2203"/>
    <cellStyle name="Comma 3 8 5 2 2" xfId="2204"/>
    <cellStyle name="Comma 3 8 5 2 2 2" xfId="6990"/>
    <cellStyle name="Comma 3 8 5 2 3" xfId="6991"/>
    <cellStyle name="Comma 3 8 5 3" xfId="2205"/>
    <cellStyle name="Comma 3 8 5 3 2" xfId="6992"/>
    <cellStyle name="Comma 3 8 5 4" xfId="6993"/>
    <cellStyle name="Comma 3 8 6" xfId="2206"/>
    <cellStyle name="Comma 3 8 6 2" xfId="2207"/>
    <cellStyle name="Comma 3 8 6 2 2" xfId="6994"/>
    <cellStyle name="Comma 3 8 6 3" xfId="6995"/>
    <cellStyle name="Comma 3 8 7" xfId="2208"/>
    <cellStyle name="Comma 3 8 7 2" xfId="6996"/>
    <cellStyle name="Comma 3 8 8" xfId="6997"/>
    <cellStyle name="Comma 3 9" xfId="2209"/>
    <cellStyle name="Comma 3 9 2" xfId="2210"/>
    <cellStyle name="Comma 3 9 2 2" xfId="2211"/>
    <cellStyle name="Comma 3 9 2 2 2" xfId="2212"/>
    <cellStyle name="Comma 3 9 2 2 2 2" xfId="2213"/>
    <cellStyle name="Comma 3 9 2 2 2 2 2" xfId="2214"/>
    <cellStyle name="Comma 3 9 2 2 2 2 2 2" xfId="6998"/>
    <cellStyle name="Comma 3 9 2 2 2 2 3" xfId="6999"/>
    <cellStyle name="Comma 3 9 2 2 2 3" xfId="2215"/>
    <cellStyle name="Comma 3 9 2 2 2 3 2" xfId="7000"/>
    <cellStyle name="Comma 3 9 2 2 2 4" xfId="7001"/>
    <cellStyle name="Comma 3 9 2 2 3" xfId="2216"/>
    <cellStyle name="Comma 3 9 2 2 3 2" xfId="2217"/>
    <cellStyle name="Comma 3 9 2 2 3 2 2" xfId="7002"/>
    <cellStyle name="Comma 3 9 2 2 3 3" xfId="7003"/>
    <cellStyle name="Comma 3 9 2 2 4" xfId="2218"/>
    <cellStyle name="Comma 3 9 2 2 4 2" xfId="7004"/>
    <cellStyle name="Comma 3 9 2 2 5" xfId="7005"/>
    <cellStyle name="Comma 3 9 2 3" xfId="2219"/>
    <cellStyle name="Comma 3 9 2 3 2" xfId="2220"/>
    <cellStyle name="Comma 3 9 2 3 2 2" xfId="2221"/>
    <cellStyle name="Comma 3 9 2 3 2 2 2" xfId="7006"/>
    <cellStyle name="Comma 3 9 2 3 2 3" xfId="7007"/>
    <cellStyle name="Comma 3 9 2 3 3" xfId="2222"/>
    <cellStyle name="Comma 3 9 2 3 3 2" xfId="7008"/>
    <cellStyle name="Comma 3 9 2 3 4" xfId="7009"/>
    <cellStyle name="Comma 3 9 2 4" xfId="2223"/>
    <cellStyle name="Comma 3 9 2 4 2" xfId="2224"/>
    <cellStyle name="Comma 3 9 2 4 2 2" xfId="7010"/>
    <cellStyle name="Comma 3 9 2 4 3" xfId="7011"/>
    <cellStyle name="Comma 3 9 2 5" xfId="2225"/>
    <cellStyle name="Comma 3 9 2 5 2" xfId="7012"/>
    <cellStyle name="Comma 3 9 2 6" xfId="7013"/>
    <cellStyle name="Comma 3 9 3" xfId="2226"/>
    <cellStyle name="Comma 3 9 3 2" xfId="2227"/>
    <cellStyle name="Comma 3 9 3 2 2" xfId="2228"/>
    <cellStyle name="Comma 3 9 3 2 2 2" xfId="2229"/>
    <cellStyle name="Comma 3 9 3 2 2 2 2" xfId="2230"/>
    <cellStyle name="Comma 3 9 3 2 2 2 2 2" xfId="7014"/>
    <cellStyle name="Comma 3 9 3 2 2 2 3" xfId="7015"/>
    <cellStyle name="Comma 3 9 3 2 2 3" xfId="2231"/>
    <cellStyle name="Comma 3 9 3 2 2 3 2" xfId="7016"/>
    <cellStyle name="Comma 3 9 3 2 2 4" xfId="7017"/>
    <cellStyle name="Comma 3 9 3 2 3" xfId="2232"/>
    <cellStyle name="Comma 3 9 3 2 3 2" xfId="2233"/>
    <cellStyle name="Comma 3 9 3 2 3 2 2" xfId="7018"/>
    <cellStyle name="Comma 3 9 3 2 3 3" xfId="7019"/>
    <cellStyle name="Comma 3 9 3 2 4" xfId="2234"/>
    <cellStyle name="Comma 3 9 3 2 4 2" xfId="7020"/>
    <cellStyle name="Comma 3 9 3 2 5" xfId="7021"/>
    <cellStyle name="Comma 3 9 3 3" xfId="2235"/>
    <cellStyle name="Comma 3 9 3 3 2" xfId="2236"/>
    <cellStyle name="Comma 3 9 3 3 2 2" xfId="2237"/>
    <cellStyle name="Comma 3 9 3 3 2 2 2" xfId="7022"/>
    <cellStyle name="Comma 3 9 3 3 2 3" xfId="7023"/>
    <cellStyle name="Comma 3 9 3 3 3" xfId="2238"/>
    <cellStyle name="Comma 3 9 3 3 3 2" xfId="7024"/>
    <cellStyle name="Comma 3 9 3 3 4" xfId="7025"/>
    <cellStyle name="Comma 3 9 3 4" xfId="2239"/>
    <cellStyle name="Comma 3 9 3 4 2" xfId="2240"/>
    <cellStyle name="Comma 3 9 3 4 2 2" xfId="7026"/>
    <cellStyle name="Comma 3 9 3 4 3" xfId="7027"/>
    <cellStyle name="Comma 3 9 3 5" xfId="2241"/>
    <cellStyle name="Comma 3 9 3 5 2" xfId="7028"/>
    <cellStyle name="Comma 3 9 3 6" xfId="7029"/>
    <cellStyle name="Comma 3 9 4" xfId="2242"/>
    <cellStyle name="Comma 3 9 4 2" xfId="2243"/>
    <cellStyle name="Comma 3 9 4 2 2" xfId="2244"/>
    <cellStyle name="Comma 3 9 4 2 2 2" xfId="2245"/>
    <cellStyle name="Comma 3 9 4 2 2 2 2" xfId="7030"/>
    <cellStyle name="Comma 3 9 4 2 2 3" xfId="7031"/>
    <cellStyle name="Comma 3 9 4 2 3" xfId="2246"/>
    <cellStyle name="Comma 3 9 4 2 3 2" xfId="7032"/>
    <cellStyle name="Comma 3 9 4 2 4" xfId="7033"/>
    <cellStyle name="Comma 3 9 4 3" xfId="2247"/>
    <cellStyle name="Comma 3 9 4 3 2" xfId="2248"/>
    <cellStyle name="Comma 3 9 4 3 2 2" xfId="7034"/>
    <cellStyle name="Comma 3 9 4 3 3" xfId="7035"/>
    <cellStyle name="Comma 3 9 4 4" xfId="2249"/>
    <cellStyle name="Comma 3 9 4 4 2" xfId="7036"/>
    <cellStyle name="Comma 3 9 4 5" xfId="7037"/>
    <cellStyle name="Comma 3 9 5" xfId="2250"/>
    <cellStyle name="Comma 3 9 5 2" xfId="2251"/>
    <cellStyle name="Comma 3 9 5 2 2" xfId="2252"/>
    <cellStyle name="Comma 3 9 5 2 2 2" xfId="7038"/>
    <cellStyle name="Comma 3 9 5 2 3" xfId="7039"/>
    <cellStyle name="Comma 3 9 5 3" xfId="2253"/>
    <cellStyle name="Comma 3 9 5 3 2" xfId="7040"/>
    <cellStyle name="Comma 3 9 5 4" xfId="7041"/>
    <cellStyle name="Comma 3 9 6" xfId="2254"/>
    <cellStyle name="Comma 3 9 6 2" xfId="2255"/>
    <cellStyle name="Comma 3 9 6 2 2" xfId="7042"/>
    <cellStyle name="Comma 3 9 6 3" xfId="7043"/>
    <cellStyle name="Comma 3 9 7" xfId="2256"/>
    <cellStyle name="Comma 3 9 7 2" xfId="7044"/>
    <cellStyle name="Comma 3 9 8" xfId="7045"/>
    <cellStyle name="Comma 30" xfId="2257"/>
    <cellStyle name="Comma 31" xfId="2258"/>
    <cellStyle name="Comma 31 2" xfId="2259"/>
    <cellStyle name="Comma 31 3" xfId="2260"/>
    <cellStyle name="Comma 31 3 2" xfId="2261"/>
    <cellStyle name="Comma 32" xfId="2262"/>
    <cellStyle name="Comma 32 2" xfId="2263"/>
    <cellStyle name="Comma 32 2 2" xfId="2264"/>
    <cellStyle name="Comma 32 3" xfId="2265"/>
    <cellStyle name="Comma 32 4" xfId="2266"/>
    <cellStyle name="Comma 32 4 2" xfId="2267"/>
    <cellStyle name="Comma 33" xfId="2268"/>
    <cellStyle name="Comma 33 2" xfId="2269"/>
    <cellStyle name="Comma 33 3" xfId="2270"/>
    <cellStyle name="Comma 33 3 2" xfId="2271"/>
    <cellStyle name="Comma 34" xfId="2272"/>
    <cellStyle name="Comma 35" xfId="2273"/>
    <cellStyle name="Comma 35 2" xfId="2274"/>
    <cellStyle name="Comma 36" xfId="2275"/>
    <cellStyle name="Comma 36 2" xfId="2276"/>
    <cellStyle name="Comma 37" xfId="2277"/>
    <cellStyle name="Comma 37 2" xfId="2278"/>
    <cellStyle name="Comma 38" xfId="2279"/>
    <cellStyle name="Comma 38 2" xfId="2280"/>
    <cellStyle name="Comma 39" xfId="2281"/>
    <cellStyle name="Comma 39 2" xfId="2282"/>
    <cellStyle name="Comma 4" xfId="2283"/>
    <cellStyle name="Comma 4 2" xfId="2284"/>
    <cellStyle name="Comma 4 2 2" xfId="2285"/>
    <cellStyle name="Comma 4 2 2 2" xfId="2286"/>
    <cellStyle name="Comma 4 2 2 2 2" xfId="2287"/>
    <cellStyle name="Comma 4 2 3" xfId="2288"/>
    <cellStyle name="Comma 4 2 3 2" xfId="2289"/>
    <cellStyle name="Comma 4 2 4" xfId="2290"/>
    <cellStyle name="Comma 4 2 5" xfId="2291"/>
    <cellStyle name="Comma 4 3" xfId="2292"/>
    <cellStyle name="Comma 4 3 2" xfId="2293"/>
    <cellStyle name="Comma 4 3 2 2" xfId="2294"/>
    <cellStyle name="Comma 4 3 3" xfId="2295"/>
    <cellStyle name="Comma 4 3 4" xfId="2296"/>
    <cellStyle name="Comma 4 4" xfId="2297"/>
    <cellStyle name="Comma 4 4 2" xfId="2298"/>
    <cellStyle name="Comma 4 5" xfId="2299"/>
    <cellStyle name="Comma 4 5 2" xfId="2300"/>
    <cellStyle name="Comma 4 6" xfId="2301"/>
    <cellStyle name="Comma 4 6 2" xfId="2302"/>
    <cellStyle name="Comma 4 7" xfId="2303"/>
    <cellStyle name="Comma 4 8" xfId="2304"/>
    <cellStyle name="Comma 40" xfId="2305"/>
    <cellStyle name="Comma 41" xfId="2306"/>
    <cellStyle name="Comma 42" xfId="2307"/>
    <cellStyle name="Comma 43" xfId="2308"/>
    <cellStyle name="Comma 44" xfId="6603"/>
    <cellStyle name="Comma 45" xfId="7546"/>
    <cellStyle name="Comma 5" xfId="2309"/>
    <cellStyle name="Comma 5 2" xfId="2310"/>
    <cellStyle name="Comma 5 2 2" xfId="2311"/>
    <cellStyle name="Comma 5 3" xfId="2312"/>
    <cellStyle name="Comma 5 4" xfId="2313"/>
    <cellStyle name="Comma 5 5" xfId="2314"/>
    <cellStyle name="Comma 5 6" xfId="2315"/>
    <cellStyle name="Comma 6" xfId="2316"/>
    <cellStyle name="Comma 6 2" xfId="2317"/>
    <cellStyle name="Comma 6 2 2" xfId="2318"/>
    <cellStyle name="Comma 6 2 2 2" xfId="2319"/>
    <cellStyle name="Comma 6 2 3" xfId="2320"/>
    <cellStyle name="Comma 6 2 4" xfId="2321"/>
    <cellStyle name="Comma 6 3" xfId="2322"/>
    <cellStyle name="Comma 6 3 2" xfId="2323"/>
    <cellStyle name="Comma 6 4" xfId="2324"/>
    <cellStyle name="Comma 6 4 2" xfId="2325"/>
    <cellStyle name="Comma 6 4 2 2" xfId="2326"/>
    <cellStyle name="Comma 6 4 3" xfId="2327"/>
    <cellStyle name="Comma 6 4 4" xfId="2328"/>
    <cellStyle name="Comma 6 4 5" xfId="2329"/>
    <cellStyle name="Comma 6 4 5 2" xfId="2330"/>
    <cellStyle name="Comma 6 5" xfId="2331"/>
    <cellStyle name="Comma 6 6" xfId="2332"/>
    <cellStyle name="Comma 7" xfId="2333"/>
    <cellStyle name="Comma 7 2" xfId="2334"/>
    <cellStyle name="Comma 7 2 2" xfId="2335"/>
    <cellStyle name="Comma 7 2 2 2" xfId="2336"/>
    <cellStyle name="Comma 7 2 2 2 2" xfId="2337"/>
    <cellStyle name="Comma 7 2 2 3" xfId="2338"/>
    <cellStyle name="Comma 7 2 2 3 2" xfId="2339"/>
    <cellStyle name="Comma 7 2 2 3 2 2" xfId="2340"/>
    <cellStyle name="Comma 7 2 2 3 3" xfId="2341"/>
    <cellStyle name="Comma 7 2 2 4" xfId="2342"/>
    <cellStyle name="Comma 7 2 2 5" xfId="2343"/>
    <cellStyle name="Comma 7 2 2 6" xfId="2344"/>
    <cellStyle name="Comma 7 2 3" xfId="2345"/>
    <cellStyle name="Comma 7 2 3 2" xfId="2346"/>
    <cellStyle name="Comma 7 2 4" xfId="2347"/>
    <cellStyle name="Comma 7 2 5" xfId="2348"/>
    <cellStyle name="Comma 7 3" xfId="2349"/>
    <cellStyle name="Comma 7 3 2" xfId="2350"/>
    <cellStyle name="Comma 7 3 2 2" xfId="2351"/>
    <cellStyle name="Comma 7 3 3" xfId="2352"/>
    <cellStyle name="Comma 7 3 3 2" xfId="2353"/>
    <cellStyle name="Comma 7 3 3 2 2" xfId="2354"/>
    <cellStyle name="Comma 7 3 3 3" xfId="2355"/>
    <cellStyle name="Comma 7 3 4" xfId="2356"/>
    <cellStyle name="Comma 7 3 5" xfId="2357"/>
    <cellStyle name="Comma 7 3 6" xfId="2358"/>
    <cellStyle name="Comma 7 4" xfId="2359"/>
    <cellStyle name="Comma 7 4 2" xfId="2360"/>
    <cellStyle name="Comma 7 5" xfId="2361"/>
    <cellStyle name="Comma 7 5 2" xfId="2362"/>
    <cellStyle name="Comma 7 5 2 2" xfId="2363"/>
    <cellStyle name="Comma 7 5 3" xfId="2364"/>
    <cellStyle name="Comma 7 6" xfId="2365"/>
    <cellStyle name="Comma 8" xfId="2366"/>
    <cellStyle name="Comma 8 2" xfId="2367"/>
    <cellStyle name="Comma 8 2 10" xfId="2368"/>
    <cellStyle name="Comma 8 2 2" xfId="2369"/>
    <cellStyle name="Comma 8 2 3" xfId="2370"/>
    <cellStyle name="Comma 8 2 4" xfId="2371"/>
    <cellStyle name="Comma 8 2 4 10" xfId="2372"/>
    <cellStyle name="Comma 8 2 4 11" xfId="2373"/>
    <cellStyle name="Comma 8 2 4 11 2" xfId="2374"/>
    <cellStyle name="Comma 8 2 4 11 2 2" xfId="2375"/>
    <cellStyle name="Comma 8 2 4 11 2 3" xfId="2376"/>
    <cellStyle name="Comma 8 2 4 11 2 3 2" xfId="2377"/>
    <cellStyle name="Comma 8 2 4 2" xfId="2378"/>
    <cellStyle name="Comma 8 2 4 3" xfId="2379"/>
    <cellStyle name="Comma 8 2 4 4" xfId="2380"/>
    <cellStyle name="Comma 8 2 4 5" xfId="2381"/>
    <cellStyle name="Comma 8 2 4 5 2" xfId="2382"/>
    <cellStyle name="Comma 8 2 4 5 2 2" xfId="2383"/>
    <cellStyle name="Comma 8 2 4 5 2 3" xfId="2384"/>
    <cellStyle name="Comma 8 2 4 6" xfId="2385"/>
    <cellStyle name="Comma 8 2 4 7" xfId="2386"/>
    <cellStyle name="Comma 8 2 4 8" xfId="2387"/>
    <cellStyle name="Comma 8 2 4 9" xfId="2388"/>
    <cellStyle name="Comma 8 2 4 9 2" xfId="2389"/>
    <cellStyle name="Comma 8 2 4 9 2 2" xfId="2390"/>
    <cellStyle name="Comma 8 2 4 9 2 3" xfId="2391"/>
    <cellStyle name="Comma 8 2 4 9 2 3 2" xfId="2392"/>
    <cellStyle name="Comma 8 2 5" xfId="2393"/>
    <cellStyle name="Comma 8 2 5 2" xfId="2394"/>
    <cellStyle name="Comma 8 2 5 3" xfId="2395"/>
    <cellStyle name="Comma 8 2 5 4" xfId="2396"/>
    <cellStyle name="Comma 8 2 6" xfId="2397"/>
    <cellStyle name="Comma 8 2 6 2" xfId="2398"/>
    <cellStyle name="Comma 8 2 6 2 2" xfId="2399"/>
    <cellStyle name="Comma 8 2 6 2 3" xfId="2400"/>
    <cellStyle name="Comma 8 2 6 2 3 2" xfId="2401"/>
    <cellStyle name="Comma 8 2 6 3" xfId="2402"/>
    <cellStyle name="Comma 8 2 7" xfId="2403"/>
    <cellStyle name="Comma 8 2 7 2" xfId="2404"/>
    <cellStyle name="Comma 8 2 7 3" xfId="2405"/>
    <cellStyle name="Comma 8 2 7 3 2" xfId="2406"/>
    <cellStyle name="Comma 8 2 8" xfId="2407"/>
    <cellStyle name="Comma 8 2 9" xfId="2408"/>
    <cellStyle name="Comma 8 2 9 2" xfId="2409"/>
    <cellStyle name="Comma 8 3" xfId="2410"/>
    <cellStyle name="Comma 8 4" xfId="2411"/>
    <cellStyle name="Comma 8 5" xfId="2412"/>
    <cellStyle name="Comma 8 5 2" xfId="2413"/>
    <cellStyle name="Comma 8 6" xfId="2414"/>
    <cellStyle name="Comma 8 6 2" xfId="2415"/>
    <cellStyle name="Comma 8 7" xfId="2416"/>
    <cellStyle name="Comma 9" xfId="2417"/>
    <cellStyle name="Comma 9 2" xfId="2418"/>
    <cellStyle name="Comma 9 2 2" xfId="2419"/>
    <cellStyle name="Comma 9 2 3" xfId="2420"/>
    <cellStyle name="Comma 9 2 3 2" xfId="2421"/>
    <cellStyle name="Comma 9 2 3 3" xfId="2422"/>
    <cellStyle name="Comma 9 2 3 4" xfId="2423"/>
    <cellStyle name="Comma 9 2 4" xfId="2424"/>
    <cellStyle name="Comma 9 2 4 2" xfId="2425"/>
    <cellStyle name="Comma 9 2 4 2 2" xfId="2426"/>
    <cellStyle name="Comma 9 2 4 2 3" xfId="2427"/>
    <cellStyle name="Comma 9 2 4 2 3 2" xfId="2428"/>
    <cellStyle name="Comma 9 2 4 3" xfId="2429"/>
    <cellStyle name="Comma 9 2 5" xfId="2430"/>
    <cellStyle name="Comma 9 2 5 2" xfId="2431"/>
    <cellStyle name="Comma 9 2 5 3" xfId="2432"/>
    <cellStyle name="Comma 9 2 5 3 2" xfId="2433"/>
    <cellStyle name="Comma 9 2 6" xfId="2434"/>
    <cellStyle name="Comma 9 2 7" xfId="2435"/>
    <cellStyle name="Comma 9 2 7 2" xfId="2436"/>
    <cellStyle name="Comma 9 2 8" xfId="2437"/>
    <cellStyle name="Comma 9 3" xfId="2438"/>
    <cellStyle name="Comma 9 4" xfId="2439"/>
    <cellStyle name="Comma 9 5" xfId="2440"/>
    <cellStyle name="Comma 9 6" xfId="2441"/>
    <cellStyle name="Comma 9 6 10" xfId="2442"/>
    <cellStyle name="Comma 9 6 11" xfId="2443"/>
    <cellStyle name="Comma 9 6 11 2" xfId="2444"/>
    <cellStyle name="Comma 9 6 11 2 2" xfId="2445"/>
    <cellStyle name="Comma 9 6 11 2 3" xfId="2446"/>
    <cellStyle name="Comma 9 6 11 2 3 2" xfId="2447"/>
    <cellStyle name="Comma 9 6 2" xfId="2448"/>
    <cellStyle name="Comma 9 6 3" xfId="2449"/>
    <cellStyle name="Comma 9 6 4" xfId="2450"/>
    <cellStyle name="Comma 9 6 5" xfId="2451"/>
    <cellStyle name="Comma 9 6 5 2" xfId="2452"/>
    <cellStyle name="Comma 9 6 5 2 2" xfId="2453"/>
    <cellStyle name="Comma 9 6 5 2 3" xfId="2454"/>
    <cellStyle name="Comma 9 6 6" xfId="2455"/>
    <cellStyle name="Comma 9 6 7" xfId="2456"/>
    <cellStyle name="Comma 9 6 8" xfId="2457"/>
    <cellStyle name="Comma 9 6 9" xfId="2458"/>
    <cellStyle name="Comma 9 6 9 2" xfId="2459"/>
    <cellStyle name="Comma 9 6 9 2 2" xfId="2460"/>
    <cellStyle name="Comma 9 6 9 2 3" xfId="2461"/>
    <cellStyle name="Comma 9 6 9 2 3 2" xfId="2462"/>
    <cellStyle name="Comma 9 7" xfId="2463"/>
    <cellStyle name="Comma0" xfId="35"/>
    <cellStyle name="Comma0 - Style3" xfId="2464"/>
    <cellStyle name="Comma0 - Style4" xfId="2465"/>
    <cellStyle name="Comma0 2" xfId="2466"/>
    <cellStyle name="Comma0 3" xfId="2467"/>
    <cellStyle name="Comma0_050318 MON POWER OHIO LOAD" xfId="2468"/>
    <cellStyle name="Comma1 - Style1" xfId="2469"/>
    <cellStyle name="CommaBlank" xfId="2470"/>
    <cellStyle name="CommaBlank 2" xfId="2471"/>
    <cellStyle name="CommaBlank 2 2" xfId="2472"/>
    <cellStyle name="CommaBlank 2 3" xfId="2473"/>
    <cellStyle name="CommaBlank 3" xfId="2474"/>
    <cellStyle name="CommaBlank 4" xfId="2475"/>
    <cellStyle name="Currency [1]" xfId="2476"/>
    <cellStyle name="Currency [2]" xfId="2477"/>
    <cellStyle name="Currency [2] 2" xfId="2478"/>
    <cellStyle name="Currency 10" xfId="2479"/>
    <cellStyle name="Currency 10 2" xfId="2480"/>
    <cellStyle name="Currency 10 2 2" xfId="2481"/>
    <cellStyle name="Currency 10 2 2 2" xfId="2482"/>
    <cellStyle name="Currency 10 2 2 2 2" xfId="2483"/>
    <cellStyle name="Currency 10 2 2 2 2 2" xfId="2484"/>
    <cellStyle name="Currency 10 2 2 2 2 2 2" xfId="7046"/>
    <cellStyle name="Currency 10 2 2 2 2 3" xfId="7047"/>
    <cellStyle name="Currency 10 2 2 2 3" xfId="2485"/>
    <cellStyle name="Currency 10 2 2 2 3 2" xfId="7048"/>
    <cellStyle name="Currency 10 2 2 2 4" xfId="7049"/>
    <cellStyle name="Currency 10 2 2 3" xfId="2486"/>
    <cellStyle name="Currency 10 2 2 3 2" xfId="2487"/>
    <cellStyle name="Currency 10 2 2 3 2 2" xfId="7050"/>
    <cellStyle name="Currency 10 2 2 3 3" xfId="7051"/>
    <cellStyle name="Currency 10 2 2 4" xfId="2488"/>
    <cellStyle name="Currency 10 2 2 4 2" xfId="7052"/>
    <cellStyle name="Currency 10 2 2 5" xfId="2489"/>
    <cellStyle name="Currency 10 2 3" xfId="2490"/>
    <cellStyle name="Currency 10 2 3 2" xfId="2491"/>
    <cellStyle name="Currency 10 2 3 2 2" xfId="2492"/>
    <cellStyle name="Currency 10 2 3 2 2 2" xfId="7053"/>
    <cellStyle name="Currency 10 2 3 2 3" xfId="7054"/>
    <cellStyle name="Currency 10 2 3 3" xfId="2493"/>
    <cellStyle name="Currency 10 2 3 3 2" xfId="7055"/>
    <cellStyle name="Currency 10 2 3 4" xfId="7056"/>
    <cellStyle name="Currency 10 2 4" xfId="2494"/>
    <cellStyle name="Currency 10 2 4 2" xfId="2495"/>
    <cellStyle name="Currency 10 2 4 2 2" xfId="7057"/>
    <cellStyle name="Currency 10 2 4 3" xfId="7058"/>
    <cellStyle name="Currency 10 2 5" xfId="2496"/>
    <cellStyle name="Currency 10 2 5 2" xfId="7059"/>
    <cellStyle name="Currency 10 2 6" xfId="7060"/>
    <cellStyle name="Currency 10 3" xfId="2497"/>
    <cellStyle name="Currency 10 3 2" xfId="2498"/>
    <cellStyle name="Currency 10 3 2 2" xfId="2499"/>
    <cellStyle name="Currency 10 3 2 2 2" xfId="2500"/>
    <cellStyle name="Currency 10 3 2 2 2 2" xfId="2501"/>
    <cellStyle name="Currency 10 3 2 2 2 2 2" xfId="7061"/>
    <cellStyle name="Currency 10 3 2 2 2 3" xfId="7062"/>
    <cellStyle name="Currency 10 3 2 2 3" xfId="2502"/>
    <cellStyle name="Currency 10 3 2 2 3 2" xfId="7063"/>
    <cellStyle name="Currency 10 3 2 2 4" xfId="7064"/>
    <cellStyle name="Currency 10 3 2 3" xfId="2503"/>
    <cellStyle name="Currency 10 3 2 3 2" xfId="2504"/>
    <cellStyle name="Currency 10 3 2 3 2 2" xfId="7065"/>
    <cellStyle name="Currency 10 3 2 3 3" xfId="7066"/>
    <cellStyle name="Currency 10 3 2 4" xfId="2505"/>
    <cellStyle name="Currency 10 3 2 4 2" xfId="7067"/>
    <cellStyle name="Currency 10 3 2 5" xfId="7068"/>
    <cellStyle name="Currency 10 3 3" xfId="2506"/>
    <cellStyle name="Currency 10 3 3 2" xfId="2507"/>
    <cellStyle name="Currency 10 3 3 2 2" xfId="2508"/>
    <cellStyle name="Currency 10 3 3 2 2 2" xfId="7069"/>
    <cellStyle name="Currency 10 3 3 2 3" xfId="7070"/>
    <cellStyle name="Currency 10 3 3 3" xfId="2509"/>
    <cellStyle name="Currency 10 3 3 3 2" xfId="7071"/>
    <cellStyle name="Currency 10 3 3 4" xfId="7072"/>
    <cellStyle name="Currency 10 3 4" xfId="2510"/>
    <cellStyle name="Currency 10 3 4 2" xfId="2511"/>
    <cellStyle name="Currency 10 3 4 2 2" xfId="7073"/>
    <cellStyle name="Currency 10 3 4 3" xfId="7074"/>
    <cellStyle name="Currency 10 3 5" xfId="2512"/>
    <cellStyle name="Currency 10 3 5 2" xfId="7075"/>
    <cellStyle name="Currency 10 3 6" xfId="2513"/>
    <cellStyle name="Currency 10 4" xfId="2514"/>
    <cellStyle name="Currency 10 4 2" xfId="2515"/>
    <cellStyle name="Currency 10 4 2 2" xfId="2516"/>
    <cellStyle name="Currency 10 4 2 2 2" xfId="2517"/>
    <cellStyle name="Currency 10 4 2 2 2 2" xfId="7076"/>
    <cellStyle name="Currency 10 4 2 2 3" xfId="7077"/>
    <cellStyle name="Currency 10 4 2 3" xfId="2518"/>
    <cellStyle name="Currency 10 4 2 3 2" xfId="7078"/>
    <cellStyle name="Currency 10 4 2 4" xfId="7079"/>
    <cellStyle name="Currency 10 4 3" xfId="2519"/>
    <cellStyle name="Currency 10 4 3 2" xfId="2520"/>
    <cellStyle name="Currency 10 4 3 2 2" xfId="7080"/>
    <cellStyle name="Currency 10 4 3 3" xfId="7081"/>
    <cellStyle name="Currency 10 4 4" xfId="2521"/>
    <cellStyle name="Currency 10 4 4 2" xfId="7082"/>
    <cellStyle name="Currency 10 4 5" xfId="7083"/>
    <cellStyle name="Currency 10 5" xfId="2522"/>
    <cellStyle name="Currency 10 5 2" xfId="2523"/>
    <cellStyle name="Currency 10 5 2 2" xfId="2524"/>
    <cellStyle name="Currency 10 5 2 2 2" xfId="7084"/>
    <cellStyle name="Currency 10 5 2 3" xfId="7085"/>
    <cellStyle name="Currency 10 5 3" xfId="2525"/>
    <cellStyle name="Currency 10 5 3 2" xfId="7086"/>
    <cellStyle name="Currency 10 5 4" xfId="7087"/>
    <cellStyle name="Currency 10 6" xfId="2526"/>
    <cellStyle name="Currency 10 6 2" xfId="2527"/>
    <cellStyle name="Currency 10 6 2 2" xfId="7088"/>
    <cellStyle name="Currency 10 6 3" xfId="7089"/>
    <cellStyle name="Currency 10 7" xfId="2528"/>
    <cellStyle name="Currency 10 7 2" xfId="7090"/>
    <cellStyle name="Currency 10 8" xfId="7091"/>
    <cellStyle name="Currency 11" xfId="2529"/>
    <cellStyle name="Currency 11 2" xfId="2530"/>
    <cellStyle name="Currency 11 2 2" xfId="2531"/>
    <cellStyle name="Currency 11 2 2 2" xfId="2532"/>
    <cellStyle name="Currency 11 2 2 2 2" xfId="2533"/>
    <cellStyle name="Currency 11 2 2 3" xfId="2534"/>
    <cellStyle name="Currency 11 2 3" xfId="2535"/>
    <cellStyle name="Currency 11 2 3 2" xfId="2536"/>
    <cellStyle name="Currency 11 2 4" xfId="2537"/>
    <cellStyle name="Currency 11 3" xfId="2538"/>
    <cellStyle name="Currency 11 3 2" xfId="2539"/>
    <cellStyle name="Currency 11 3 2 2" xfId="2540"/>
    <cellStyle name="Currency 11 3 3" xfId="2541"/>
    <cellStyle name="Currency 11 4" xfId="2542"/>
    <cellStyle name="Currency 11 4 2" xfId="2543"/>
    <cellStyle name="Currency 11 4 2 2" xfId="2544"/>
    <cellStyle name="Currency 11 4 3" xfId="2545"/>
    <cellStyle name="Currency 11 5" xfId="2546"/>
    <cellStyle name="Currency 11 5 2" xfId="2547"/>
    <cellStyle name="Currency 11 6" xfId="2548"/>
    <cellStyle name="Currency 11 6 2" xfId="2549"/>
    <cellStyle name="Currency 11 7" xfId="2550"/>
    <cellStyle name="Currency 11 7 2" xfId="2551"/>
    <cellStyle name="Currency 11 7 2 2" xfId="2552"/>
    <cellStyle name="Currency 11 7 3" xfId="2553"/>
    <cellStyle name="Currency 11 8" xfId="2554"/>
    <cellStyle name="Currency 12" xfId="2555"/>
    <cellStyle name="Currency 12 2" xfId="2556"/>
    <cellStyle name="Currency 12 2 2" xfId="2557"/>
    <cellStyle name="Currency 12 2 2 2" xfId="2558"/>
    <cellStyle name="Currency 12 2 3" xfId="2559"/>
    <cellStyle name="Currency 12 3" xfId="2560"/>
    <cellStyle name="Currency 12 3 2" xfId="2561"/>
    <cellStyle name="Currency 12 4" xfId="2562"/>
    <cellStyle name="Currency 12 4 2" xfId="2563"/>
    <cellStyle name="Currency 12 5" xfId="2564"/>
    <cellStyle name="Currency 13" xfId="2565"/>
    <cellStyle name="Currency 13 2" xfId="2566"/>
    <cellStyle name="Currency 13 2 2" xfId="2567"/>
    <cellStyle name="Currency 13 3" xfId="2568"/>
    <cellStyle name="Currency 13 3 2" xfId="2569"/>
    <cellStyle name="Currency 13 4" xfId="2570"/>
    <cellStyle name="Currency 14" xfId="2571"/>
    <cellStyle name="Currency 14 2" xfId="2572"/>
    <cellStyle name="Currency 14 2 2" xfId="2573"/>
    <cellStyle name="Currency 14 3" xfId="2574"/>
    <cellStyle name="Currency 14 3 2" xfId="2575"/>
    <cellStyle name="Currency 14 4" xfId="2576"/>
    <cellStyle name="Currency 15" xfId="2577"/>
    <cellStyle name="Currency 15 2" xfId="2578"/>
    <cellStyle name="Currency 15 2 2" xfId="2579"/>
    <cellStyle name="Currency 15 3" xfId="2580"/>
    <cellStyle name="Currency 15 3 2" xfId="2581"/>
    <cellStyle name="Currency 15 4" xfId="2582"/>
    <cellStyle name="Currency 15 4 2" xfId="2583"/>
    <cellStyle name="Currency 15 5" xfId="2584"/>
    <cellStyle name="Currency 16" xfId="2585"/>
    <cellStyle name="Currency 16 2" xfId="2586"/>
    <cellStyle name="Currency 16 2 2" xfId="2587"/>
    <cellStyle name="Currency 16 2 2 2" xfId="2588"/>
    <cellStyle name="Currency 16 2 3" xfId="2589"/>
    <cellStyle name="Currency 16 3" xfId="2590"/>
    <cellStyle name="Currency 16 3 2" xfId="2591"/>
    <cellStyle name="Currency 16 4" xfId="2592"/>
    <cellStyle name="Currency 17" xfId="2593"/>
    <cellStyle name="Currency 17 2" xfId="2594"/>
    <cellStyle name="Currency 17 2 2" xfId="2595"/>
    <cellStyle name="Currency 17 3" xfId="2596"/>
    <cellStyle name="Currency 17 3 2" xfId="2597"/>
    <cellStyle name="Currency 17 4" xfId="2598"/>
    <cellStyle name="Currency 18" xfId="2599"/>
    <cellStyle name="Currency 18 2" xfId="2600"/>
    <cellStyle name="Currency 18 2 2" xfId="2601"/>
    <cellStyle name="Currency 18 2 2 2" xfId="2602"/>
    <cellStyle name="Currency 18 2 2 2 2" xfId="2603"/>
    <cellStyle name="Currency 18 2 2 3" xfId="2604"/>
    <cellStyle name="Currency 18 2 3" xfId="2605"/>
    <cellStyle name="Currency 18 2 3 2" xfId="2606"/>
    <cellStyle name="Currency 18 2 4" xfId="2607"/>
    <cellStyle name="Currency 18 3" xfId="2608"/>
    <cellStyle name="Currency 18 3 2" xfId="2609"/>
    <cellStyle name="Currency 18 3 2 2" xfId="2610"/>
    <cellStyle name="Currency 18 3 3" xfId="2611"/>
    <cellStyle name="Currency 18 4" xfId="2612"/>
    <cellStyle name="Currency 18 4 2" xfId="2613"/>
    <cellStyle name="Currency 18 5" xfId="2614"/>
    <cellStyle name="Currency 18 5 2" xfId="2615"/>
    <cellStyle name="Currency 18 6" xfId="2616"/>
    <cellStyle name="Currency 19" xfId="2617"/>
    <cellStyle name="Currency 19 2" xfId="2618"/>
    <cellStyle name="Currency 19 2 2" xfId="2619"/>
    <cellStyle name="Currency 19 3" xfId="2620"/>
    <cellStyle name="Currency 19 3 2" xfId="2621"/>
    <cellStyle name="Currency 19 4" xfId="2622"/>
    <cellStyle name="Currency 2" xfId="36"/>
    <cellStyle name="Currency 2 2" xfId="2623"/>
    <cellStyle name="Currency 2 2 2" xfId="2624"/>
    <cellStyle name="Currency 2 2 2 2" xfId="2625"/>
    <cellStyle name="Currency 2 2 3" xfId="2626"/>
    <cellStyle name="Currency 2 2 3 2" xfId="2627"/>
    <cellStyle name="Currency 2 2 4" xfId="2628"/>
    <cellStyle name="Currency 2 2 5" xfId="2629"/>
    <cellStyle name="Currency 2 3" xfId="2630"/>
    <cellStyle name="Currency 2 3 2" xfId="2631"/>
    <cellStyle name="Currency 2 3 2 2" xfId="2632"/>
    <cellStyle name="Currency 2 3 3" xfId="2633"/>
    <cellStyle name="Currency 2 3 3 2" xfId="2634"/>
    <cellStyle name="Currency 2 4" xfId="2635"/>
    <cellStyle name="Currency 2 4 2" xfId="2636"/>
    <cellStyle name="Currency 2 4 2 2" xfId="2637"/>
    <cellStyle name="Currency 2 4 3" xfId="2638"/>
    <cellStyle name="Currency 2 5" xfId="2639"/>
    <cellStyle name="Currency 2 5 2" xfId="2640"/>
    <cellStyle name="Currency 2 5 2 2" xfId="2641"/>
    <cellStyle name="Currency 2 6" xfId="2642"/>
    <cellStyle name="Currency 2 6 2" xfId="2643"/>
    <cellStyle name="Currency 2 6 2 2" xfId="2644"/>
    <cellStyle name="Currency 2 7" xfId="2645"/>
    <cellStyle name="Currency 2 7 2" xfId="2646"/>
    <cellStyle name="Currency 2 8" xfId="2647"/>
    <cellStyle name="Currency 20" xfId="2648"/>
    <cellStyle name="Currency 20 2" xfId="2649"/>
    <cellStyle name="Currency 20 2 2" xfId="2650"/>
    <cellStyle name="Currency 20 3" xfId="2651"/>
    <cellStyle name="Currency 20 3 2" xfId="2652"/>
    <cellStyle name="Currency 20 4" xfId="2653"/>
    <cellStyle name="Currency 21" xfId="2654"/>
    <cellStyle name="Currency 21 2" xfId="2655"/>
    <cellStyle name="Currency 21 2 2" xfId="2656"/>
    <cellStyle name="Currency 21 3" xfId="2657"/>
    <cellStyle name="Currency 21 3 2" xfId="2658"/>
    <cellStyle name="Currency 21 4" xfId="2659"/>
    <cellStyle name="Currency 22" xfId="2660"/>
    <cellStyle name="Currency 22 2" xfId="2661"/>
    <cellStyle name="Currency 22 2 2" xfId="2662"/>
    <cellStyle name="Currency 22 3" xfId="2663"/>
    <cellStyle name="Currency 22 3 2" xfId="2664"/>
    <cellStyle name="Currency 22 4" xfId="2665"/>
    <cellStyle name="Currency 23" xfId="2666"/>
    <cellStyle name="Currency 23 2" xfId="2667"/>
    <cellStyle name="Currency 23 2 2" xfId="2668"/>
    <cellStyle name="Currency 23 3" xfId="2669"/>
    <cellStyle name="Currency 23 3 2" xfId="2670"/>
    <cellStyle name="Currency 23 4" xfId="2671"/>
    <cellStyle name="Currency 24" xfId="2672"/>
    <cellStyle name="Currency 24 2" xfId="2673"/>
    <cellStyle name="Currency 24 2 2" xfId="2674"/>
    <cellStyle name="Currency 24 3" xfId="2675"/>
    <cellStyle name="Currency 24 3 2" xfId="2676"/>
    <cellStyle name="Currency 24 4" xfId="2677"/>
    <cellStyle name="Currency 25" xfId="2678"/>
    <cellStyle name="Currency 25 2" xfId="2679"/>
    <cellStyle name="Currency 25 2 2" xfId="2680"/>
    <cellStyle name="Currency 25 3" xfId="2681"/>
    <cellStyle name="Currency 25 3 2" xfId="2682"/>
    <cellStyle name="Currency 25 4" xfId="2683"/>
    <cellStyle name="Currency 26" xfId="2684"/>
    <cellStyle name="Currency 26 2" xfId="2685"/>
    <cellStyle name="Currency 26 2 2" xfId="2686"/>
    <cellStyle name="Currency 26 3" xfId="2687"/>
    <cellStyle name="Currency 26 3 2" xfId="2688"/>
    <cellStyle name="Currency 26 4" xfId="2689"/>
    <cellStyle name="Currency 27" xfId="2690"/>
    <cellStyle name="Currency 27 2" xfId="2691"/>
    <cellStyle name="Currency 27 2 2" xfId="2692"/>
    <cellStyle name="Currency 27 3" xfId="2693"/>
    <cellStyle name="Currency 27 3 2" xfId="2694"/>
    <cellStyle name="Currency 27 4" xfId="2695"/>
    <cellStyle name="Currency 28" xfId="2696"/>
    <cellStyle name="Currency 28 2" xfId="2697"/>
    <cellStyle name="Currency 28 2 2" xfId="2698"/>
    <cellStyle name="Currency 28 3" xfId="2699"/>
    <cellStyle name="Currency 28 3 2" xfId="2700"/>
    <cellStyle name="Currency 28 4" xfId="2701"/>
    <cellStyle name="Currency 29" xfId="2702"/>
    <cellStyle name="Currency 29 2" xfId="2703"/>
    <cellStyle name="Currency 29 2 2" xfId="2704"/>
    <cellStyle name="Currency 29 3" xfId="2705"/>
    <cellStyle name="Currency 29 3 2" xfId="2706"/>
    <cellStyle name="Currency 29 4" xfId="2707"/>
    <cellStyle name="Currency 3" xfId="2708"/>
    <cellStyle name="Currency 3 2" xfId="2709"/>
    <cellStyle name="Currency 3 2 2" xfId="2710"/>
    <cellStyle name="Currency 3 2 3" xfId="2711"/>
    <cellStyle name="Currency 3 3" xfId="2712"/>
    <cellStyle name="Currency 3 3 2" xfId="2713"/>
    <cellStyle name="Currency 3 3 3" xfId="2714"/>
    <cellStyle name="Currency 3 4" xfId="2715"/>
    <cellStyle name="Currency 3 4 2" xfId="2716"/>
    <cellStyle name="Currency 3 4 2 2" xfId="2717"/>
    <cellStyle name="Currency 3 5" xfId="2718"/>
    <cellStyle name="Currency 3 6" xfId="2719"/>
    <cellStyle name="Currency 3 7" xfId="2720"/>
    <cellStyle name="Currency 3 8" xfId="2721"/>
    <cellStyle name="Currency 30" xfId="2722"/>
    <cellStyle name="Currency 30 2" xfId="2723"/>
    <cellStyle name="Currency 30 2 2" xfId="2724"/>
    <cellStyle name="Currency 30 3" xfId="2725"/>
    <cellStyle name="Currency 30 3 2" xfId="2726"/>
    <cellStyle name="Currency 30 4" xfId="2727"/>
    <cellStyle name="Currency 31" xfId="2728"/>
    <cellStyle name="Currency 31 2" xfId="2729"/>
    <cellStyle name="Currency 31 2 2" xfId="2730"/>
    <cellStyle name="Currency 31 3" xfId="2731"/>
    <cellStyle name="Currency 31 3 2" xfId="2732"/>
    <cellStyle name="Currency 31 4" xfId="2733"/>
    <cellStyle name="Currency 32" xfId="2734"/>
    <cellStyle name="Currency 32 2" xfId="2735"/>
    <cellStyle name="Currency 32 2 2" xfId="2736"/>
    <cellStyle name="Currency 32 3" xfId="2737"/>
    <cellStyle name="Currency 33" xfId="2738"/>
    <cellStyle name="Currency 33 2" xfId="2739"/>
    <cellStyle name="Currency 33 2 2" xfId="2740"/>
    <cellStyle name="Currency 33 3" xfId="2741"/>
    <cellStyle name="Currency 34" xfId="2742"/>
    <cellStyle name="Currency 34 2" xfId="2743"/>
    <cellStyle name="Currency 34 2 2" xfId="2744"/>
    <cellStyle name="Currency 34 3" xfId="2745"/>
    <cellStyle name="Currency 35" xfId="2746"/>
    <cellStyle name="Currency 35 2" xfId="2747"/>
    <cellStyle name="Currency 36" xfId="2748"/>
    <cellStyle name="Currency 36 2" xfId="2749"/>
    <cellStyle name="Currency 37" xfId="2750"/>
    <cellStyle name="Currency 37 2" xfId="2751"/>
    <cellStyle name="Currency 37 2 2" xfId="2752"/>
    <cellStyle name="Currency 37 3" xfId="2753"/>
    <cellStyle name="Currency 38" xfId="2754"/>
    <cellStyle name="Currency 38 2" xfId="2755"/>
    <cellStyle name="Currency 39" xfId="2756"/>
    <cellStyle name="Currency 39 2" xfId="2757"/>
    <cellStyle name="Currency 4" xfId="2758"/>
    <cellStyle name="Currency 4 2" xfId="2759"/>
    <cellStyle name="Currency 4 2 2" xfId="2760"/>
    <cellStyle name="Currency 4 2 2 2" xfId="2761"/>
    <cellStyle name="Currency 4 2 3" xfId="2762"/>
    <cellStyle name="Currency 4 2 4" xfId="2763"/>
    <cellStyle name="Currency 4 3" xfId="2764"/>
    <cellStyle name="Currency 4 3 2" xfId="2765"/>
    <cellStyle name="Currency 4 3 3" xfId="2766"/>
    <cellStyle name="Currency 4 4" xfId="2767"/>
    <cellStyle name="Currency 4 4 2" xfId="2768"/>
    <cellStyle name="Currency 4 4 2 2" xfId="2769"/>
    <cellStyle name="Currency 4 5" xfId="2770"/>
    <cellStyle name="Currency 4 5 2" xfId="2771"/>
    <cellStyle name="Currency 4 5 2 2" xfId="2772"/>
    <cellStyle name="Currency 4 5 2 2 2" xfId="2773"/>
    <cellStyle name="Currency 4 5 2 3" xfId="2774"/>
    <cellStyle name="Currency 4 5 3" xfId="2775"/>
    <cellStyle name="Currency 4 5 3 2" xfId="2776"/>
    <cellStyle name="Currency 4 5 4" xfId="2777"/>
    <cellStyle name="Currency 4 5 4 2" xfId="2778"/>
    <cellStyle name="Currency 4 6" xfId="2779"/>
    <cellStyle name="Currency 4 6 2" xfId="2780"/>
    <cellStyle name="Currency 4 6 2 2" xfId="2781"/>
    <cellStyle name="Currency 4 6 3" xfId="2782"/>
    <cellStyle name="Currency 4 7" xfId="2783"/>
    <cellStyle name="Currency 4 7 2" xfId="2784"/>
    <cellStyle name="Currency 4 8" xfId="2785"/>
    <cellStyle name="Currency 4 8 2" xfId="2786"/>
    <cellStyle name="Currency 4 9" xfId="2787"/>
    <cellStyle name="Currency 40" xfId="2788"/>
    <cellStyle name="Currency 40 2" xfId="2789"/>
    <cellStyle name="Currency 41" xfId="2790"/>
    <cellStyle name="Currency 41 2" xfId="2791"/>
    <cellStyle name="Currency 42" xfId="2792"/>
    <cellStyle name="Currency 43" xfId="2793"/>
    <cellStyle name="Currency 44" xfId="2794"/>
    <cellStyle name="Currency 45" xfId="2795"/>
    <cellStyle name="Currency 46" xfId="2796"/>
    <cellStyle name="Currency 49" xfId="2797"/>
    <cellStyle name="Currency 49 2" xfId="2798"/>
    <cellStyle name="Currency 5" xfId="2799"/>
    <cellStyle name="Currency 5 2" xfId="2800"/>
    <cellStyle name="Currency 5 2 2" xfId="2801"/>
    <cellStyle name="Currency 5 2 3" xfId="2802"/>
    <cellStyle name="Currency 5 2 4" xfId="2803"/>
    <cellStyle name="Currency 5 2 5" xfId="2804"/>
    <cellStyle name="Currency 5 3" xfId="2805"/>
    <cellStyle name="Currency 5 3 2" xfId="2806"/>
    <cellStyle name="Currency 5 3 2 2" xfId="2807"/>
    <cellStyle name="Currency 5 3 3" xfId="2808"/>
    <cellStyle name="Currency 5 4" xfId="2809"/>
    <cellStyle name="Currency 5 5" xfId="2810"/>
    <cellStyle name="Currency 5 6" xfId="2811"/>
    <cellStyle name="Currency 5 7" xfId="2812"/>
    <cellStyle name="Currency 59 14" xfId="2813"/>
    <cellStyle name="Currency 59 14 2" xfId="2814"/>
    <cellStyle name="Currency 59 14 2 2" xfId="2815"/>
    <cellStyle name="Currency 59 14 3" xfId="2816"/>
    <cellStyle name="Currency 59 14 3 2" xfId="2817"/>
    <cellStyle name="Currency 59 14 4" xfId="2818"/>
    <cellStyle name="Currency 6" xfId="2819"/>
    <cellStyle name="Currency 6 2" xfId="2820"/>
    <cellStyle name="Currency 6 2 2" xfId="2821"/>
    <cellStyle name="Currency 6 3" xfId="2822"/>
    <cellStyle name="Currency 6 3 2" xfId="2823"/>
    <cellStyle name="Currency 6 4" xfId="2824"/>
    <cellStyle name="Currency 6 5" xfId="2825"/>
    <cellStyle name="Currency 60" xfId="2826"/>
    <cellStyle name="Currency 60 2" xfId="2827"/>
    <cellStyle name="Currency 60 2 2" xfId="2828"/>
    <cellStyle name="Currency 60 3" xfId="2829"/>
    <cellStyle name="Currency 60 3 2" xfId="2830"/>
    <cellStyle name="Currency 60 4" xfId="2831"/>
    <cellStyle name="Currency 62 14" xfId="2832"/>
    <cellStyle name="Currency 62 14 2" xfId="2833"/>
    <cellStyle name="Currency 64 15" xfId="2834"/>
    <cellStyle name="Currency 64 15 2" xfId="2835"/>
    <cellStyle name="Currency 7" xfId="2836"/>
    <cellStyle name="Currency 7 2" xfId="2837"/>
    <cellStyle name="Currency 7 2 2" xfId="2838"/>
    <cellStyle name="Currency 7 3" xfId="2839"/>
    <cellStyle name="Currency 7 3 2" xfId="2840"/>
    <cellStyle name="Currency 7 4" xfId="2841"/>
    <cellStyle name="Currency 7 5" xfId="2842"/>
    <cellStyle name="Currency 8" xfId="2843"/>
    <cellStyle name="Currency 8 2" xfId="2844"/>
    <cellStyle name="Currency 8 2 2" xfId="2845"/>
    <cellStyle name="Currency 8 3" xfId="2846"/>
    <cellStyle name="Currency 8 3 2" xfId="2847"/>
    <cellStyle name="Currency 9" xfId="2848"/>
    <cellStyle name="Currency 9 2" xfId="2849"/>
    <cellStyle name="Currency 9 2 2" xfId="2850"/>
    <cellStyle name="Currency 9 3" xfId="2851"/>
    <cellStyle name="Currency 9 3 2" xfId="2852"/>
    <cellStyle name="Currency 9 4" xfId="2853"/>
    <cellStyle name="Currency 9 5" xfId="2854"/>
    <cellStyle name="Currency 94" xfId="2855"/>
    <cellStyle name="Currency 94 2" xfId="2856"/>
    <cellStyle name="Currency 95" xfId="2857"/>
    <cellStyle name="Currency 95 2" xfId="2858"/>
    <cellStyle name="Currency0" xfId="37"/>
    <cellStyle name="Currency0 2" xfId="2859"/>
    <cellStyle name="Custom - Style1" xfId="38"/>
    <cellStyle name="Data   - Style2" xfId="39"/>
    <cellStyle name="DATA TYPE" xfId="2860"/>
    <cellStyle name="Date" xfId="40"/>
    <cellStyle name="Date [mm-d-yyyy]" xfId="2861"/>
    <cellStyle name="Date [mmm-d-yyyy]" xfId="2862"/>
    <cellStyle name="Date [mmm-yyyy]" xfId="2863"/>
    <cellStyle name="Date 2" xfId="2864"/>
    <cellStyle name="Date 3" xfId="2865"/>
    <cellStyle name="Date_050318 MON POWER OHIO LOAD" xfId="2866"/>
    <cellStyle name="Date2" xfId="2867"/>
    <cellStyle name="Dezimal [0]_Compiling Utility Macros" xfId="2868"/>
    <cellStyle name="Dezimal_Compiling Utility Macros" xfId="2869"/>
    <cellStyle name="dohm" xfId="2870"/>
    <cellStyle name="dohm1" xfId="2871"/>
    <cellStyle name="dohm2" xfId="2872"/>
    <cellStyle name="Dollars" xfId="2873"/>
    <cellStyle name="Euro" xfId="41"/>
    <cellStyle name="Euro 2" xfId="2874"/>
    <cellStyle name="Explanatory Text" xfId="42" builtinId="53" customBuiltin="1"/>
    <cellStyle name="Explanatory Text 10" xfId="2875"/>
    <cellStyle name="Explanatory Text 11" xfId="2876"/>
    <cellStyle name="Explanatory Text 12" xfId="2877"/>
    <cellStyle name="Explanatory Text 13" xfId="2878"/>
    <cellStyle name="Explanatory Text 2" xfId="2879"/>
    <cellStyle name="Explanatory Text 2 2" xfId="2880"/>
    <cellStyle name="Explanatory Text 3" xfId="2881"/>
    <cellStyle name="Explanatory Text 3 2" xfId="2882"/>
    <cellStyle name="Explanatory Text 3 3" xfId="2883"/>
    <cellStyle name="Explanatory Text 4" xfId="2884"/>
    <cellStyle name="Explanatory Text 4 2" xfId="2885"/>
    <cellStyle name="Explanatory Text 5" xfId="2886"/>
    <cellStyle name="Explanatory Text 5 2" xfId="2887"/>
    <cellStyle name="Explanatory Text 6" xfId="2888"/>
    <cellStyle name="Explanatory Text 6 2" xfId="2889"/>
    <cellStyle name="Explanatory Text 7" xfId="2890"/>
    <cellStyle name="Explanatory Text 8" xfId="2891"/>
    <cellStyle name="Explanatory Text 9" xfId="2892"/>
    <cellStyle name="F2" xfId="43"/>
    <cellStyle name="F3" xfId="44"/>
    <cellStyle name="F4" xfId="45"/>
    <cellStyle name="F5" xfId="46"/>
    <cellStyle name="F6" xfId="47"/>
    <cellStyle name="F7" xfId="48"/>
    <cellStyle name="F8" xfId="49"/>
    <cellStyle name="Fixed" xfId="50"/>
    <cellStyle name="Fixed [0]" xfId="2893"/>
    <cellStyle name="Fixed [0] 2" xfId="2894"/>
    <cellStyle name="Fixed 2" xfId="2895"/>
    <cellStyle name="Fixed 3" xfId="2896"/>
    <cellStyle name="Fixed_050318 MON POWER OHIO LOAD" xfId="2897"/>
    <cellStyle name="Fixed2 - Style2" xfId="2898"/>
    <cellStyle name="Fixed3 - Style3" xfId="2899"/>
    <cellStyle name="FUEL SUBTOTAL" xfId="2900"/>
    <cellStyle name="FUEL TYPE" xfId="2901"/>
    <cellStyle name="general" xfId="2902"/>
    <cellStyle name="Good" xfId="51" builtinId="26" customBuiltin="1"/>
    <cellStyle name="Good 10" xfId="2903"/>
    <cellStyle name="Good 11" xfId="2904"/>
    <cellStyle name="Good 12" xfId="2905"/>
    <cellStyle name="Good 13" xfId="2906"/>
    <cellStyle name="Good 14" xfId="2907"/>
    <cellStyle name="Good 2" xfId="2908"/>
    <cellStyle name="Good 2 2" xfId="2909"/>
    <cellStyle name="Good 3" xfId="2910"/>
    <cellStyle name="Good 3 2" xfId="2911"/>
    <cellStyle name="Good 3 3" xfId="2912"/>
    <cellStyle name="Good 4" xfId="2913"/>
    <cellStyle name="Good 4 2" xfId="2914"/>
    <cellStyle name="Good 5" xfId="2915"/>
    <cellStyle name="Good 5 2" xfId="2916"/>
    <cellStyle name="Good 6" xfId="2917"/>
    <cellStyle name="Good 6 2" xfId="2918"/>
    <cellStyle name="Good 7" xfId="2919"/>
    <cellStyle name="Good 8" xfId="2920"/>
    <cellStyle name="Good 9" xfId="2921"/>
    <cellStyle name="Grey" xfId="2922"/>
    <cellStyle name="HEADER" xfId="2923"/>
    <cellStyle name="Header1" xfId="2924"/>
    <cellStyle name="Header2" xfId="2925"/>
    <cellStyle name="Heading 1" xfId="52" builtinId="16" customBuiltin="1"/>
    <cellStyle name="Heading 1 10" xfId="2926"/>
    <cellStyle name="Heading 1 11" xfId="2927"/>
    <cellStyle name="Heading 1 12" xfId="2928"/>
    <cellStyle name="Heading 1 13" xfId="2929"/>
    <cellStyle name="Heading 1 14" xfId="2930"/>
    <cellStyle name="Heading 1 2" xfId="2931"/>
    <cellStyle name="Heading 1 2 2" xfId="2932"/>
    <cellStyle name="Heading 1 2 2 2" xfId="2933"/>
    <cellStyle name="Heading 1 3" xfId="2934"/>
    <cellStyle name="Heading 1 3 2" xfId="2935"/>
    <cellStyle name="Heading 1 3 3" xfId="2936"/>
    <cellStyle name="Heading 1 4" xfId="2937"/>
    <cellStyle name="Heading 1 4 2" xfId="2938"/>
    <cellStyle name="Heading 1 5" xfId="2939"/>
    <cellStyle name="Heading 1 5 2" xfId="2940"/>
    <cellStyle name="Heading 1 6" xfId="2941"/>
    <cellStyle name="Heading 1 6 2" xfId="2942"/>
    <cellStyle name="Heading 1 7" xfId="2943"/>
    <cellStyle name="Heading 1 7 2" xfId="2944"/>
    <cellStyle name="Heading 1 8" xfId="2945"/>
    <cellStyle name="Heading 1 8 2" xfId="2946"/>
    <cellStyle name="Heading 1 9" xfId="2947"/>
    <cellStyle name="Heading 2" xfId="53" builtinId="17" customBuiltin="1"/>
    <cellStyle name="Heading 2 10" xfId="2948"/>
    <cellStyle name="Heading 2 11" xfId="2949"/>
    <cellStyle name="Heading 2 12" xfId="2950"/>
    <cellStyle name="Heading 2 13" xfId="2951"/>
    <cellStyle name="Heading 2 14" xfId="2952"/>
    <cellStyle name="Heading 2 2" xfId="2953"/>
    <cellStyle name="Heading 2 2 2" xfId="2954"/>
    <cellStyle name="Heading 2 2 2 2" xfId="2955"/>
    <cellStyle name="Heading 2 3" xfId="2956"/>
    <cellStyle name="Heading 2 3 2" xfId="2957"/>
    <cellStyle name="Heading 2 3 3" xfId="2958"/>
    <cellStyle name="Heading 2 4" xfId="2959"/>
    <cellStyle name="Heading 2 4 2" xfId="2960"/>
    <cellStyle name="Heading 2 5" xfId="2961"/>
    <cellStyle name="Heading 2 5 2" xfId="2962"/>
    <cellStyle name="Heading 2 6" xfId="2963"/>
    <cellStyle name="Heading 2 6 2" xfId="2964"/>
    <cellStyle name="Heading 2 7" xfId="2965"/>
    <cellStyle name="Heading 2 7 2" xfId="2966"/>
    <cellStyle name="Heading 2 8" xfId="2967"/>
    <cellStyle name="Heading 2 8 2" xfId="2968"/>
    <cellStyle name="Heading 2 9" xfId="2969"/>
    <cellStyle name="Heading 3" xfId="54" builtinId="18" customBuiltin="1"/>
    <cellStyle name="Heading 3 10" xfId="2970"/>
    <cellStyle name="Heading 3 11" xfId="2971"/>
    <cellStyle name="Heading 3 12" xfId="2972"/>
    <cellStyle name="Heading 3 13" xfId="2973"/>
    <cellStyle name="Heading 3 14" xfId="2974"/>
    <cellStyle name="Heading 3 2" xfId="2975"/>
    <cellStyle name="Heading 3 2 2" xfId="2976"/>
    <cellStyle name="Heading 3 2 2 2" xfId="2977"/>
    <cellStyle name="Heading 3 3" xfId="2978"/>
    <cellStyle name="Heading 3 3 2" xfId="2979"/>
    <cellStyle name="Heading 3 3 3" xfId="2980"/>
    <cellStyle name="Heading 3 4" xfId="2981"/>
    <cellStyle name="Heading 3 4 2" xfId="2982"/>
    <cellStyle name="Heading 3 5" xfId="2983"/>
    <cellStyle name="Heading 3 5 2" xfId="2984"/>
    <cellStyle name="Heading 3 6" xfId="2985"/>
    <cellStyle name="Heading 3 6 2" xfId="2986"/>
    <cellStyle name="Heading 3 7" xfId="2987"/>
    <cellStyle name="Heading 3 7 2" xfId="2988"/>
    <cellStyle name="Heading 3 8" xfId="2989"/>
    <cellStyle name="Heading 3 8 2" xfId="2990"/>
    <cellStyle name="Heading 3 9" xfId="2991"/>
    <cellStyle name="Heading 4" xfId="55" builtinId="19" customBuiltin="1"/>
    <cellStyle name="Heading 4 10" xfId="2992"/>
    <cellStyle name="Heading 4 11" xfId="2993"/>
    <cellStyle name="Heading 4 12" xfId="2994"/>
    <cellStyle name="Heading 4 13" xfId="2995"/>
    <cellStyle name="Heading 4 2" xfId="2996"/>
    <cellStyle name="Heading 4 2 2" xfId="2997"/>
    <cellStyle name="Heading 4 2 2 2" xfId="2998"/>
    <cellStyle name="Heading 4 3" xfId="2999"/>
    <cellStyle name="Heading 4 3 2" xfId="3000"/>
    <cellStyle name="Heading 4 3 3" xfId="3001"/>
    <cellStyle name="Heading 4 4" xfId="3002"/>
    <cellStyle name="Heading 4 4 2" xfId="3003"/>
    <cellStyle name="Heading 4 5" xfId="3004"/>
    <cellStyle name="Heading 4 5 2" xfId="3005"/>
    <cellStyle name="Heading 4 6" xfId="3006"/>
    <cellStyle name="Heading 4 6 2" xfId="3007"/>
    <cellStyle name="Heading 4 7" xfId="3008"/>
    <cellStyle name="Heading 4 7 2" xfId="3009"/>
    <cellStyle name="Heading 4 8" xfId="3010"/>
    <cellStyle name="Heading 4 8 2" xfId="3011"/>
    <cellStyle name="Heading 4 9" xfId="3012"/>
    <cellStyle name="Heading1" xfId="3013"/>
    <cellStyle name="Heading2" xfId="3014"/>
    <cellStyle name="HIGHLIGHT" xfId="3015"/>
    <cellStyle name="Hyperlink 2" xfId="3016"/>
    <cellStyle name="Input" xfId="56" builtinId="20" customBuiltin="1"/>
    <cellStyle name="Input [yellow]" xfId="3017"/>
    <cellStyle name="Input 10" xfId="3018"/>
    <cellStyle name="Input 11" xfId="3019"/>
    <cellStyle name="Input 12" xfId="3020"/>
    <cellStyle name="Input 13" xfId="3021"/>
    <cellStyle name="Input 14" xfId="3022"/>
    <cellStyle name="Input 15" xfId="3023"/>
    <cellStyle name="Input 16" xfId="3024"/>
    <cellStyle name="Input 2" xfId="3025"/>
    <cellStyle name="Input 2 2" xfId="3026"/>
    <cellStyle name="Input 3" xfId="3027"/>
    <cellStyle name="Input 3 2" xfId="3028"/>
    <cellStyle name="Input 3 3" xfId="3029"/>
    <cellStyle name="Input 4" xfId="3030"/>
    <cellStyle name="Input 4 2" xfId="3031"/>
    <cellStyle name="Input 5" xfId="3032"/>
    <cellStyle name="Input 5 2" xfId="3033"/>
    <cellStyle name="Input 6" xfId="3034"/>
    <cellStyle name="Input 6 2" xfId="3035"/>
    <cellStyle name="Input 7" xfId="3036"/>
    <cellStyle name="Input 8" xfId="3037"/>
    <cellStyle name="Input 9" xfId="3038"/>
    <cellStyle name="kirkdollars" xfId="3039"/>
    <cellStyle name="Labels - Style3" xfId="57"/>
    <cellStyle name="LineItemPrompt" xfId="58"/>
    <cellStyle name="LineItemValue" xfId="59"/>
    <cellStyle name="Lines" xfId="3040"/>
    <cellStyle name="Linked Cell" xfId="60" builtinId="24" customBuiltin="1"/>
    <cellStyle name="Linked Cell 10" xfId="3041"/>
    <cellStyle name="Linked Cell 11" xfId="3042"/>
    <cellStyle name="Linked Cell 12" xfId="3043"/>
    <cellStyle name="Linked Cell 13" xfId="3044"/>
    <cellStyle name="Linked Cell 14" xfId="3045"/>
    <cellStyle name="Linked Cell 2" xfId="3046"/>
    <cellStyle name="Linked Cell 2 2" xfId="3047"/>
    <cellStyle name="Linked Cell 3" xfId="3048"/>
    <cellStyle name="Linked Cell 3 2" xfId="3049"/>
    <cellStyle name="Linked Cell 3 3" xfId="3050"/>
    <cellStyle name="Linked Cell 4" xfId="3051"/>
    <cellStyle name="Linked Cell 4 2" xfId="3052"/>
    <cellStyle name="Linked Cell 5" xfId="3053"/>
    <cellStyle name="Linked Cell 5 2" xfId="3054"/>
    <cellStyle name="Linked Cell 6" xfId="3055"/>
    <cellStyle name="Linked Cell 6 2" xfId="3056"/>
    <cellStyle name="Linked Cell 7" xfId="3057"/>
    <cellStyle name="Linked Cell 8" xfId="3058"/>
    <cellStyle name="Linked Cell 9" xfId="3059"/>
    <cellStyle name="Long Date" xfId="3060"/>
    <cellStyle name="Multiple" xfId="3061"/>
    <cellStyle name="Multiple [1]" xfId="3062"/>
    <cellStyle name="NA is zero" xfId="3063"/>
    <cellStyle name="Neutral" xfId="61" builtinId="28" customBuiltin="1"/>
    <cellStyle name="Neutral 10" xfId="3064"/>
    <cellStyle name="Neutral 11" xfId="3065"/>
    <cellStyle name="Neutral 12" xfId="3066"/>
    <cellStyle name="Neutral 13" xfId="3067"/>
    <cellStyle name="Neutral 14" xfId="3068"/>
    <cellStyle name="Neutral 2" xfId="3069"/>
    <cellStyle name="Neutral 2 2" xfId="3070"/>
    <cellStyle name="Neutral 3" xfId="3071"/>
    <cellStyle name="Neutral 3 2" xfId="3072"/>
    <cellStyle name="Neutral 3 3" xfId="3073"/>
    <cellStyle name="Neutral 4" xfId="3074"/>
    <cellStyle name="Neutral 4 2" xfId="3075"/>
    <cellStyle name="Neutral 5" xfId="3076"/>
    <cellStyle name="Neutral 5 2" xfId="3077"/>
    <cellStyle name="Neutral 6" xfId="3078"/>
    <cellStyle name="Neutral 6 2" xfId="3079"/>
    <cellStyle name="Neutral 7" xfId="3080"/>
    <cellStyle name="Neutral 8" xfId="3081"/>
    <cellStyle name="Neutral 9" xfId="3082"/>
    <cellStyle name="no dec" xfId="3083"/>
    <cellStyle name="Normal" xfId="0" builtinId="0"/>
    <cellStyle name="Normal - Style1" xfId="62"/>
    <cellStyle name="Normal - Style2" xfId="63"/>
    <cellStyle name="Normal - Style3" xfId="64"/>
    <cellStyle name="Normal - Style4" xfId="65"/>
    <cellStyle name="Normal - Style5" xfId="66"/>
    <cellStyle name="Normal - Style6" xfId="67"/>
    <cellStyle name="Normal - Style7" xfId="68"/>
    <cellStyle name="Normal - Style8" xfId="69"/>
    <cellStyle name="Normal [0]" xfId="3084"/>
    <cellStyle name="Normal [1]" xfId="3085"/>
    <cellStyle name="Normal [1] 2" xfId="3086"/>
    <cellStyle name="Normal [2]" xfId="3087"/>
    <cellStyle name="Normal [3]" xfId="3088"/>
    <cellStyle name="Normal 10" xfId="3089"/>
    <cellStyle name="Normal 10 2" xfId="3090"/>
    <cellStyle name="Normal 10 2 2" xfId="3091"/>
    <cellStyle name="Normal 10 2 2 2" xfId="3092"/>
    <cellStyle name="Normal 10 3" xfId="3093"/>
    <cellStyle name="Normal 10 3 2" xfId="3094"/>
    <cellStyle name="Normal 10 4" xfId="3095"/>
    <cellStyle name="Normal 10 4 2" xfId="3096"/>
    <cellStyle name="Normal 10 5" xfId="3097"/>
    <cellStyle name="Normal 10 5 2" xfId="3098"/>
    <cellStyle name="Normal 10 6" xfId="3099"/>
    <cellStyle name="Normal 10 6 2" xfId="3100"/>
    <cellStyle name="Normal 10 7" xfId="3101"/>
    <cellStyle name="Normal 10 7 2" xfId="3102"/>
    <cellStyle name="Normal 100" xfId="3103"/>
    <cellStyle name="Normal 100 2" xfId="3104"/>
    <cellStyle name="Normal 101" xfId="3105"/>
    <cellStyle name="Normal 101 2" xfId="3106"/>
    <cellStyle name="Normal 102" xfId="3107"/>
    <cellStyle name="Normal 102 2" xfId="3108"/>
    <cellStyle name="Normal 103" xfId="3109"/>
    <cellStyle name="Normal 103 2" xfId="3110"/>
    <cellStyle name="Normal 104" xfId="3111"/>
    <cellStyle name="Normal 104 2" xfId="3112"/>
    <cellStyle name="Normal 105" xfId="3113"/>
    <cellStyle name="Normal 105 2" xfId="3114"/>
    <cellStyle name="Normal 106" xfId="3115"/>
    <cellStyle name="Normal 106 2" xfId="3116"/>
    <cellStyle name="Normal 107" xfId="3117"/>
    <cellStyle name="Normal 108" xfId="3118"/>
    <cellStyle name="Normal 109" xfId="3119"/>
    <cellStyle name="Normal 109 2" xfId="3120"/>
    <cellStyle name="Normal 11" xfId="3121"/>
    <cellStyle name="Normal 11 2" xfId="3122"/>
    <cellStyle name="Normal 11 2 2" xfId="3123"/>
    <cellStyle name="Normal 11 2 2 2" xfId="3124"/>
    <cellStyle name="Normal 11 3" xfId="3125"/>
    <cellStyle name="Normal 11 3 2" xfId="3126"/>
    <cellStyle name="Normal 11 4" xfId="3127"/>
    <cellStyle name="Normal 11 4 2" xfId="3128"/>
    <cellStyle name="Normal 11 5" xfId="3129"/>
    <cellStyle name="Normal 11 5 2" xfId="3130"/>
    <cellStyle name="Normal 11 6" xfId="3131"/>
    <cellStyle name="Normal 11 6 2" xfId="3132"/>
    <cellStyle name="Normal 11 7" xfId="3133"/>
    <cellStyle name="Normal 11 7 2" xfId="3134"/>
    <cellStyle name="Normal 110" xfId="3135"/>
    <cellStyle name="Normal 110 2" xfId="3136"/>
    <cellStyle name="Normal 111" xfId="3137"/>
    <cellStyle name="Normal 111 2" xfId="3138"/>
    <cellStyle name="Normal 112" xfId="3139"/>
    <cellStyle name="Normal 112 2" xfId="3140"/>
    <cellStyle name="Normal 113" xfId="3141"/>
    <cellStyle name="Normal 113 2" xfId="3142"/>
    <cellStyle name="Normal 114" xfId="3143"/>
    <cellStyle name="Normal 114 2" xfId="3144"/>
    <cellStyle name="Normal 115" xfId="3145"/>
    <cellStyle name="Normal 115 2" xfId="3146"/>
    <cellStyle name="Normal 116" xfId="3147"/>
    <cellStyle name="Normal 117" xfId="3148"/>
    <cellStyle name="Normal 118" xfId="3149"/>
    <cellStyle name="Normal 119" xfId="3150"/>
    <cellStyle name="Normal 12" xfId="3151"/>
    <cellStyle name="Normal 12 10" xfId="3152"/>
    <cellStyle name="Normal 12 10 2" xfId="3153"/>
    <cellStyle name="Normal 12 11" xfId="3154"/>
    <cellStyle name="Normal 12 11 2" xfId="3155"/>
    <cellStyle name="Normal 12 12" xfId="3156"/>
    <cellStyle name="Normal 12 12 2" xfId="3157"/>
    <cellStyle name="Normal 12 13" xfId="3158"/>
    <cellStyle name="Normal 12 13 2" xfId="3159"/>
    <cellStyle name="Normal 12 2" xfId="3160"/>
    <cellStyle name="Normal 12 2 2" xfId="3161"/>
    <cellStyle name="Normal 12 2 2 2" xfId="3162"/>
    <cellStyle name="Normal 12 2 2 2 2" xfId="3163"/>
    <cellStyle name="Normal 12 2 2 3" xfId="3164"/>
    <cellStyle name="Normal 12 2 2 3 2" xfId="3165"/>
    <cellStyle name="Normal 12 2 2 4" xfId="3166"/>
    <cellStyle name="Normal 12 2 3" xfId="3167"/>
    <cellStyle name="Normal 12 2 3 2" xfId="3168"/>
    <cellStyle name="Normal 12 2 4" xfId="3169"/>
    <cellStyle name="Normal 12 2 4 2" xfId="3170"/>
    <cellStyle name="Normal 12 2 5" xfId="3171"/>
    <cellStyle name="Normal 12 2 5 2" xfId="3172"/>
    <cellStyle name="Normal 12 3" xfId="3173"/>
    <cellStyle name="Normal 12 3 2" xfId="3174"/>
    <cellStyle name="Normal 12 3 2 2" xfId="3175"/>
    <cellStyle name="Normal 12 3 2 2 2" xfId="3176"/>
    <cellStyle name="Normal 12 3 2 3" xfId="3177"/>
    <cellStyle name="Normal 12 3 2 3 2" xfId="3178"/>
    <cellStyle name="Normal 12 3 2 4" xfId="3179"/>
    <cellStyle name="Normal 12 3 3" xfId="3180"/>
    <cellStyle name="Normal 12 3 3 2" xfId="3181"/>
    <cellStyle name="Normal 12 3 4" xfId="3182"/>
    <cellStyle name="Normal 12 3 4 2" xfId="3183"/>
    <cellStyle name="Normal 12 3 5" xfId="3184"/>
    <cellStyle name="Normal 12 4" xfId="3185"/>
    <cellStyle name="Normal 12 4 2" xfId="3186"/>
    <cellStyle name="Normal 12 5" xfId="3187"/>
    <cellStyle name="Normal 12 5 2" xfId="3188"/>
    <cellStyle name="Normal 12 6" xfId="3189"/>
    <cellStyle name="Normal 12 6 2" xfId="3190"/>
    <cellStyle name="Normal 12 7" xfId="3191"/>
    <cellStyle name="Normal 12 7 2" xfId="3192"/>
    <cellStyle name="Normal 12 8" xfId="3193"/>
    <cellStyle name="Normal 12 8 2" xfId="3194"/>
    <cellStyle name="Normal 12 8 2 2" xfId="3195"/>
    <cellStyle name="Normal 12 8 3" xfId="3196"/>
    <cellStyle name="Normal 12 8 3 2" xfId="3197"/>
    <cellStyle name="Normal 12 8 4" xfId="3198"/>
    <cellStyle name="Normal 12 9" xfId="3199"/>
    <cellStyle name="Normal 12 9 2" xfId="3200"/>
    <cellStyle name="Normal 120" xfId="3201"/>
    <cellStyle name="Normal 121" xfId="3202"/>
    <cellStyle name="Normal 121 2" xfId="3203"/>
    <cellStyle name="Normal 122" xfId="3204"/>
    <cellStyle name="Normal 122 2" xfId="3205"/>
    <cellStyle name="Normal 123" xfId="3206"/>
    <cellStyle name="Normal 123 2" xfId="3207"/>
    <cellStyle name="Normal 124" xfId="3208"/>
    <cellStyle name="Normal 125" xfId="3209"/>
    <cellStyle name="Normal 126" xfId="3210"/>
    <cellStyle name="Normal 127" xfId="3211"/>
    <cellStyle name="Normal 128" xfId="3212"/>
    <cellStyle name="Normal 129" xfId="3213"/>
    <cellStyle name="Normal 129 2" xfId="3214"/>
    <cellStyle name="Normal 13" xfId="3215"/>
    <cellStyle name="Normal 13 2" xfId="3216"/>
    <cellStyle name="Normal 13 2 2" xfId="3217"/>
    <cellStyle name="Normal 13 2 2 2" xfId="3218"/>
    <cellStyle name="Normal 13 3" xfId="3219"/>
    <cellStyle name="Normal 13 3 2" xfId="3220"/>
    <cellStyle name="Normal 13 4" xfId="3221"/>
    <cellStyle name="Normal 13 4 2" xfId="3222"/>
    <cellStyle name="Normal 13 5" xfId="3223"/>
    <cellStyle name="Normal 13 5 2" xfId="3224"/>
    <cellStyle name="Normal 13 6" xfId="3225"/>
    <cellStyle name="Normal 13 6 2" xfId="3226"/>
    <cellStyle name="Normal 13 7" xfId="3227"/>
    <cellStyle name="Normal 13 7 2" xfId="3228"/>
    <cellStyle name="Normal 130" xfId="3229"/>
    <cellStyle name="Normal 130 2" xfId="3230"/>
    <cellStyle name="Normal 131" xfId="3231"/>
    <cellStyle name="Normal 131 2" xfId="3232"/>
    <cellStyle name="Normal 131 3" xfId="3233"/>
    <cellStyle name="Normal 132" xfId="3234"/>
    <cellStyle name="Normal 132 2" xfId="3235"/>
    <cellStyle name="Normal 133" xfId="3236"/>
    <cellStyle name="Normal 133 2" xfId="3237"/>
    <cellStyle name="Normal 134" xfId="3238"/>
    <cellStyle name="Normal 135" xfId="3239"/>
    <cellStyle name="Normal 135 2" xfId="3240"/>
    <cellStyle name="Normal 136" xfId="3241"/>
    <cellStyle name="Normal 136 2" xfId="3242"/>
    <cellStyle name="Normal 137" xfId="3243"/>
    <cellStyle name="Normal 138" xfId="3244"/>
    <cellStyle name="Normal 139" xfId="3245"/>
    <cellStyle name="Normal 14" xfId="3246"/>
    <cellStyle name="Normal 14 10" xfId="3247"/>
    <cellStyle name="Normal 14 10 2" xfId="3248"/>
    <cellStyle name="Normal 14 11" xfId="3249"/>
    <cellStyle name="Normal 14 11 2" xfId="3250"/>
    <cellStyle name="Normal 14 12" xfId="3251"/>
    <cellStyle name="Normal 14 12 2" xfId="3252"/>
    <cellStyle name="Normal 14 13" xfId="3253"/>
    <cellStyle name="Normal 14 13 2" xfId="3254"/>
    <cellStyle name="Normal 14 14" xfId="3255"/>
    <cellStyle name="Normal 14 14 2" xfId="3256"/>
    <cellStyle name="Normal 14 2" xfId="3257"/>
    <cellStyle name="Normal 14 2 2" xfId="3258"/>
    <cellStyle name="Normal 14 2 2 2" xfId="3259"/>
    <cellStyle name="Normal 14 2 2 2 2" xfId="3260"/>
    <cellStyle name="Normal 14 2 2 3" xfId="3261"/>
    <cellStyle name="Normal 14 2 2 3 2" xfId="3262"/>
    <cellStyle name="Normal 14 2 2 4" xfId="3263"/>
    <cellStyle name="Normal 14 2 3" xfId="3264"/>
    <cellStyle name="Normal 14 2 3 2" xfId="3265"/>
    <cellStyle name="Normal 14 2 4" xfId="3266"/>
    <cellStyle name="Normal 14 2 4 2" xfId="3267"/>
    <cellStyle name="Normal 14 2 5" xfId="3268"/>
    <cellStyle name="Normal 14 3" xfId="3269"/>
    <cellStyle name="Normal 14 3 2" xfId="3270"/>
    <cellStyle name="Normal 14 3 2 2" xfId="3271"/>
    <cellStyle name="Normal 14 3 2 2 2" xfId="3272"/>
    <cellStyle name="Normal 14 3 2 3" xfId="3273"/>
    <cellStyle name="Normal 14 3 2 3 2" xfId="3274"/>
    <cellStyle name="Normal 14 3 2 4" xfId="3275"/>
    <cellStyle name="Normal 14 3 3" xfId="3276"/>
    <cellStyle name="Normal 14 3 3 2" xfId="3277"/>
    <cellStyle name="Normal 14 3 4" xfId="3278"/>
    <cellStyle name="Normal 14 3 4 2" xfId="3279"/>
    <cellStyle name="Normal 14 3 5" xfId="3280"/>
    <cellStyle name="Normal 14 4" xfId="3281"/>
    <cellStyle name="Normal 14 4 2" xfId="3282"/>
    <cellStyle name="Normal 14 5" xfId="3283"/>
    <cellStyle name="Normal 14 5 2" xfId="3284"/>
    <cellStyle name="Normal 14 6" xfId="3285"/>
    <cellStyle name="Normal 14 6 2" xfId="3286"/>
    <cellStyle name="Normal 14 7" xfId="3287"/>
    <cellStyle name="Normal 14 7 2" xfId="3288"/>
    <cellStyle name="Normal 14 8" xfId="3289"/>
    <cellStyle name="Normal 14 8 2" xfId="3290"/>
    <cellStyle name="Normal 14 9" xfId="3291"/>
    <cellStyle name="Normal 14 9 2" xfId="3292"/>
    <cellStyle name="Normal 14 9 2 2" xfId="3293"/>
    <cellStyle name="Normal 14 9 3" xfId="3294"/>
    <cellStyle name="Normal 14 9 3 2" xfId="3295"/>
    <cellStyle name="Normal 14 9 4" xfId="3296"/>
    <cellStyle name="Normal 140" xfId="3297"/>
    <cellStyle name="Normal 141" xfId="3298"/>
    <cellStyle name="Normal 142" xfId="3299"/>
    <cellStyle name="Normal 143" xfId="7544"/>
    <cellStyle name="Normal 144" xfId="7545"/>
    <cellStyle name="Normal 15" xfId="3300"/>
    <cellStyle name="Normal 15 10" xfId="3301"/>
    <cellStyle name="Normal 15 10 2" xfId="3302"/>
    <cellStyle name="Normal 15 2" xfId="3303"/>
    <cellStyle name="Normal 15 2 2" xfId="3304"/>
    <cellStyle name="Normal 15 2 2 2" xfId="3305"/>
    <cellStyle name="Normal 15 2 2 2 2" xfId="3306"/>
    <cellStyle name="Normal 15 2 2 2 2 2" xfId="3307"/>
    <cellStyle name="Normal 15 2 2 2 2 2 2" xfId="7092"/>
    <cellStyle name="Normal 15 2 2 2 2 3" xfId="7093"/>
    <cellStyle name="Normal 15 2 2 2 3" xfId="3308"/>
    <cellStyle name="Normal 15 2 2 2 3 2" xfId="7094"/>
    <cellStyle name="Normal 15 2 2 2 4" xfId="3309"/>
    <cellStyle name="Normal 15 2 2 3" xfId="3310"/>
    <cellStyle name="Normal 15 2 2 3 2" xfId="3311"/>
    <cellStyle name="Normal 15 2 2 3 2 2" xfId="7095"/>
    <cellStyle name="Normal 15 2 2 3 3" xfId="3312"/>
    <cellStyle name="Normal 15 2 2 4" xfId="3313"/>
    <cellStyle name="Normal 15 2 2 4 2" xfId="7096"/>
    <cellStyle name="Normal 15 2 2 5" xfId="3314"/>
    <cellStyle name="Normal 15 2 3" xfId="3315"/>
    <cellStyle name="Normal 15 2 3 2" xfId="3316"/>
    <cellStyle name="Normal 15 2 3 2 2" xfId="3317"/>
    <cellStyle name="Normal 15 2 3 2 2 2" xfId="7097"/>
    <cellStyle name="Normal 15 2 3 2 3" xfId="7098"/>
    <cellStyle name="Normal 15 2 3 3" xfId="3318"/>
    <cellStyle name="Normal 15 2 3 3 2" xfId="7099"/>
    <cellStyle name="Normal 15 2 3 4" xfId="3319"/>
    <cellStyle name="Normal 15 2 4" xfId="3320"/>
    <cellStyle name="Normal 15 2 4 2" xfId="3321"/>
    <cellStyle name="Normal 15 2 4 2 2" xfId="7100"/>
    <cellStyle name="Normal 15 2 4 3" xfId="3322"/>
    <cellStyle name="Normal 15 2 5" xfId="3323"/>
    <cellStyle name="Normal 15 2 5 2" xfId="3324"/>
    <cellStyle name="Normal 15 2 6" xfId="7101"/>
    <cellStyle name="Normal 15 3" xfId="3325"/>
    <cellStyle name="Normal 15 3 2" xfId="3326"/>
    <cellStyle name="Normal 15 3 2 2" xfId="3327"/>
    <cellStyle name="Normal 15 3 2 2 2" xfId="3328"/>
    <cellStyle name="Normal 15 3 2 2 2 2" xfId="3329"/>
    <cellStyle name="Normal 15 3 2 2 2 2 2" xfId="7102"/>
    <cellStyle name="Normal 15 3 2 2 2 3" xfId="7103"/>
    <cellStyle name="Normal 15 3 2 2 3" xfId="3330"/>
    <cellStyle name="Normal 15 3 2 2 3 2" xfId="7104"/>
    <cellStyle name="Normal 15 3 2 2 4" xfId="3331"/>
    <cellStyle name="Normal 15 3 2 3" xfId="3332"/>
    <cellStyle name="Normal 15 3 2 3 2" xfId="3333"/>
    <cellStyle name="Normal 15 3 2 3 2 2" xfId="7105"/>
    <cellStyle name="Normal 15 3 2 3 3" xfId="3334"/>
    <cellStyle name="Normal 15 3 2 4" xfId="3335"/>
    <cellStyle name="Normal 15 3 2 4 2" xfId="7106"/>
    <cellStyle name="Normal 15 3 2 5" xfId="3336"/>
    <cellStyle name="Normal 15 3 3" xfId="3337"/>
    <cellStyle name="Normal 15 3 3 2" xfId="3338"/>
    <cellStyle name="Normal 15 3 3 2 2" xfId="3339"/>
    <cellStyle name="Normal 15 3 3 2 2 2" xfId="7107"/>
    <cellStyle name="Normal 15 3 3 2 3" xfId="7108"/>
    <cellStyle name="Normal 15 3 3 3" xfId="3340"/>
    <cellStyle name="Normal 15 3 3 3 2" xfId="7109"/>
    <cellStyle name="Normal 15 3 3 4" xfId="3341"/>
    <cellStyle name="Normal 15 3 4" xfId="3342"/>
    <cellStyle name="Normal 15 3 4 2" xfId="3343"/>
    <cellStyle name="Normal 15 3 4 2 2" xfId="7110"/>
    <cellStyle name="Normal 15 3 4 3" xfId="3344"/>
    <cellStyle name="Normal 15 3 5" xfId="3345"/>
    <cellStyle name="Normal 15 3 5 2" xfId="3346"/>
    <cellStyle name="Normal 15 3 6" xfId="3347"/>
    <cellStyle name="Normal 15 4" xfId="3348"/>
    <cellStyle name="Normal 15 4 2" xfId="3349"/>
    <cellStyle name="Normal 15 4 2 2" xfId="3350"/>
    <cellStyle name="Normal 15 4 2 2 2" xfId="3351"/>
    <cellStyle name="Normal 15 4 2 2 2 2" xfId="7111"/>
    <cellStyle name="Normal 15 4 2 2 3" xfId="7112"/>
    <cellStyle name="Normal 15 4 2 3" xfId="3352"/>
    <cellStyle name="Normal 15 4 2 3 2" xfId="7113"/>
    <cellStyle name="Normal 15 4 2 4" xfId="7114"/>
    <cellStyle name="Normal 15 4 3" xfId="3353"/>
    <cellStyle name="Normal 15 4 3 2" xfId="3354"/>
    <cellStyle name="Normal 15 4 3 2 2" xfId="7115"/>
    <cellStyle name="Normal 15 4 3 3" xfId="7116"/>
    <cellStyle name="Normal 15 4 4" xfId="3355"/>
    <cellStyle name="Normal 15 4 4 2" xfId="7117"/>
    <cellStyle name="Normal 15 4 5" xfId="3356"/>
    <cellStyle name="Normal 15 5" xfId="3357"/>
    <cellStyle name="Normal 15 5 2" xfId="3358"/>
    <cellStyle name="Normal 15 5 2 2" xfId="3359"/>
    <cellStyle name="Normal 15 5 2 2 2" xfId="7118"/>
    <cellStyle name="Normal 15 5 2 3" xfId="7119"/>
    <cellStyle name="Normal 15 5 3" xfId="3360"/>
    <cellStyle name="Normal 15 5 3 2" xfId="7120"/>
    <cellStyle name="Normal 15 5 4" xfId="3361"/>
    <cellStyle name="Normal 15 6" xfId="3362"/>
    <cellStyle name="Normal 15 6 2" xfId="3363"/>
    <cellStyle name="Normal 15 6 2 2" xfId="7121"/>
    <cellStyle name="Normal 15 6 3" xfId="3364"/>
    <cellStyle name="Normal 15 7" xfId="3365"/>
    <cellStyle name="Normal 15 7 2" xfId="3366"/>
    <cellStyle name="Normal 15 8" xfId="3367"/>
    <cellStyle name="Normal 15 8 2" xfId="3368"/>
    <cellStyle name="Normal 15 8 2 2" xfId="3369"/>
    <cellStyle name="Normal 15 8 3" xfId="3370"/>
    <cellStyle name="Normal 15 8 3 2" xfId="3371"/>
    <cellStyle name="Normal 15 8 4" xfId="3372"/>
    <cellStyle name="Normal 15 9" xfId="3373"/>
    <cellStyle name="Normal 15 9 2" xfId="3374"/>
    <cellStyle name="Normal 16" xfId="117"/>
    <cellStyle name="Normal 16 2" xfId="3375"/>
    <cellStyle name="Normal 16 2 2" xfId="3376"/>
    <cellStyle name="Normal 16 2 2 2" xfId="3377"/>
    <cellStyle name="Normal 16 3" xfId="3378"/>
    <cellStyle name="Normal 16 3 2" xfId="3379"/>
    <cellStyle name="Normal 16 4" xfId="3380"/>
    <cellStyle name="Normal 16 4 2" xfId="3381"/>
    <cellStyle name="Normal 16 5" xfId="3382"/>
    <cellStyle name="Normal 16 6" xfId="3383"/>
    <cellStyle name="Normal 17" xfId="3384"/>
    <cellStyle name="Normal 17 2" xfId="3385"/>
    <cellStyle name="Normal 17 2 2" xfId="3386"/>
    <cellStyle name="Normal 17 2 2 2" xfId="3387"/>
    <cellStyle name="Normal 17 3" xfId="3388"/>
    <cellStyle name="Normal 17 3 2" xfId="3389"/>
    <cellStyle name="Normal 17 4" xfId="3390"/>
    <cellStyle name="Normal 17 4 2" xfId="3391"/>
    <cellStyle name="Normal 17 5" xfId="3392"/>
    <cellStyle name="Normal 17 6" xfId="3393"/>
    <cellStyle name="Normal 18" xfId="3394"/>
    <cellStyle name="Normal 18 2" xfId="3395"/>
    <cellStyle name="Normal 18 2 2" xfId="3396"/>
    <cellStyle name="Normal 18 2 2 2" xfId="3397"/>
    <cellStyle name="Normal 18 3" xfId="3398"/>
    <cellStyle name="Normal 18 3 2" xfId="3399"/>
    <cellStyle name="Normal 18 4" xfId="3400"/>
    <cellStyle name="Normal 18 4 2" xfId="3401"/>
    <cellStyle name="Normal 18 5" xfId="3402"/>
    <cellStyle name="Normal 18 6" xfId="3403"/>
    <cellStyle name="Normal 19" xfId="3404"/>
    <cellStyle name="Normal 19 2" xfId="3405"/>
    <cellStyle name="Normal 19 2 2" xfId="3406"/>
    <cellStyle name="Normal 19 3" xfId="3407"/>
    <cellStyle name="Normal 19 3 2" xfId="3408"/>
    <cellStyle name="Normal 19 4" xfId="3409"/>
    <cellStyle name="Normal 19 4 2" xfId="3410"/>
    <cellStyle name="Normal 19 5" xfId="3411"/>
    <cellStyle name="Normal 19 6" xfId="3412"/>
    <cellStyle name="Normal 2" xfId="70"/>
    <cellStyle name="Normal 2 10" xfId="3413"/>
    <cellStyle name="Normal 2 10 2" xfId="3414"/>
    <cellStyle name="Normal 2 10 2 2" xfId="3415"/>
    <cellStyle name="Normal 2 10 2 2 2" xfId="3416"/>
    <cellStyle name="Normal 2 10 2 3" xfId="3417"/>
    <cellStyle name="Normal 2 10 3" xfId="3418"/>
    <cellStyle name="Normal 2 10 3 2" xfId="3419"/>
    <cellStyle name="Normal 2 10 4" xfId="3420"/>
    <cellStyle name="Normal 2 11" xfId="3421"/>
    <cellStyle name="Normal 2 11 2" xfId="3422"/>
    <cellStyle name="Normal 2 11 2 2" xfId="3423"/>
    <cellStyle name="Normal 2 11 2 2 2" xfId="3424"/>
    <cellStyle name="Normal 2 11 2 3" xfId="3425"/>
    <cellStyle name="Normal 2 11 3" xfId="3426"/>
    <cellStyle name="Normal 2 11 3 2" xfId="3427"/>
    <cellStyle name="Normal 2 11 4" xfId="3428"/>
    <cellStyle name="Normal 2 12" xfId="3429"/>
    <cellStyle name="Normal 2 12 2" xfId="3430"/>
    <cellStyle name="Normal 2 13" xfId="3431"/>
    <cellStyle name="Normal 2 13 2" xfId="3432"/>
    <cellStyle name="Normal 2 14" xfId="3433"/>
    <cellStyle name="Normal 2 14 2" xfId="3434"/>
    <cellStyle name="Normal 2 15" xfId="3435"/>
    <cellStyle name="Normal 2 16" xfId="3436"/>
    <cellStyle name="Normal 2 2" xfId="71"/>
    <cellStyle name="Normal 2 2 2" xfId="3437"/>
    <cellStyle name="Normal 2 2 2 2" xfId="3438"/>
    <cellStyle name="Normal 2 2 2 2 2" xfId="3439"/>
    <cellStyle name="Normal 2 2 2 3" xfId="3440"/>
    <cellStyle name="Normal 2 2 2 4" xfId="3441"/>
    <cellStyle name="Normal 2 2 2 5" xfId="3442"/>
    <cellStyle name="Normal 2 2 3" xfId="3443"/>
    <cellStyle name="Normal 2 2 3 2" xfId="3444"/>
    <cellStyle name="Normal 2 2 3 2 2" xfId="3445"/>
    <cellStyle name="Normal 2 2 3 3" xfId="3446"/>
    <cellStyle name="Normal 2 2 4" xfId="3447"/>
    <cellStyle name="Normal 2 2 4 2" xfId="3448"/>
    <cellStyle name="Normal 2 2 4 2 2" xfId="3449"/>
    <cellStyle name="Normal 2 2 4 2 3" xfId="3450"/>
    <cellStyle name="Normal 2 2 4 3" xfId="3451"/>
    <cellStyle name="Normal 2 2 4 4" xfId="3452"/>
    <cellStyle name="Normal 2 2 4 5" xfId="3453"/>
    <cellStyle name="Normal 2 2 4 5 2" xfId="3454"/>
    <cellStyle name="Normal 2 2 4 6" xfId="3455"/>
    <cellStyle name="Normal 2 2 5" xfId="3456"/>
    <cellStyle name="Normal 2 2 5 2" xfId="119"/>
    <cellStyle name="Normal 2 2 5 2 2" xfId="3457"/>
    <cellStyle name="Normal 2 2 5 3" xfId="3458"/>
    <cellStyle name="Normal 2 2 6" xfId="3459"/>
    <cellStyle name="Normal 2 2 6 2" xfId="3460"/>
    <cellStyle name="Normal 2 2 6 2 2" xfId="3461"/>
    <cellStyle name="Normal 2 2 6 3" xfId="3462"/>
    <cellStyle name="Normal 2 2 6 3 2" xfId="3463"/>
    <cellStyle name="Normal 2 2 6 4" xfId="3464"/>
    <cellStyle name="Normal 2 2 7" xfId="3465"/>
    <cellStyle name="Normal 2 3" xfId="3466"/>
    <cellStyle name="Normal 2 3 2" xfId="3467"/>
    <cellStyle name="Normal 2 3 2 2" xfId="3468"/>
    <cellStyle name="Normal 2 3 2 2 2" xfId="3469"/>
    <cellStyle name="Normal 2 3 2 2 3" xfId="3470"/>
    <cellStyle name="Normal 2 3 2 3" xfId="3471"/>
    <cellStyle name="Normal 2 3 2 3 2" xfId="3472"/>
    <cellStyle name="Normal 2 3 2 4" xfId="3473"/>
    <cellStyle name="Normal 2 3 3" xfId="3474"/>
    <cellStyle name="Normal 2 3 3 2" xfId="3475"/>
    <cellStyle name="Normal 2 3 3 2 2" xfId="3476"/>
    <cellStyle name="Normal 2 3 3 3" xfId="3477"/>
    <cellStyle name="Normal 2 3 4" xfId="3478"/>
    <cellStyle name="Normal 2 3 4 2" xfId="3479"/>
    <cellStyle name="Normal 2 3 4 2 2" xfId="3480"/>
    <cellStyle name="Normal 2 3 4 3" xfId="3481"/>
    <cellStyle name="Normal 2 3 5" xfId="3482"/>
    <cellStyle name="Normal 2 3 6" xfId="3483"/>
    <cellStyle name="Normal 2 4" xfId="3484"/>
    <cellStyle name="Normal 2 4 2" xfId="3485"/>
    <cellStyle name="Normal 2 4 2 2" xfId="3486"/>
    <cellStyle name="Normal 2 4 2 2 2" xfId="3487"/>
    <cellStyle name="Normal 2 4 2 3" xfId="3488"/>
    <cellStyle name="Normal 2 4 2 3 2" xfId="3489"/>
    <cellStyle name="Normal 2 4 3" xfId="3490"/>
    <cellStyle name="Normal 2 4 3 2" xfId="3491"/>
    <cellStyle name="Normal 2 4 3 2 2" xfId="3492"/>
    <cellStyle name="Normal 2 4 4" xfId="3493"/>
    <cellStyle name="Normal 2 4 4 2" xfId="3494"/>
    <cellStyle name="Normal 2 4 5" xfId="3495"/>
    <cellStyle name="Normal 2 5" xfId="3496"/>
    <cellStyle name="Normal 2 5 2" xfId="3497"/>
    <cellStyle name="Normal 2 5 2 2" xfId="3498"/>
    <cellStyle name="Normal 2 5 2 2 2" xfId="3499"/>
    <cellStyle name="Normal 2 5 2 3" xfId="3500"/>
    <cellStyle name="Normal 2 5 2 3 2" xfId="3501"/>
    <cellStyle name="Normal 2 5 3" xfId="3502"/>
    <cellStyle name="Normal 2 5 3 2" xfId="3503"/>
    <cellStyle name="Normal 2 5 4" xfId="3504"/>
    <cellStyle name="Normal 2 5 4 2" xfId="3505"/>
    <cellStyle name="Normal 2 5 5" xfId="3506"/>
    <cellStyle name="Normal 2 6" xfId="3507"/>
    <cellStyle name="Normal 2 6 2" xfId="3508"/>
    <cellStyle name="Normal 2 6 3" xfId="3509"/>
    <cellStyle name="Normal 2 6 3 2" xfId="3510"/>
    <cellStyle name="Normal 2 7" xfId="3511"/>
    <cellStyle name="Normal 2 7 2" xfId="3512"/>
    <cellStyle name="Normal 2 7 2 2" xfId="3513"/>
    <cellStyle name="Normal 2 7 2 2 2" xfId="3514"/>
    <cellStyle name="Normal 2 7 2 3" xfId="3515"/>
    <cellStyle name="Normal 2 7 3" xfId="3516"/>
    <cellStyle name="Normal 2 7 3 2" xfId="3517"/>
    <cellStyle name="Normal 2 7 4" xfId="3518"/>
    <cellStyle name="Normal 2 7 4 2" xfId="3519"/>
    <cellStyle name="Normal 2 8" xfId="3520"/>
    <cellStyle name="Normal 2 8 2" xfId="3521"/>
    <cellStyle name="Normal 2 8 2 2" xfId="3522"/>
    <cellStyle name="Normal 2 9" xfId="3523"/>
    <cellStyle name="Normal 2 9 2" xfId="3524"/>
    <cellStyle name="Normal 2 9 2 2" xfId="3525"/>
    <cellStyle name="Normal 2 9 2 2 2" xfId="3526"/>
    <cellStyle name="Normal 2 9 2 3" xfId="3527"/>
    <cellStyle name="Normal 2 9 3" xfId="3528"/>
    <cellStyle name="Normal 2 9 3 2" xfId="3529"/>
    <cellStyle name="Normal 2 9 4" xfId="3530"/>
    <cellStyle name="Normal 2_2D - MAY 24 2010 Ten Year ATRR Forecast for Stakeholders - Updated to SL Rev 12 for PowerPoint" xfId="3531"/>
    <cellStyle name="Normal 20" xfId="3532"/>
    <cellStyle name="Normal 20 10 2" xfId="3533"/>
    <cellStyle name="Normal 20 10 2 2" xfId="3534"/>
    <cellStyle name="Normal 20 2" xfId="3535"/>
    <cellStyle name="Normal 20 2 2" xfId="3536"/>
    <cellStyle name="Normal 20 3" xfId="3537"/>
    <cellStyle name="Normal 20 3 2" xfId="3538"/>
    <cellStyle name="Normal 20 4" xfId="3539"/>
    <cellStyle name="Normal 20 4 2" xfId="3540"/>
    <cellStyle name="Normal 20 5" xfId="3541"/>
    <cellStyle name="Normal 20 6" xfId="3542"/>
    <cellStyle name="Normal 21" xfId="3543"/>
    <cellStyle name="Normal 21 2" xfId="3544"/>
    <cellStyle name="Normal 21 2 2" xfId="3545"/>
    <cellStyle name="Normal 21 3" xfId="3546"/>
    <cellStyle name="Normal 21 3 2" xfId="3547"/>
    <cellStyle name="Normal 21 4" xfId="3548"/>
    <cellStyle name="Normal 21 4 2" xfId="3549"/>
    <cellStyle name="Normal 21 5" xfId="3550"/>
    <cellStyle name="Normal 21 5 2" xfId="3551"/>
    <cellStyle name="Normal 21 6" xfId="3552"/>
    <cellStyle name="Normal 21 6 2" xfId="3553"/>
    <cellStyle name="Normal 21 7" xfId="3554"/>
    <cellStyle name="Normal 21 7 2" xfId="3555"/>
    <cellStyle name="Normal 21 8" xfId="3556"/>
    <cellStyle name="Normal 21 9" xfId="3557"/>
    <cellStyle name="Normal 22" xfId="3558"/>
    <cellStyle name="Normal 22 2" xfId="3559"/>
    <cellStyle name="Normal 22 2 2" xfId="3560"/>
    <cellStyle name="Normal 22 3" xfId="3561"/>
    <cellStyle name="Normal 22 3 2" xfId="3562"/>
    <cellStyle name="Normal 22 4" xfId="3563"/>
    <cellStyle name="Normal 22 4 2" xfId="3564"/>
    <cellStyle name="Normal 22 5" xfId="3565"/>
    <cellStyle name="Normal 22 5 2" xfId="3566"/>
    <cellStyle name="Normal 22 6" xfId="3567"/>
    <cellStyle name="Normal 22 6 2" xfId="3568"/>
    <cellStyle name="Normal 22 7" xfId="3569"/>
    <cellStyle name="Normal 22 7 2" xfId="3570"/>
    <cellStyle name="Normal 22 8" xfId="3571"/>
    <cellStyle name="Normal 22 9" xfId="3572"/>
    <cellStyle name="Normal 23" xfId="3573"/>
    <cellStyle name="Normal 23 2" xfId="3574"/>
    <cellStyle name="Normal 23 2 2" xfId="3575"/>
    <cellStyle name="Normal 23 3" xfId="3576"/>
    <cellStyle name="Normal 23 3 2" xfId="3577"/>
    <cellStyle name="Normal 23 4" xfId="3578"/>
    <cellStyle name="Normal 23 4 2" xfId="3579"/>
    <cellStyle name="Normal 23 5" xfId="3580"/>
    <cellStyle name="Normal 23 5 2" xfId="3581"/>
    <cellStyle name="Normal 23 6" xfId="3582"/>
    <cellStyle name="Normal 23 6 2" xfId="3583"/>
    <cellStyle name="Normal 23 7" xfId="3584"/>
    <cellStyle name="Normal 23 7 2" xfId="3585"/>
    <cellStyle name="Normal 23 8" xfId="3586"/>
    <cellStyle name="Normal 23 9" xfId="3587"/>
    <cellStyle name="Normal 24" xfId="3588"/>
    <cellStyle name="Normal 24 2" xfId="3589"/>
    <cellStyle name="Normal 24 2 2" xfId="3590"/>
    <cellStyle name="Normal 24 3" xfId="3591"/>
    <cellStyle name="Normal 24 3 2" xfId="3592"/>
    <cellStyle name="Normal 24 4" xfId="3593"/>
    <cellStyle name="Normal 24 4 2" xfId="3594"/>
    <cellStyle name="Normal 24 5" xfId="3595"/>
    <cellStyle name="Normal 24 6" xfId="3596"/>
    <cellStyle name="Normal 25" xfId="3597"/>
    <cellStyle name="Normal 25 2" xfId="3598"/>
    <cellStyle name="Normal 25 2 2" xfId="3599"/>
    <cellStyle name="Normal 25 3" xfId="3600"/>
    <cellStyle name="Normal 25 3 2" xfId="3601"/>
    <cellStyle name="Normal 25 4" xfId="3602"/>
    <cellStyle name="Normal 25 4 2" xfId="3603"/>
    <cellStyle name="Normal 25 5" xfId="3604"/>
    <cellStyle name="Normal 25 6" xfId="3605"/>
    <cellStyle name="Normal 26" xfId="3606"/>
    <cellStyle name="Normal 26 2" xfId="3607"/>
    <cellStyle name="Normal 26 2 2" xfId="3608"/>
    <cellStyle name="Normal 26 3" xfId="3609"/>
    <cellStyle name="Normal 26 3 2" xfId="3610"/>
    <cellStyle name="Normal 26 4" xfId="3611"/>
    <cellStyle name="Normal 26 4 2" xfId="3612"/>
    <cellStyle name="Normal 26 5" xfId="3613"/>
    <cellStyle name="Normal 26 5 2" xfId="3614"/>
    <cellStyle name="Normal 26 6" xfId="3615"/>
    <cellStyle name="Normal 26 6 2" xfId="3616"/>
    <cellStyle name="Normal 26 7" xfId="3617"/>
    <cellStyle name="Normal 26 7 2" xfId="3618"/>
    <cellStyle name="Normal 26 8" xfId="3619"/>
    <cellStyle name="Normal 26 9" xfId="3620"/>
    <cellStyle name="Normal 27" xfId="3621"/>
    <cellStyle name="Normal 27 2" xfId="3622"/>
    <cellStyle name="Normal 27 2 2" xfId="3623"/>
    <cellStyle name="Normal 27 3" xfId="3624"/>
    <cellStyle name="Normal 27 3 2" xfId="3625"/>
    <cellStyle name="Normal 27 4" xfId="3626"/>
    <cellStyle name="Normal 27 4 2" xfId="3627"/>
    <cellStyle name="Normal 27 5" xfId="3628"/>
    <cellStyle name="Normal 27 6" xfId="3629"/>
    <cellStyle name="Normal 28" xfId="3630"/>
    <cellStyle name="Normal 28 2" xfId="3631"/>
    <cellStyle name="Normal 28 2 2" xfId="3632"/>
    <cellStyle name="Normal 28 3" xfId="3633"/>
    <cellStyle name="Normal 28 3 2" xfId="3634"/>
    <cellStyle name="Normal 28 4" xfId="3635"/>
    <cellStyle name="Normal 28 4 2" xfId="3636"/>
    <cellStyle name="Normal 28 5" xfId="3637"/>
    <cellStyle name="Normal 28 5 2" xfId="3638"/>
    <cellStyle name="Normal 28 6" xfId="3639"/>
    <cellStyle name="Normal 28 6 2" xfId="3640"/>
    <cellStyle name="Normal 28 7" xfId="3641"/>
    <cellStyle name="Normal 28 7 2" xfId="3642"/>
    <cellStyle name="Normal 28 8" xfId="3643"/>
    <cellStyle name="Normal 28 9" xfId="3644"/>
    <cellStyle name="Normal 29" xfId="3645"/>
    <cellStyle name="Normal 29 2" xfId="3646"/>
    <cellStyle name="Normal 29 2 2" xfId="3647"/>
    <cellStyle name="Normal 29 3" xfId="3648"/>
    <cellStyle name="Normal 29 3 2" xfId="3649"/>
    <cellStyle name="Normal 29 4" xfId="3650"/>
    <cellStyle name="Normal 29 4 2" xfId="3651"/>
    <cellStyle name="Normal 29 5" xfId="3652"/>
    <cellStyle name="Normal 29 5 2" xfId="3653"/>
    <cellStyle name="Normal 29 6" xfId="3654"/>
    <cellStyle name="Normal 29 6 2" xfId="3655"/>
    <cellStyle name="Normal 29 7" xfId="3656"/>
    <cellStyle name="Normal 29 7 2" xfId="3657"/>
    <cellStyle name="Normal 29 8" xfId="3658"/>
    <cellStyle name="Normal 29 9" xfId="3659"/>
    <cellStyle name="Normal 3" xfId="72"/>
    <cellStyle name="Normal 3 10" xfId="3660"/>
    <cellStyle name="Normal 3 10 2" xfId="3661"/>
    <cellStyle name="Normal 3 10 3" xfId="3662"/>
    <cellStyle name="Normal 3 11" xfId="3663"/>
    <cellStyle name="Normal 3 11 2" xfId="3664"/>
    <cellStyle name="Normal 3 12" xfId="3665"/>
    <cellStyle name="Normal 3 12 2" xfId="3666"/>
    <cellStyle name="Normal 3 13" xfId="3667"/>
    <cellStyle name="Normal 3 13 2" xfId="3668"/>
    <cellStyle name="Normal 3 14" xfId="3669"/>
    <cellStyle name="Normal 3 2" xfId="3670"/>
    <cellStyle name="Normal 3 2 2" xfId="3671"/>
    <cellStyle name="Normal 3 2 2 2" xfId="3672"/>
    <cellStyle name="Normal 3 2 2 2 2" xfId="3673"/>
    <cellStyle name="Normal 3 2 2 3" xfId="3674"/>
    <cellStyle name="Normal 3 2 2 3 2" xfId="3675"/>
    <cellStyle name="Normal 3 2 2 4" xfId="3676"/>
    <cellStyle name="Normal 3 2 2 4 2" xfId="3677"/>
    <cellStyle name="Normal 3 2 2 5" xfId="3678"/>
    <cellStyle name="Normal 3 2 3" xfId="3679"/>
    <cellStyle name="Normal 3 2 3 2" xfId="3680"/>
    <cellStyle name="Normal 3 2 3 2 2" xfId="3681"/>
    <cellStyle name="Normal 3 2 4" xfId="3682"/>
    <cellStyle name="Normal 3 2 4 2" xfId="3683"/>
    <cellStyle name="Normal 3 2 5" xfId="3684"/>
    <cellStyle name="Normal 3 2_2D - MAY 24 2010 Ten Year ATRR Forecast for Stakeholders - Updated to SL Rev 12 for PowerPoint" xfId="3685"/>
    <cellStyle name="Normal 3 3" xfId="3686"/>
    <cellStyle name="Normal 3 3 2" xfId="3687"/>
    <cellStyle name="Normal 3 3 2 2" xfId="3688"/>
    <cellStyle name="Normal 3 3 2 2 2" xfId="3689"/>
    <cellStyle name="Normal 3 3 2 2 2 2" xfId="3690"/>
    <cellStyle name="Normal 3 3 2 2 3" xfId="3691"/>
    <cellStyle name="Normal 3 3 2 3" xfId="3692"/>
    <cellStyle name="Normal 3 3 2 3 2" xfId="3693"/>
    <cellStyle name="Normal 3 3 3" xfId="3694"/>
    <cellStyle name="Normal 3 3 3 2" xfId="3695"/>
    <cellStyle name="Normal 3 3 3 2 2" xfId="3696"/>
    <cellStyle name="Normal 3 3 4" xfId="3697"/>
    <cellStyle name="Normal 3 3 4 2" xfId="3698"/>
    <cellStyle name="Normal 3 3 5" xfId="3699"/>
    <cellStyle name="Normal 3 3 5 2" xfId="3700"/>
    <cellStyle name="Normal 3 4" xfId="3701"/>
    <cellStyle name="Normal 3 4 2" xfId="3702"/>
    <cellStyle name="Normal 3 4 2 2" xfId="3703"/>
    <cellStyle name="Normal 3 4 3" xfId="3704"/>
    <cellStyle name="Normal 3 4 4" xfId="3705"/>
    <cellStyle name="Normal 3 4 4 2" xfId="3706"/>
    <cellStyle name="Normal 3 5" xfId="3707"/>
    <cellStyle name="Normal 3 5 2" xfId="3708"/>
    <cellStyle name="Normal 3 5 2 2" xfId="3709"/>
    <cellStyle name="Normal 3 5 3" xfId="3710"/>
    <cellStyle name="Normal 3 5 3 2" xfId="3711"/>
    <cellStyle name="Normal 3 6" xfId="3712"/>
    <cellStyle name="Normal 3 6 2" xfId="3713"/>
    <cellStyle name="Normal 3 6 2 2" xfId="3714"/>
    <cellStyle name="Normal 3 7" xfId="3715"/>
    <cellStyle name="Normal 3 7 2" xfId="3716"/>
    <cellStyle name="Normal 3 7 2 2" xfId="3717"/>
    <cellStyle name="Normal 3 7 3" xfId="3718"/>
    <cellStyle name="Normal 3 8" xfId="3719"/>
    <cellStyle name="Normal 3 8 2" xfId="3720"/>
    <cellStyle name="Normal 3 8 2 2" xfId="3721"/>
    <cellStyle name="Normal 3 8 3" xfId="3722"/>
    <cellStyle name="Normal 3 9" xfId="3723"/>
    <cellStyle name="Normal 3 9 2" xfId="3724"/>
    <cellStyle name="Normal 3 9 2 2" xfId="3725"/>
    <cellStyle name="Normal 3 9 3" xfId="3726"/>
    <cellStyle name="Normal 3 9 3 2" xfId="3727"/>
    <cellStyle name="Normal 3 9 4" xfId="3728"/>
    <cellStyle name="Normal 3_108 Summary" xfId="3729"/>
    <cellStyle name="Normal 30" xfId="3730"/>
    <cellStyle name="Normal 30 2" xfId="3731"/>
    <cellStyle name="Normal 30 2 2" xfId="3732"/>
    <cellStyle name="Normal 30 3" xfId="3733"/>
    <cellStyle name="Normal 30 3 2" xfId="3734"/>
    <cellStyle name="Normal 30 4" xfId="3735"/>
    <cellStyle name="Normal 30 4 2" xfId="3736"/>
    <cellStyle name="Normal 30 5" xfId="3737"/>
    <cellStyle name="Normal 30 6" xfId="3738"/>
    <cellStyle name="Normal 31" xfId="3739"/>
    <cellStyle name="Normal 31 10 2" xfId="3740"/>
    <cellStyle name="Normal 31 10 2 2" xfId="3741"/>
    <cellStyle name="Normal 31 2" xfId="3742"/>
    <cellStyle name="Normal 31 2 2" xfId="3743"/>
    <cellStyle name="Normal 31 3" xfId="3744"/>
    <cellStyle name="Normal 31 3 2" xfId="3745"/>
    <cellStyle name="Normal 31 4" xfId="3746"/>
    <cellStyle name="Normal 31 4 2" xfId="3747"/>
    <cellStyle name="Normal 31 5" xfId="3748"/>
    <cellStyle name="Normal 31 6" xfId="3749"/>
    <cellStyle name="Normal 32" xfId="3750"/>
    <cellStyle name="Normal 32 10 2" xfId="3751"/>
    <cellStyle name="Normal 32 10 2 2" xfId="3752"/>
    <cellStyle name="Normal 32 2" xfId="3753"/>
    <cellStyle name="Normal 32 2 2" xfId="3754"/>
    <cellStyle name="Normal 32 3" xfId="3755"/>
    <cellStyle name="Normal 32 3 2" xfId="3756"/>
    <cellStyle name="Normal 32 4" xfId="3757"/>
    <cellStyle name="Normal 32 4 2" xfId="3758"/>
    <cellStyle name="Normal 32 5" xfId="3759"/>
    <cellStyle name="Normal 32 6" xfId="3760"/>
    <cellStyle name="Normal 33" xfId="3761"/>
    <cellStyle name="Normal 33 2" xfId="3762"/>
    <cellStyle name="Normal 33 2 2" xfId="3763"/>
    <cellStyle name="Normal 33 3" xfId="3764"/>
    <cellStyle name="Normal 33 3 2" xfId="3765"/>
    <cellStyle name="Normal 33 4" xfId="3766"/>
    <cellStyle name="Normal 33 4 2" xfId="3767"/>
    <cellStyle name="Normal 33 5" xfId="3768"/>
    <cellStyle name="Normal 33 6" xfId="3769"/>
    <cellStyle name="Normal 34" xfId="3770"/>
    <cellStyle name="Normal 34 2" xfId="3771"/>
    <cellStyle name="Normal 34 2 2" xfId="3772"/>
    <cellStyle name="Normal 34 3" xfId="3773"/>
    <cellStyle name="Normal 34 3 2" xfId="3774"/>
    <cellStyle name="Normal 34 4" xfId="3775"/>
    <cellStyle name="Normal 34 4 2" xfId="3776"/>
    <cellStyle name="Normal 34 5" xfId="3777"/>
    <cellStyle name="Normal 34 6" xfId="3778"/>
    <cellStyle name="Normal 35" xfId="3779"/>
    <cellStyle name="Normal 35 2" xfId="3780"/>
    <cellStyle name="Normal 35 2 2" xfId="3781"/>
    <cellStyle name="Normal 35 2 2 2" xfId="3782"/>
    <cellStyle name="Normal 35 2 2 2 2" xfId="3783"/>
    <cellStyle name="Normal 35 2 2 2 2 2" xfId="3784"/>
    <cellStyle name="Normal 35 2 2 2 2 2 2" xfId="7122"/>
    <cellStyle name="Normal 35 2 2 2 2 3" xfId="7123"/>
    <cellStyle name="Normal 35 2 2 2 3" xfId="3785"/>
    <cellStyle name="Normal 35 2 2 2 3 2" xfId="7124"/>
    <cellStyle name="Normal 35 2 2 2 4" xfId="7125"/>
    <cellStyle name="Normal 35 2 2 3" xfId="3786"/>
    <cellStyle name="Normal 35 2 2 3 2" xfId="3787"/>
    <cellStyle name="Normal 35 2 2 3 2 2" xfId="7126"/>
    <cellStyle name="Normal 35 2 2 3 3" xfId="7127"/>
    <cellStyle name="Normal 35 2 2 4" xfId="3788"/>
    <cellStyle name="Normal 35 2 2 4 2" xfId="7128"/>
    <cellStyle name="Normal 35 2 2 5" xfId="3789"/>
    <cellStyle name="Normal 35 2 3" xfId="3790"/>
    <cellStyle name="Normal 35 2 3 2" xfId="3791"/>
    <cellStyle name="Normal 35 2 3 2 2" xfId="3792"/>
    <cellStyle name="Normal 35 2 3 2 2 2" xfId="7129"/>
    <cellStyle name="Normal 35 2 3 2 3" xfId="7130"/>
    <cellStyle name="Normal 35 2 3 3" xfId="3793"/>
    <cellStyle name="Normal 35 2 3 3 2" xfId="7131"/>
    <cellStyle name="Normal 35 2 3 4" xfId="7132"/>
    <cellStyle name="Normal 35 2 4" xfId="3794"/>
    <cellStyle name="Normal 35 2 4 2" xfId="3795"/>
    <cellStyle name="Normal 35 2 4 2 2" xfId="7133"/>
    <cellStyle name="Normal 35 2 4 3" xfId="7134"/>
    <cellStyle name="Normal 35 2 5" xfId="3796"/>
    <cellStyle name="Normal 35 2 5 2" xfId="7135"/>
    <cellStyle name="Normal 35 2 6" xfId="7136"/>
    <cellStyle name="Normal 35 3" xfId="3797"/>
    <cellStyle name="Normal 35 3 2" xfId="3798"/>
    <cellStyle name="Normal 35 3 2 2" xfId="3799"/>
    <cellStyle name="Normal 35 3 2 2 2" xfId="3800"/>
    <cellStyle name="Normal 35 3 2 2 2 2" xfId="3801"/>
    <cellStyle name="Normal 35 3 2 2 2 2 2" xfId="7137"/>
    <cellStyle name="Normal 35 3 2 2 2 3" xfId="7138"/>
    <cellStyle name="Normal 35 3 2 2 3" xfId="3802"/>
    <cellStyle name="Normal 35 3 2 2 3 2" xfId="7139"/>
    <cellStyle name="Normal 35 3 2 2 4" xfId="7140"/>
    <cellStyle name="Normal 35 3 2 3" xfId="3803"/>
    <cellStyle name="Normal 35 3 2 3 2" xfId="3804"/>
    <cellStyle name="Normal 35 3 2 3 2 2" xfId="7141"/>
    <cellStyle name="Normal 35 3 2 3 3" xfId="7142"/>
    <cellStyle name="Normal 35 3 2 4" xfId="3805"/>
    <cellStyle name="Normal 35 3 2 4 2" xfId="7143"/>
    <cellStyle name="Normal 35 3 2 5" xfId="7144"/>
    <cellStyle name="Normal 35 3 3" xfId="3806"/>
    <cellStyle name="Normal 35 3 3 2" xfId="3807"/>
    <cellStyle name="Normal 35 3 3 2 2" xfId="3808"/>
    <cellStyle name="Normal 35 3 3 2 2 2" xfId="7145"/>
    <cellStyle name="Normal 35 3 3 2 3" xfId="7146"/>
    <cellStyle name="Normal 35 3 3 3" xfId="3809"/>
    <cellStyle name="Normal 35 3 3 3 2" xfId="7147"/>
    <cellStyle name="Normal 35 3 3 4" xfId="7148"/>
    <cellStyle name="Normal 35 3 4" xfId="3810"/>
    <cellStyle name="Normal 35 3 4 2" xfId="3811"/>
    <cellStyle name="Normal 35 3 4 2 2" xfId="7149"/>
    <cellStyle name="Normal 35 3 4 3" xfId="7150"/>
    <cellStyle name="Normal 35 3 5" xfId="3812"/>
    <cellStyle name="Normal 35 3 5 2" xfId="7151"/>
    <cellStyle name="Normal 35 3 6" xfId="3813"/>
    <cellStyle name="Normal 35 4" xfId="3814"/>
    <cellStyle name="Normal 35 4 2" xfId="3815"/>
    <cellStyle name="Normal 35 4 2 2" xfId="3816"/>
    <cellStyle name="Normal 35 4 2 2 2" xfId="3817"/>
    <cellStyle name="Normal 35 4 2 2 2 2" xfId="7152"/>
    <cellStyle name="Normal 35 4 2 2 3" xfId="7153"/>
    <cellStyle name="Normal 35 4 2 3" xfId="3818"/>
    <cellStyle name="Normal 35 4 2 3 2" xfId="7154"/>
    <cellStyle name="Normal 35 4 2 4" xfId="7155"/>
    <cellStyle name="Normal 35 4 3" xfId="3819"/>
    <cellStyle name="Normal 35 4 3 2" xfId="3820"/>
    <cellStyle name="Normal 35 4 3 2 2" xfId="7156"/>
    <cellStyle name="Normal 35 4 3 3" xfId="7157"/>
    <cellStyle name="Normal 35 4 4" xfId="3821"/>
    <cellStyle name="Normal 35 4 4 2" xfId="7158"/>
    <cellStyle name="Normal 35 4 5" xfId="3822"/>
    <cellStyle name="Normal 35 5" xfId="3823"/>
    <cellStyle name="Normal 35 5 2" xfId="3824"/>
    <cellStyle name="Normal 35 5 2 2" xfId="3825"/>
    <cellStyle name="Normal 35 5 2 2 2" xfId="7159"/>
    <cellStyle name="Normal 35 5 2 3" xfId="7160"/>
    <cellStyle name="Normal 35 5 3" xfId="3826"/>
    <cellStyle name="Normal 35 5 3 2" xfId="7161"/>
    <cellStyle name="Normal 35 5 4" xfId="3827"/>
    <cellStyle name="Normal 35 6" xfId="3828"/>
    <cellStyle name="Normal 35 6 2" xfId="3829"/>
    <cellStyle name="Normal 35 6 2 2" xfId="7162"/>
    <cellStyle name="Normal 35 6 3" xfId="3830"/>
    <cellStyle name="Normal 35 7" xfId="3831"/>
    <cellStyle name="Normal 35 7 2" xfId="3832"/>
    <cellStyle name="Normal 35 8" xfId="7163"/>
    <cellStyle name="Normal 36" xfId="3833"/>
    <cellStyle name="Normal 36 2" xfId="3834"/>
    <cellStyle name="Normal 36 2 2" xfId="3835"/>
    <cellStyle name="Normal 36 2 3" xfId="3836"/>
    <cellStyle name="Normal 36 3" xfId="3837"/>
    <cellStyle name="Normal 36 3 2" xfId="3838"/>
    <cellStyle name="Normal 36 4" xfId="3839"/>
    <cellStyle name="Normal 36 4 2" xfId="3840"/>
    <cellStyle name="Normal 36 5" xfId="3841"/>
    <cellStyle name="Normal 36 5 2" xfId="3842"/>
    <cellStyle name="Normal 36 6" xfId="3843"/>
    <cellStyle name="Normal 36 6 2" xfId="3844"/>
    <cellStyle name="Normal 36 7" xfId="3845"/>
    <cellStyle name="Normal 37" xfId="3846"/>
    <cellStyle name="Normal 37 2" xfId="3847"/>
    <cellStyle name="Normal 37 2 2" xfId="3848"/>
    <cellStyle name="Normal 37 3" xfId="3849"/>
    <cellStyle name="Normal 37 3 2" xfId="3850"/>
    <cellStyle name="Normal 37 4" xfId="3851"/>
    <cellStyle name="Normal 37 5" xfId="3852"/>
    <cellStyle name="Normal 38" xfId="3853"/>
    <cellStyle name="Normal 38 2" xfId="3854"/>
    <cellStyle name="Normal 38 2 2" xfId="3855"/>
    <cellStyle name="Normal 38 3" xfId="3856"/>
    <cellStyle name="Normal 38 3 2" xfId="3857"/>
    <cellStyle name="Normal 38 4" xfId="3858"/>
    <cellStyle name="Normal 39" xfId="3859"/>
    <cellStyle name="Normal 39 2" xfId="3860"/>
    <cellStyle name="Normal 39 2 2" xfId="3861"/>
    <cellStyle name="Normal 39 3" xfId="3862"/>
    <cellStyle name="Normal 39 3 2" xfId="3863"/>
    <cellStyle name="Normal 39 4" xfId="3864"/>
    <cellStyle name="Normal 4" xfId="73"/>
    <cellStyle name="Normal 4 2" xfId="3865"/>
    <cellStyle name="Normal 4 2 2" xfId="3866"/>
    <cellStyle name="Normal 4 2 3" xfId="3867"/>
    <cellStyle name="Normal 4 2 4" xfId="3868"/>
    <cellStyle name="Normal 4 2 4 2" xfId="3869"/>
    <cellStyle name="Normal 4 3" xfId="3870"/>
    <cellStyle name="Normal 4 3 2" xfId="3871"/>
    <cellStyle name="Normal 4 3 2 2" xfId="3872"/>
    <cellStyle name="Normal 4 3 2 2 2" xfId="3873"/>
    <cellStyle name="Normal 4 3 2 3" xfId="3874"/>
    <cellStyle name="Normal 4 3 2 4" xfId="3875"/>
    <cellStyle name="Normal 4 3 2 5" xfId="3876"/>
    <cellStyle name="Normal 4 3 3" xfId="3877"/>
    <cellStyle name="Normal 4 3 4" xfId="3878"/>
    <cellStyle name="Normal 4 3 4 2" xfId="3879"/>
    <cellStyle name="Normal 4 3 5" xfId="3880"/>
    <cellStyle name="Normal 4 4" xfId="3881"/>
    <cellStyle name="Normal 4 4 2" xfId="3882"/>
    <cellStyle name="Normal 4 4 2 2" xfId="3883"/>
    <cellStyle name="Normal 4 4 3" xfId="3884"/>
    <cellStyle name="Normal 4 4 4" xfId="3885"/>
    <cellStyle name="Normal 4 4 4 2" xfId="3886"/>
    <cellStyle name="Normal 4 4 5" xfId="3887"/>
    <cellStyle name="Normal 4 5" xfId="3888"/>
    <cellStyle name="Normal 4 5 2" xfId="3889"/>
    <cellStyle name="Normal 4 5 3" xfId="3890"/>
    <cellStyle name="Normal 4 5 3 2" xfId="3891"/>
    <cellStyle name="Normal 4 6" xfId="3892"/>
    <cellStyle name="Normal 4 6 2" xfId="3893"/>
    <cellStyle name="Normal 4 7" xfId="3894"/>
    <cellStyle name="Normal 4_2D - MAY 24 2010 Ten Year ATRR Forecast for Stakeholders - Updated to SL Rev 12 for PowerPoint" xfId="3895"/>
    <cellStyle name="Normal 40" xfId="3896"/>
    <cellStyle name="Normal 40 2" xfId="3897"/>
    <cellStyle name="Normal 40 2 2" xfId="3898"/>
    <cellStyle name="Normal 40 3" xfId="3899"/>
    <cellStyle name="Normal 40 3 2" xfId="3900"/>
    <cellStyle name="Normal 40 4" xfId="3901"/>
    <cellStyle name="Normal 40 4 2" xfId="3902"/>
    <cellStyle name="Normal 40 5" xfId="3903"/>
    <cellStyle name="Normal 40 5 2" xfId="3904"/>
    <cellStyle name="Normal 40 6" xfId="3905"/>
    <cellStyle name="Normal 40 6 2" xfId="3906"/>
    <cellStyle name="Normal 40 7" xfId="3907"/>
    <cellStyle name="Normal 41" xfId="3908"/>
    <cellStyle name="Normal 41 2" xfId="3909"/>
    <cellStyle name="Normal 41 2 2" xfId="3910"/>
    <cellStyle name="Normal 41 2 2 2" xfId="3911"/>
    <cellStyle name="Normal 41 2 2 2 2" xfId="3912"/>
    <cellStyle name="Normal 41 2 2 3" xfId="3913"/>
    <cellStyle name="Normal 41 2 2 3 2" xfId="3914"/>
    <cellStyle name="Normal 41 2 2 4" xfId="3915"/>
    <cellStyle name="Normal 41 2 3" xfId="3916"/>
    <cellStyle name="Normal 41 2 3 2" xfId="3917"/>
    <cellStyle name="Normal 41 2 4" xfId="3918"/>
    <cellStyle name="Normal 41 2 4 2" xfId="3919"/>
    <cellStyle name="Normal 41 2 5" xfId="3920"/>
    <cellStyle name="Normal 41 3" xfId="3921"/>
    <cellStyle name="Normal 41 3 2" xfId="3922"/>
    <cellStyle name="Normal 41 4" xfId="3923"/>
    <cellStyle name="Normal 41 4 2" xfId="3924"/>
    <cellStyle name="Normal 41 5" xfId="3925"/>
    <cellStyle name="Normal 41 5 2" xfId="3926"/>
    <cellStyle name="Normal 41 6" xfId="3927"/>
    <cellStyle name="Normal 41 6 2" xfId="3928"/>
    <cellStyle name="Normal 41 7" xfId="3929"/>
    <cellStyle name="Normal 42" xfId="3930"/>
    <cellStyle name="Normal 42 2" xfId="3931"/>
    <cellStyle name="Normal 42 2 2" xfId="3932"/>
    <cellStyle name="Normal 42 3" xfId="3933"/>
    <cellStyle name="Normal 42 3 2" xfId="3934"/>
    <cellStyle name="Normal 42 4" xfId="3935"/>
    <cellStyle name="Normal 43" xfId="3936"/>
    <cellStyle name="Normal 43 2" xfId="3937"/>
    <cellStyle name="Normal 43 2 2" xfId="3938"/>
    <cellStyle name="Normal 43 3" xfId="3939"/>
    <cellStyle name="Normal 43 3 2" xfId="3940"/>
    <cellStyle name="Normal 43 4" xfId="3941"/>
    <cellStyle name="Normal 44" xfId="3942"/>
    <cellStyle name="Normal 44 2" xfId="3943"/>
    <cellStyle name="Normal 44 2 2" xfId="3944"/>
    <cellStyle name="Normal 44 3" xfId="3945"/>
    <cellStyle name="Normal 44 3 2" xfId="3946"/>
    <cellStyle name="Normal 44 4" xfId="3947"/>
    <cellStyle name="Normal 44 4 2" xfId="3948"/>
    <cellStyle name="Normal 44 5" xfId="3949"/>
    <cellStyle name="Normal 44 5 2" xfId="3950"/>
    <cellStyle name="Normal 44 6" xfId="3951"/>
    <cellStyle name="Normal 44 6 2" xfId="3952"/>
    <cellStyle name="Normal 44 7" xfId="3953"/>
    <cellStyle name="Normal 45" xfId="3954"/>
    <cellStyle name="Normal 45 2" xfId="3955"/>
    <cellStyle name="Normal 45 2 2" xfId="3956"/>
    <cellStyle name="Normal 45 3" xfId="3957"/>
    <cellStyle name="Normal 45 3 2" xfId="3958"/>
    <cellStyle name="Normal 45 4" xfId="3959"/>
    <cellStyle name="Normal 45 4 2" xfId="3960"/>
    <cellStyle name="Normal 45 5" xfId="3961"/>
    <cellStyle name="Normal 45 5 2" xfId="3962"/>
    <cellStyle name="Normal 45 6" xfId="3963"/>
    <cellStyle name="Normal 45 6 2" xfId="3964"/>
    <cellStyle name="Normal 45 7" xfId="3965"/>
    <cellStyle name="Normal 46" xfId="3966"/>
    <cellStyle name="Normal 46 2" xfId="3967"/>
    <cellStyle name="Normal 46 2 2" xfId="3968"/>
    <cellStyle name="Normal 46 3" xfId="3969"/>
    <cellStyle name="Normal 46 3 2" xfId="3970"/>
    <cellStyle name="Normal 46 4" xfId="3971"/>
    <cellStyle name="Normal 47" xfId="3972"/>
    <cellStyle name="Normal 47 2" xfId="3973"/>
    <cellStyle name="Normal 47 2 2" xfId="3974"/>
    <cellStyle name="Normal 47 3" xfId="3975"/>
    <cellStyle name="Normal 47 3 2" xfId="3976"/>
    <cellStyle name="Normal 47 4" xfId="3977"/>
    <cellStyle name="Normal 48" xfId="3978"/>
    <cellStyle name="Normal 48 2" xfId="3979"/>
    <cellStyle name="Normal 48 2 2" xfId="3980"/>
    <cellStyle name="Normal 48 3" xfId="3981"/>
    <cellStyle name="Normal 48 3 2" xfId="3982"/>
    <cellStyle name="Normal 48 4" xfId="3983"/>
    <cellStyle name="Normal 49" xfId="3984"/>
    <cellStyle name="Normal 49 2" xfId="3985"/>
    <cellStyle name="Normal 49 2 2" xfId="3986"/>
    <cellStyle name="Normal 49 3" xfId="3987"/>
    <cellStyle name="Normal 49 3 2" xfId="3988"/>
    <cellStyle name="Normal 49 4" xfId="3989"/>
    <cellStyle name="Normal 5" xfId="3990"/>
    <cellStyle name="Normal 5 10" xfId="3991"/>
    <cellStyle name="Normal 5 10 2" xfId="3992"/>
    <cellStyle name="Normal 5 11" xfId="3993"/>
    <cellStyle name="Normal 5 11 2" xfId="3994"/>
    <cellStyle name="Normal 5 12" xfId="3995"/>
    <cellStyle name="Normal 5 2" xfId="3996"/>
    <cellStyle name="Normal 5 2 2" xfId="3997"/>
    <cellStyle name="Normal 5 2 2 2" xfId="3998"/>
    <cellStyle name="Normal 5 2 2 2 2" xfId="3999"/>
    <cellStyle name="Normal 5 2 3" xfId="4000"/>
    <cellStyle name="Normal 5 2 3 2" xfId="4001"/>
    <cellStyle name="Normal 5 2 3 3" xfId="4002"/>
    <cellStyle name="Normal 5 2 4" xfId="4003"/>
    <cellStyle name="Normal 5 2 4 2" xfId="4004"/>
    <cellStyle name="Normal 5 2 5" xfId="4005"/>
    <cellStyle name="Normal 5 2 5 2" xfId="4006"/>
    <cellStyle name="Normal 5 2 6" xfId="4007"/>
    <cellStyle name="Normal 5 2 6 2" xfId="4008"/>
    <cellStyle name="Normal 5 2 7" xfId="4009"/>
    <cellStyle name="Normal 5 2 7 2" xfId="4010"/>
    <cellStyle name="Normal 5 3" xfId="4011"/>
    <cellStyle name="Normal 5 3 2" xfId="4012"/>
    <cellStyle name="Normal 5 3 3" xfId="4013"/>
    <cellStyle name="Normal 5 4" xfId="4014"/>
    <cellStyle name="Normal 5 4 2" xfId="4015"/>
    <cellStyle name="Normal 5 4 2 2" xfId="4016"/>
    <cellStyle name="Normal 5 5" xfId="4017"/>
    <cellStyle name="Normal 5 5 2" xfId="4018"/>
    <cellStyle name="Normal 5 5 2 2" xfId="4019"/>
    <cellStyle name="Normal 5 5 2 2 2" xfId="4020"/>
    <cellStyle name="Normal 5 5 2 3" xfId="4021"/>
    <cellStyle name="Normal 5 5 3" xfId="4022"/>
    <cellStyle name="Normal 5 5 3 2" xfId="4023"/>
    <cellStyle name="Normal 5 5 4" xfId="4024"/>
    <cellStyle name="Normal 5 6" xfId="4025"/>
    <cellStyle name="Normal 5 6 2" xfId="4026"/>
    <cellStyle name="Normal 5 6 2 2" xfId="4027"/>
    <cellStyle name="Normal 5 6 2 2 2" xfId="4028"/>
    <cellStyle name="Normal 5 6 2 3" xfId="4029"/>
    <cellStyle name="Normal 5 6 3" xfId="4030"/>
    <cellStyle name="Normal 5 6 3 2" xfId="4031"/>
    <cellStyle name="Normal 5 6 4" xfId="4032"/>
    <cellStyle name="Normal 5 7" xfId="4033"/>
    <cellStyle name="Normal 5 7 2" xfId="4034"/>
    <cellStyle name="Normal 5 7 2 2" xfId="4035"/>
    <cellStyle name="Normal 5 7 2 2 2" xfId="4036"/>
    <cellStyle name="Normal 5 7 2 3" xfId="4037"/>
    <cellStyle name="Normal 5 7 3" xfId="4038"/>
    <cellStyle name="Normal 5 7 3 2" xfId="4039"/>
    <cellStyle name="Normal 5 7 4" xfId="4040"/>
    <cellStyle name="Normal 5 8" xfId="4041"/>
    <cellStyle name="Normal 5 8 2" xfId="4042"/>
    <cellStyle name="Normal 5 8 2 2" xfId="4043"/>
    <cellStyle name="Normal 5 8 3" xfId="4044"/>
    <cellStyle name="Normal 5 9" xfId="4045"/>
    <cellStyle name="Normal 5 9 2" xfId="4046"/>
    <cellStyle name="Normal 5 9 2 2" xfId="4047"/>
    <cellStyle name="Normal 5 9 3" xfId="4048"/>
    <cellStyle name="Normal 50" xfId="4049"/>
    <cellStyle name="Normal 50 2" xfId="4050"/>
    <cellStyle name="Normal 50 2 2" xfId="4051"/>
    <cellStyle name="Normal 50 3" xfId="4052"/>
    <cellStyle name="Normal 50 3 2" xfId="4053"/>
    <cellStyle name="Normal 50 4" xfId="4054"/>
    <cellStyle name="Normal 51" xfId="4055"/>
    <cellStyle name="Normal 51 2" xfId="4056"/>
    <cellStyle name="Normal 51 2 2" xfId="4057"/>
    <cellStyle name="Normal 51 3" xfId="4058"/>
    <cellStyle name="Normal 51 3 2" xfId="4059"/>
    <cellStyle name="Normal 51 4" xfId="4060"/>
    <cellStyle name="Normal 52" xfId="4061"/>
    <cellStyle name="Normal 52 2" xfId="4062"/>
    <cellStyle name="Normal 52 2 2" xfId="4063"/>
    <cellStyle name="Normal 52 3" xfId="4064"/>
    <cellStyle name="Normal 52 3 2" xfId="4065"/>
    <cellStyle name="Normal 52 4" xfId="4066"/>
    <cellStyle name="Normal 53" xfId="4067"/>
    <cellStyle name="Normal 53 2" xfId="4068"/>
    <cellStyle name="Normal 53 2 2" xfId="4069"/>
    <cellStyle name="Normal 53 3" xfId="4070"/>
    <cellStyle name="Normal 53 3 2" xfId="4071"/>
    <cellStyle name="Normal 53 4" xfId="4072"/>
    <cellStyle name="Normal 54" xfId="4073"/>
    <cellStyle name="Normal 54 2" xfId="4074"/>
    <cellStyle name="Normal 54 2 2" xfId="4075"/>
    <cellStyle name="Normal 54 3" xfId="4076"/>
    <cellStyle name="Normal 54 3 2" xfId="4077"/>
    <cellStyle name="Normal 54 4" xfId="4078"/>
    <cellStyle name="Normal 55" xfId="4079"/>
    <cellStyle name="Normal 55 2" xfId="4080"/>
    <cellStyle name="Normal 55 2 2" xfId="4081"/>
    <cellStyle name="Normal 55 3" xfId="4082"/>
    <cellStyle name="Normal 55 3 2" xfId="4083"/>
    <cellStyle name="Normal 55 4" xfId="4084"/>
    <cellStyle name="Normal 56" xfId="4085"/>
    <cellStyle name="Normal 56 2" xfId="4086"/>
    <cellStyle name="Normal 56 2 2" xfId="4087"/>
    <cellStyle name="Normal 56 3" xfId="4088"/>
    <cellStyle name="Normal 56 3 2" xfId="4089"/>
    <cellStyle name="Normal 56 4" xfId="4090"/>
    <cellStyle name="Normal 57" xfId="4091"/>
    <cellStyle name="Normal 57 2" xfId="4092"/>
    <cellStyle name="Normal 57 2 2" xfId="4093"/>
    <cellStyle name="Normal 57 3" xfId="4094"/>
    <cellStyle name="Normal 57 3 2" xfId="4095"/>
    <cellStyle name="Normal 57 4" xfId="4096"/>
    <cellStyle name="Normal 58" xfId="4097"/>
    <cellStyle name="Normal 58 2" xfId="4098"/>
    <cellStyle name="Normal 58 2 2" xfId="4099"/>
    <cellStyle name="Normal 58 3" xfId="4100"/>
    <cellStyle name="Normal 58 3 2" xfId="4101"/>
    <cellStyle name="Normal 58 4" xfId="4102"/>
    <cellStyle name="Normal 59" xfId="4103"/>
    <cellStyle name="Normal 59 2" xfId="4104"/>
    <cellStyle name="Normal 59 2 2" xfId="4105"/>
    <cellStyle name="Normal 59 3" xfId="4106"/>
    <cellStyle name="Normal 59 3 2" xfId="4107"/>
    <cellStyle name="Normal 59 4" xfId="4108"/>
    <cellStyle name="Normal 6" xfId="4109"/>
    <cellStyle name="Normal 6 10" xfId="4110"/>
    <cellStyle name="Normal 6 10 2" xfId="4111"/>
    <cellStyle name="Normal 6 10 2 2" xfId="4112"/>
    <cellStyle name="Normal 6 10 2 2 2" xfId="4113"/>
    <cellStyle name="Normal 6 10 2 2 2 2" xfId="4114"/>
    <cellStyle name="Normal 6 10 2 2 2 2 2" xfId="7164"/>
    <cellStyle name="Normal 6 10 2 2 2 3" xfId="7165"/>
    <cellStyle name="Normal 6 10 2 2 3" xfId="4115"/>
    <cellStyle name="Normal 6 10 2 2 3 2" xfId="7166"/>
    <cellStyle name="Normal 6 10 2 2 4" xfId="7167"/>
    <cellStyle name="Normal 6 10 2 3" xfId="4116"/>
    <cellStyle name="Normal 6 10 2 3 2" xfId="4117"/>
    <cellStyle name="Normal 6 10 2 3 2 2" xfId="7168"/>
    <cellStyle name="Normal 6 10 2 3 3" xfId="7169"/>
    <cellStyle name="Normal 6 10 2 4" xfId="4118"/>
    <cellStyle name="Normal 6 10 2 4 2" xfId="7170"/>
    <cellStyle name="Normal 6 10 2 5" xfId="4119"/>
    <cellStyle name="Normal 6 10 3" xfId="4120"/>
    <cellStyle name="Normal 6 10 3 2" xfId="4121"/>
    <cellStyle name="Normal 6 10 3 2 2" xfId="4122"/>
    <cellStyle name="Normal 6 10 3 2 2 2" xfId="7171"/>
    <cellStyle name="Normal 6 10 3 2 3" xfId="7172"/>
    <cellStyle name="Normal 6 10 3 3" xfId="4123"/>
    <cellStyle name="Normal 6 10 3 3 2" xfId="7173"/>
    <cellStyle name="Normal 6 10 3 4" xfId="7174"/>
    <cellStyle name="Normal 6 10 4" xfId="4124"/>
    <cellStyle name="Normal 6 10 4 2" xfId="4125"/>
    <cellStyle name="Normal 6 10 4 2 2" xfId="7175"/>
    <cellStyle name="Normal 6 10 4 3" xfId="7176"/>
    <cellStyle name="Normal 6 10 5" xfId="4126"/>
    <cellStyle name="Normal 6 10 5 2" xfId="7177"/>
    <cellStyle name="Normal 6 10 6" xfId="7178"/>
    <cellStyle name="Normal 6 11" xfId="4127"/>
    <cellStyle name="Normal 6 11 2" xfId="4128"/>
    <cellStyle name="Normal 6 11 2 2" xfId="4129"/>
    <cellStyle name="Normal 6 11 3" xfId="4130"/>
    <cellStyle name="Normal 6 11 3 2" xfId="4131"/>
    <cellStyle name="Normal 6 11 4" xfId="4132"/>
    <cellStyle name="Normal 6 12" xfId="4133"/>
    <cellStyle name="Normal 6 12 2" xfId="4134"/>
    <cellStyle name="Normal 6 12 2 2" xfId="4135"/>
    <cellStyle name="Normal 6 13" xfId="4136"/>
    <cellStyle name="Normal 6 13 2" xfId="4137"/>
    <cellStyle name="Normal 6 14" xfId="4138"/>
    <cellStyle name="Normal 6 14 2" xfId="4139"/>
    <cellStyle name="Normal 6 15" xfId="4140"/>
    <cellStyle name="Normal 6 2" xfId="4141"/>
    <cellStyle name="Normal 6 2 2" xfId="4142"/>
    <cellStyle name="Normal 6 2 2 2" xfId="4143"/>
    <cellStyle name="Normal 6 2 2 2 2" xfId="4144"/>
    <cellStyle name="Normal 6 2 2 2 2 2" xfId="4145"/>
    <cellStyle name="Normal 6 2 2 2 2 2 2" xfId="4146"/>
    <cellStyle name="Normal 6 2 2 2 2 2 2 2" xfId="7179"/>
    <cellStyle name="Normal 6 2 2 2 2 2 3" xfId="7180"/>
    <cellStyle name="Normal 6 2 2 2 2 3" xfId="4147"/>
    <cellStyle name="Normal 6 2 2 2 2 3 2" xfId="7181"/>
    <cellStyle name="Normal 6 2 2 2 2 4" xfId="7182"/>
    <cellStyle name="Normal 6 2 2 2 3" xfId="4148"/>
    <cellStyle name="Normal 6 2 2 2 3 2" xfId="4149"/>
    <cellStyle name="Normal 6 2 2 2 3 2 2" xfId="7183"/>
    <cellStyle name="Normal 6 2 2 2 3 3" xfId="7184"/>
    <cellStyle name="Normal 6 2 2 2 4" xfId="4150"/>
    <cellStyle name="Normal 6 2 2 2 4 2" xfId="7185"/>
    <cellStyle name="Normal 6 2 2 2 5" xfId="4151"/>
    <cellStyle name="Normal 6 2 2 3" xfId="4152"/>
    <cellStyle name="Normal 6 2 2 3 2" xfId="4153"/>
    <cellStyle name="Normal 6 2 2 3 2 2" xfId="4154"/>
    <cellStyle name="Normal 6 2 2 3 2 2 2" xfId="7186"/>
    <cellStyle name="Normal 6 2 2 3 2 3" xfId="7187"/>
    <cellStyle name="Normal 6 2 2 3 3" xfId="4155"/>
    <cellStyle name="Normal 6 2 2 3 3 2" xfId="7188"/>
    <cellStyle name="Normal 6 2 2 3 4" xfId="4156"/>
    <cellStyle name="Normal 6 2 2 4" xfId="4157"/>
    <cellStyle name="Normal 6 2 2 4 2" xfId="4158"/>
    <cellStyle name="Normal 6 2 2 4 2 2" xfId="7189"/>
    <cellStyle name="Normal 6 2 2 4 3" xfId="4159"/>
    <cellStyle name="Normal 6 2 2 5" xfId="4160"/>
    <cellStyle name="Normal 6 2 2 5 2" xfId="7190"/>
    <cellStyle name="Normal 6 2 2 6" xfId="7191"/>
    <cellStyle name="Normal 6 2 3" xfId="4161"/>
    <cellStyle name="Normal 6 2 3 2" xfId="4162"/>
    <cellStyle name="Normal 6 2 3 2 2" xfId="4163"/>
    <cellStyle name="Normal 6 2 3 2 2 2" xfId="4164"/>
    <cellStyle name="Normal 6 2 3 2 2 2 2" xfId="4165"/>
    <cellStyle name="Normal 6 2 3 2 2 2 2 2" xfId="7192"/>
    <cellStyle name="Normal 6 2 3 2 2 2 3" xfId="7193"/>
    <cellStyle name="Normal 6 2 3 2 2 3" xfId="4166"/>
    <cellStyle name="Normal 6 2 3 2 2 3 2" xfId="7194"/>
    <cellStyle name="Normal 6 2 3 2 2 4" xfId="7195"/>
    <cellStyle name="Normal 6 2 3 2 3" xfId="4167"/>
    <cellStyle name="Normal 6 2 3 2 3 2" xfId="4168"/>
    <cellStyle name="Normal 6 2 3 2 3 2 2" xfId="7196"/>
    <cellStyle name="Normal 6 2 3 2 3 3" xfId="7197"/>
    <cellStyle name="Normal 6 2 3 2 4" xfId="4169"/>
    <cellStyle name="Normal 6 2 3 2 4 2" xfId="7198"/>
    <cellStyle name="Normal 6 2 3 2 5" xfId="4170"/>
    <cellStyle name="Normal 6 2 3 3" xfId="4171"/>
    <cellStyle name="Normal 6 2 3 3 2" xfId="4172"/>
    <cellStyle name="Normal 6 2 3 3 2 2" xfId="4173"/>
    <cellStyle name="Normal 6 2 3 3 2 2 2" xfId="7199"/>
    <cellStyle name="Normal 6 2 3 3 2 3" xfId="7200"/>
    <cellStyle name="Normal 6 2 3 3 3" xfId="4174"/>
    <cellStyle name="Normal 6 2 3 3 3 2" xfId="7201"/>
    <cellStyle name="Normal 6 2 3 3 4" xfId="7202"/>
    <cellStyle name="Normal 6 2 3 4" xfId="4175"/>
    <cellStyle name="Normal 6 2 3 4 2" xfId="4176"/>
    <cellStyle name="Normal 6 2 3 4 2 2" xfId="7203"/>
    <cellStyle name="Normal 6 2 3 4 3" xfId="7204"/>
    <cellStyle name="Normal 6 2 3 5" xfId="4177"/>
    <cellStyle name="Normal 6 2 3 5 2" xfId="7205"/>
    <cellStyle name="Normal 6 2 3 6" xfId="7206"/>
    <cellStyle name="Normal 6 2 4" xfId="4178"/>
    <cellStyle name="Normal 6 2 4 2" xfId="4179"/>
    <cellStyle name="Normal 6 2 4 2 2" xfId="4180"/>
    <cellStyle name="Normal 6 2 4 2 2 2" xfId="4181"/>
    <cellStyle name="Normal 6 2 4 2 2 2 2" xfId="7207"/>
    <cellStyle name="Normal 6 2 4 2 2 3" xfId="7208"/>
    <cellStyle name="Normal 6 2 4 2 3" xfId="4182"/>
    <cellStyle name="Normal 6 2 4 2 3 2" xfId="7209"/>
    <cellStyle name="Normal 6 2 4 2 4" xfId="7210"/>
    <cellStyle name="Normal 6 2 4 3" xfId="4183"/>
    <cellStyle name="Normal 6 2 4 3 2" xfId="4184"/>
    <cellStyle name="Normal 6 2 4 3 2 2" xfId="7211"/>
    <cellStyle name="Normal 6 2 4 3 3" xfId="7212"/>
    <cellStyle name="Normal 6 2 4 4" xfId="4185"/>
    <cellStyle name="Normal 6 2 4 4 2" xfId="7213"/>
    <cellStyle name="Normal 6 2 4 5" xfId="4186"/>
    <cellStyle name="Normal 6 2 5" xfId="4187"/>
    <cellStyle name="Normal 6 2 5 2" xfId="4188"/>
    <cellStyle name="Normal 6 2 5 2 2" xfId="4189"/>
    <cellStyle name="Normal 6 2 5 2 2 2" xfId="7214"/>
    <cellStyle name="Normal 6 2 5 2 3" xfId="7215"/>
    <cellStyle name="Normal 6 2 5 3" xfId="4190"/>
    <cellStyle name="Normal 6 2 5 3 2" xfId="7216"/>
    <cellStyle name="Normal 6 2 5 4" xfId="4191"/>
    <cellStyle name="Normal 6 2 6" xfId="4192"/>
    <cellStyle name="Normal 6 2 6 2" xfId="4193"/>
    <cellStyle name="Normal 6 2 6 2 2" xfId="7217"/>
    <cellStyle name="Normal 6 2 6 3" xfId="7218"/>
    <cellStyle name="Normal 6 2 7" xfId="4194"/>
    <cellStyle name="Normal 6 2 7 2" xfId="7219"/>
    <cellStyle name="Normal 6 2 8" xfId="7220"/>
    <cellStyle name="Normal 6 3" xfId="4195"/>
    <cellStyle name="Normal 6 3 2" xfId="4196"/>
    <cellStyle name="Normal 6 3 2 2" xfId="4197"/>
    <cellStyle name="Normal 6 3 2 2 2" xfId="4198"/>
    <cellStyle name="Normal 6 3 2 2 2 2" xfId="4199"/>
    <cellStyle name="Normal 6 3 2 2 2 2 2" xfId="4200"/>
    <cellStyle name="Normal 6 3 2 2 2 2 2 2" xfId="7221"/>
    <cellStyle name="Normal 6 3 2 2 2 2 3" xfId="7222"/>
    <cellStyle name="Normal 6 3 2 2 2 3" xfId="4201"/>
    <cellStyle name="Normal 6 3 2 2 2 3 2" xfId="7223"/>
    <cellStyle name="Normal 6 3 2 2 2 4" xfId="7224"/>
    <cellStyle name="Normal 6 3 2 2 3" xfId="4202"/>
    <cellStyle name="Normal 6 3 2 2 3 2" xfId="4203"/>
    <cellStyle name="Normal 6 3 2 2 3 2 2" xfId="7225"/>
    <cellStyle name="Normal 6 3 2 2 3 3" xfId="7226"/>
    <cellStyle name="Normal 6 3 2 2 4" xfId="4204"/>
    <cellStyle name="Normal 6 3 2 2 4 2" xfId="7227"/>
    <cellStyle name="Normal 6 3 2 2 5" xfId="4205"/>
    <cellStyle name="Normal 6 3 2 3" xfId="4206"/>
    <cellStyle name="Normal 6 3 2 3 2" xfId="4207"/>
    <cellStyle name="Normal 6 3 2 3 2 2" xfId="4208"/>
    <cellStyle name="Normal 6 3 2 3 2 2 2" xfId="7228"/>
    <cellStyle name="Normal 6 3 2 3 2 3" xfId="7229"/>
    <cellStyle name="Normal 6 3 2 3 3" xfId="4209"/>
    <cellStyle name="Normal 6 3 2 3 3 2" xfId="7230"/>
    <cellStyle name="Normal 6 3 2 3 4" xfId="4210"/>
    <cellStyle name="Normal 6 3 2 4" xfId="4211"/>
    <cellStyle name="Normal 6 3 2 4 2" xfId="4212"/>
    <cellStyle name="Normal 6 3 2 4 2 2" xfId="7231"/>
    <cellStyle name="Normal 6 3 2 4 3" xfId="4213"/>
    <cellStyle name="Normal 6 3 2 5" xfId="4214"/>
    <cellStyle name="Normal 6 3 2 5 2" xfId="7232"/>
    <cellStyle name="Normal 6 3 2 6" xfId="7233"/>
    <cellStyle name="Normal 6 3 3" xfId="4215"/>
    <cellStyle name="Normal 6 3 3 2" xfId="4216"/>
    <cellStyle name="Normal 6 3 3 2 2" xfId="4217"/>
    <cellStyle name="Normal 6 3 3 2 2 2" xfId="4218"/>
    <cellStyle name="Normal 6 3 3 2 2 2 2" xfId="4219"/>
    <cellStyle name="Normal 6 3 3 2 2 2 2 2" xfId="7234"/>
    <cellStyle name="Normal 6 3 3 2 2 2 3" xfId="7235"/>
    <cellStyle name="Normal 6 3 3 2 2 3" xfId="4220"/>
    <cellStyle name="Normal 6 3 3 2 2 3 2" xfId="7236"/>
    <cellStyle name="Normal 6 3 3 2 2 4" xfId="7237"/>
    <cellStyle name="Normal 6 3 3 2 3" xfId="4221"/>
    <cellStyle name="Normal 6 3 3 2 3 2" xfId="4222"/>
    <cellStyle name="Normal 6 3 3 2 3 2 2" xfId="7238"/>
    <cellStyle name="Normal 6 3 3 2 3 3" xfId="7239"/>
    <cellStyle name="Normal 6 3 3 2 4" xfId="4223"/>
    <cellStyle name="Normal 6 3 3 2 4 2" xfId="7240"/>
    <cellStyle name="Normal 6 3 3 2 5" xfId="4224"/>
    <cellStyle name="Normal 6 3 3 3" xfId="4225"/>
    <cellStyle name="Normal 6 3 3 3 2" xfId="4226"/>
    <cellStyle name="Normal 6 3 3 3 2 2" xfId="4227"/>
    <cellStyle name="Normal 6 3 3 3 2 2 2" xfId="7241"/>
    <cellStyle name="Normal 6 3 3 3 2 3" xfId="7242"/>
    <cellStyle name="Normal 6 3 3 3 3" xfId="4228"/>
    <cellStyle name="Normal 6 3 3 3 3 2" xfId="7243"/>
    <cellStyle name="Normal 6 3 3 3 4" xfId="7244"/>
    <cellStyle name="Normal 6 3 3 4" xfId="4229"/>
    <cellStyle name="Normal 6 3 3 4 2" xfId="4230"/>
    <cellStyle name="Normal 6 3 3 4 2 2" xfId="7245"/>
    <cellStyle name="Normal 6 3 3 4 3" xfId="7246"/>
    <cellStyle name="Normal 6 3 3 5" xfId="4231"/>
    <cellStyle name="Normal 6 3 3 5 2" xfId="7247"/>
    <cellStyle name="Normal 6 3 3 6" xfId="7248"/>
    <cellStyle name="Normal 6 3 4" xfId="4232"/>
    <cellStyle name="Normal 6 3 4 2" xfId="4233"/>
    <cellStyle name="Normal 6 3 4 2 2" xfId="4234"/>
    <cellStyle name="Normal 6 3 4 2 2 2" xfId="4235"/>
    <cellStyle name="Normal 6 3 4 2 2 2 2" xfId="7249"/>
    <cellStyle name="Normal 6 3 4 2 2 3" xfId="7250"/>
    <cellStyle name="Normal 6 3 4 2 3" xfId="4236"/>
    <cellStyle name="Normal 6 3 4 2 3 2" xfId="7251"/>
    <cellStyle name="Normal 6 3 4 2 4" xfId="7252"/>
    <cellStyle name="Normal 6 3 4 3" xfId="4237"/>
    <cellStyle name="Normal 6 3 4 3 2" xfId="4238"/>
    <cellStyle name="Normal 6 3 4 3 2 2" xfId="7253"/>
    <cellStyle name="Normal 6 3 4 3 3" xfId="7254"/>
    <cellStyle name="Normal 6 3 4 4" xfId="4239"/>
    <cellStyle name="Normal 6 3 4 4 2" xfId="7255"/>
    <cellStyle name="Normal 6 3 4 5" xfId="4240"/>
    <cellStyle name="Normal 6 3 5" xfId="4241"/>
    <cellStyle name="Normal 6 3 5 2" xfId="4242"/>
    <cellStyle name="Normal 6 3 5 2 2" xfId="4243"/>
    <cellStyle name="Normal 6 3 5 2 2 2" xfId="7256"/>
    <cellStyle name="Normal 6 3 5 2 3" xfId="7257"/>
    <cellStyle name="Normal 6 3 5 3" xfId="4244"/>
    <cellStyle name="Normal 6 3 5 3 2" xfId="7258"/>
    <cellStyle name="Normal 6 3 5 4" xfId="4245"/>
    <cellStyle name="Normal 6 3 6" xfId="4246"/>
    <cellStyle name="Normal 6 3 6 2" xfId="4247"/>
    <cellStyle name="Normal 6 3 6 2 2" xfId="7259"/>
    <cellStyle name="Normal 6 3 6 3" xfId="7260"/>
    <cellStyle name="Normal 6 3 7" xfId="4248"/>
    <cellStyle name="Normal 6 3 7 2" xfId="7261"/>
    <cellStyle name="Normal 6 3 8" xfId="4249"/>
    <cellStyle name="Normal 6 4" xfId="4250"/>
    <cellStyle name="Normal 6 4 2" xfId="4251"/>
    <cellStyle name="Normal 6 4 2 2" xfId="4252"/>
    <cellStyle name="Normal 6 4 2 2 2" xfId="4253"/>
    <cellStyle name="Normal 6 4 2 2 2 2" xfId="4254"/>
    <cellStyle name="Normal 6 4 2 2 2 2 2" xfId="4255"/>
    <cellStyle name="Normal 6 4 2 2 2 2 2 2" xfId="7262"/>
    <cellStyle name="Normal 6 4 2 2 2 2 3" xfId="7263"/>
    <cellStyle name="Normal 6 4 2 2 2 3" xfId="4256"/>
    <cellStyle name="Normal 6 4 2 2 2 3 2" xfId="7264"/>
    <cellStyle name="Normal 6 4 2 2 2 4" xfId="7265"/>
    <cellStyle name="Normal 6 4 2 2 3" xfId="4257"/>
    <cellStyle name="Normal 6 4 2 2 3 2" xfId="4258"/>
    <cellStyle name="Normal 6 4 2 2 3 2 2" xfId="7266"/>
    <cellStyle name="Normal 6 4 2 2 3 3" xfId="7267"/>
    <cellStyle name="Normal 6 4 2 2 4" xfId="4259"/>
    <cellStyle name="Normal 6 4 2 2 4 2" xfId="7268"/>
    <cellStyle name="Normal 6 4 2 2 5" xfId="7269"/>
    <cellStyle name="Normal 6 4 2 3" xfId="4260"/>
    <cellStyle name="Normal 6 4 2 3 2" xfId="4261"/>
    <cellStyle name="Normal 6 4 2 3 2 2" xfId="4262"/>
    <cellStyle name="Normal 6 4 2 3 2 2 2" xfId="7270"/>
    <cellStyle name="Normal 6 4 2 3 2 3" xfId="7271"/>
    <cellStyle name="Normal 6 4 2 3 3" xfId="4263"/>
    <cellStyle name="Normal 6 4 2 3 3 2" xfId="7272"/>
    <cellStyle name="Normal 6 4 2 3 4" xfId="7273"/>
    <cellStyle name="Normal 6 4 2 4" xfId="4264"/>
    <cellStyle name="Normal 6 4 2 4 2" xfId="4265"/>
    <cellStyle name="Normal 6 4 2 4 2 2" xfId="7274"/>
    <cellStyle name="Normal 6 4 2 4 3" xfId="7275"/>
    <cellStyle name="Normal 6 4 2 5" xfId="4266"/>
    <cellStyle name="Normal 6 4 2 5 2" xfId="7276"/>
    <cellStyle name="Normal 6 4 2 6" xfId="7277"/>
    <cellStyle name="Normal 6 4 3" xfId="4267"/>
    <cellStyle name="Normal 6 4 3 2" xfId="4268"/>
    <cellStyle name="Normal 6 4 3 2 2" xfId="4269"/>
    <cellStyle name="Normal 6 4 3 2 2 2" xfId="4270"/>
    <cellStyle name="Normal 6 4 3 2 2 2 2" xfId="4271"/>
    <cellStyle name="Normal 6 4 3 2 2 2 2 2" xfId="7278"/>
    <cellStyle name="Normal 6 4 3 2 2 2 3" xfId="7279"/>
    <cellStyle name="Normal 6 4 3 2 2 3" xfId="4272"/>
    <cellStyle name="Normal 6 4 3 2 2 3 2" xfId="7280"/>
    <cellStyle name="Normal 6 4 3 2 2 4" xfId="7281"/>
    <cellStyle name="Normal 6 4 3 2 3" xfId="4273"/>
    <cellStyle name="Normal 6 4 3 2 3 2" xfId="4274"/>
    <cellStyle name="Normal 6 4 3 2 3 2 2" xfId="7282"/>
    <cellStyle name="Normal 6 4 3 2 3 3" xfId="7283"/>
    <cellStyle name="Normal 6 4 3 2 4" xfId="4275"/>
    <cellStyle name="Normal 6 4 3 2 4 2" xfId="7284"/>
    <cellStyle name="Normal 6 4 3 2 5" xfId="7285"/>
    <cellStyle name="Normal 6 4 3 3" xfId="4276"/>
    <cellStyle name="Normal 6 4 3 3 2" xfId="4277"/>
    <cellStyle name="Normal 6 4 3 3 2 2" xfId="4278"/>
    <cellStyle name="Normal 6 4 3 3 2 2 2" xfId="7286"/>
    <cellStyle name="Normal 6 4 3 3 2 3" xfId="7287"/>
    <cellStyle name="Normal 6 4 3 3 3" xfId="4279"/>
    <cellStyle name="Normal 6 4 3 3 3 2" xfId="7288"/>
    <cellStyle name="Normal 6 4 3 3 4" xfId="7289"/>
    <cellStyle name="Normal 6 4 3 4" xfId="4280"/>
    <cellStyle name="Normal 6 4 3 4 2" xfId="4281"/>
    <cellStyle name="Normal 6 4 3 4 2 2" xfId="7290"/>
    <cellStyle name="Normal 6 4 3 4 3" xfId="7291"/>
    <cellStyle name="Normal 6 4 3 5" xfId="4282"/>
    <cellStyle name="Normal 6 4 3 5 2" xfId="7292"/>
    <cellStyle name="Normal 6 4 3 6" xfId="4283"/>
    <cellStyle name="Normal 6 4 4" xfId="4284"/>
    <cellStyle name="Normal 6 4 4 2" xfId="4285"/>
    <cellStyle name="Normal 6 4 4 2 2" xfId="4286"/>
    <cellStyle name="Normal 6 4 4 2 2 2" xfId="4287"/>
    <cellStyle name="Normal 6 4 4 2 2 2 2" xfId="7293"/>
    <cellStyle name="Normal 6 4 4 2 2 3" xfId="7294"/>
    <cellStyle name="Normal 6 4 4 2 3" xfId="4288"/>
    <cellStyle name="Normal 6 4 4 2 3 2" xfId="7295"/>
    <cellStyle name="Normal 6 4 4 2 4" xfId="7296"/>
    <cellStyle name="Normal 6 4 4 3" xfId="4289"/>
    <cellStyle name="Normal 6 4 4 3 2" xfId="4290"/>
    <cellStyle name="Normal 6 4 4 3 2 2" xfId="7297"/>
    <cellStyle name="Normal 6 4 4 3 3" xfId="7298"/>
    <cellStyle name="Normal 6 4 4 4" xfId="4291"/>
    <cellStyle name="Normal 6 4 4 4 2" xfId="7299"/>
    <cellStyle name="Normal 6 4 4 5" xfId="7300"/>
    <cellStyle name="Normal 6 4 5" xfId="4292"/>
    <cellStyle name="Normal 6 4 5 2" xfId="4293"/>
    <cellStyle name="Normal 6 4 5 2 2" xfId="4294"/>
    <cellStyle name="Normal 6 4 5 2 2 2" xfId="7301"/>
    <cellStyle name="Normal 6 4 5 2 3" xfId="7302"/>
    <cellStyle name="Normal 6 4 5 3" xfId="4295"/>
    <cellStyle name="Normal 6 4 5 3 2" xfId="7303"/>
    <cellStyle name="Normal 6 4 5 4" xfId="7304"/>
    <cellStyle name="Normal 6 4 6" xfId="4296"/>
    <cellStyle name="Normal 6 4 6 2" xfId="4297"/>
    <cellStyle name="Normal 6 4 6 2 2" xfId="7305"/>
    <cellStyle name="Normal 6 4 6 3" xfId="7306"/>
    <cellStyle name="Normal 6 4 7" xfId="4298"/>
    <cellStyle name="Normal 6 4 7 2" xfId="7307"/>
    <cellStyle name="Normal 6 4 8" xfId="7308"/>
    <cellStyle name="Normal 6 5" xfId="4299"/>
    <cellStyle name="Normal 6 5 2" xfId="4300"/>
    <cellStyle name="Normal 6 5 2 2" xfId="4301"/>
    <cellStyle name="Normal 6 5 2 2 2" xfId="4302"/>
    <cellStyle name="Normal 6 5 2 2 2 2" xfId="4303"/>
    <cellStyle name="Normal 6 5 2 2 2 2 2" xfId="4304"/>
    <cellStyle name="Normal 6 5 2 2 2 2 2 2" xfId="7309"/>
    <cellStyle name="Normal 6 5 2 2 2 2 3" xfId="7310"/>
    <cellStyle name="Normal 6 5 2 2 2 3" xfId="4305"/>
    <cellStyle name="Normal 6 5 2 2 2 3 2" xfId="7311"/>
    <cellStyle name="Normal 6 5 2 2 2 4" xfId="7312"/>
    <cellStyle name="Normal 6 5 2 2 3" xfId="4306"/>
    <cellStyle name="Normal 6 5 2 2 3 2" xfId="4307"/>
    <cellStyle name="Normal 6 5 2 2 3 2 2" xfId="7313"/>
    <cellStyle name="Normal 6 5 2 2 3 3" xfId="7314"/>
    <cellStyle name="Normal 6 5 2 2 4" xfId="4308"/>
    <cellStyle name="Normal 6 5 2 2 4 2" xfId="7315"/>
    <cellStyle name="Normal 6 5 2 2 5" xfId="7316"/>
    <cellStyle name="Normal 6 5 2 3" xfId="4309"/>
    <cellStyle name="Normal 6 5 2 3 2" xfId="4310"/>
    <cellStyle name="Normal 6 5 2 3 2 2" xfId="4311"/>
    <cellStyle name="Normal 6 5 2 3 2 2 2" xfId="7317"/>
    <cellStyle name="Normal 6 5 2 3 2 3" xfId="7318"/>
    <cellStyle name="Normal 6 5 2 3 3" xfId="4312"/>
    <cellStyle name="Normal 6 5 2 3 3 2" xfId="7319"/>
    <cellStyle name="Normal 6 5 2 3 4" xfId="7320"/>
    <cellStyle name="Normal 6 5 2 4" xfId="4313"/>
    <cellStyle name="Normal 6 5 2 4 2" xfId="4314"/>
    <cellStyle name="Normal 6 5 2 4 2 2" xfId="7321"/>
    <cellStyle name="Normal 6 5 2 4 3" xfId="7322"/>
    <cellStyle name="Normal 6 5 2 5" xfId="4315"/>
    <cellStyle name="Normal 6 5 2 5 2" xfId="7323"/>
    <cellStyle name="Normal 6 5 2 6" xfId="7324"/>
    <cellStyle name="Normal 6 5 3" xfId="4316"/>
    <cellStyle name="Normal 6 5 3 2" xfId="4317"/>
    <cellStyle name="Normal 6 5 3 2 2" xfId="4318"/>
    <cellStyle name="Normal 6 5 3 2 2 2" xfId="4319"/>
    <cellStyle name="Normal 6 5 3 2 2 2 2" xfId="4320"/>
    <cellStyle name="Normal 6 5 3 2 2 2 2 2" xfId="7325"/>
    <cellStyle name="Normal 6 5 3 2 2 2 3" xfId="7326"/>
    <cellStyle name="Normal 6 5 3 2 2 3" xfId="4321"/>
    <cellStyle name="Normal 6 5 3 2 2 3 2" xfId="7327"/>
    <cellStyle name="Normal 6 5 3 2 2 4" xfId="7328"/>
    <cellStyle name="Normal 6 5 3 2 3" xfId="4322"/>
    <cellStyle name="Normal 6 5 3 2 3 2" xfId="4323"/>
    <cellStyle name="Normal 6 5 3 2 3 2 2" xfId="7329"/>
    <cellStyle name="Normal 6 5 3 2 3 3" xfId="7330"/>
    <cellStyle name="Normal 6 5 3 2 4" xfId="4324"/>
    <cellStyle name="Normal 6 5 3 2 4 2" xfId="7331"/>
    <cellStyle name="Normal 6 5 3 2 5" xfId="7332"/>
    <cellStyle name="Normal 6 5 3 3" xfId="4325"/>
    <cellStyle name="Normal 6 5 3 3 2" xfId="4326"/>
    <cellStyle name="Normal 6 5 3 3 2 2" xfId="4327"/>
    <cellStyle name="Normal 6 5 3 3 2 2 2" xfId="7333"/>
    <cellStyle name="Normal 6 5 3 3 2 3" xfId="7334"/>
    <cellStyle name="Normal 6 5 3 3 3" xfId="4328"/>
    <cellStyle name="Normal 6 5 3 3 3 2" xfId="7335"/>
    <cellStyle name="Normal 6 5 3 3 4" xfId="7336"/>
    <cellStyle name="Normal 6 5 3 4" xfId="4329"/>
    <cellStyle name="Normal 6 5 3 4 2" xfId="4330"/>
    <cellStyle name="Normal 6 5 3 4 2 2" xfId="7337"/>
    <cellStyle name="Normal 6 5 3 4 3" xfId="7338"/>
    <cellStyle name="Normal 6 5 3 5" xfId="4331"/>
    <cellStyle name="Normal 6 5 3 5 2" xfId="7339"/>
    <cellStyle name="Normal 6 5 3 6" xfId="4332"/>
    <cellStyle name="Normal 6 5 4" xfId="4333"/>
    <cellStyle name="Normal 6 5 4 2" xfId="4334"/>
    <cellStyle name="Normal 6 5 4 2 2" xfId="4335"/>
    <cellStyle name="Normal 6 5 4 2 2 2" xfId="4336"/>
    <cellStyle name="Normal 6 5 4 2 2 2 2" xfId="7340"/>
    <cellStyle name="Normal 6 5 4 2 2 3" xfId="7341"/>
    <cellStyle name="Normal 6 5 4 2 3" xfId="4337"/>
    <cellStyle name="Normal 6 5 4 2 3 2" xfId="7342"/>
    <cellStyle name="Normal 6 5 4 2 4" xfId="7343"/>
    <cellStyle name="Normal 6 5 4 3" xfId="4338"/>
    <cellStyle name="Normal 6 5 4 3 2" xfId="4339"/>
    <cellStyle name="Normal 6 5 4 3 2 2" xfId="7344"/>
    <cellStyle name="Normal 6 5 4 3 3" xfId="7345"/>
    <cellStyle name="Normal 6 5 4 4" xfId="4340"/>
    <cellStyle name="Normal 6 5 4 4 2" xfId="7346"/>
    <cellStyle name="Normal 6 5 4 5" xfId="7347"/>
    <cellStyle name="Normal 6 5 5" xfId="4341"/>
    <cellStyle name="Normal 6 5 5 2" xfId="4342"/>
    <cellStyle name="Normal 6 5 5 2 2" xfId="4343"/>
    <cellStyle name="Normal 6 5 5 2 2 2" xfId="7348"/>
    <cellStyle name="Normal 6 5 5 2 3" xfId="7349"/>
    <cellStyle name="Normal 6 5 5 3" xfId="4344"/>
    <cellStyle name="Normal 6 5 5 3 2" xfId="7350"/>
    <cellStyle name="Normal 6 5 5 4" xfId="7351"/>
    <cellStyle name="Normal 6 5 6" xfId="4345"/>
    <cellStyle name="Normal 6 5 6 2" xfId="4346"/>
    <cellStyle name="Normal 6 5 6 2 2" xfId="7352"/>
    <cellStyle name="Normal 6 5 6 3" xfId="7353"/>
    <cellStyle name="Normal 6 5 7" xfId="4347"/>
    <cellStyle name="Normal 6 5 7 2" xfId="7354"/>
    <cellStyle name="Normal 6 5 8" xfId="7355"/>
    <cellStyle name="Normal 6 6" xfId="4348"/>
    <cellStyle name="Normal 6 6 2" xfId="4349"/>
    <cellStyle name="Normal 6 6 2 2" xfId="4350"/>
    <cellStyle name="Normal 6 6 2 2 2" xfId="4351"/>
    <cellStyle name="Normal 6 6 2 2 2 2" xfId="4352"/>
    <cellStyle name="Normal 6 6 2 2 2 2 2" xfId="4353"/>
    <cellStyle name="Normal 6 6 2 2 2 2 2 2" xfId="7356"/>
    <cellStyle name="Normal 6 6 2 2 2 2 3" xfId="7357"/>
    <cellStyle name="Normal 6 6 2 2 2 3" xfId="4354"/>
    <cellStyle name="Normal 6 6 2 2 2 3 2" xfId="7358"/>
    <cellStyle name="Normal 6 6 2 2 2 4" xfId="7359"/>
    <cellStyle name="Normal 6 6 2 2 3" xfId="4355"/>
    <cellStyle name="Normal 6 6 2 2 3 2" xfId="4356"/>
    <cellStyle name="Normal 6 6 2 2 3 2 2" xfId="7360"/>
    <cellStyle name="Normal 6 6 2 2 3 3" xfId="7361"/>
    <cellStyle name="Normal 6 6 2 2 4" xfId="4357"/>
    <cellStyle name="Normal 6 6 2 2 4 2" xfId="7362"/>
    <cellStyle name="Normal 6 6 2 2 5" xfId="7363"/>
    <cellStyle name="Normal 6 6 2 3" xfId="4358"/>
    <cellStyle name="Normal 6 6 2 3 2" xfId="4359"/>
    <cellStyle name="Normal 6 6 2 3 2 2" xfId="4360"/>
    <cellStyle name="Normal 6 6 2 3 2 2 2" xfId="7364"/>
    <cellStyle name="Normal 6 6 2 3 2 3" xfId="7365"/>
    <cellStyle name="Normal 6 6 2 3 3" xfId="4361"/>
    <cellStyle name="Normal 6 6 2 3 3 2" xfId="7366"/>
    <cellStyle name="Normal 6 6 2 3 4" xfId="7367"/>
    <cellStyle name="Normal 6 6 2 4" xfId="4362"/>
    <cellStyle name="Normal 6 6 2 4 2" xfId="4363"/>
    <cellStyle name="Normal 6 6 2 4 2 2" xfId="7368"/>
    <cellStyle name="Normal 6 6 2 4 3" xfId="7369"/>
    <cellStyle name="Normal 6 6 2 5" xfId="4364"/>
    <cellStyle name="Normal 6 6 2 5 2" xfId="7370"/>
    <cellStyle name="Normal 6 6 2 6" xfId="7371"/>
    <cellStyle name="Normal 6 6 3" xfId="4365"/>
    <cellStyle name="Normal 6 6 3 2" xfId="4366"/>
    <cellStyle name="Normal 6 6 3 2 2" xfId="4367"/>
    <cellStyle name="Normal 6 6 3 2 2 2" xfId="4368"/>
    <cellStyle name="Normal 6 6 3 2 2 2 2" xfId="4369"/>
    <cellStyle name="Normal 6 6 3 2 2 2 2 2" xfId="7372"/>
    <cellStyle name="Normal 6 6 3 2 2 2 3" xfId="7373"/>
    <cellStyle name="Normal 6 6 3 2 2 3" xfId="4370"/>
    <cellStyle name="Normal 6 6 3 2 2 3 2" xfId="7374"/>
    <cellStyle name="Normal 6 6 3 2 2 4" xfId="7375"/>
    <cellStyle name="Normal 6 6 3 2 3" xfId="4371"/>
    <cellStyle name="Normal 6 6 3 2 3 2" xfId="4372"/>
    <cellStyle name="Normal 6 6 3 2 3 2 2" xfId="7376"/>
    <cellStyle name="Normal 6 6 3 2 3 3" xfId="7377"/>
    <cellStyle name="Normal 6 6 3 2 4" xfId="4373"/>
    <cellStyle name="Normal 6 6 3 2 4 2" xfId="7378"/>
    <cellStyle name="Normal 6 6 3 2 5" xfId="7379"/>
    <cellStyle name="Normal 6 6 3 3" xfId="4374"/>
    <cellStyle name="Normal 6 6 3 3 2" xfId="4375"/>
    <cellStyle name="Normal 6 6 3 3 2 2" xfId="4376"/>
    <cellStyle name="Normal 6 6 3 3 2 2 2" xfId="7380"/>
    <cellStyle name="Normal 6 6 3 3 2 3" xfId="7381"/>
    <cellStyle name="Normal 6 6 3 3 3" xfId="4377"/>
    <cellStyle name="Normal 6 6 3 3 3 2" xfId="7382"/>
    <cellStyle name="Normal 6 6 3 3 4" xfId="7383"/>
    <cellStyle name="Normal 6 6 3 4" xfId="4378"/>
    <cellStyle name="Normal 6 6 3 4 2" xfId="4379"/>
    <cellStyle name="Normal 6 6 3 4 2 2" xfId="7384"/>
    <cellStyle name="Normal 6 6 3 4 3" xfId="7385"/>
    <cellStyle name="Normal 6 6 3 5" xfId="4380"/>
    <cellStyle name="Normal 6 6 3 5 2" xfId="7386"/>
    <cellStyle name="Normal 6 6 3 6" xfId="4381"/>
    <cellStyle name="Normal 6 6 4" xfId="4382"/>
    <cellStyle name="Normal 6 6 4 2" xfId="4383"/>
    <cellStyle name="Normal 6 6 4 2 2" xfId="4384"/>
    <cellStyle name="Normal 6 6 4 2 2 2" xfId="4385"/>
    <cellStyle name="Normal 6 6 4 2 2 2 2" xfId="7387"/>
    <cellStyle name="Normal 6 6 4 2 2 3" xfId="7388"/>
    <cellStyle name="Normal 6 6 4 2 3" xfId="4386"/>
    <cellStyle name="Normal 6 6 4 2 3 2" xfId="7389"/>
    <cellStyle name="Normal 6 6 4 2 4" xfId="7390"/>
    <cellStyle name="Normal 6 6 4 3" xfId="4387"/>
    <cellStyle name="Normal 6 6 4 3 2" xfId="4388"/>
    <cellStyle name="Normal 6 6 4 3 2 2" xfId="7391"/>
    <cellStyle name="Normal 6 6 4 3 3" xfId="7392"/>
    <cellStyle name="Normal 6 6 4 4" xfId="4389"/>
    <cellStyle name="Normal 6 6 4 4 2" xfId="7393"/>
    <cellStyle name="Normal 6 6 4 5" xfId="7394"/>
    <cellStyle name="Normal 6 6 5" xfId="4390"/>
    <cellStyle name="Normal 6 6 5 2" xfId="4391"/>
    <cellStyle name="Normal 6 6 5 2 2" xfId="4392"/>
    <cellStyle name="Normal 6 6 5 2 2 2" xfId="7395"/>
    <cellStyle name="Normal 6 6 5 2 3" xfId="7396"/>
    <cellStyle name="Normal 6 6 5 3" xfId="4393"/>
    <cellStyle name="Normal 6 6 5 3 2" xfId="7397"/>
    <cellStyle name="Normal 6 6 5 4" xfId="7398"/>
    <cellStyle name="Normal 6 6 6" xfId="4394"/>
    <cellStyle name="Normal 6 6 6 2" xfId="4395"/>
    <cellStyle name="Normal 6 6 6 2 2" xfId="7399"/>
    <cellStyle name="Normal 6 6 6 3" xfId="7400"/>
    <cellStyle name="Normal 6 6 7" xfId="4396"/>
    <cellStyle name="Normal 6 6 7 2" xfId="7401"/>
    <cellStyle name="Normal 6 6 8" xfId="7402"/>
    <cellStyle name="Normal 6 7" xfId="4397"/>
    <cellStyle name="Normal 6 7 2" xfId="4398"/>
    <cellStyle name="Normal 6 7 2 2" xfId="4399"/>
    <cellStyle name="Normal 6 7 2 2 2" xfId="4400"/>
    <cellStyle name="Normal 6 7 2 2 2 2" xfId="4401"/>
    <cellStyle name="Normal 6 7 2 2 2 2 2" xfId="4402"/>
    <cellStyle name="Normal 6 7 2 2 2 2 2 2" xfId="7403"/>
    <cellStyle name="Normal 6 7 2 2 2 2 3" xfId="7404"/>
    <cellStyle name="Normal 6 7 2 2 2 3" xfId="4403"/>
    <cellStyle name="Normal 6 7 2 2 2 3 2" xfId="7405"/>
    <cellStyle name="Normal 6 7 2 2 2 4" xfId="7406"/>
    <cellStyle name="Normal 6 7 2 2 3" xfId="4404"/>
    <cellStyle name="Normal 6 7 2 2 3 2" xfId="4405"/>
    <cellStyle name="Normal 6 7 2 2 3 2 2" xfId="7407"/>
    <cellStyle name="Normal 6 7 2 2 3 3" xfId="7408"/>
    <cellStyle name="Normal 6 7 2 2 4" xfId="4406"/>
    <cellStyle name="Normal 6 7 2 2 4 2" xfId="7409"/>
    <cellStyle name="Normal 6 7 2 2 5" xfId="7410"/>
    <cellStyle name="Normal 6 7 2 3" xfId="4407"/>
    <cellStyle name="Normal 6 7 2 3 2" xfId="4408"/>
    <cellStyle name="Normal 6 7 2 3 2 2" xfId="4409"/>
    <cellStyle name="Normal 6 7 2 3 2 2 2" xfId="7411"/>
    <cellStyle name="Normal 6 7 2 3 2 3" xfId="7412"/>
    <cellStyle name="Normal 6 7 2 3 3" xfId="4410"/>
    <cellStyle name="Normal 6 7 2 3 3 2" xfId="7413"/>
    <cellStyle name="Normal 6 7 2 3 4" xfId="7414"/>
    <cellStyle name="Normal 6 7 2 4" xfId="4411"/>
    <cellStyle name="Normal 6 7 2 4 2" xfId="4412"/>
    <cellStyle name="Normal 6 7 2 4 2 2" xfId="7415"/>
    <cellStyle name="Normal 6 7 2 4 3" xfId="7416"/>
    <cellStyle name="Normal 6 7 2 5" xfId="4413"/>
    <cellStyle name="Normal 6 7 2 5 2" xfId="7417"/>
    <cellStyle name="Normal 6 7 2 6" xfId="7418"/>
    <cellStyle name="Normal 6 7 3" xfId="4414"/>
    <cellStyle name="Normal 6 7 3 2" xfId="4415"/>
    <cellStyle name="Normal 6 7 3 2 2" xfId="4416"/>
    <cellStyle name="Normal 6 7 3 2 2 2" xfId="4417"/>
    <cellStyle name="Normal 6 7 3 2 2 2 2" xfId="4418"/>
    <cellStyle name="Normal 6 7 3 2 2 2 2 2" xfId="7419"/>
    <cellStyle name="Normal 6 7 3 2 2 2 3" xfId="7420"/>
    <cellStyle name="Normal 6 7 3 2 2 3" xfId="4419"/>
    <cellStyle name="Normal 6 7 3 2 2 3 2" xfId="7421"/>
    <cellStyle name="Normal 6 7 3 2 2 4" xfId="7422"/>
    <cellStyle name="Normal 6 7 3 2 3" xfId="4420"/>
    <cellStyle name="Normal 6 7 3 2 3 2" xfId="4421"/>
    <cellStyle name="Normal 6 7 3 2 3 2 2" xfId="7423"/>
    <cellStyle name="Normal 6 7 3 2 3 3" xfId="7424"/>
    <cellStyle name="Normal 6 7 3 2 4" xfId="4422"/>
    <cellStyle name="Normal 6 7 3 2 4 2" xfId="7425"/>
    <cellStyle name="Normal 6 7 3 2 5" xfId="7426"/>
    <cellStyle name="Normal 6 7 3 3" xfId="4423"/>
    <cellStyle name="Normal 6 7 3 3 2" xfId="4424"/>
    <cellStyle name="Normal 6 7 3 3 2 2" xfId="4425"/>
    <cellStyle name="Normal 6 7 3 3 2 2 2" xfId="7427"/>
    <cellStyle name="Normal 6 7 3 3 2 3" xfId="7428"/>
    <cellStyle name="Normal 6 7 3 3 3" xfId="4426"/>
    <cellStyle name="Normal 6 7 3 3 3 2" xfId="7429"/>
    <cellStyle name="Normal 6 7 3 3 4" xfId="7430"/>
    <cellStyle name="Normal 6 7 3 4" xfId="4427"/>
    <cellStyle name="Normal 6 7 3 4 2" xfId="4428"/>
    <cellStyle name="Normal 6 7 3 4 2 2" xfId="7431"/>
    <cellStyle name="Normal 6 7 3 4 3" xfId="7432"/>
    <cellStyle name="Normal 6 7 3 5" xfId="4429"/>
    <cellStyle name="Normal 6 7 3 5 2" xfId="7433"/>
    <cellStyle name="Normal 6 7 3 6" xfId="4430"/>
    <cellStyle name="Normal 6 7 4" xfId="4431"/>
    <cellStyle name="Normal 6 7 4 2" xfId="4432"/>
    <cellStyle name="Normal 6 7 4 2 2" xfId="4433"/>
    <cellStyle name="Normal 6 7 4 2 2 2" xfId="4434"/>
    <cellStyle name="Normal 6 7 4 2 2 2 2" xfId="7434"/>
    <cellStyle name="Normal 6 7 4 2 2 3" xfId="7435"/>
    <cellStyle name="Normal 6 7 4 2 3" xfId="4435"/>
    <cellStyle name="Normal 6 7 4 2 3 2" xfId="7436"/>
    <cellStyle name="Normal 6 7 4 2 4" xfId="7437"/>
    <cellStyle name="Normal 6 7 4 3" xfId="4436"/>
    <cellStyle name="Normal 6 7 4 3 2" xfId="4437"/>
    <cellStyle name="Normal 6 7 4 3 2 2" xfId="7438"/>
    <cellStyle name="Normal 6 7 4 3 3" xfId="7439"/>
    <cellStyle name="Normal 6 7 4 4" xfId="4438"/>
    <cellStyle name="Normal 6 7 4 4 2" xfId="7440"/>
    <cellStyle name="Normal 6 7 4 5" xfId="7441"/>
    <cellStyle name="Normal 6 7 5" xfId="4439"/>
    <cellStyle name="Normal 6 7 5 2" xfId="4440"/>
    <cellStyle name="Normal 6 7 5 2 2" xfId="4441"/>
    <cellStyle name="Normal 6 7 5 2 2 2" xfId="7442"/>
    <cellStyle name="Normal 6 7 5 2 3" xfId="7443"/>
    <cellStyle name="Normal 6 7 5 3" xfId="4442"/>
    <cellStyle name="Normal 6 7 5 3 2" xfId="7444"/>
    <cellStyle name="Normal 6 7 5 4" xfId="7445"/>
    <cellStyle name="Normal 6 7 6" xfId="4443"/>
    <cellStyle name="Normal 6 7 6 2" xfId="4444"/>
    <cellStyle name="Normal 6 7 6 2 2" xfId="7446"/>
    <cellStyle name="Normal 6 7 6 3" xfId="7447"/>
    <cellStyle name="Normal 6 7 7" xfId="4445"/>
    <cellStyle name="Normal 6 7 7 2" xfId="7448"/>
    <cellStyle name="Normal 6 7 8" xfId="7449"/>
    <cellStyle name="Normal 6 8" xfId="4446"/>
    <cellStyle name="Normal 6 8 2" xfId="4447"/>
    <cellStyle name="Normal 6 8 2 2" xfId="4448"/>
    <cellStyle name="Normal 6 8 2 2 2" xfId="4449"/>
    <cellStyle name="Normal 6 8 2 2 2 2" xfId="4450"/>
    <cellStyle name="Normal 6 8 2 2 2 2 2" xfId="4451"/>
    <cellStyle name="Normal 6 8 2 2 2 2 2 2" xfId="7450"/>
    <cellStyle name="Normal 6 8 2 2 2 2 3" xfId="7451"/>
    <cellStyle name="Normal 6 8 2 2 2 3" xfId="4452"/>
    <cellStyle name="Normal 6 8 2 2 2 3 2" xfId="7452"/>
    <cellStyle name="Normal 6 8 2 2 2 4" xfId="7453"/>
    <cellStyle name="Normal 6 8 2 2 3" xfId="4453"/>
    <cellStyle name="Normal 6 8 2 2 3 2" xfId="4454"/>
    <cellStyle name="Normal 6 8 2 2 3 2 2" xfId="7454"/>
    <cellStyle name="Normal 6 8 2 2 3 3" xfId="7455"/>
    <cellStyle name="Normal 6 8 2 2 4" xfId="4455"/>
    <cellStyle name="Normal 6 8 2 2 4 2" xfId="7456"/>
    <cellStyle name="Normal 6 8 2 2 5" xfId="7457"/>
    <cellStyle name="Normal 6 8 2 3" xfId="4456"/>
    <cellStyle name="Normal 6 8 2 3 2" xfId="4457"/>
    <cellStyle name="Normal 6 8 2 3 2 2" xfId="4458"/>
    <cellStyle name="Normal 6 8 2 3 2 2 2" xfId="7458"/>
    <cellStyle name="Normal 6 8 2 3 2 3" xfId="7459"/>
    <cellStyle name="Normal 6 8 2 3 3" xfId="4459"/>
    <cellStyle name="Normal 6 8 2 3 3 2" xfId="7460"/>
    <cellStyle name="Normal 6 8 2 3 4" xfId="7461"/>
    <cellStyle name="Normal 6 8 2 4" xfId="4460"/>
    <cellStyle name="Normal 6 8 2 4 2" xfId="4461"/>
    <cellStyle name="Normal 6 8 2 4 2 2" xfId="7462"/>
    <cellStyle name="Normal 6 8 2 4 3" xfId="7463"/>
    <cellStyle name="Normal 6 8 2 5" xfId="4462"/>
    <cellStyle name="Normal 6 8 2 5 2" xfId="7464"/>
    <cellStyle name="Normal 6 8 2 6" xfId="7465"/>
    <cellStyle name="Normal 6 8 3" xfId="4463"/>
    <cellStyle name="Normal 6 8 3 2" xfId="4464"/>
    <cellStyle name="Normal 6 8 3 2 2" xfId="4465"/>
    <cellStyle name="Normal 6 8 3 2 2 2" xfId="4466"/>
    <cellStyle name="Normal 6 8 3 2 2 2 2" xfId="4467"/>
    <cellStyle name="Normal 6 8 3 2 2 2 2 2" xfId="7466"/>
    <cellStyle name="Normal 6 8 3 2 2 2 3" xfId="7467"/>
    <cellStyle name="Normal 6 8 3 2 2 3" xfId="4468"/>
    <cellStyle name="Normal 6 8 3 2 2 3 2" xfId="7468"/>
    <cellStyle name="Normal 6 8 3 2 2 4" xfId="7469"/>
    <cellStyle name="Normal 6 8 3 2 3" xfId="4469"/>
    <cellStyle name="Normal 6 8 3 2 3 2" xfId="4470"/>
    <cellStyle name="Normal 6 8 3 2 3 2 2" xfId="7470"/>
    <cellStyle name="Normal 6 8 3 2 3 3" xfId="7471"/>
    <cellStyle name="Normal 6 8 3 2 4" xfId="4471"/>
    <cellStyle name="Normal 6 8 3 2 4 2" xfId="7472"/>
    <cellStyle name="Normal 6 8 3 2 5" xfId="7473"/>
    <cellStyle name="Normal 6 8 3 3" xfId="4472"/>
    <cellStyle name="Normal 6 8 3 3 2" xfId="4473"/>
    <cellStyle name="Normal 6 8 3 3 2 2" xfId="4474"/>
    <cellStyle name="Normal 6 8 3 3 2 2 2" xfId="7474"/>
    <cellStyle name="Normal 6 8 3 3 2 3" xfId="7475"/>
    <cellStyle name="Normal 6 8 3 3 3" xfId="4475"/>
    <cellStyle name="Normal 6 8 3 3 3 2" xfId="7476"/>
    <cellStyle name="Normal 6 8 3 3 4" xfId="7477"/>
    <cellStyle name="Normal 6 8 3 4" xfId="4476"/>
    <cellStyle name="Normal 6 8 3 4 2" xfId="4477"/>
    <cellStyle name="Normal 6 8 3 4 2 2" xfId="7478"/>
    <cellStyle name="Normal 6 8 3 4 3" xfId="7479"/>
    <cellStyle name="Normal 6 8 3 5" xfId="4478"/>
    <cellStyle name="Normal 6 8 3 5 2" xfId="7480"/>
    <cellStyle name="Normal 6 8 3 6" xfId="4479"/>
    <cellStyle name="Normal 6 8 4" xfId="4480"/>
    <cellStyle name="Normal 6 8 4 2" xfId="4481"/>
    <cellStyle name="Normal 6 8 4 2 2" xfId="4482"/>
    <cellStyle name="Normal 6 8 4 2 2 2" xfId="4483"/>
    <cellStyle name="Normal 6 8 4 2 2 2 2" xfId="7481"/>
    <cellStyle name="Normal 6 8 4 2 2 3" xfId="7482"/>
    <cellStyle name="Normal 6 8 4 2 3" xfId="4484"/>
    <cellStyle name="Normal 6 8 4 2 3 2" xfId="7483"/>
    <cellStyle name="Normal 6 8 4 2 4" xfId="7484"/>
    <cellStyle name="Normal 6 8 4 3" xfId="4485"/>
    <cellStyle name="Normal 6 8 4 3 2" xfId="4486"/>
    <cellStyle name="Normal 6 8 4 3 2 2" xfId="7485"/>
    <cellStyle name="Normal 6 8 4 3 3" xfId="7486"/>
    <cellStyle name="Normal 6 8 4 4" xfId="4487"/>
    <cellStyle name="Normal 6 8 4 4 2" xfId="7487"/>
    <cellStyle name="Normal 6 8 4 5" xfId="7488"/>
    <cellStyle name="Normal 6 8 5" xfId="4488"/>
    <cellStyle name="Normal 6 8 5 2" xfId="4489"/>
    <cellStyle name="Normal 6 8 5 2 2" xfId="4490"/>
    <cellStyle name="Normal 6 8 5 2 2 2" xfId="7489"/>
    <cellStyle name="Normal 6 8 5 2 3" xfId="7490"/>
    <cellStyle name="Normal 6 8 5 3" xfId="4491"/>
    <cellStyle name="Normal 6 8 5 3 2" xfId="7491"/>
    <cellStyle name="Normal 6 8 5 4" xfId="7492"/>
    <cellStyle name="Normal 6 8 6" xfId="4492"/>
    <cellStyle name="Normal 6 8 6 2" xfId="4493"/>
    <cellStyle name="Normal 6 8 6 2 2" xfId="7493"/>
    <cellStyle name="Normal 6 8 6 3" xfId="7494"/>
    <cellStyle name="Normal 6 8 7" xfId="4494"/>
    <cellStyle name="Normal 6 8 7 2" xfId="7495"/>
    <cellStyle name="Normal 6 8 8" xfId="7496"/>
    <cellStyle name="Normal 6 9" xfId="4495"/>
    <cellStyle name="Normal 6 9 2" xfId="4496"/>
    <cellStyle name="Normal 6 9 2 2" xfId="4497"/>
    <cellStyle name="Normal 6 9 3" xfId="4498"/>
    <cellStyle name="Normal 6 9 3 2" xfId="4499"/>
    <cellStyle name="Normal 6 9 4" xfId="4500"/>
    <cellStyle name="Normal 6 9 5" xfId="4501"/>
    <cellStyle name="Normal 60" xfId="4502"/>
    <cellStyle name="Normal 60 2" xfId="4503"/>
    <cellStyle name="Normal 60 2 2" xfId="4504"/>
    <cellStyle name="Normal 60 3" xfId="4505"/>
    <cellStyle name="Normal 60 3 2" xfId="4506"/>
    <cellStyle name="Normal 60 4" xfId="4507"/>
    <cellStyle name="Normal 61" xfId="4508"/>
    <cellStyle name="Normal 61 2" xfId="4509"/>
    <cellStyle name="Normal 61 2 2" xfId="4510"/>
    <cellStyle name="Normal 61 3" xfId="4511"/>
    <cellStyle name="Normal 61 3 2" xfId="4512"/>
    <cellStyle name="Normal 61 4" xfId="4513"/>
    <cellStyle name="Normal 62" xfId="4514"/>
    <cellStyle name="Normal 62 2" xfId="4515"/>
    <cellStyle name="Normal 62 2 2" xfId="4516"/>
    <cellStyle name="Normal 62 3" xfId="4517"/>
    <cellStyle name="Normal 62 3 2" xfId="4518"/>
    <cellStyle name="Normal 62 4" xfId="4519"/>
    <cellStyle name="Normal 63" xfId="4520"/>
    <cellStyle name="Normal 63 2" xfId="4521"/>
    <cellStyle name="Normal 63 2 2" xfId="4522"/>
    <cellStyle name="Normal 63 3" xfId="4523"/>
    <cellStyle name="Normal 63 3 2" xfId="4524"/>
    <cellStyle name="Normal 63 4" xfId="4525"/>
    <cellStyle name="Normal 64" xfId="4526"/>
    <cellStyle name="Normal 64 2" xfId="4527"/>
    <cellStyle name="Normal 65" xfId="4528"/>
    <cellStyle name="Normal 65 2" xfId="4529"/>
    <cellStyle name="Normal 65 2 2" xfId="4530"/>
    <cellStyle name="Normal 65 3" xfId="4531"/>
    <cellStyle name="Normal 66" xfId="4532"/>
    <cellStyle name="Normal 66 2" xfId="4533"/>
    <cellStyle name="Normal 66 2 2" xfId="4534"/>
    <cellStyle name="Normal 66 3" xfId="4535"/>
    <cellStyle name="Normal 67" xfId="4536"/>
    <cellStyle name="Normal 67 2" xfId="4537"/>
    <cellStyle name="Normal 68" xfId="4538"/>
    <cellStyle name="Normal 68 2" xfId="4539"/>
    <cellStyle name="Normal 69" xfId="4540"/>
    <cellStyle name="Normal 69 2" xfId="4541"/>
    <cellStyle name="Normal 69 2 2" xfId="4542"/>
    <cellStyle name="Normal 69 3" xfId="4543"/>
    <cellStyle name="Normal 7" xfId="4544"/>
    <cellStyle name="Normal 7 10" xfId="4545"/>
    <cellStyle name="Normal 7 10 2" xfId="4546"/>
    <cellStyle name="Normal 7 11" xfId="4547"/>
    <cellStyle name="Normal 7 11 2" xfId="4548"/>
    <cellStyle name="Normal 7 12" xfId="4549"/>
    <cellStyle name="Normal 7 12 2" xfId="4550"/>
    <cellStyle name="Normal 7 13" xfId="4551"/>
    <cellStyle name="Normal 7 13 2" xfId="4552"/>
    <cellStyle name="Normal 7 14" xfId="4553"/>
    <cellStyle name="Normal 7 14 2" xfId="4554"/>
    <cellStyle name="Normal 7 15" xfId="4555"/>
    <cellStyle name="Normal 7 2" xfId="4556"/>
    <cellStyle name="Normal 7 2 2" xfId="4557"/>
    <cellStyle name="Normal 7 2 2 2" xfId="4558"/>
    <cellStyle name="Normal 7 2 2 2 2" xfId="4559"/>
    <cellStyle name="Normal 7 2 2 3" xfId="4560"/>
    <cellStyle name="Normal 7 2 2 3 2" xfId="4561"/>
    <cellStyle name="Normal 7 2 2 4" xfId="4562"/>
    <cellStyle name="Normal 7 2 2 4 2" xfId="4563"/>
    <cellStyle name="Normal 7 2 3" xfId="4564"/>
    <cellStyle name="Normal 7 2 3 2" xfId="4565"/>
    <cellStyle name="Normal 7 2 3 2 2" xfId="4566"/>
    <cellStyle name="Normal 7 2 4" xfId="4567"/>
    <cellStyle name="Normal 7 2 4 2" xfId="4568"/>
    <cellStyle name="Normal 7 2 4 2 2" xfId="4569"/>
    <cellStyle name="Normal 7 2 5" xfId="4570"/>
    <cellStyle name="Normal 7 2 5 2" xfId="4571"/>
    <cellStyle name="Normal 7 3" xfId="4572"/>
    <cellStyle name="Normal 7 3 2" xfId="4573"/>
    <cellStyle name="Normal 7 3 2 2" xfId="4574"/>
    <cellStyle name="Normal 7 3 2 2 2" xfId="4575"/>
    <cellStyle name="Normal 7 3 2 3" xfId="4576"/>
    <cellStyle name="Normal 7 3 2 3 2" xfId="4577"/>
    <cellStyle name="Normal 7 3 2 4" xfId="4578"/>
    <cellStyle name="Normal 7 3 3" xfId="4579"/>
    <cellStyle name="Normal 7 3 3 2" xfId="4580"/>
    <cellStyle name="Normal 7 3 4" xfId="4581"/>
    <cellStyle name="Normal 7 3 4 2" xfId="4582"/>
    <cellStyle name="Normal 7 3 5" xfId="4583"/>
    <cellStyle name="Normal 7 3 5 2" xfId="4584"/>
    <cellStyle name="Normal 7 4" xfId="4585"/>
    <cellStyle name="Normal 7 4 2" xfId="4586"/>
    <cellStyle name="Normal 7 4 2 2" xfId="4587"/>
    <cellStyle name="Normal 7 4 3" xfId="4588"/>
    <cellStyle name="Normal 7 5" xfId="4589"/>
    <cellStyle name="Normal 7 5 2" xfId="4590"/>
    <cellStyle name="Normal 7 5 2 2" xfId="4591"/>
    <cellStyle name="Normal 7 6" xfId="4592"/>
    <cellStyle name="Normal 7 6 2" xfId="4593"/>
    <cellStyle name="Normal 7 7" xfId="4594"/>
    <cellStyle name="Normal 7 7 2" xfId="4595"/>
    <cellStyle name="Normal 7 8" xfId="4596"/>
    <cellStyle name="Normal 7 8 2" xfId="4597"/>
    <cellStyle name="Normal 7 9" xfId="4598"/>
    <cellStyle name="Normal 7 9 2" xfId="4599"/>
    <cellStyle name="Normal 7 9 2 2" xfId="4600"/>
    <cellStyle name="Normal 7 9 3" xfId="4601"/>
    <cellStyle name="Normal 7 9 3 2" xfId="4602"/>
    <cellStyle name="Normal 7 9 4" xfId="4603"/>
    <cellStyle name="Normal 70" xfId="4604"/>
    <cellStyle name="Normal 70 2" xfId="4605"/>
    <cellStyle name="Normal 70 2 2" xfId="4606"/>
    <cellStyle name="Normal 70 3" xfId="4607"/>
    <cellStyle name="Normal 71" xfId="4608"/>
    <cellStyle name="Normal 71 2" xfId="4609"/>
    <cellStyle name="Normal 72" xfId="4610"/>
    <cellStyle name="Normal 72 2" xfId="4611"/>
    <cellStyle name="Normal 73" xfId="4612"/>
    <cellStyle name="Normal 73 2" xfId="4613"/>
    <cellStyle name="Normal 74" xfId="4614"/>
    <cellStyle name="Normal 74 2" xfId="4615"/>
    <cellStyle name="Normal 75" xfId="4616"/>
    <cellStyle name="Normal 75 2" xfId="4617"/>
    <cellStyle name="Normal 76" xfId="4618"/>
    <cellStyle name="Normal 76 2" xfId="4619"/>
    <cellStyle name="Normal 77" xfId="4620"/>
    <cellStyle name="Normal 77 2" xfId="4621"/>
    <cellStyle name="Normal 78" xfId="4622"/>
    <cellStyle name="Normal 78 2" xfId="4623"/>
    <cellStyle name="Normal 79" xfId="4624"/>
    <cellStyle name="Normal 79 2" xfId="4625"/>
    <cellStyle name="Normal 8" xfId="4626"/>
    <cellStyle name="Normal 8 10" xfId="4627"/>
    <cellStyle name="Normal 8 10 2" xfId="4628"/>
    <cellStyle name="Normal 8 11" xfId="4629"/>
    <cellStyle name="Normal 8 11 2" xfId="4630"/>
    <cellStyle name="Normal 8 12" xfId="4631"/>
    <cellStyle name="Normal 8 12 2" xfId="4632"/>
    <cellStyle name="Normal 8 13" xfId="4633"/>
    <cellStyle name="Normal 8 13 2" xfId="4634"/>
    <cellStyle name="Normal 8 14" xfId="4635"/>
    <cellStyle name="Normal 8 14 2" xfId="4636"/>
    <cellStyle name="Normal 8 2" xfId="4637"/>
    <cellStyle name="Normal 8 2 2" xfId="4638"/>
    <cellStyle name="Normal 8 2 2 2" xfId="4639"/>
    <cellStyle name="Normal 8 2 2 2 2" xfId="4640"/>
    <cellStyle name="Normal 8 2 2 3" xfId="4641"/>
    <cellStyle name="Normal 8 2 2 3 2" xfId="4642"/>
    <cellStyle name="Normal 8 2 2 4" xfId="4643"/>
    <cellStyle name="Normal 8 2 2 4 2" xfId="4644"/>
    <cellStyle name="Normal 8 2 3" xfId="4645"/>
    <cellStyle name="Normal 8 2 3 2" xfId="4646"/>
    <cellStyle name="Normal 8 2 4" xfId="4647"/>
    <cellStyle name="Normal 8 2 4 2" xfId="4648"/>
    <cellStyle name="Normal 8 2 5" xfId="4649"/>
    <cellStyle name="Normal 8 2 5 2" xfId="4650"/>
    <cellStyle name="Normal 8 3" xfId="4651"/>
    <cellStyle name="Normal 8 3 2" xfId="4652"/>
    <cellStyle name="Normal 8 3 2 2" xfId="4653"/>
    <cellStyle name="Normal 8 3 2 2 2" xfId="4654"/>
    <cellStyle name="Normal 8 3 2 3" xfId="4655"/>
    <cellStyle name="Normal 8 3 2 3 2" xfId="4656"/>
    <cellStyle name="Normal 8 3 2 4" xfId="4657"/>
    <cellStyle name="Normal 8 3 3" xfId="4658"/>
    <cellStyle name="Normal 8 3 3 2" xfId="4659"/>
    <cellStyle name="Normal 8 3 4" xfId="4660"/>
    <cellStyle name="Normal 8 3 4 2" xfId="4661"/>
    <cellStyle name="Normal 8 3 5" xfId="4662"/>
    <cellStyle name="Normal 8 3 5 2" xfId="4663"/>
    <cellStyle name="Normal 8 4" xfId="4664"/>
    <cellStyle name="Normal 8 4 2" xfId="4665"/>
    <cellStyle name="Normal 8 4 2 2" xfId="4666"/>
    <cellStyle name="Normal 8 4 3" xfId="4667"/>
    <cellStyle name="Normal 8 5" xfId="4668"/>
    <cellStyle name="Normal 8 5 2" xfId="4669"/>
    <cellStyle name="Normal 8 5 2 2" xfId="4670"/>
    <cellStyle name="Normal 8 6" xfId="4671"/>
    <cellStyle name="Normal 8 6 2" xfId="4672"/>
    <cellStyle name="Normal 8 7" xfId="4673"/>
    <cellStyle name="Normal 8 7 2" xfId="4674"/>
    <cellStyle name="Normal 8 8" xfId="4675"/>
    <cellStyle name="Normal 8 8 2" xfId="4676"/>
    <cellStyle name="Normal 8 9" xfId="4677"/>
    <cellStyle name="Normal 8 9 2" xfId="4678"/>
    <cellStyle name="Normal 8 9 2 2" xfId="4679"/>
    <cellStyle name="Normal 8 9 3" xfId="4680"/>
    <cellStyle name="Normal 8 9 3 2" xfId="4681"/>
    <cellStyle name="Normal 8 9 4" xfId="4682"/>
    <cellStyle name="Normal 80" xfId="4683"/>
    <cellStyle name="Normal 80 2" xfId="4684"/>
    <cellStyle name="Normal 81" xfId="4685"/>
    <cellStyle name="Normal 81 2" xfId="4686"/>
    <cellStyle name="Normal 82" xfId="4687"/>
    <cellStyle name="Normal 82 2" xfId="4688"/>
    <cellStyle name="Normal 83" xfId="4689"/>
    <cellStyle name="Normal 83 2" xfId="4690"/>
    <cellStyle name="Normal 84" xfId="4691"/>
    <cellStyle name="Normal 84 2" xfId="4692"/>
    <cellStyle name="Normal 85" xfId="4693"/>
    <cellStyle name="Normal 85 2" xfId="4694"/>
    <cellStyle name="Normal 86" xfId="4695"/>
    <cellStyle name="Normal 86 2" xfId="4696"/>
    <cellStyle name="Normal 87" xfId="4697"/>
    <cellStyle name="Normal 87 2" xfId="4698"/>
    <cellStyle name="Normal 88" xfId="4699"/>
    <cellStyle name="Normal 88 2" xfId="4700"/>
    <cellStyle name="Normal 89" xfId="4701"/>
    <cellStyle name="Normal 89 2" xfId="4702"/>
    <cellStyle name="Normal 9" xfId="4703"/>
    <cellStyle name="Normal 9 2" xfId="4704"/>
    <cellStyle name="Normal 9 2 2" xfId="4705"/>
    <cellStyle name="Normal 9 2 3" xfId="4706"/>
    <cellStyle name="Normal 9 3" xfId="4707"/>
    <cellStyle name="Normal 9 3 2" xfId="4708"/>
    <cellStyle name="Normal 9 3 2 2" xfId="4709"/>
    <cellStyle name="Normal 9 4" xfId="4710"/>
    <cellStyle name="Normal 9 4 2" xfId="4711"/>
    <cellStyle name="Normal 9 4 2 2" xfId="4712"/>
    <cellStyle name="Normal 9 5" xfId="4713"/>
    <cellStyle name="Normal 9 5 2" xfId="4714"/>
    <cellStyle name="Normal 9 6" xfId="4715"/>
    <cellStyle name="Normal 9 6 2" xfId="4716"/>
    <cellStyle name="Normal 9 7" xfId="4717"/>
    <cellStyle name="Normal 9 7 2" xfId="4718"/>
    <cellStyle name="Normal 90" xfId="4719"/>
    <cellStyle name="Normal 90 2" xfId="4720"/>
    <cellStyle name="Normal 91" xfId="4721"/>
    <cellStyle name="Normal 91 2" xfId="4722"/>
    <cellStyle name="Normal 92" xfId="4723"/>
    <cellStyle name="Normal 92 2" xfId="4724"/>
    <cellStyle name="Normal 93" xfId="4725"/>
    <cellStyle name="Normal 93 2" xfId="4726"/>
    <cellStyle name="Normal 94" xfId="4727"/>
    <cellStyle name="Normal 94 2" xfId="4728"/>
    <cellStyle name="Normal 95" xfId="4729"/>
    <cellStyle name="Normal 95 2" xfId="4730"/>
    <cellStyle name="Normal 96" xfId="4731"/>
    <cellStyle name="Normal 96 2" xfId="4732"/>
    <cellStyle name="Normal 97" xfId="4733"/>
    <cellStyle name="Normal 97 2" xfId="4734"/>
    <cellStyle name="Normal 98" xfId="4735"/>
    <cellStyle name="Normal 98 2" xfId="4736"/>
    <cellStyle name="Normal 99" xfId="4737"/>
    <cellStyle name="Normal 99 2" xfId="4738"/>
    <cellStyle name="Normal Bold" xfId="4739"/>
    <cellStyle name="Normal Pct" xfId="4740"/>
    <cellStyle name="Normal_Composite Tax Rates" xfId="74"/>
    <cellStyle name="Note" xfId="75" builtinId="10" customBuiltin="1"/>
    <cellStyle name="Note 10" xfId="4741"/>
    <cellStyle name="Note 10 2" xfId="4742"/>
    <cellStyle name="Note 10 2 2" xfId="4743"/>
    <cellStyle name="Note 10 3" xfId="4744"/>
    <cellStyle name="Note 10 3 2" xfId="4745"/>
    <cellStyle name="Note 10 4" xfId="4746"/>
    <cellStyle name="Note 10 4 2" xfId="4747"/>
    <cellStyle name="Note 10 5" xfId="4748"/>
    <cellStyle name="Note 10 5 2" xfId="4749"/>
    <cellStyle name="Note 10 6" xfId="4750"/>
    <cellStyle name="Note 10 6 2" xfId="4751"/>
    <cellStyle name="Note 10 7" xfId="4752"/>
    <cellStyle name="Note 10 8" xfId="4753"/>
    <cellStyle name="Note 11" xfId="4754"/>
    <cellStyle name="Note 11 2" xfId="4755"/>
    <cellStyle name="Note 11 2 2" xfId="4756"/>
    <cellStyle name="Note 11 3" xfId="4757"/>
    <cellStyle name="Note 11 3 2" xfId="4758"/>
    <cellStyle name="Note 11 4" xfId="4759"/>
    <cellStyle name="Note 11 4 2" xfId="4760"/>
    <cellStyle name="Note 11 5" xfId="4761"/>
    <cellStyle name="Note 11 5 2" xfId="4762"/>
    <cellStyle name="Note 11 6" xfId="4763"/>
    <cellStyle name="Note 11 6 2" xfId="4764"/>
    <cellStyle name="Note 11 7" xfId="4765"/>
    <cellStyle name="Note 11 7 2" xfId="4766"/>
    <cellStyle name="Note 11 8" xfId="4767"/>
    <cellStyle name="Note 11 9" xfId="4768"/>
    <cellStyle name="Note 12" xfId="4769"/>
    <cellStyle name="Note 12 2" xfId="4770"/>
    <cellStyle name="Note 12 2 2" xfId="4771"/>
    <cellStyle name="Note 12 3" xfId="4772"/>
    <cellStyle name="Note 12 3 2" xfId="4773"/>
    <cellStyle name="Note 12 4" xfId="4774"/>
    <cellStyle name="Note 12 4 2" xfId="4775"/>
    <cellStyle name="Note 12 5" xfId="4776"/>
    <cellStyle name="Note 12 5 2" xfId="4777"/>
    <cellStyle name="Note 12 6" xfId="4778"/>
    <cellStyle name="Note 12 6 2" xfId="4779"/>
    <cellStyle name="Note 12 7" xfId="4780"/>
    <cellStyle name="Note 13" xfId="4781"/>
    <cellStyle name="Note 13 2" xfId="4782"/>
    <cellStyle name="Note 13 2 2" xfId="4783"/>
    <cellStyle name="Note 13 3" xfId="4784"/>
    <cellStyle name="Note 13 3 2" xfId="4785"/>
    <cellStyle name="Note 13 4" xfId="4786"/>
    <cellStyle name="Note 13 4 2" xfId="4787"/>
    <cellStyle name="Note 13 5" xfId="4788"/>
    <cellStyle name="Note 13 5 2" xfId="4789"/>
    <cellStyle name="Note 13 6" xfId="4790"/>
    <cellStyle name="Note 14" xfId="4791"/>
    <cellStyle name="Note 14 2" xfId="4792"/>
    <cellStyle name="Note 14 2 2" xfId="4793"/>
    <cellStyle name="Note 14 3" xfId="4794"/>
    <cellStyle name="Note 14 3 2" xfId="4795"/>
    <cellStyle name="Note 14 4" xfId="4796"/>
    <cellStyle name="Note 14 4 2" xfId="4797"/>
    <cellStyle name="Note 14 5" xfId="4798"/>
    <cellStyle name="Note 14 5 2" xfId="4799"/>
    <cellStyle name="Note 14 6" xfId="4800"/>
    <cellStyle name="Note 15" xfId="4801"/>
    <cellStyle name="Note 2" xfId="4802"/>
    <cellStyle name="Note 2 2" xfId="4803"/>
    <cellStyle name="Note 2 2 2" xfId="4804"/>
    <cellStyle name="Note 2 2 2 2" xfId="4805"/>
    <cellStyle name="Note 2 2 2 3" xfId="4806"/>
    <cellStyle name="Note 2 2 3" xfId="4807"/>
    <cellStyle name="Note 2 2 4" xfId="4808"/>
    <cellStyle name="Note 2 2 4 2" xfId="4809"/>
    <cellStyle name="Note 2 2 5" xfId="4810"/>
    <cellStyle name="Note 2 2 6" xfId="4811"/>
    <cellStyle name="Note 2 3" xfId="4812"/>
    <cellStyle name="Note 2 3 2" xfId="4813"/>
    <cellStyle name="Note 2 3 3" xfId="4814"/>
    <cellStyle name="Note 2 3 3 2" xfId="4815"/>
    <cellStyle name="Note 2 3 4" xfId="4816"/>
    <cellStyle name="Note 2 4" xfId="4817"/>
    <cellStyle name="Note 2 4 2" xfId="4818"/>
    <cellStyle name="Note 2 4 2 2" xfId="4819"/>
    <cellStyle name="Note 2 5" xfId="4820"/>
    <cellStyle name="Note 2 5 2" xfId="4821"/>
    <cellStyle name="Note 2 6" xfId="4822"/>
    <cellStyle name="Note 2 6 2" xfId="4823"/>
    <cellStyle name="Note 2 7" xfId="4824"/>
    <cellStyle name="Note 2 8" xfId="4825"/>
    <cellStyle name="Note 2_Allocators" xfId="4826"/>
    <cellStyle name="Note 3" xfId="4827"/>
    <cellStyle name="Note 3 2" xfId="4828"/>
    <cellStyle name="Note 3 2 2" xfId="4829"/>
    <cellStyle name="Note 3 2 2 2" xfId="4830"/>
    <cellStyle name="Note 3 2 2 3" xfId="4831"/>
    <cellStyle name="Note 3 2 3" xfId="4832"/>
    <cellStyle name="Note 3 2 3 2" xfId="4833"/>
    <cellStyle name="Note 3 2 4" xfId="4834"/>
    <cellStyle name="Note 3 3" xfId="4835"/>
    <cellStyle name="Note 3 3 2" xfId="4836"/>
    <cellStyle name="Note 3 3 2 2" xfId="4837"/>
    <cellStyle name="Note 3 3 3" xfId="4838"/>
    <cellStyle name="Note 3 3 4" xfId="4839"/>
    <cellStyle name="Note 3 4" xfId="4840"/>
    <cellStyle name="Note 3 4 2" xfId="4841"/>
    <cellStyle name="Note 3 4 2 2" xfId="4842"/>
    <cellStyle name="Note 3 4 3" xfId="4843"/>
    <cellStyle name="Note 3 5" xfId="4844"/>
    <cellStyle name="Note 3 5 2" xfId="4845"/>
    <cellStyle name="Note 3 6" xfId="4846"/>
    <cellStyle name="Note 3 6 2" xfId="4847"/>
    <cellStyle name="Note 3 7" xfId="4848"/>
    <cellStyle name="Note 3_Allocators" xfId="4849"/>
    <cellStyle name="Note 4" xfId="4850"/>
    <cellStyle name="Note 4 2" xfId="4851"/>
    <cellStyle name="Note 4 2 2" xfId="4852"/>
    <cellStyle name="Note 4 2 2 2" xfId="4853"/>
    <cellStyle name="Note 4 2 2 3" xfId="4854"/>
    <cellStyle name="Note 4 2 3" xfId="4855"/>
    <cellStyle name="Note 4 2 3 2" xfId="4856"/>
    <cellStyle name="Note 4 2 4" xfId="4857"/>
    <cellStyle name="Note 4 3" xfId="4858"/>
    <cellStyle name="Note 4 3 2" xfId="4859"/>
    <cellStyle name="Note 4 3 2 2" xfId="4860"/>
    <cellStyle name="Note 4 3 3" xfId="4861"/>
    <cellStyle name="Note 4 4" xfId="4862"/>
    <cellStyle name="Note 4 4 2" xfId="4863"/>
    <cellStyle name="Note 4 5" xfId="4864"/>
    <cellStyle name="Note 4 5 2" xfId="4865"/>
    <cellStyle name="Note 4 6" xfId="4866"/>
    <cellStyle name="Note 4 6 2" xfId="4867"/>
    <cellStyle name="Note 4 7" xfId="4868"/>
    <cellStyle name="Note 4_Allocators" xfId="4869"/>
    <cellStyle name="Note 5" xfId="4870"/>
    <cellStyle name="Note 5 2" xfId="4871"/>
    <cellStyle name="Note 5 2 2" xfId="4872"/>
    <cellStyle name="Note 5 2 2 2" xfId="4873"/>
    <cellStyle name="Note 5 2 3" xfId="4874"/>
    <cellStyle name="Note 5 3" xfId="4875"/>
    <cellStyle name="Note 5 3 2" xfId="4876"/>
    <cellStyle name="Note 5 4" xfId="4877"/>
    <cellStyle name="Note 5 4 2" xfId="4878"/>
    <cellStyle name="Note 5 5" xfId="4879"/>
    <cellStyle name="Note 5 5 2" xfId="4880"/>
    <cellStyle name="Note 5 6" xfId="4881"/>
    <cellStyle name="Note 5 6 2" xfId="4882"/>
    <cellStyle name="Note 5 7" xfId="4883"/>
    <cellStyle name="Note 5 8" xfId="4884"/>
    <cellStyle name="Note 6" xfId="4885"/>
    <cellStyle name="Note 6 2" xfId="4886"/>
    <cellStyle name="Note 6 2 2" xfId="4887"/>
    <cellStyle name="Note 6 2 2 2" xfId="4888"/>
    <cellStyle name="Note 6 2 3" xfId="4889"/>
    <cellStyle name="Note 6 2 4" xfId="4890"/>
    <cellStyle name="Note 6 2 5" xfId="4891"/>
    <cellStyle name="Note 6 2 6" xfId="4892"/>
    <cellStyle name="Note 6 3" xfId="4893"/>
    <cellStyle name="Note 6 3 2" xfId="4894"/>
    <cellStyle name="Note 6 4" xfId="4895"/>
    <cellStyle name="Note 6 4 2" xfId="4896"/>
    <cellStyle name="Note 6 5" xfId="4897"/>
    <cellStyle name="Note 6 5 2" xfId="4898"/>
    <cellStyle name="Note 6 6" xfId="4899"/>
    <cellStyle name="Note 6 6 2" xfId="4900"/>
    <cellStyle name="Note 6 7" xfId="4901"/>
    <cellStyle name="Note 6 8" xfId="4902"/>
    <cellStyle name="Note 6_Allocators" xfId="4903"/>
    <cellStyle name="Note 7" xfId="4904"/>
    <cellStyle name="Note 7 2" xfId="4905"/>
    <cellStyle name="Note 7 2 2" xfId="4906"/>
    <cellStyle name="Note 7 2 2 2" xfId="4907"/>
    <cellStyle name="Note 7 2 3" xfId="4908"/>
    <cellStyle name="Note 7 2 4" xfId="4909"/>
    <cellStyle name="Note 7 3" xfId="4910"/>
    <cellStyle name="Note 7 3 2" xfId="4911"/>
    <cellStyle name="Note 7 4" xfId="4912"/>
    <cellStyle name="Note 7 4 2" xfId="4913"/>
    <cellStyle name="Note 7 5" xfId="4914"/>
    <cellStyle name="Note 7 5 2" xfId="4915"/>
    <cellStyle name="Note 7 6" xfId="4916"/>
    <cellStyle name="Note 7 6 2" xfId="4917"/>
    <cellStyle name="Note 7 7" xfId="4918"/>
    <cellStyle name="Note 7 8" xfId="4919"/>
    <cellStyle name="Note 8" xfId="4920"/>
    <cellStyle name="Note 8 2" xfId="4921"/>
    <cellStyle name="Note 8 2 2" xfId="4922"/>
    <cellStyle name="Note 8 3" xfId="4923"/>
    <cellStyle name="Note 8 3 2" xfId="4924"/>
    <cellStyle name="Note 8 4" xfId="4925"/>
    <cellStyle name="Note 8 4 2" xfId="4926"/>
    <cellStyle name="Note 8 5" xfId="4927"/>
    <cellStyle name="Note 8 5 2" xfId="4928"/>
    <cellStyle name="Note 8 6" xfId="4929"/>
    <cellStyle name="Note 8 6 2" xfId="4930"/>
    <cellStyle name="Note 8 7" xfId="4931"/>
    <cellStyle name="Note 8 7 2" xfId="4932"/>
    <cellStyle name="Note 8 8" xfId="4933"/>
    <cellStyle name="Note 8 9" xfId="4934"/>
    <cellStyle name="Note 9" xfId="4935"/>
    <cellStyle name="Note 9 2" xfId="4936"/>
    <cellStyle name="Note 9 2 2" xfId="4937"/>
    <cellStyle name="Note 9 3" xfId="4938"/>
    <cellStyle name="Note 9 3 2" xfId="4939"/>
    <cellStyle name="Note 9 4" xfId="4940"/>
    <cellStyle name="Note 9 4 2" xfId="4941"/>
    <cellStyle name="Note 9 5" xfId="4942"/>
    <cellStyle name="Note 9 5 2" xfId="4943"/>
    <cellStyle name="Note 9 6" xfId="4944"/>
    <cellStyle name="Note 9 6 2" xfId="4945"/>
    <cellStyle name="Note 9 7" xfId="4946"/>
    <cellStyle name="Note 9 7 2" xfId="4947"/>
    <cellStyle name="Note 9 8" xfId="4948"/>
    <cellStyle name="Note 9 9" xfId="4949"/>
    <cellStyle name="nPlosion" xfId="4950"/>
    <cellStyle name="NPPESalesPct" xfId="4951"/>
    <cellStyle name="ntec" xfId="4952"/>
    <cellStyle name="nvision" xfId="4953"/>
    <cellStyle name="NWI%S" xfId="4954"/>
    <cellStyle name="Output" xfId="76" builtinId="21" customBuiltin="1"/>
    <cellStyle name="Output 10" xfId="4955"/>
    <cellStyle name="Output 11" xfId="4956"/>
    <cellStyle name="Output 12" xfId="4957"/>
    <cellStyle name="Output 13" xfId="4958"/>
    <cellStyle name="Output 14" xfId="4959"/>
    <cellStyle name="Output 2" xfId="4960"/>
    <cellStyle name="Output 2 2" xfId="4961"/>
    <cellStyle name="Output 3" xfId="4962"/>
    <cellStyle name="Output 3 2" xfId="4963"/>
    <cellStyle name="Output 3 3" xfId="4964"/>
    <cellStyle name="Output 4" xfId="4965"/>
    <cellStyle name="Output 4 2" xfId="4966"/>
    <cellStyle name="Output 5" xfId="4967"/>
    <cellStyle name="Output 5 2" xfId="4968"/>
    <cellStyle name="Output 6" xfId="4969"/>
    <cellStyle name="Output 6 2" xfId="4970"/>
    <cellStyle name="Output 7" xfId="4971"/>
    <cellStyle name="Output 8" xfId="4972"/>
    <cellStyle name="Output 9" xfId="4973"/>
    <cellStyle name="Output Amounts" xfId="77"/>
    <cellStyle name="Output Column Headings" xfId="78"/>
    <cellStyle name="Output Line Items" xfId="79"/>
    <cellStyle name="Output Report Heading" xfId="80"/>
    <cellStyle name="Output Report Title" xfId="81"/>
    <cellStyle name="Page Heading Large" xfId="4974"/>
    <cellStyle name="Page Heading Small" xfId="4975"/>
    <cellStyle name="Percen - Style1" xfId="4976"/>
    <cellStyle name="Percen - Style2" xfId="4977"/>
    <cellStyle name="Percent" xfId="82" builtinId="5"/>
    <cellStyle name="Percent [0]" xfId="4978"/>
    <cellStyle name="Percent [0] 2" xfId="4979"/>
    <cellStyle name="Percent [1]" xfId="4980"/>
    <cellStyle name="Percent [2]" xfId="4981"/>
    <cellStyle name="Percent [2] 2" xfId="4982"/>
    <cellStyle name="Percent 10" xfId="4983"/>
    <cellStyle name="Percent 10 2" xfId="120"/>
    <cellStyle name="Percent 10 2 2" xfId="4984"/>
    <cellStyle name="Percent 10 3" xfId="4985"/>
    <cellStyle name="Percent 10 3 2" xfId="4986"/>
    <cellStyle name="Percent 10 3 3" xfId="4987"/>
    <cellStyle name="Percent 10 3 3 2" xfId="4988"/>
    <cellStyle name="Percent 10 3 4" xfId="4989"/>
    <cellStyle name="Percent 11" xfId="4990"/>
    <cellStyle name="Percent 11 10" xfId="4991"/>
    <cellStyle name="Percent 11 2" xfId="4992"/>
    <cellStyle name="Percent 11 2 2" xfId="4993"/>
    <cellStyle name="Percent 11 2 2 2" xfId="4994"/>
    <cellStyle name="Percent 11 2 2 2 2" xfId="4995"/>
    <cellStyle name="Percent 11 2 2 3" xfId="4996"/>
    <cellStyle name="Percent 11 2 3" xfId="4997"/>
    <cellStyle name="Percent 11 2 3 2" xfId="4998"/>
    <cellStyle name="Percent 11 2 4" xfId="4999"/>
    <cellStyle name="Percent 11 3" xfId="5000"/>
    <cellStyle name="Percent 11 3 2" xfId="5001"/>
    <cellStyle name="Percent 11 3 2 2" xfId="5002"/>
    <cellStyle name="Percent 11 3 3" xfId="5003"/>
    <cellStyle name="Percent 11 4" xfId="5004"/>
    <cellStyle name="Percent 11 4 2" xfId="5005"/>
    <cellStyle name="Percent 11 4 2 2" xfId="5006"/>
    <cellStyle name="Percent 11 4 3" xfId="5007"/>
    <cellStyle name="Percent 11 5" xfId="5008"/>
    <cellStyle name="Percent 11 5 2" xfId="5009"/>
    <cellStyle name="Percent 11 6" xfId="5010"/>
    <cellStyle name="Percent 11 6 2" xfId="5011"/>
    <cellStyle name="Percent 11 7" xfId="5012"/>
    <cellStyle name="Percent 11 7 2" xfId="5013"/>
    <cellStyle name="Percent 11 7 2 2" xfId="5014"/>
    <cellStyle name="Percent 11 7 3" xfId="5015"/>
    <cellStyle name="Percent 11 8" xfId="5016"/>
    <cellStyle name="Percent 11 8 2" xfId="5017"/>
    <cellStyle name="Percent 11 9" xfId="5018"/>
    <cellStyle name="Percent 12" xfId="5019"/>
    <cellStyle name="Percent 12 2" xfId="5020"/>
    <cellStyle name="Percent 12 2 2" xfId="5021"/>
    <cellStyle name="Percent 12 2 2 2" xfId="5022"/>
    <cellStyle name="Percent 12 2 3" xfId="5023"/>
    <cellStyle name="Percent 12 3" xfId="5024"/>
    <cellStyle name="Percent 12 3 2" xfId="5025"/>
    <cellStyle name="Percent 12 3 3" xfId="5026"/>
    <cellStyle name="Percent 12 4" xfId="5027"/>
    <cellStyle name="Percent 12 5" xfId="5028"/>
    <cellStyle name="Percent 13" xfId="5029"/>
    <cellStyle name="Percent 13 2" xfId="5030"/>
    <cellStyle name="Percent 13 2 2" xfId="5031"/>
    <cellStyle name="Percent 13 2 2 2" xfId="5032"/>
    <cellStyle name="Percent 13 2 2 2 2" xfId="5033"/>
    <cellStyle name="Percent 13 2 2 2 2 2" xfId="5034"/>
    <cellStyle name="Percent 13 2 2 2 2 2 2" xfId="7497"/>
    <cellStyle name="Percent 13 2 2 2 2 3" xfId="7498"/>
    <cellStyle name="Percent 13 2 2 2 3" xfId="5035"/>
    <cellStyle name="Percent 13 2 2 2 3 2" xfId="7499"/>
    <cellStyle name="Percent 13 2 2 2 4" xfId="7500"/>
    <cellStyle name="Percent 13 2 2 3" xfId="5036"/>
    <cellStyle name="Percent 13 2 2 3 2" xfId="5037"/>
    <cellStyle name="Percent 13 2 2 3 2 2" xfId="7501"/>
    <cellStyle name="Percent 13 2 2 3 3" xfId="7502"/>
    <cellStyle name="Percent 13 2 2 4" xfId="5038"/>
    <cellStyle name="Percent 13 2 2 4 2" xfId="7503"/>
    <cellStyle name="Percent 13 2 2 5" xfId="7504"/>
    <cellStyle name="Percent 13 2 3" xfId="5039"/>
    <cellStyle name="Percent 13 2 3 2" xfId="5040"/>
    <cellStyle name="Percent 13 2 3 2 2" xfId="5041"/>
    <cellStyle name="Percent 13 2 3 2 2 2" xfId="7505"/>
    <cellStyle name="Percent 13 2 3 2 3" xfId="7506"/>
    <cellStyle name="Percent 13 2 3 3" xfId="5042"/>
    <cellStyle name="Percent 13 2 3 3 2" xfId="7507"/>
    <cellStyle name="Percent 13 2 3 4" xfId="7508"/>
    <cellStyle name="Percent 13 2 4" xfId="5043"/>
    <cellStyle name="Percent 13 2 4 2" xfId="5044"/>
    <cellStyle name="Percent 13 2 4 2 2" xfId="7509"/>
    <cellStyle name="Percent 13 2 4 3" xfId="7510"/>
    <cellStyle name="Percent 13 2 5" xfId="5045"/>
    <cellStyle name="Percent 13 2 5 2" xfId="7511"/>
    <cellStyle name="Percent 13 2 6" xfId="7512"/>
    <cellStyle name="Percent 13 3" xfId="5046"/>
    <cellStyle name="Percent 13 3 2" xfId="5047"/>
    <cellStyle name="Percent 13 3 2 2" xfId="5048"/>
    <cellStyle name="Percent 13 3 2 2 2" xfId="5049"/>
    <cellStyle name="Percent 13 3 2 2 2 2" xfId="5050"/>
    <cellStyle name="Percent 13 3 2 2 2 2 2" xfId="7513"/>
    <cellStyle name="Percent 13 3 2 2 2 3" xfId="7514"/>
    <cellStyle name="Percent 13 3 2 2 3" xfId="5051"/>
    <cellStyle name="Percent 13 3 2 2 3 2" xfId="7515"/>
    <cellStyle name="Percent 13 3 2 2 4" xfId="7516"/>
    <cellStyle name="Percent 13 3 2 3" xfId="5052"/>
    <cellStyle name="Percent 13 3 2 3 2" xfId="5053"/>
    <cellStyle name="Percent 13 3 2 3 2 2" xfId="7517"/>
    <cellStyle name="Percent 13 3 2 3 3" xfId="7518"/>
    <cellStyle name="Percent 13 3 2 4" xfId="5054"/>
    <cellStyle name="Percent 13 3 2 4 2" xfId="7519"/>
    <cellStyle name="Percent 13 3 2 5" xfId="7520"/>
    <cellStyle name="Percent 13 3 3" xfId="5055"/>
    <cellStyle name="Percent 13 3 3 2" xfId="5056"/>
    <cellStyle name="Percent 13 3 3 2 2" xfId="5057"/>
    <cellStyle name="Percent 13 3 3 2 2 2" xfId="7521"/>
    <cellStyle name="Percent 13 3 3 2 3" xfId="7522"/>
    <cellStyle name="Percent 13 3 3 3" xfId="5058"/>
    <cellStyle name="Percent 13 3 3 3 2" xfId="7523"/>
    <cellStyle name="Percent 13 3 3 4" xfId="7524"/>
    <cellStyle name="Percent 13 3 4" xfId="5059"/>
    <cellStyle name="Percent 13 3 4 2" xfId="5060"/>
    <cellStyle name="Percent 13 3 4 2 2" xfId="7525"/>
    <cellStyle name="Percent 13 3 4 3" xfId="7526"/>
    <cellStyle name="Percent 13 3 5" xfId="5061"/>
    <cellStyle name="Percent 13 3 5 2" xfId="7527"/>
    <cellStyle name="Percent 13 3 6" xfId="5062"/>
    <cellStyle name="Percent 13 4" xfId="5063"/>
    <cellStyle name="Percent 13 4 2" xfId="5064"/>
    <cellStyle name="Percent 13 4 2 2" xfId="5065"/>
    <cellStyle name="Percent 13 4 2 2 2" xfId="5066"/>
    <cellStyle name="Percent 13 4 2 2 2 2" xfId="7528"/>
    <cellStyle name="Percent 13 4 2 2 3" xfId="7529"/>
    <cellStyle name="Percent 13 4 2 3" xfId="5067"/>
    <cellStyle name="Percent 13 4 2 3 2" xfId="7530"/>
    <cellStyle name="Percent 13 4 2 4" xfId="7531"/>
    <cellStyle name="Percent 13 4 3" xfId="5068"/>
    <cellStyle name="Percent 13 4 3 2" xfId="5069"/>
    <cellStyle name="Percent 13 4 3 2 2" xfId="7532"/>
    <cellStyle name="Percent 13 4 3 3" xfId="7533"/>
    <cellStyle name="Percent 13 4 4" xfId="5070"/>
    <cellStyle name="Percent 13 4 4 2" xfId="7534"/>
    <cellStyle name="Percent 13 4 5" xfId="7535"/>
    <cellStyle name="Percent 13 5" xfId="5071"/>
    <cellStyle name="Percent 13 5 2" xfId="5072"/>
    <cellStyle name="Percent 13 5 2 2" xfId="5073"/>
    <cellStyle name="Percent 13 5 2 2 2" xfId="7536"/>
    <cellStyle name="Percent 13 5 2 3" xfId="7537"/>
    <cellStyle name="Percent 13 5 3" xfId="5074"/>
    <cellStyle name="Percent 13 5 3 2" xfId="7538"/>
    <cellStyle name="Percent 13 5 4" xfId="7539"/>
    <cellStyle name="Percent 13 6" xfId="5075"/>
    <cellStyle name="Percent 13 6 2" xfId="5076"/>
    <cellStyle name="Percent 13 6 2 2" xfId="7540"/>
    <cellStyle name="Percent 13 6 3" xfId="7541"/>
    <cellStyle name="Percent 13 7" xfId="5077"/>
    <cellStyle name="Percent 13 7 2" xfId="7542"/>
    <cellStyle name="Percent 13 8" xfId="7543"/>
    <cellStyle name="Percent 14" xfId="5078"/>
    <cellStyle name="Percent 14 2" xfId="5079"/>
    <cellStyle name="Percent 14 2 2" xfId="5080"/>
    <cellStyle name="Percent 14 2 2 2" xfId="5081"/>
    <cellStyle name="Percent 14 2 3" xfId="5082"/>
    <cellStyle name="Percent 14 3" xfId="5083"/>
    <cellStyle name="Percent 14 3 2" xfId="5084"/>
    <cellStyle name="Percent 14 3 3" xfId="5085"/>
    <cellStyle name="Percent 14 4" xfId="5086"/>
    <cellStyle name="Percent 14 4 2" xfId="5087"/>
    <cellStyle name="Percent 15" xfId="5088"/>
    <cellStyle name="Percent 15 2" xfId="5089"/>
    <cellStyle name="Percent 15 3" xfId="5090"/>
    <cellStyle name="Percent 15 3 2" xfId="5091"/>
    <cellStyle name="Percent 16" xfId="5092"/>
    <cellStyle name="Percent 16 2" xfId="5093"/>
    <cellStyle name="Percent 16 3" xfId="5094"/>
    <cellStyle name="Percent 16 3 2" xfId="5095"/>
    <cellStyle name="Percent 16 4" xfId="5096"/>
    <cellStyle name="Percent 17" xfId="5097"/>
    <cellStyle name="Percent 17 2" xfId="5098"/>
    <cellStyle name="Percent 17 3" xfId="5099"/>
    <cellStyle name="Percent 17 3 2" xfId="5100"/>
    <cellStyle name="Percent 18" xfId="5101"/>
    <cellStyle name="Percent 18 2" xfId="5102"/>
    <cellStyle name="Percent 18 3" xfId="5103"/>
    <cellStyle name="Percent 18 3 2" xfId="5104"/>
    <cellStyle name="Percent 19" xfId="5105"/>
    <cellStyle name="Percent 19 2" xfId="5106"/>
    <cellStyle name="Percent 19 3" xfId="5107"/>
    <cellStyle name="Percent 19 3 2" xfId="5108"/>
    <cellStyle name="Percent 2" xfId="83"/>
    <cellStyle name="Percent 2 2" xfId="5109"/>
    <cellStyle name="Percent 2 2 2" xfId="5110"/>
    <cellStyle name="Percent 2 2 2 2" xfId="5111"/>
    <cellStyle name="Percent 2 2 2 2 2" xfId="5112"/>
    <cellStyle name="Percent 2 2 2 2 3" xfId="5113"/>
    <cellStyle name="Percent 2 2 2 3" xfId="5114"/>
    <cellStyle name="Percent 2 2 2 3 2" xfId="5115"/>
    <cellStyle name="Percent 2 2 2 3 3" xfId="5116"/>
    <cellStyle name="Percent 2 2 2 3 3 2" xfId="5117"/>
    <cellStyle name="Percent 2 2 2 3 3 3" xfId="5118"/>
    <cellStyle name="Percent 2 2 2 3 3 4" xfId="5119"/>
    <cellStyle name="Percent 2 2 2 3 4" xfId="5120"/>
    <cellStyle name="Percent 2 2 2 3 4 2" xfId="5121"/>
    <cellStyle name="Percent 2 2 2 3 4 2 2" xfId="5122"/>
    <cellStyle name="Percent 2 2 2 3 4 2 3" xfId="5123"/>
    <cellStyle name="Percent 2 2 2 3 4 2 3 2" xfId="5124"/>
    <cellStyle name="Percent 2 2 2 3 4 3" xfId="5125"/>
    <cellStyle name="Percent 2 2 2 3 5" xfId="5126"/>
    <cellStyle name="Percent 2 2 2 3 5 2" xfId="5127"/>
    <cellStyle name="Percent 2 2 2 3 5 3" xfId="5128"/>
    <cellStyle name="Percent 2 2 2 3 5 3 2" xfId="5129"/>
    <cellStyle name="Percent 2 2 2 3 6" xfId="5130"/>
    <cellStyle name="Percent 2 2 2 3 7" xfId="5131"/>
    <cellStyle name="Percent 2 2 2 3 7 2" xfId="5132"/>
    <cellStyle name="Percent 2 2 2 4" xfId="5133"/>
    <cellStyle name="Percent 2 2 2 4 2" xfId="5134"/>
    <cellStyle name="Percent 2 2 2 4 2 2" xfId="5135"/>
    <cellStyle name="Percent 2 2 2 4 2 3" xfId="5136"/>
    <cellStyle name="Percent 2 2 2 4 2 3 2" xfId="5137"/>
    <cellStyle name="Percent 2 2 2 4 3" xfId="5138"/>
    <cellStyle name="Percent 2 2 2 5" xfId="5139"/>
    <cellStyle name="Percent 2 2 2 5 2" xfId="5140"/>
    <cellStyle name="Percent 2 2 2 5 3" xfId="5141"/>
    <cellStyle name="Percent 2 2 2 5 3 2" xfId="5142"/>
    <cellStyle name="Percent 2 2 2 6" xfId="5143"/>
    <cellStyle name="Percent 2 2 2 6 2" xfId="5144"/>
    <cellStyle name="Percent 2 2 2 7" xfId="5145"/>
    <cellStyle name="Percent 2 2 3" xfId="5146"/>
    <cellStyle name="Percent 2 2 3 2" xfId="5147"/>
    <cellStyle name="Percent 2 2 3 2 2" xfId="5148"/>
    <cellStyle name="Percent 2 2 3 3" xfId="5149"/>
    <cellStyle name="Percent 2 2 3 4" xfId="5150"/>
    <cellStyle name="Percent 2 2 4" xfId="5151"/>
    <cellStyle name="Percent 2 2 4 2" xfId="5152"/>
    <cellStyle name="Percent 2 2 4 2 2" xfId="5153"/>
    <cellStyle name="Percent 2 2 4 3" xfId="5154"/>
    <cellStyle name="Percent 2 2 5" xfId="5155"/>
    <cellStyle name="Percent 2 2 5 2" xfId="5156"/>
    <cellStyle name="Percent 2 2 5 2 2" xfId="5157"/>
    <cellStyle name="Percent 2 2 6" xfId="5158"/>
    <cellStyle name="Percent 2 2 6 2" xfId="5159"/>
    <cellStyle name="Percent 2 2 6 2 2" xfId="5160"/>
    <cellStyle name="Percent 2 2 6 3" xfId="5161"/>
    <cellStyle name="Percent 2 2 7" xfId="5162"/>
    <cellStyle name="Percent 2 3" xfId="5163"/>
    <cellStyle name="Percent 2 3 2" xfId="5164"/>
    <cellStyle name="Percent 2 3 2 2" xfId="5165"/>
    <cellStyle name="Percent 2 3 2 2 2" xfId="5166"/>
    <cellStyle name="Percent 2 3 2 3" xfId="5167"/>
    <cellStyle name="Percent 2 3 3" xfId="5168"/>
    <cellStyle name="Percent 2 3 3 2" xfId="5169"/>
    <cellStyle name="Percent 2 3 3 2 2" xfId="5170"/>
    <cellStyle name="Percent 2 3 3 3" xfId="5171"/>
    <cellStyle name="Percent 2 3 4" xfId="5172"/>
    <cellStyle name="Percent 2 3 4 2" xfId="5173"/>
    <cellStyle name="Percent 2 3 4 2 2" xfId="5174"/>
    <cellStyle name="Percent 2 3 4 3" xfId="5175"/>
    <cellStyle name="Percent 2 3 5" xfId="5176"/>
    <cellStyle name="Percent 2 4" xfId="5177"/>
    <cellStyle name="Percent 2 4 10" xfId="5178"/>
    <cellStyle name="Percent 2 4 11" xfId="5179"/>
    <cellStyle name="Percent 2 4 11 2" xfId="5180"/>
    <cellStyle name="Percent 2 4 11 2 2" xfId="5181"/>
    <cellStyle name="Percent 2 4 11 2 3" xfId="5182"/>
    <cellStyle name="Percent 2 4 11 2 3 2" xfId="5183"/>
    <cellStyle name="Percent 2 4 12" xfId="5184"/>
    <cellStyle name="Percent 2 4 2" xfId="5185"/>
    <cellStyle name="Percent 2 4 2 2" xfId="5186"/>
    <cellStyle name="Percent 2 4 2 2 2" xfId="5187"/>
    <cellStyle name="Percent 2 4 2 3" xfId="5188"/>
    <cellStyle name="Percent 2 4 2 3 2" xfId="5189"/>
    <cellStyle name="Percent 2 4 2 4" xfId="5190"/>
    <cellStyle name="Percent 2 4 3" xfId="5191"/>
    <cellStyle name="Percent 2 4 3 2" xfId="5192"/>
    <cellStyle name="Percent 2 4 3 2 2" xfId="5193"/>
    <cellStyle name="Percent 2 4 4" xfId="5194"/>
    <cellStyle name="Percent 2 4 4 2" xfId="5195"/>
    <cellStyle name="Percent 2 4 5" xfId="5196"/>
    <cellStyle name="Percent 2 4 5 2" xfId="5197"/>
    <cellStyle name="Percent 2 4 5 2 2" xfId="5198"/>
    <cellStyle name="Percent 2 4 5 2 3" xfId="5199"/>
    <cellStyle name="Percent 2 4 6" xfId="5200"/>
    <cellStyle name="Percent 2 4 7" xfId="5201"/>
    <cellStyle name="Percent 2 4 8" xfId="5202"/>
    <cellStyle name="Percent 2 4 9" xfId="5203"/>
    <cellStyle name="Percent 2 4 9 2" xfId="5204"/>
    <cellStyle name="Percent 2 4 9 2 2" xfId="5205"/>
    <cellStyle name="Percent 2 4 9 2 3" xfId="5206"/>
    <cellStyle name="Percent 2 4 9 2 3 2" xfId="5207"/>
    <cellStyle name="Percent 2 5" xfId="5208"/>
    <cellStyle name="Percent 2 5 2" xfId="5209"/>
    <cellStyle name="Percent 2 5 2 2" xfId="5210"/>
    <cellStyle name="Percent 2 5 2 2 2" xfId="5211"/>
    <cellStyle name="Percent 2 5 2 3" xfId="5212"/>
    <cellStyle name="Percent 2 5 2 3 2" xfId="5213"/>
    <cellStyle name="Percent 2 5 2 4" xfId="5214"/>
    <cellStyle name="Percent 2 5 3" xfId="5215"/>
    <cellStyle name="Percent 2 5 3 2" xfId="5216"/>
    <cellStyle name="Percent 2 5 3 2 2" xfId="5217"/>
    <cellStyle name="Percent 2 5 4" xfId="5218"/>
    <cellStyle name="Percent 2 5 4 2" xfId="5219"/>
    <cellStyle name="Percent 2 5 5" xfId="5220"/>
    <cellStyle name="Percent 2 6" xfId="5221"/>
    <cellStyle name="Percent 2 6 2" xfId="5222"/>
    <cellStyle name="Percent 2 6 2 2" xfId="5223"/>
    <cellStyle name="Percent 2 6 2 2 2" xfId="5224"/>
    <cellStyle name="Percent 2 6 2 3" xfId="5225"/>
    <cellStyle name="Percent 2 6 2 3 2" xfId="5226"/>
    <cellStyle name="Percent 2 6 2 4" xfId="5227"/>
    <cellStyle name="Percent 2 6 3" xfId="5228"/>
    <cellStyle name="Percent 2 6 3 2" xfId="5229"/>
    <cellStyle name="Percent 2 6 4" xfId="5230"/>
    <cellStyle name="Percent 2 6 4 2" xfId="5231"/>
    <cellStyle name="Percent 2 6 5" xfId="5232"/>
    <cellStyle name="Percent 2 7" xfId="5233"/>
    <cellStyle name="Percent 2 7 2" xfId="5234"/>
    <cellStyle name="Percent 2 7 2 2" xfId="5235"/>
    <cellStyle name="Percent 2 7 2 2 2" xfId="5236"/>
    <cellStyle name="Percent 2 7 2 3" xfId="5237"/>
    <cellStyle name="Percent 2 7 3" xfId="5238"/>
    <cellStyle name="Percent 2 7 3 2" xfId="5239"/>
    <cellStyle name="Percent 2 7 4" xfId="5240"/>
    <cellStyle name="Percent 2 7 4 2" xfId="5241"/>
    <cellStyle name="Percent 2 7 5" xfId="5242"/>
    <cellStyle name="Percent 2 8" xfId="5243"/>
    <cellStyle name="Percent 2 8 2" xfId="5244"/>
    <cellStyle name="Percent 2 9" xfId="5245"/>
    <cellStyle name="Percent 20" xfId="5246"/>
    <cellStyle name="Percent 20 2" xfId="5247"/>
    <cellStyle name="Percent 20 3" xfId="5248"/>
    <cellStyle name="Percent 20 3 2" xfId="5249"/>
    <cellStyle name="Percent 21" xfId="5250"/>
    <cellStyle name="Percent 21 2" xfId="5251"/>
    <cellStyle name="Percent 21 3" xfId="5252"/>
    <cellStyle name="Percent 21 3 2" xfId="5253"/>
    <cellStyle name="Percent 22" xfId="5254"/>
    <cellStyle name="Percent 22 2" xfId="5255"/>
    <cellStyle name="Percent 23" xfId="5256"/>
    <cellStyle name="Percent 23 2" xfId="5257"/>
    <cellStyle name="Percent 24" xfId="5258"/>
    <cellStyle name="Percent 25" xfId="5259"/>
    <cellStyle name="Percent 25 2" xfId="5260"/>
    <cellStyle name="Percent 25 3" xfId="5261"/>
    <cellStyle name="Percent 25 3 2" xfId="5262"/>
    <cellStyle name="Percent 26" xfId="5263"/>
    <cellStyle name="Percent 27" xfId="5264"/>
    <cellStyle name="Percent 27 2" xfId="5265"/>
    <cellStyle name="Percent 28" xfId="5266"/>
    <cellStyle name="Percent 28 2" xfId="5267"/>
    <cellStyle name="Percent 28 3" xfId="5268"/>
    <cellStyle name="Percent 29" xfId="5269"/>
    <cellStyle name="Percent 3" xfId="5270"/>
    <cellStyle name="Percent 3 2" xfId="5271"/>
    <cellStyle name="Percent 3 2 2" xfId="5272"/>
    <cellStyle name="Percent 3 2 2 2" xfId="5273"/>
    <cellStyle name="Percent 3 2 3" xfId="5274"/>
    <cellStyle name="Percent 3 2 3 2" xfId="5275"/>
    <cellStyle name="Percent 3 2 3 3" xfId="5276"/>
    <cellStyle name="Percent 3 2 3 4" xfId="5277"/>
    <cellStyle name="Percent 3 2 4" xfId="5278"/>
    <cellStyle name="Percent 3 2 4 2" xfId="5279"/>
    <cellStyle name="Percent 3 2 4 2 2" xfId="5280"/>
    <cellStyle name="Percent 3 2 4 2 3" xfId="5281"/>
    <cellStyle name="Percent 3 2 4 2 3 2" xfId="5282"/>
    <cellStyle name="Percent 3 2 4 3" xfId="5283"/>
    <cellStyle name="Percent 3 2 5" xfId="5284"/>
    <cellStyle name="Percent 3 2 5 2" xfId="5285"/>
    <cellStyle name="Percent 3 2 5 3" xfId="5286"/>
    <cellStyle name="Percent 3 2 5 3 2" xfId="5287"/>
    <cellStyle name="Percent 3 2 6" xfId="5288"/>
    <cellStyle name="Percent 3 2 7" xfId="5289"/>
    <cellStyle name="Percent 3 2 7 2" xfId="5290"/>
    <cellStyle name="Percent 3 3" xfId="5291"/>
    <cellStyle name="Percent 3 3 2" xfId="5292"/>
    <cellStyle name="Percent 3 3 2 2" xfId="5293"/>
    <cellStyle name="Percent 3 3 3" xfId="5294"/>
    <cellStyle name="Percent 3 4" xfId="5295"/>
    <cellStyle name="Percent 3 4 2" xfId="5296"/>
    <cellStyle name="Percent 3 4 2 2" xfId="5297"/>
    <cellStyle name="Percent 3 4 3" xfId="5298"/>
    <cellStyle name="Percent 3 4 3 2" xfId="5299"/>
    <cellStyle name="Percent 3 5" xfId="5300"/>
    <cellStyle name="Percent 3 5 2" xfId="5301"/>
    <cellStyle name="Percent 3 5 2 2" xfId="5302"/>
    <cellStyle name="Percent 3 5 2 3" xfId="5303"/>
    <cellStyle name="Percent 3 5 3" xfId="5304"/>
    <cellStyle name="Percent 3 5 4" xfId="5305"/>
    <cellStyle name="Percent 3 6" xfId="5306"/>
    <cellStyle name="Percent 3 6 2" xfId="5307"/>
    <cellStyle name="Percent 3 6 3" xfId="5308"/>
    <cellStyle name="Percent 3 7" xfId="5309"/>
    <cellStyle name="Percent 30" xfId="5310"/>
    <cellStyle name="Percent 31" xfId="5311"/>
    <cellStyle name="Percent 32" xfId="5312"/>
    <cellStyle name="Percent 33" xfId="7547"/>
    <cellStyle name="Percent 4" xfId="5313"/>
    <cellStyle name="Percent 4 2" xfId="5314"/>
    <cellStyle name="Percent 4 2 2" xfId="5315"/>
    <cellStyle name="Percent 4 2 2 2" xfId="5316"/>
    <cellStyle name="Percent 4 2 2 2 2" xfId="5317"/>
    <cellStyle name="Percent 4 2 2 3" xfId="5318"/>
    <cellStyle name="Percent 4 2 2 3 2" xfId="5319"/>
    <cellStyle name="Percent 4 2 2 4" xfId="5320"/>
    <cellStyle name="Percent 4 2 3" xfId="5321"/>
    <cellStyle name="Percent 4 2 3 2" xfId="5322"/>
    <cellStyle name="Percent 4 2 4" xfId="5323"/>
    <cellStyle name="Percent 4 2 4 2" xfId="5324"/>
    <cellStyle name="Percent 4 2 5" xfId="5325"/>
    <cellStyle name="Percent 4 3" xfId="5326"/>
    <cellStyle name="Percent 4 3 2" xfId="5327"/>
    <cellStyle name="Percent 4 3 2 2" xfId="5328"/>
    <cellStyle name="Percent 4 3 2 2 2" xfId="5329"/>
    <cellStyle name="Percent 4 3 2 3" xfId="5330"/>
    <cellStyle name="Percent 4 3 3" xfId="5331"/>
    <cellStyle name="Percent 4 3 3 2" xfId="5332"/>
    <cellStyle name="Percent 4 3 4" xfId="5333"/>
    <cellStyle name="Percent 4 3 4 2" xfId="5334"/>
    <cellStyle name="Percent 4 3 5" xfId="5335"/>
    <cellStyle name="Percent 4 3 6" xfId="5336"/>
    <cellStyle name="Percent 4 4" xfId="5337"/>
    <cellStyle name="Percent 4 4 2" xfId="5338"/>
    <cellStyle name="Percent 4 4 2 2" xfId="5339"/>
    <cellStyle name="Percent 4 4 2 2 2" xfId="5340"/>
    <cellStyle name="Percent 4 4 2 3" xfId="5341"/>
    <cellStyle name="Percent 4 4 2 3 2" xfId="5342"/>
    <cellStyle name="Percent 4 4 3" xfId="5343"/>
    <cellStyle name="Percent 4 4 3 2" xfId="5344"/>
    <cellStyle name="Percent 4 4 4" xfId="5345"/>
    <cellStyle name="Percent 4 4 4 2" xfId="5346"/>
    <cellStyle name="Percent 4 5" xfId="5347"/>
    <cellStyle name="Percent 4 5 2" xfId="5348"/>
    <cellStyle name="Percent 4 5 2 2" xfId="5349"/>
    <cellStyle name="Percent 4 5 2 2 2" xfId="5350"/>
    <cellStyle name="Percent 4 5 2 3" xfId="5351"/>
    <cellStyle name="Percent 4 5 3" xfId="5352"/>
    <cellStyle name="Percent 4 5 3 2" xfId="5353"/>
    <cellStyle name="Percent 4 5 4" xfId="5354"/>
    <cellStyle name="Percent 4 5 4 2" xfId="5355"/>
    <cellStyle name="Percent 4 6" xfId="5356"/>
    <cellStyle name="Percent 4 6 2" xfId="5357"/>
    <cellStyle name="Percent 4 6 2 2" xfId="5358"/>
    <cellStyle name="Percent 4 6 3" xfId="5359"/>
    <cellStyle name="Percent 4 7" xfId="5360"/>
    <cellStyle name="Percent 4 7 2" xfId="5361"/>
    <cellStyle name="Percent 4 8" xfId="5362"/>
    <cellStyle name="Percent 4 8 2" xfId="5363"/>
    <cellStyle name="Percent 4 9" xfId="5364"/>
    <cellStyle name="Percent 5" xfId="5365"/>
    <cellStyle name="Percent 5 10" xfId="5366"/>
    <cellStyle name="Percent 5 2" xfId="5367"/>
    <cellStyle name="Percent 5 2 2" xfId="5368"/>
    <cellStyle name="Percent 5 2 2 2" xfId="5369"/>
    <cellStyle name="Percent 5 2 3" xfId="5370"/>
    <cellStyle name="Percent 5 2 3 2" xfId="5371"/>
    <cellStyle name="Percent 5 2 4" xfId="5372"/>
    <cellStyle name="Percent 5 2 5" xfId="5373"/>
    <cellStyle name="Percent 5 3" xfId="5374"/>
    <cellStyle name="Percent 5 3 2" xfId="5375"/>
    <cellStyle name="Percent 5 3 3" xfId="5376"/>
    <cellStyle name="Percent 5 4" xfId="5377"/>
    <cellStyle name="Percent 5 4 2" xfId="5378"/>
    <cellStyle name="Percent 5 4 3" xfId="5379"/>
    <cellStyle name="Percent 5 4 4" xfId="5380"/>
    <cellStyle name="Percent 5 5" xfId="5381"/>
    <cellStyle name="Percent 5 5 2" xfId="5382"/>
    <cellStyle name="Percent 5 5 2 2" xfId="5383"/>
    <cellStyle name="Percent 5 5 2 3" xfId="5384"/>
    <cellStyle name="Percent 5 5 2 3 2" xfId="5385"/>
    <cellStyle name="Percent 5 5 3" xfId="5386"/>
    <cellStyle name="Percent 5 6" xfId="5387"/>
    <cellStyle name="Percent 5 6 2" xfId="5388"/>
    <cellStyle name="Percent 5 6 3" xfId="5389"/>
    <cellStyle name="Percent 5 6 3 2" xfId="5390"/>
    <cellStyle name="Percent 5 7" xfId="5391"/>
    <cellStyle name="Percent 5 8" xfId="5392"/>
    <cellStyle name="Percent 5 8 2" xfId="5393"/>
    <cellStyle name="Percent 5 9" xfId="5394"/>
    <cellStyle name="Percent 5 9 2" xfId="5395"/>
    <cellStyle name="Percent 5 9 3" xfId="5396"/>
    <cellStyle name="Percent 5 9 3 2" xfId="5397"/>
    <cellStyle name="Percent 6" xfId="5398"/>
    <cellStyle name="Percent 6 10" xfId="5399"/>
    <cellStyle name="Percent 6 11" xfId="5400"/>
    <cellStyle name="Percent 6 11 2" xfId="5401"/>
    <cellStyle name="Percent 6 11 2 2" xfId="5402"/>
    <cellStyle name="Percent 6 11 2 3" xfId="5403"/>
    <cellStyle name="Percent 6 11 2 3 2" xfId="5404"/>
    <cellStyle name="Percent 6 12" xfId="5405"/>
    <cellStyle name="Percent 6 13" xfId="5406"/>
    <cellStyle name="Percent 6 13 2" xfId="5407"/>
    <cellStyle name="Percent 6 13 2 2" xfId="5408"/>
    <cellStyle name="Percent 6 13 2 3" xfId="5409"/>
    <cellStyle name="Percent 6 13 2 3 2" xfId="5410"/>
    <cellStyle name="Percent 6 14" xfId="5411"/>
    <cellStyle name="Percent 6 14 2" xfId="5412"/>
    <cellStyle name="Percent 6 15" xfId="5413"/>
    <cellStyle name="Percent 6 16" xfId="5414"/>
    <cellStyle name="Percent 6 16 2" xfId="5415"/>
    <cellStyle name="Percent 6 17" xfId="5416"/>
    <cellStyle name="Percent 6 2" xfId="5417"/>
    <cellStyle name="Percent 6 2 2" xfId="5418"/>
    <cellStyle name="Percent 6 2 2 2" xfId="5419"/>
    <cellStyle name="Percent 6 2 3" xfId="5420"/>
    <cellStyle name="Percent 6 2 3 2" xfId="5421"/>
    <cellStyle name="Percent 6 2 4" xfId="5422"/>
    <cellStyle name="Percent 6 2 5" xfId="5423"/>
    <cellStyle name="Percent 6 3" xfId="5424"/>
    <cellStyle name="Percent 6 3 2" xfId="5425"/>
    <cellStyle name="Percent 6 4" xfId="5426"/>
    <cellStyle name="Percent 6 4 2" xfId="5427"/>
    <cellStyle name="Percent 6 5" xfId="5428"/>
    <cellStyle name="Percent 6 6" xfId="5429"/>
    <cellStyle name="Percent 6 7" xfId="5430"/>
    <cellStyle name="Percent 6 7 2" xfId="5431"/>
    <cellStyle name="Percent 6 7 2 2" xfId="5432"/>
    <cellStyle name="Percent 6 7 2 3" xfId="5433"/>
    <cellStyle name="Percent 6 8" xfId="5434"/>
    <cellStyle name="Percent 6 9" xfId="5435"/>
    <cellStyle name="Percent 7" xfId="5436"/>
    <cellStyle name="Percent 7 10" xfId="5437"/>
    <cellStyle name="Percent 7 11" xfId="5438"/>
    <cellStyle name="Percent 7 11 2" xfId="5439"/>
    <cellStyle name="Percent 7 11 2 2" xfId="5440"/>
    <cellStyle name="Percent 7 11 2 3" xfId="5441"/>
    <cellStyle name="Percent 7 11 2 3 2" xfId="5442"/>
    <cellStyle name="Percent 7 12" xfId="5443"/>
    <cellStyle name="Percent 7 12 2" xfId="5444"/>
    <cellStyle name="Percent 7 13" xfId="5445"/>
    <cellStyle name="Percent 7 14" xfId="5446"/>
    <cellStyle name="Percent 7 14 2" xfId="5447"/>
    <cellStyle name="Percent 7 15" xfId="5448"/>
    <cellStyle name="Percent 7 2" xfId="5449"/>
    <cellStyle name="Percent 7 2 2" xfId="5450"/>
    <cellStyle name="Percent 7 3" xfId="5451"/>
    <cellStyle name="Percent 7 4" xfId="5452"/>
    <cellStyle name="Percent 7 5" xfId="5453"/>
    <cellStyle name="Percent 7 5 2" xfId="5454"/>
    <cellStyle name="Percent 7 5 2 2" xfId="5455"/>
    <cellStyle name="Percent 7 5 2 3" xfId="5456"/>
    <cellStyle name="Percent 7 5 2 4" xfId="5457"/>
    <cellStyle name="Percent 7 6" xfId="5458"/>
    <cellStyle name="Percent 7 7" xfId="5459"/>
    <cellStyle name="Percent 7 8" xfId="5460"/>
    <cellStyle name="Percent 7 9" xfId="5461"/>
    <cellStyle name="Percent 7 9 2" xfId="5462"/>
    <cellStyle name="Percent 7 9 2 2" xfId="5463"/>
    <cellStyle name="Percent 7 9 2 3" xfId="5464"/>
    <cellStyle name="Percent 7 9 2 3 2" xfId="5465"/>
    <cellStyle name="Percent 8" xfId="5466"/>
    <cellStyle name="Percent 8 2" xfId="5467"/>
    <cellStyle name="Percent 8 2 2" xfId="5468"/>
    <cellStyle name="Percent 8 3" xfId="5469"/>
    <cellStyle name="Percent 8 4" xfId="5470"/>
    <cellStyle name="Percent 8 5" xfId="5471"/>
    <cellStyle name="Percent 8 6" xfId="5472"/>
    <cellStyle name="Percent 9" xfId="5473"/>
    <cellStyle name="Percent 9 2" xfId="5474"/>
    <cellStyle name="Percent 9 2 2" xfId="5475"/>
    <cellStyle name="Percent 9 3" xfId="5476"/>
    <cellStyle name="Percent 9 4" xfId="5477"/>
    <cellStyle name="Percent 9 5" xfId="5478"/>
    <cellStyle name="Percent 9 6" xfId="5479"/>
    <cellStyle name="Percent Hard" xfId="5480"/>
    <cellStyle name="PercentSales" xfId="5481"/>
    <cellStyle name="PSChar" xfId="84"/>
    <cellStyle name="PSChar 10" xfId="5482"/>
    <cellStyle name="PSChar 11" xfId="5483"/>
    <cellStyle name="PSChar 12" xfId="5484"/>
    <cellStyle name="PSChar 13" xfId="5485"/>
    <cellStyle name="PSChar 14" xfId="5486"/>
    <cellStyle name="PSChar 15" xfId="5487"/>
    <cellStyle name="PSChar 16" xfId="5488"/>
    <cellStyle name="PSChar 2" xfId="5489"/>
    <cellStyle name="PSChar 2 2" xfId="5490"/>
    <cellStyle name="PSChar 2 2 2" xfId="5491"/>
    <cellStyle name="PSChar 2 3" xfId="5492"/>
    <cellStyle name="PSChar 3" xfId="5493"/>
    <cellStyle name="PSChar 3 2" xfId="5494"/>
    <cellStyle name="PSChar 3 3" xfId="5495"/>
    <cellStyle name="PSChar 4" xfId="5496"/>
    <cellStyle name="PSChar 4 2" xfId="5497"/>
    <cellStyle name="PSChar 5" xfId="5498"/>
    <cellStyle name="PSChar 5 2" xfId="5499"/>
    <cellStyle name="PSChar 5 3" xfId="5500"/>
    <cellStyle name="PSChar 5 3 2" xfId="5501"/>
    <cellStyle name="PSChar 6" xfId="5502"/>
    <cellStyle name="PSChar 6 2" xfId="5503"/>
    <cellStyle name="PSChar 7" xfId="5504"/>
    <cellStyle name="PSChar 7 2" xfId="5505"/>
    <cellStyle name="PSChar 8" xfId="5506"/>
    <cellStyle name="PSChar 8 2" xfId="5507"/>
    <cellStyle name="PSChar 9" xfId="5508"/>
    <cellStyle name="PSChar 9 2" xfId="5509"/>
    <cellStyle name="PSDate" xfId="85"/>
    <cellStyle name="PSDate 10" xfId="5510"/>
    <cellStyle name="PSDate 11" xfId="5511"/>
    <cellStyle name="PSDate 12" xfId="5512"/>
    <cellStyle name="PSDate 13" xfId="5513"/>
    <cellStyle name="PSDate 14" xfId="5514"/>
    <cellStyle name="PSDate 15" xfId="5515"/>
    <cellStyle name="PSDate 16" xfId="5516"/>
    <cellStyle name="PSDate 2" xfId="5517"/>
    <cellStyle name="PSDate 2 2" xfId="5518"/>
    <cellStyle name="PSDate 2 2 2" xfId="5519"/>
    <cellStyle name="PSDate 2 3" xfId="5520"/>
    <cellStyle name="PSDate 2 4" xfId="5521"/>
    <cellStyle name="PSDate 3" xfId="5522"/>
    <cellStyle name="PSDate 3 2" xfId="5523"/>
    <cellStyle name="PSDate 4" xfId="5524"/>
    <cellStyle name="PSDate 4 2" xfId="5525"/>
    <cellStyle name="PSDate 5" xfId="5526"/>
    <cellStyle name="PSDate 5 2" xfId="5527"/>
    <cellStyle name="PSDate 5 3" xfId="5528"/>
    <cellStyle name="PSDate 5 3 2" xfId="5529"/>
    <cellStyle name="PSDate 6" xfId="5530"/>
    <cellStyle name="PSDate 6 2" xfId="5531"/>
    <cellStyle name="PSDate 7" xfId="5532"/>
    <cellStyle name="PSDate 8" xfId="5533"/>
    <cellStyle name="PSDate 8 2" xfId="5534"/>
    <cellStyle name="PSDate 9" xfId="5535"/>
    <cellStyle name="PSDec" xfId="86"/>
    <cellStyle name="PSDec 10" xfId="5536"/>
    <cellStyle name="PSDec 11" xfId="5537"/>
    <cellStyle name="PSDec 12" xfId="5538"/>
    <cellStyle name="PSDec 13" xfId="5539"/>
    <cellStyle name="PSDec 14" xfId="5540"/>
    <cellStyle name="PSDec 15" xfId="5541"/>
    <cellStyle name="PSDec 16" xfId="5542"/>
    <cellStyle name="PSDec 2" xfId="5543"/>
    <cellStyle name="PSDec 2 2" xfId="5544"/>
    <cellStyle name="PSDec 2 2 2" xfId="5545"/>
    <cellStyle name="PSDec 2 3" xfId="5546"/>
    <cellStyle name="PSDec 3" xfId="5547"/>
    <cellStyle name="PSDec 3 2" xfId="5548"/>
    <cellStyle name="PSDec 3 3" xfId="5549"/>
    <cellStyle name="PSDec 4" xfId="5550"/>
    <cellStyle name="PSDec 4 2" xfId="5551"/>
    <cellStyle name="PSDec 5" xfId="5552"/>
    <cellStyle name="PSDec 5 2" xfId="5553"/>
    <cellStyle name="PSDec 5 3" xfId="5554"/>
    <cellStyle name="PSDec 5 3 2" xfId="5555"/>
    <cellStyle name="PSDec 6" xfId="5556"/>
    <cellStyle name="PSDec 6 2" xfId="5557"/>
    <cellStyle name="PSDec 7" xfId="5558"/>
    <cellStyle name="PSDec 7 2" xfId="5559"/>
    <cellStyle name="PSDec 8" xfId="5560"/>
    <cellStyle name="PSDec 8 2" xfId="5561"/>
    <cellStyle name="PSDec 9" xfId="5562"/>
    <cellStyle name="PSDec 9 2" xfId="5563"/>
    <cellStyle name="PSdesc" xfId="5564"/>
    <cellStyle name="PSdesc 2" xfId="5565"/>
    <cellStyle name="PSHeading" xfId="87"/>
    <cellStyle name="PSHeading 10" xfId="5566"/>
    <cellStyle name="PSHeading 11" xfId="5567"/>
    <cellStyle name="PSHeading 12" xfId="5568"/>
    <cellStyle name="PSHeading 13" xfId="5569"/>
    <cellStyle name="PSHeading 14" xfId="5570"/>
    <cellStyle name="PSHeading 15" xfId="5571"/>
    <cellStyle name="PSHeading 16" xfId="5572"/>
    <cellStyle name="PSHeading 2" xfId="5573"/>
    <cellStyle name="PSHeading 2 2" xfId="5574"/>
    <cellStyle name="PSHeading 2 2 2" xfId="5575"/>
    <cellStyle name="PSHeading 2 2 3" xfId="5576"/>
    <cellStyle name="PSHeading 2 2 3 2" xfId="5577"/>
    <cellStyle name="PSHeading 2 3" xfId="5578"/>
    <cellStyle name="PSHeading 2 4" xfId="5579"/>
    <cellStyle name="PSHeading 2_108 Summary" xfId="5580"/>
    <cellStyle name="PSHeading 3" xfId="5581"/>
    <cellStyle name="PSHeading 3 2" xfId="5582"/>
    <cellStyle name="PSHeading 3 3" xfId="5583"/>
    <cellStyle name="PSHeading 3 3 2" xfId="5584"/>
    <cellStyle name="PSHeading 3_108 Summary" xfId="5585"/>
    <cellStyle name="PSHeading 4" xfId="5586"/>
    <cellStyle name="PSHeading 4 2" xfId="5587"/>
    <cellStyle name="PSHeading 5" xfId="5588"/>
    <cellStyle name="PSHeading 5 2" xfId="5589"/>
    <cellStyle name="PSHeading 6" xfId="5590"/>
    <cellStyle name="PSHeading 6 2" xfId="5591"/>
    <cellStyle name="PSHeading 7" xfId="5592"/>
    <cellStyle name="PSHeading 7 2" xfId="5593"/>
    <cellStyle name="PSHeading 8" xfId="5594"/>
    <cellStyle name="PSHeading 9" xfId="5595"/>
    <cellStyle name="PSHeading_101 check" xfId="5596"/>
    <cellStyle name="PSInt" xfId="5597"/>
    <cellStyle name="PSInt 10" xfId="5598"/>
    <cellStyle name="PSInt 11" xfId="5599"/>
    <cellStyle name="PSInt 12" xfId="5600"/>
    <cellStyle name="PSInt 13" xfId="5601"/>
    <cellStyle name="PSInt 14" xfId="5602"/>
    <cellStyle name="PSInt 15" xfId="5603"/>
    <cellStyle name="PSInt 16" xfId="5604"/>
    <cellStyle name="PSInt 2" xfId="5605"/>
    <cellStyle name="PSInt 2 2" xfId="5606"/>
    <cellStyle name="PSInt 2 2 2" xfId="5607"/>
    <cellStyle name="PSInt 2 3" xfId="5608"/>
    <cellStyle name="PSInt 2 4" xfId="5609"/>
    <cellStyle name="PSInt 3" xfId="5610"/>
    <cellStyle name="PSInt 3 2" xfId="5611"/>
    <cellStyle name="PSInt 4" xfId="5612"/>
    <cellStyle name="PSInt 4 2" xfId="5613"/>
    <cellStyle name="PSInt 5" xfId="5614"/>
    <cellStyle name="PSInt 5 2" xfId="5615"/>
    <cellStyle name="PSInt 5 3" xfId="5616"/>
    <cellStyle name="PSInt 5 3 2" xfId="5617"/>
    <cellStyle name="PSInt 6" xfId="5618"/>
    <cellStyle name="PSInt 6 2" xfId="5619"/>
    <cellStyle name="PSInt 7" xfId="5620"/>
    <cellStyle name="PSInt 7 2" xfId="5621"/>
    <cellStyle name="PSInt 8" xfId="5622"/>
    <cellStyle name="PSInt 8 2" xfId="5623"/>
    <cellStyle name="PSInt 9" xfId="5624"/>
    <cellStyle name="PSInt 9 2" xfId="5625"/>
    <cellStyle name="PSSpacer" xfId="5626"/>
    <cellStyle name="PSSpacer 10" xfId="5627"/>
    <cellStyle name="PSSpacer 11" xfId="5628"/>
    <cellStyle name="PSSpacer 12" xfId="5629"/>
    <cellStyle name="PSSpacer 13" xfId="5630"/>
    <cellStyle name="PSSpacer 14" xfId="5631"/>
    <cellStyle name="PSSpacer 15" xfId="5632"/>
    <cellStyle name="PSSpacer 2" xfId="5633"/>
    <cellStyle name="PSSpacer 2 2" xfId="5634"/>
    <cellStyle name="PSSpacer 2 3" xfId="5635"/>
    <cellStyle name="PSSpacer 2 4" xfId="5636"/>
    <cellStyle name="PSSpacer 3" xfId="5637"/>
    <cellStyle name="PSSpacer 3 2" xfId="5638"/>
    <cellStyle name="PSSpacer 4" xfId="5639"/>
    <cellStyle name="PSSpacer 4 2" xfId="5640"/>
    <cellStyle name="PSSpacer 5" xfId="5641"/>
    <cellStyle name="PSSpacer 5 2" xfId="5642"/>
    <cellStyle name="PSSpacer 5 3" xfId="5643"/>
    <cellStyle name="PSSpacer 5 3 2" xfId="5644"/>
    <cellStyle name="PSSpacer 6" xfId="5645"/>
    <cellStyle name="PSSpacer 6 2" xfId="5646"/>
    <cellStyle name="PSSpacer 7" xfId="5647"/>
    <cellStyle name="PSSpacer 7 2" xfId="5648"/>
    <cellStyle name="PSSpacer 8" xfId="5649"/>
    <cellStyle name="PSSpacer 8 2" xfId="5650"/>
    <cellStyle name="PSSpacer 9" xfId="5651"/>
    <cellStyle name="PStest" xfId="5652"/>
    <cellStyle name="PStest 2" xfId="5653"/>
    <cellStyle name="R00A" xfId="5654"/>
    <cellStyle name="R00B" xfId="5655"/>
    <cellStyle name="R00L" xfId="5656"/>
    <cellStyle name="R01A" xfId="5657"/>
    <cellStyle name="R01B" xfId="5658"/>
    <cellStyle name="R01H" xfId="5659"/>
    <cellStyle name="R01L" xfId="5660"/>
    <cellStyle name="R02A" xfId="5661"/>
    <cellStyle name="R02B" xfId="5662"/>
    <cellStyle name="R02B 2" xfId="5663"/>
    <cellStyle name="R02H" xfId="5664"/>
    <cellStyle name="R02L" xfId="5665"/>
    <cellStyle name="R03A" xfId="5666"/>
    <cellStyle name="R03B" xfId="5667"/>
    <cellStyle name="R03B 2" xfId="5668"/>
    <cellStyle name="R03H" xfId="5669"/>
    <cellStyle name="R03L" xfId="5670"/>
    <cellStyle name="R04A" xfId="5671"/>
    <cellStyle name="R04B" xfId="5672"/>
    <cellStyle name="R04B 2" xfId="5673"/>
    <cellStyle name="R04H" xfId="5674"/>
    <cellStyle name="R04L" xfId="5675"/>
    <cellStyle name="R05A" xfId="5676"/>
    <cellStyle name="R05B" xfId="5677"/>
    <cellStyle name="R05B 2" xfId="5678"/>
    <cellStyle name="R05H" xfId="5679"/>
    <cellStyle name="R05L" xfId="5680"/>
    <cellStyle name="R05L 2" xfId="5681"/>
    <cellStyle name="R06A" xfId="5682"/>
    <cellStyle name="R06B" xfId="5683"/>
    <cellStyle name="R06B 2" xfId="5684"/>
    <cellStyle name="R06H" xfId="5685"/>
    <cellStyle name="R06L" xfId="5686"/>
    <cellStyle name="R07A" xfId="5687"/>
    <cellStyle name="R07B" xfId="5688"/>
    <cellStyle name="R07B 2" xfId="5689"/>
    <cellStyle name="R07H" xfId="5690"/>
    <cellStyle name="R07L" xfId="5691"/>
    <cellStyle name="Red font" xfId="5692"/>
    <cellStyle name="Relative" xfId="5693"/>
    <cellStyle name="ReportTitlePrompt" xfId="88"/>
    <cellStyle name="ReportTitleValue" xfId="89"/>
    <cellStyle name="Reset  - Style4" xfId="90"/>
    <cellStyle name="RowAcctAbovePrompt" xfId="91"/>
    <cellStyle name="RowAcctSOBAbovePrompt" xfId="92"/>
    <cellStyle name="RowAcctSOBValue" xfId="93"/>
    <cellStyle name="RowAcctValue" xfId="94"/>
    <cellStyle name="RowAttrAbovePrompt" xfId="95"/>
    <cellStyle name="RowAttrValue" xfId="96"/>
    <cellStyle name="RowColSetAbovePrompt" xfId="97"/>
    <cellStyle name="RowColSetLeftPrompt" xfId="98"/>
    <cellStyle name="RowColSetValue" xfId="99"/>
    <cellStyle name="RowLeftPrompt" xfId="100"/>
    <cellStyle name="SampleUsingFormatMask" xfId="101"/>
    <cellStyle name="SampleWithNoFormatMask" xfId="102"/>
    <cellStyle name="Shaded" xfId="5694"/>
    <cellStyle name="Short Date" xfId="5695"/>
    <cellStyle name="SMALLF" xfId="5696"/>
    <cellStyle name="Standard_Anpassen der Amortisation" xfId="5697"/>
    <cellStyle name="STYL5 - Style5" xfId="103"/>
    <cellStyle name="STYL6 - Style6" xfId="104"/>
    <cellStyle name="Style 1" xfId="5698"/>
    <cellStyle name="Style 1 10" xfId="5699"/>
    <cellStyle name="Style 1 10 2" xfId="5700"/>
    <cellStyle name="Style 1 10 2 2" xfId="5701"/>
    <cellStyle name="Style 1 10 3" xfId="5702"/>
    <cellStyle name="Style 1 10 3 2" xfId="5703"/>
    <cellStyle name="Style 1 10 4" xfId="5704"/>
    <cellStyle name="Style 1 11" xfId="5705"/>
    <cellStyle name="Style 1 11 2" xfId="5706"/>
    <cellStyle name="Style 1 11 2 2" xfId="5707"/>
    <cellStyle name="Style 1 11 3" xfId="5708"/>
    <cellStyle name="Style 1 11 3 2" xfId="5709"/>
    <cellStyle name="Style 1 11 4" xfId="5710"/>
    <cellStyle name="Style 1 12" xfId="5711"/>
    <cellStyle name="Style 1 12 2" xfId="5712"/>
    <cellStyle name="Style 1 12 2 2" xfId="5713"/>
    <cellStyle name="Style 1 12 3" xfId="5714"/>
    <cellStyle name="Style 1 12 3 2" xfId="5715"/>
    <cellStyle name="Style 1 12 4" xfId="5716"/>
    <cellStyle name="Style 1 13" xfId="5717"/>
    <cellStyle name="Style 1 13 2" xfId="5718"/>
    <cellStyle name="Style 1 13 2 2" xfId="5719"/>
    <cellStyle name="Style 1 13 3" xfId="5720"/>
    <cellStyle name="Style 1 13 3 2" xfId="5721"/>
    <cellStyle name="Style 1 13 4" xfId="5722"/>
    <cellStyle name="Style 1 14" xfId="5723"/>
    <cellStyle name="Style 1 14 2" xfId="5724"/>
    <cellStyle name="Style 1 14 2 2" xfId="5725"/>
    <cellStyle name="Style 1 14 3" xfId="5726"/>
    <cellStyle name="Style 1 14 3 2" xfId="5727"/>
    <cellStyle name="Style 1 14 4" xfId="5728"/>
    <cellStyle name="Style 1 15" xfId="5729"/>
    <cellStyle name="Style 1 15 2" xfId="5730"/>
    <cellStyle name="Style 1 15 2 2" xfId="5731"/>
    <cellStyle name="Style 1 15 3" xfId="5732"/>
    <cellStyle name="Style 1 15 3 2" xfId="5733"/>
    <cellStyle name="Style 1 15 4" xfId="5734"/>
    <cellStyle name="Style 1 16" xfId="5735"/>
    <cellStyle name="Style 1 16 2" xfId="5736"/>
    <cellStyle name="Style 1 16 2 2" xfId="5737"/>
    <cellStyle name="Style 1 16 3" xfId="5738"/>
    <cellStyle name="Style 1 16 3 2" xfId="5739"/>
    <cellStyle name="Style 1 16 4" xfId="5740"/>
    <cellStyle name="Style 1 17" xfId="5741"/>
    <cellStyle name="Style 1 17 2" xfId="5742"/>
    <cellStyle name="Style 1 17 2 2" xfId="5743"/>
    <cellStyle name="Style 1 17 3" xfId="5744"/>
    <cellStyle name="Style 1 17 3 2" xfId="5745"/>
    <cellStyle name="Style 1 17 4" xfId="5746"/>
    <cellStyle name="Style 1 18" xfId="5747"/>
    <cellStyle name="Style 1 18 2" xfId="5748"/>
    <cellStyle name="Style 1 18 2 2" xfId="5749"/>
    <cellStyle name="Style 1 18 3" xfId="5750"/>
    <cellStyle name="Style 1 18 3 2" xfId="5751"/>
    <cellStyle name="Style 1 18 4" xfId="5752"/>
    <cellStyle name="Style 1 19" xfId="5753"/>
    <cellStyle name="Style 1 19 2" xfId="5754"/>
    <cellStyle name="Style 1 19 2 2" xfId="5755"/>
    <cellStyle name="Style 1 19 3" xfId="5756"/>
    <cellStyle name="Style 1 19 3 2" xfId="5757"/>
    <cellStyle name="Style 1 19 4" xfId="5758"/>
    <cellStyle name="Style 1 2" xfId="5759"/>
    <cellStyle name="Style 1 2 10" xfId="5760"/>
    <cellStyle name="Style 1 2 10 2" xfId="5761"/>
    <cellStyle name="Style 1 2 10 2 2" xfId="5762"/>
    <cellStyle name="Style 1 2 10 3" xfId="5763"/>
    <cellStyle name="Style 1 2 10 3 2" xfId="5764"/>
    <cellStyle name="Style 1 2 10 4" xfId="5765"/>
    <cellStyle name="Style 1 2 11" xfId="5766"/>
    <cellStyle name="Style 1 2 11 2" xfId="5767"/>
    <cellStyle name="Style 1 2 11 2 2" xfId="5768"/>
    <cellStyle name="Style 1 2 11 3" xfId="5769"/>
    <cellStyle name="Style 1 2 11 3 2" xfId="5770"/>
    <cellStyle name="Style 1 2 11 4" xfId="5771"/>
    <cellStyle name="Style 1 2 12" xfId="5772"/>
    <cellStyle name="Style 1 2 12 2" xfId="5773"/>
    <cellStyle name="Style 1 2 12 2 2" xfId="5774"/>
    <cellStyle name="Style 1 2 12 3" xfId="5775"/>
    <cellStyle name="Style 1 2 12 3 2" xfId="5776"/>
    <cellStyle name="Style 1 2 12 4" xfId="5777"/>
    <cellStyle name="Style 1 2 13" xfId="5778"/>
    <cellStyle name="Style 1 2 13 2" xfId="5779"/>
    <cellStyle name="Style 1 2 13 2 2" xfId="5780"/>
    <cellStyle name="Style 1 2 13 3" xfId="5781"/>
    <cellStyle name="Style 1 2 13 3 2" xfId="5782"/>
    <cellStyle name="Style 1 2 13 4" xfId="5783"/>
    <cellStyle name="Style 1 2 14" xfId="5784"/>
    <cellStyle name="Style 1 2 14 2" xfId="5785"/>
    <cellStyle name="Style 1 2 14 2 2" xfId="5786"/>
    <cellStyle name="Style 1 2 14 3" xfId="5787"/>
    <cellStyle name="Style 1 2 14 3 2" xfId="5788"/>
    <cellStyle name="Style 1 2 14 4" xfId="5789"/>
    <cellStyle name="Style 1 2 15" xfId="5790"/>
    <cellStyle name="Style 1 2 15 2" xfId="5791"/>
    <cellStyle name="Style 1 2 15 2 2" xfId="5792"/>
    <cellStyle name="Style 1 2 15 3" xfId="5793"/>
    <cellStyle name="Style 1 2 15 3 2" xfId="5794"/>
    <cellStyle name="Style 1 2 15 4" xfId="5795"/>
    <cellStyle name="Style 1 2 16" xfId="5796"/>
    <cellStyle name="Style 1 2 16 2" xfId="5797"/>
    <cellStyle name="Style 1 2 16 2 2" xfId="5798"/>
    <cellStyle name="Style 1 2 16 3" xfId="5799"/>
    <cellStyle name="Style 1 2 16 3 2" xfId="5800"/>
    <cellStyle name="Style 1 2 16 4" xfId="5801"/>
    <cellStyle name="Style 1 2 17" xfId="5802"/>
    <cellStyle name="Style 1 2 17 2" xfId="5803"/>
    <cellStyle name="Style 1 2 18" xfId="5804"/>
    <cellStyle name="Style 1 2 18 2" xfId="5805"/>
    <cellStyle name="Style 1 2 19" xfId="5806"/>
    <cellStyle name="Style 1 2 19 2" xfId="5807"/>
    <cellStyle name="Style 1 2 2" xfId="5808"/>
    <cellStyle name="Style 1 2 2 2" xfId="5809"/>
    <cellStyle name="Style 1 2 2 2 2" xfId="5810"/>
    <cellStyle name="Style 1 2 2 3" xfId="5811"/>
    <cellStyle name="Style 1 2 2 3 2" xfId="5812"/>
    <cellStyle name="Style 1 2 2 4" xfId="5813"/>
    <cellStyle name="Style 1 2 20" xfId="5814"/>
    <cellStyle name="Style 1 2 3" xfId="5815"/>
    <cellStyle name="Style 1 2 3 2" xfId="5816"/>
    <cellStyle name="Style 1 2 3 2 2" xfId="5817"/>
    <cellStyle name="Style 1 2 3 3" xfId="5818"/>
    <cellStyle name="Style 1 2 3 3 2" xfId="5819"/>
    <cellStyle name="Style 1 2 3 4" xfId="5820"/>
    <cellStyle name="Style 1 2 4" xfId="5821"/>
    <cellStyle name="Style 1 2 4 2" xfId="5822"/>
    <cellStyle name="Style 1 2 4 2 2" xfId="5823"/>
    <cellStyle name="Style 1 2 4 3" xfId="5824"/>
    <cellStyle name="Style 1 2 4 3 2" xfId="5825"/>
    <cellStyle name="Style 1 2 4 4" xfId="5826"/>
    <cellStyle name="Style 1 2 5" xfId="5827"/>
    <cellStyle name="Style 1 2 5 2" xfId="5828"/>
    <cellStyle name="Style 1 2 5 2 2" xfId="5829"/>
    <cellStyle name="Style 1 2 5 3" xfId="5830"/>
    <cellStyle name="Style 1 2 5 3 2" xfId="5831"/>
    <cellStyle name="Style 1 2 5 4" xfId="5832"/>
    <cellStyle name="Style 1 2 6" xfId="5833"/>
    <cellStyle name="Style 1 2 6 2" xfId="5834"/>
    <cellStyle name="Style 1 2 6 2 2" xfId="5835"/>
    <cellStyle name="Style 1 2 6 3" xfId="5836"/>
    <cellStyle name="Style 1 2 6 3 2" xfId="5837"/>
    <cellStyle name="Style 1 2 6 4" xfId="5838"/>
    <cellStyle name="Style 1 2 7" xfId="5839"/>
    <cellStyle name="Style 1 2 7 2" xfId="5840"/>
    <cellStyle name="Style 1 2 7 2 2" xfId="5841"/>
    <cellStyle name="Style 1 2 7 3" xfId="5842"/>
    <cellStyle name="Style 1 2 7 3 2" xfId="5843"/>
    <cellStyle name="Style 1 2 7 4" xfId="5844"/>
    <cellStyle name="Style 1 2 8" xfId="5845"/>
    <cellStyle name="Style 1 2 8 2" xfId="5846"/>
    <cellStyle name="Style 1 2 8 2 2" xfId="5847"/>
    <cellStyle name="Style 1 2 8 3" xfId="5848"/>
    <cellStyle name="Style 1 2 8 3 2" xfId="5849"/>
    <cellStyle name="Style 1 2 8 4" xfId="5850"/>
    <cellStyle name="Style 1 2 9" xfId="5851"/>
    <cellStyle name="Style 1 2 9 2" xfId="5852"/>
    <cellStyle name="Style 1 2 9 2 2" xfId="5853"/>
    <cellStyle name="Style 1 2 9 3" xfId="5854"/>
    <cellStyle name="Style 1 2 9 3 2" xfId="5855"/>
    <cellStyle name="Style 1 2 9 4" xfId="5856"/>
    <cellStyle name="Style 1 20" xfId="5857"/>
    <cellStyle name="Style 1 20 2" xfId="5858"/>
    <cellStyle name="Style 1 20 2 2" xfId="5859"/>
    <cellStyle name="Style 1 20 3" xfId="5860"/>
    <cellStyle name="Style 1 20 3 2" xfId="5861"/>
    <cellStyle name="Style 1 20 4" xfId="5862"/>
    <cellStyle name="Style 1 21" xfId="5863"/>
    <cellStyle name="Style 1 21 2" xfId="5864"/>
    <cellStyle name="Style 1 21 2 2" xfId="5865"/>
    <cellStyle name="Style 1 21 3" xfId="5866"/>
    <cellStyle name="Style 1 21 3 2" xfId="5867"/>
    <cellStyle name="Style 1 21 4" xfId="5868"/>
    <cellStyle name="Style 1 22" xfId="5869"/>
    <cellStyle name="Style 1 22 2" xfId="5870"/>
    <cellStyle name="Style 1 22 2 2" xfId="5871"/>
    <cellStyle name="Style 1 22 3" xfId="5872"/>
    <cellStyle name="Style 1 22 3 2" xfId="5873"/>
    <cellStyle name="Style 1 22 4" xfId="5874"/>
    <cellStyle name="Style 1 23" xfId="5875"/>
    <cellStyle name="Style 1 23 2" xfId="5876"/>
    <cellStyle name="Style 1 23 2 2" xfId="5877"/>
    <cellStyle name="Style 1 23 3" xfId="5878"/>
    <cellStyle name="Style 1 23 3 2" xfId="5879"/>
    <cellStyle name="Style 1 23 4" xfId="5880"/>
    <cellStyle name="Style 1 24" xfId="5881"/>
    <cellStyle name="Style 1 24 2" xfId="5882"/>
    <cellStyle name="Style 1 24 2 2" xfId="5883"/>
    <cellStyle name="Style 1 24 3" xfId="5884"/>
    <cellStyle name="Style 1 24 3 2" xfId="5885"/>
    <cellStyle name="Style 1 24 4" xfId="5886"/>
    <cellStyle name="Style 1 25" xfId="5887"/>
    <cellStyle name="Style 1 25 2" xfId="5888"/>
    <cellStyle name="Style 1 25 2 2" xfId="5889"/>
    <cellStyle name="Style 1 25 3" xfId="5890"/>
    <cellStyle name="Style 1 25 3 2" xfId="5891"/>
    <cellStyle name="Style 1 25 4" xfId="5892"/>
    <cellStyle name="Style 1 26" xfId="5893"/>
    <cellStyle name="Style 1 26 2" xfId="5894"/>
    <cellStyle name="Style 1 26 2 2" xfId="5895"/>
    <cellStyle name="Style 1 26 3" xfId="5896"/>
    <cellStyle name="Style 1 26 3 2" xfId="5897"/>
    <cellStyle name="Style 1 26 4" xfId="5898"/>
    <cellStyle name="Style 1 27" xfId="5899"/>
    <cellStyle name="Style 1 27 2" xfId="5900"/>
    <cellStyle name="Style 1 27 2 2" xfId="5901"/>
    <cellStyle name="Style 1 27 3" xfId="5902"/>
    <cellStyle name="Style 1 27 3 2" xfId="5903"/>
    <cellStyle name="Style 1 27 4" xfId="5904"/>
    <cellStyle name="Style 1 28" xfId="5905"/>
    <cellStyle name="Style 1 28 2" xfId="5906"/>
    <cellStyle name="Style 1 28 2 2" xfId="5907"/>
    <cellStyle name="Style 1 28 3" xfId="5908"/>
    <cellStyle name="Style 1 28 3 2" xfId="5909"/>
    <cellStyle name="Style 1 28 4" xfId="5910"/>
    <cellStyle name="Style 1 29" xfId="5911"/>
    <cellStyle name="Style 1 29 2" xfId="5912"/>
    <cellStyle name="Style 1 29 2 2" xfId="5913"/>
    <cellStyle name="Style 1 29 3" xfId="5914"/>
    <cellStyle name="Style 1 29 3 2" xfId="5915"/>
    <cellStyle name="Style 1 29 4" xfId="5916"/>
    <cellStyle name="Style 1 3" xfId="5917"/>
    <cellStyle name="Style 1 3 10" xfId="5918"/>
    <cellStyle name="Style 1 3 10 2" xfId="5919"/>
    <cellStyle name="Style 1 3 10 2 2" xfId="5920"/>
    <cellStyle name="Style 1 3 10 3" xfId="5921"/>
    <cellStyle name="Style 1 3 10 3 2" xfId="5922"/>
    <cellStyle name="Style 1 3 10 4" xfId="5923"/>
    <cellStyle name="Style 1 3 11" xfId="5924"/>
    <cellStyle name="Style 1 3 11 2" xfId="5925"/>
    <cellStyle name="Style 1 3 11 2 2" xfId="5926"/>
    <cellStyle name="Style 1 3 11 3" xfId="5927"/>
    <cellStyle name="Style 1 3 11 3 2" xfId="5928"/>
    <cellStyle name="Style 1 3 11 4" xfId="5929"/>
    <cellStyle name="Style 1 3 12" xfId="5930"/>
    <cellStyle name="Style 1 3 12 2" xfId="5931"/>
    <cellStyle name="Style 1 3 12 2 2" xfId="5932"/>
    <cellStyle name="Style 1 3 12 3" xfId="5933"/>
    <cellStyle name="Style 1 3 12 3 2" xfId="5934"/>
    <cellStyle name="Style 1 3 12 4" xfId="5935"/>
    <cellStyle name="Style 1 3 13" xfId="5936"/>
    <cellStyle name="Style 1 3 13 2" xfId="5937"/>
    <cellStyle name="Style 1 3 13 2 2" xfId="5938"/>
    <cellStyle name="Style 1 3 13 3" xfId="5939"/>
    <cellStyle name="Style 1 3 13 3 2" xfId="5940"/>
    <cellStyle name="Style 1 3 13 4" xfId="5941"/>
    <cellStyle name="Style 1 3 14" xfId="5942"/>
    <cellStyle name="Style 1 3 14 2" xfId="5943"/>
    <cellStyle name="Style 1 3 14 2 2" xfId="5944"/>
    <cellStyle name="Style 1 3 14 3" xfId="5945"/>
    <cellStyle name="Style 1 3 14 3 2" xfId="5946"/>
    <cellStyle name="Style 1 3 14 4" xfId="5947"/>
    <cellStyle name="Style 1 3 15" xfId="5948"/>
    <cellStyle name="Style 1 3 15 2" xfId="5949"/>
    <cellStyle name="Style 1 3 15 2 2" xfId="5950"/>
    <cellStyle name="Style 1 3 15 3" xfId="5951"/>
    <cellStyle name="Style 1 3 15 3 2" xfId="5952"/>
    <cellStyle name="Style 1 3 15 4" xfId="5953"/>
    <cellStyle name="Style 1 3 16" xfId="5954"/>
    <cellStyle name="Style 1 3 16 2" xfId="5955"/>
    <cellStyle name="Style 1 3 16 2 2" xfId="5956"/>
    <cellStyle name="Style 1 3 16 3" xfId="5957"/>
    <cellStyle name="Style 1 3 16 3 2" xfId="5958"/>
    <cellStyle name="Style 1 3 16 4" xfId="5959"/>
    <cellStyle name="Style 1 3 17" xfId="5960"/>
    <cellStyle name="Style 1 3 17 2" xfId="5961"/>
    <cellStyle name="Style 1 3 18" xfId="5962"/>
    <cellStyle name="Style 1 3 18 2" xfId="5963"/>
    <cellStyle name="Style 1 3 19" xfId="5964"/>
    <cellStyle name="Style 1 3 2" xfId="5965"/>
    <cellStyle name="Style 1 3 2 2" xfId="5966"/>
    <cellStyle name="Style 1 3 2 2 2" xfId="5967"/>
    <cellStyle name="Style 1 3 2 3" xfId="5968"/>
    <cellStyle name="Style 1 3 2 3 2" xfId="5969"/>
    <cellStyle name="Style 1 3 2 4" xfId="5970"/>
    <cellStyle name="Style 1 3 3" xfId="5971"/>
    <cellStyle name="Style 1 3 3 2" xfId="5972"/>
    <cellStyle name="Style 1 3 3 2 2" xfId="5973"/>
    <cellStyle name="Style 1 3 3 3" xfId="5974"/>
    <cellStyle name="Style 1 3 3 3 2" xfId="5975"/>
    <cellStyle name="Style 1 3 3 4" xfId="5976"/>
    <cellStyle name="Style 1 3 4" xfId="5977"/>
    <cellStyle name="Style 1 3 4 2" xfId="5978"/>
    <cellStyle name="Style 1 3 4 2 2" xfId="5979"/>
    <cellStyle name="Style 1 3 4 3" xfId="5980"/>
    <cellStyle name="Style 1 3 4 3 2" xfId="5981"/>
    <cellStyle name="Style 1 3 4 4" xfId="5982"/>
    <cellStyle name="Style 1 3 5" xfId="5983"/>
    <cellStyle name="Style 1 3 5 2" xfId="5984"/>
    <cellStyle name="Style 1 3 5 2 2" xfId="5985"/>
    <cellStyle name="Style 1 3 5 3" xfId="5986"/>
    <cellStyle name="Style 1 3 5 3 2" xfId="5987"/>
    <cellStyle name="Style 1 3 5 4" xfId="5988"/>
    <cellStyle name="Style 1 3 6" xfId="5989"/>
    <cellStyle name="Style 1 3 6 2" xfId="5990"/>
    <cellStyle name="Style 1 3 6 2 2" xfId="5991"/>
    <cellStyle name="Style 1 3 6 3" xfId="5992"/>
    <cellStyle name="Style 1 3 6 3 2" xfId="5993"/>
    <cellStyle name="Style 1 3 6 4" xfId="5994"/>
    <cellStyle name="Style 1 3 7" xfId="5995"/>
    <cellStyle name="Style 1 3 7 2" xfId="5996"/>
    <cellStyle name="Style 1 3 7 2 2" xfId="5997"/>
    <cellStyle name="Style 1 3 7 3" xfId="5998"/>
    <cellStyle name="Style 1 3 7 3 2" xfId="5999"/>
    <cellStyle name="Style 1 3 7 4" xfId="6000"/>
    <cellStyle name="Style 1 3 8" xfId="6001"/>
    <cellStyle name="Style 1 3 8 2" xfId="6002"/>
    <cellStyle name="Style 1 3 8 2 2" xfId="6003"/>
    <cellStyle name="Style 1 3 8 3" xfId="6004"/>
    <cellStyle name="Style 1 3 8 3 2" xfId="6005"/>
    <cellStyle name="Style 1 3 8 4" xfId="6006"/>
    <cellStyle name="Style 1 3 9" xfId="6007"/>
    <cellStyle name="Style 1 3 9 2" xfId="6008"/>
    <cellStyle name="Style 1 3 9 2 2" xfId="6009"/>
    <cellStyle name="Style 1 3 9 3" xfId="6010"/>
    <cellStyle name="Style 1 3 9 3 2" xfId="6011"/>
    <cellStyle name="Style 1 3 9 4" xfId="6012"/>
    <cellStyle name="Style 1 30" xfId="6013"/>
    <cellStyle name="Style 1 30 2" xfId="6014"/>
    <cellStyle name="Style 1 30 2 2" xfId="6015"/>
    <cellStyle name="Style 1 30 3" xfId="6016"/>
    <cellStyle name="Style 1 30 3 2" xfId="6017"/>
    <cellStyle name="Style 1 30 4" xfId="6018"/>
    <cellStyle name="Style 1 31" xfId="6019"/>
    <cellStyle name="Style 1 31 2" xfId="6020"/>
    <cellStyle name="Style 1 31 2 2" xfId="6021"/>
    <cellStyle name="Style 1 31 3" xfId="6022"/>
    <cellStyle name="Style 1 31 3 2" xfId="6023"/>
    <cellStyle name="Style 1 31 4" xfId="6024"/>
    <cellStyle name="Style 1 32" xfId="6025"/>
    <cellStyle name="Style 1 32 2" xfId="6026"/>
    <cellStyle name="Style 1 32 2 2" xfId="6027"/>
    <cellStyle name="Style 1 32 3" xfId="6028"/>
    <cellStyle name="Style 1 32 3 2" xfId="6029"/>
    <cellStyle name="Style 1 32 4" xfId="6030"/>
    <cellStyle name="Style 1 33" xfId="6031"/>
    <cellStyle name="Style 1 33 2" xfId="6032"/>
    <cellStyle name="Style 1 33 2 2" xfId="6033"/>
    <cellStyle name="Style 1 33 3" xfId="6034"/>
    <cellStyle name="Style 1 33 3 2" xfId="6035"/>
    <cellStyle name="Style 1 33 4" xfId="6036"/>
    <cellStyle name="Style 1 34" xfId="6037"/>
    <cellStyle name="Style 1 34 2" xfId="6038"/>
    <cellStyle name="Style 1 34 2 2" xfId="6039"/>
    <cellStyle name="Style 1 34 3" xfId="6040"/>
    <cellStyle name="Style 1 34 3 2" xfId="6041"/>
    <cellStyle name="Style 1 34 4" xfId="6042"/>
    <cellStyle name="Style 1 35" xfId="6043"/>
    <cellStyle name="Style 1 35 2" xfId="6044"/>
    <cellStyle name="Style 1 35 2 2" xfId="6045"/>
    <cellStyle name="Style 1 35 3" xfId="6046"/>
    <cellStyle name="Style 1 35 3 2" xfId="6047"/>
    <cellStyle name="Style 1 35 4" xfId="6048"/>
    <cellStyle name="Style 1 36" xfId="6049"/>
    <cellStyle name="Style 1 36 2" xfId="6050"/>
    <cellStyle name="Style 1 36 2 2" xfId="6051"/>
    <cellStyle name="Style 1 36 3" xfId="6052"/>
    <cellStyle name="Style 1 36 3 2" xfId="6053"/>
    <cellStyle name="Style 1 36 4" xfId="6054"/>
    <cellStyle name="Style 1 37" xfId="6055"/>
    <cellStyle name="Style 1 37 2" xfId="6056"/>
    <cellStyle name="Style 1 37 2 2" xfId="6057"/>
    <cellStyle name="Style 1 37 3" xfId="6058"/>
    <cellStyle name="Style 1 37 3 2" xfId="6059"/>
    <cellStyle name="Style 1 37 4" xfId="6060"/>
    <cellStyle name="Style 1 38" xfId="6061"/>
    <cellStyle name="Style 1 38 2" xfId="6062"/>
    <cellStyle name="Style 1 38 2 2" xfId="6063"/>
    <cellStyle name="Style 1 38 3" xfId="6064"/>
    <cellStyle name="Style 1 38 3 2" xfId="6065"/>
    <cellStyle name="Style 1 38 4" xfId="6066"/>
    <cellStyle name="Style 1 39" xfId="6067"/>
    <cellStyle name="Style 1 39 2" xfId="6068"/>
    <cellStyle name="Style 1 39 2 2" xfId="6069"/>
    <cellStyle name="Style 1 39 3" xfId="6070"/>
    <cellStyle name="Style 1 39 3 2" xfId="6071"/>
    <cellStyle name="Style 1 39 4" xfId="6072"/>
    <cellStyle name="Style 1 4" xfId="6073"/>
    <cellStyle name="Style 1 4 10" xfId="6074"/>
    <cellStyle name="Style 1 4 10 2" xfId="6075"/>
    <cellStyle name="Style 1 4 10 2 2" xfId="6076"/>
    <cellStyle name="Style 1 4 10 3" xfId="6077"/>
    <cellStyle name="Style 1 4 10 3 2" xfId="6078"/>
    <cellStyle name="Style 1 4 10 4" xfId="6079"/>
    <cellStyle name="Style 1 4 11" xfId="6080"/>
    <cellStyle name="Style 1 4 11 2" xfId="6081"/>
    <cellStyle name="Style 1 4 11 2 2" xfId="6082"/>
    <cellStyle name="Style 1 4 11 3" xfId="6083"/>
    <cellStyle name="Style 1 4 11 3 2" xfId="6084"/>
    <cellStyle name="Style 1 4 11 4" xfId="6085"/>
    <cellStyle name="Style 1 4 12" xfId="6086"/>
    <cellStyle name="Style 1 4 12 2" xfId="6087"/>
    <cellStyle name="Style 1 4 12 2 2" xfId="6088"/>
    <cellStyle name="Style 1 4 12 3" xfId="6089"/>
    <cellStyle name="Style 1 4 12 3 2" xfId="6090"/>
    <cellStyle name="Style 1 4 12 4" xfId="6091"/>
    <cellStyle name="Style 1 4 13" xfId="6092"/>
    <cellStyle name="Style 1 4 13 2" xfId="6093"/>
    <cellStyle name="Style 1 4 13 2 2" xfId="6094"/>
    <cellStyle name="Style 1 4 13 3" xfId="6095"/>
    <cellStyle name="Style 1 4 13 3 2" xfId="6096"/>
    <cellStyle name="Style 1 4 13 4" xfId="6097"/>
    <cellStyle name="Style 1 4 14" xfId="6098"/>
    <cellStyle name="Style 1 4 14 2" xfId="6099"/>
    <cellStyle name="Style 1 4 14 2 2" xfId="6100"/>
    <cellStyle name="Style 1 4 14 3" xfId="6101"/>
    <cellStyle name="Style 1 4 14 3 2" xfId="6102"/>
    <cellStyle name="Style 1 4 14 4" xfId="6103"/>
    <cellStyle name="Style 1 4 15" xfId="6104"/>
    <cellStyle name="Style 1 4 15 2" xfId="6105"/>
    <cellStyle name="Style 1 4 15 2 2" xfId="6106"/>
    <cellStyle name="Style 1 4 15 3" xfId="6107"/>
    <cellStyle name="Style 1 4 15 3 2" xfId="6108"/>
    <cellStyle name="Style 1 4 15 4" xfId="6109"/>
    <cellStyle name="Style 1 4 16" xfId="6110"/>
    <cellStyle name="Style 1 4 16 2" xfId="6111"/>
    <cellStyle name="Style 1 4 16 2 2" xfId="6112"/>
    <cellStyle name="Style 1 4 16 3" xfId="6113"/>
    <cellStyle name="Style 1 4 16 3 2" xfId="6114"/>
    <cellStyle name="Style 1 4 16 4" xfId="6115"/>
    <cellStyle name="Style 1 4 17" xfId="6116"/>
    <cellStyle name="Style 1 4 17 2" xfId="6117"/>
    <cellStyle name="Style 1 4 18" xfId="6118"/>
    <cellStyle name="Style 1 4 18 2" xfId="6119"/>
    <cellStyle name="Style 1 4 19" xfId="6120"/>
    <cellStyle name="Style 1 4 2" xfId="6121"/>
    <cellStyle name="Style 1 4 2 2" xfId="6122"/>
    <cellStyle name="Style 1 4 2 2 2" xfId="6123"/>
    <cellStyle name="Style 1 4 2 3" xfId="6124"/>
    <cellStyle name="Style 1 4 2 3 2" xfId="6125"/>
    <cellStyle name="Style 1 4 2 4" xfId="6126"/>
    <cellStyle name="Style 1 4 3" xfId="6127"/>
    <cellStyle name="Style 1 4 3 2" xfId="6128"/>
    <cellStyle name="Style 1 4 3 2 2" xfId="6129"/>
    <cellStyle name="Style 1 4 3 3" xfId="6130"/>
    <cellStyle name="Style 1 4 3 3 2" xfId="6131"/>
    <cellStyle name="Style 1 4 3 4" xfId="6132"/>
    <cellStyle name="Style 1 4 4" xfId="6133"/>
    <cellStyle name="Style 1 4 4 2" xfId="6134"/>
    <cellStyle name="Style 1 4 4 2 2" xfId="6135"/>
    <cellStyle name="Style 1 4 4 3" xfId="6136"/>
    <cellStyle name="Style 1 4 4 3 2" xfId="6137"/>
    <cellStyle name="Style 1 4 4 4" xfId="6138"/>
    <cellStyle name="Style 1 4 5" xfId="6139"/>
    <cellStyle name="Style 1 4 5 2" xfId="6140"/>
    <cellStyle name="Style 1 4 5 2 2" xfId="6141"/>
    <cellStyle name="Style 1 4 5 3" xfId="6142"/>
    <cellStyle name="Style 1 4 5 3 2" xfId="6143"/>
    <cellStyle name="Style 1 4 5 4" xfId="6144"/>
    <cellStyle name="Style 1 4 6" xfId="6145"/>
    <cellStyle name="Style 1 4 6 2" xfId="6146"/>
    <cellStyle name="Style 1 4 6 2 2" xfId="6147"/>
    <cellStyle name="Style 1 4 6 3" xfId="6148"/>
    <cellStyle name="Style 1 4 6 3 2" xfId="6149"/>
    <cellStyle name="Style 1 4 6 4" xfId="6150"/>
    <cellStyle name="Style 1 4 7" xfId="6151"/>
    <cellStyle name="Style 1 4 7 2" xfId="6152"/>
    <cellStyle name="Style 1 4 7 2 2" xfId="6153"/>
    <cellStyle name="Style 1 4 7 3" xfId="6154"/>
    <cellStyle name="Style 1 4 7 3 2" xfId="6155"/>
    <cellStyle name="Style 1 4 7 4" xfId="6156"/>
    <cellStyle name="Style 1 4 8" xfId="6157"/>
    <cellStyle name="Style 1 4 8 2" xfId="6158"/>
    <cellStyle name="Style 1 4 8 2 2" xfId="6159"/>
    <cellStyle name="Style 1 4 8 3" xfId="6160"/>
    <cellStyle name="Style 1 4 8 3 2" xfId="6161"/>
    <cellStyle name="Style 1 4 8 4" xfId="6162"/>
    <cellStyle name="Style 1 4 9" xfId="6163"/>
    <cellStyle name="Style 1 4 9 2" xfId="6164"/>
    <cellStyle name="Style 1 4 9 2 2" xfId="6165"/>
    <cellStyle name="Style 1 4 9 3" xfId="6166"/>
    <cellStyle name="Style 1 4 9 3 2" xfId="6167"/>
    <cellStyle name="Style 1 4 9 4" xfId="6168"/>
    <cellStyle name="Style 1 40" xfId="6169"/>
    <cellStyle name="Style 1 40 2" xfId="6170"/>
    <cellStyle name="Style 1 40 2 2" xfId="6171"/>
    <cellStyle name="Style 1 40 3" xfId="6172"/>
    <cellStyle name="Style 1 40 3 2" xfId="6173"/>
    <cellStyle name="Style 1 40 4" xfId="6174"/>
    <cellStyle name="Style 1 41" xfId="6175"/>
    <cellStyle name="Style 1 41 2" xfId="6176"/>
    <cellStyle name="Style 1 41 2 2" xfId="6177"/>
    <cellStyle name="Style 1 41 3" xfId="6178"/>
    <cellStyle name="Style 1 41 3 2" xfId="6179"/>
    <cellStyle name="Style 1 41 4" xfId="6180"/>
    <cellStyle name="Style 1 42" xfId="6181"/>
    <cellStyle name="Style 1 42 2" xfId="6182"/>
    <cellStyle name="Style 1 42 2 2" xfId="6183"/>
    <cellStyle name="Style 1 42 3" xfId="6184"/>
    <cellStyle name="Style 1 42 3 2" xfId="6185"/>
    <cellStyle name="Style 1 42 4" xfId="6186"/>
    <cellStyle name="Style 1 43" xfId="6187"/>
    <cellStyle name="Style 1 43 2" xfId="6188"/>
    <cellStyle name="Style 1 43 2 2" xfId="6189"/>
    <cellStyle name="Style 1 43 3" xfId="6190"/>
    <cellStyle name="Style 1 43 3 2" xfId="6191"/>
    <cellStyle name="Style 1 43 4" xfId="6192"/>
    <cellStyle name="Style 1 44" xfId="6193"/>
    <cellStyle name="Style 1 44 2" xfId="6194"/>
    <cellStyle name="Style 1 44 2 2" xfId="6195"/>
    <cellStyle name="Style 1 44 3" xfId="6196"/>
    <cellStyle name="Style 1 44 3 2" xfId="6197"/>
    <cellStyle name="Style 1 44 4" xfId="6198"/>
    <cellStyle name="Style 1 45" xfId="6199"/>
    <cellStyle name="Style 1 45 2" xfId="6200"/>
    <cellStyle name="Style 1 45 2 2" xfId="6201"/>
    <cellStyle name="Style 1 45 3" xfId="6202"/>
    <cellStyle name="Style 1 45 3 2" xfId="6203"/>
    <cellStyle name="Style 1 45 4" xfId="6204"/>
    <cellStyle name="Style 1 46" xfId="6205"/>
    <cellStyle name="Style 1 46 2" xfId="6206"/>
    <cellStyle name="Style 1 46 2 2" xfId="6207"/>
    <cellStyle name="Style 1 46 3" xfId="6208"/>
    <cellStyle name="Style 1 46 3 2" xfId="6209"/>
    <cellStyle name="Style 1 46 4" xfId="6210"/>
    <cellStyle name="Style 1 47" xfId="6211"/>
    <cellStyle name="Style 1 47 2" xfId="6212"/>
    <cellStyle name="Style 1 47 2 2" xfId="6213"/>
    <cellStyle name="Style 1 47 3" xfId="6214"/>
    <cellStyle name="Style 1 47 3 2" xfId="6215"/>
    <cellStyle name="Style 1 47 4" xfId="6216"/>
    <cellStyle name="Style 1 48" xfId="6217"/>
    <cellStyle name="Style 1 48 2" xfId="6218"/>
    <cellStyle name="Style 1 48 2 2" xfId="6219"/>
    <cellStyle name="Style 1 48 3" xfId="6220"/>
    <cellStyle name="Style 1 48 3 2" xfId="6221"/>
    <cellStyle name="Style 1 48 4" xfId="6222"/>
    <cellStyle name="Style 1 49" xfId="6223"/>
    <cellStyle name="Style 1 49 2" xfId="6224"/>
    <cellStyle name="Style 1 49 2 2" xfId="6225"/>
    <cellStyle name="Style 1 49 3" xfId="6226"/>
    <cellStyle name="Style 1 49 3 2" xfId="6227"/>
    <cellStyle name="Style 1 49 4" xfId="6228"/>
    <cellStyle name="Style 1 5" xfId="6229"/>
    <cellStyle name="Style 1 5 10" xfId="6230"/>
    <cellStyle name="Style 1 5 10 2" xfId="6231"/>
    <cellStyle name="Style 1 5 10 2 2" xfId="6232"/>
    <cellStyle name="Style 1 5 10 3" xfId="6233"/>
    <cellStyle name="Style 1 5 10 3 2" xfId="6234"/>
    <cellStyle name="Style 1 5 10 4" xfId="6235"/>
    <cellStyle name="Style 1 5 11" xfId="6236"/>
    <cellStyle name="Style 1 5 11 2" xfId="6237"/>
    <cellStyle name="Style 1 5 11 2 2" xfId="6238"/>
    <cellStyle name="Style 1 5 11 3" xfId="6239"/>
    <cellStyle name="Style 1 5 11 3 2" xfId="6240"/>
    <cellStyle name="Style 1 5 11 4" xfId="6241"/>
    <cellStyle name="Style 1 5 12" xfId="6242"/>
    <cellStyle name="Style 1 5 12 2" xfId="6243"/>
    <cellStyle name="Style 1 5 12 2 2" xfId="6244"/>
    <cellStyle name="Style 1 5 12 3" xfId="6245"/>
    <cellStyle name="Style 1 5 12 3 2" xfId="6246"/>
    <cellStyle name="Style 1 5 12 4" xfId="6247"/>
    <cellStyle name="Style 1 5 13" xfId="6248"/>
    <cellStyle name="Style 1 5 13 2" xfId="6249"/>
    <cellStyle name="Style 1 5 13 2 2" xfId="6250"/>
    <cellStyle name="Style 1 5 13 3" xfId="6251"/>
    <cellStyle name="Style 1 5 13 3 2" xfId="6252"/>
    <cellStyle name="Style 1 5 13 4" xfId="6253"/>
    <cellStyle name="Style 1 5 14" xfId="6254"/>
    <cellStyle name="Style 1 5 14 2" xfId="6255"/>
    <cellStyle name="Style 1 5 14 2 2" xfId="6256"/>
    <cellStyle name="Style 1 5 14 3" xfId="6257"/>
    <cellStyle name="Style 1 5 14 3 2" xfId="6258"/>
    <cellStyle name="Style 1 5 14 4" xfId="6259"/>
    <cellStyle name="Style 1 5 15" xfId="6260"/>
    <cellStyle name="Style 1 5 15 2" xfId="6261"/>
    <cellStyle name="Style 1 5 15 2 2" xfId="6262"/>
    <cellStyle name="Style 1 5 15 3" xfId="6263"/>
    <cellStyle name="Style 1 5 15 3 2" xfId="6264"/>
    <cellStyle name="Style 1 5 15 4" xfId="6265"/>
    <cellStyle name="Style 1 5 16" xfId="6266"/>
    <cellStyle name="Style 1 5 16 2" xfId="6267"/>
    <cellStyle name="Style 1 5 16 2 2" xfId="6268"/>
    <cellStyle name="Style 1 5 16 3" xfId="6269"/>
    <cellStyle name="Style 1 5 16 3 2" xfId="6270"/>
    <cellStyle name="Style 1 5 16 4" xfId="6271"/>
    <cellStyle name="Style 1 5 17" xfId="6272"/>
    <cellStyle name="Style 1 5 17 2" xfId="6273"/>
    <cellStyle name="Style 1 5 18" xfId="6274"/>
    <cellStyle name="Style 1 5 18 2" xfId="6275"/>
    <cellStyle name="Style 1 5 19" xfId="6276"/>
    <cellStyle name="Style 1 5 2" xfId="6277"/>
    <cellStyle name="Style 1 5 2 2" xfId="6278"/>
    <cellStyle name="Style 1 5 2 2 2" xfId="6279"/>
    <cellStyle name="Style 1 5 2 3" xfId="6280"/>
    <cellStyle name="Style 1 5 2 3 2" xfId="6281"/>
    <cellStyle name="Style 1 5 2 4" xfId="6282"/>
    <cellStyle name="Style 1 5 3" xfId="6283"/>
    <cellStyle name="Style 1 5 3 2" xfId="6284"/>
    <cellStyle name="Style 1 5 3 2 2" xfId="6285"/>
    <cellStyle name="Style 1 5 3 3" xfId="6286"/>
    <cellStyle name="Style 1 5 3 3 2" xfId="6287"/>
    <cellStyle name="Style 1 5 3 4" xfId="6288"/>
    <cellStyle name="Style 1 5 4" xfId="6289"/>
    <cellStyle name="Style 1 5 4 2" xfId="6290"/>
    <cellStyle name="Style 1 5 4 2 2" xfId="6291"/>
    <cellStyle name="Style 1 5 4 3" xfId="6292"/>
    <cellStyle name="Style 1 5 4 3 2" xfId="6293"/>
    <cellStyle name="Style 1 5 4 4" xfId="6294"/>
    <cellStyle name="Style 1 5 5" xfId="6295"/>
    <cellStyle name="Style 1 5 5 2" xfId="6296"/>
    <cellStyle name="Style 1 5 5 2 2" xfId="6297"/>
    <cellStyle name="Style 1 5 5 3" xfId="6298"/>
    <cellStyle name="Style 1 5 5 3 2" xfId="6299"/>
    <cellStyle name="Style 1 5 5 4" xfId="6300"/>
    <cellStyle name="Style 1 5 6" xfId="6301"/>
    <cellStyle name="Style 1 5 6 2" xfId="6302"/>
    <cellStyle name="Style 1 5 6 2 2" xfId="6303"/>
    <cellStyle name="Style 1 5 6 3" xfId="6304"/>
    <cellStyle name="Style 1 5 6 3 2" xfId="6305"/>
    <cellStyle name="Style 1 5 6 4" xfId="6306"/>
    <cellStyle name="Style 1 5 7" xfId="6307"/>
    <cellStyle name="Style 1 5 7 2" xfId="6308"/>
    <cellStyle name="Style 1 5 7 2 2" xfId="6309"/>
    <cellStyle name="Style 1 5 7 3" xfId="6310"/>
    <cellStyle name="Style 1 5 7 3 2" xfId="6311"/>
    <cellStyle name="Style 1 5 7 4" xfId="6312"/>
    <cellStyle name="Style 1 5 8" xfId="6313"/>
    <cellStyle name="Style 1 5 8 2" xfId="6314"/>
    <cellStyle name="Style 1 5 8 2 2" xfId="6315"/>
    <cellStyle name="Style 1 5 8 3" xfId="6316"/>
    <cellStyle name="Style 1 5 8 3 2" xfId="6317"/>
    <cellStyle name="Style 1 5 8 4" xfId="6318"/>
    <cellStyle name="Style 1 5 9" xfId="6319"/>
    <cellStyle name="Style 1 5 9 2" xfId="6320"/>
    <cellStyle name="Style 1 5 9 2 2" xfId="6321"/>
    <cellStyle name="Style 1 5 9 3" xfId="6322"/>
    <cellStyle name="Style 1 5 9 3 2" xfId="6323"/>
    <cellStyle name="Style 1 5 9 4" xfId="6324"/>
    <cellStyle name="Style 1 50" xfId="6325"/>
    <cellStyle name="Style 1 50 2" xfId="6326"/>
    <cellStyle name="Style 1 50 2 2" xfId="6327"/>
    <cellStyle name="Style 1 50 3" xfId="6328"/>
    <cellStyle name="Style 1 50 3 2" xfId="6329"/>
    <cellStyle name="Style 1 50 4" xfId="6330"/>
    <cellStyle name="Style 1 51" xfId="6331"/>
    <cellStyle name="Style 1 51 2" xfId="6332"/>
    <cellStyle name="Style 1 51 2 2" xfId="6333"/>
    <cellStyle name="Style 1 51 3" xfId="6334"/>
    <cellStyle name="Style 1 51 3 2" xfId="6335"/>
    <cellStyle name="Style 1 51 4" xfId="6336"/>
    <cellStyle name="Style 1 52" xfId="6337"/>
    <cellStyle name="Style 1 52 2" xfId="6338"/>
    <cellStyle name="Style 1 52 2 2" xfId="6339"/>
    <cellStyle name="Style 1 52 3" xfId="6340"/>
    <cellStyle name="Style 1 52 3 2" xfId="6341"/>
    <cellStyle name="Style 1 52 4" xfId="6342"/>
    <cellStyle name="Style 1 53" xfId="6343"/>
    <cellStyle name="Style 1 53 2" xfId="6344"/>
    <cellStyle name="Style 1 53 2 2" xfId="6345"/>
    <cellStyle name="Style 1 53 3" xfId="6346"/>
    <cellStyle name="Style 1 53 3 2" xfId="6347"/>
    <cellStyle name="Style 1 53 4" xfId="6348"/>
    <cellStyle name="Style 1 54" xfId="6349"/>
    <cellStyle name="Style 1 54 2" xfId="6350"/>
    <cellStyle name="Style 1 54 2 2" xfId="6351"/>
    <cellStyle name="Style 1 54 3" xfId="6352"/>
    <cellStyle name="Style 1 54 3 2" xfId="6353"/>
    <cellStyle name="Style 1 54 4" xfId="6354"/>
    <cellStyle name="Style 1 55" xfId="6355"/>
    <cellStyle name="Style 1 55 2" xfId="6356"/>
    <cellStyle name="Style 1 55 2 2" xfId="6357"/>
    <cellStyle name="Style 1 55 3" xfId="6358"/>
    <cellStyle name="Style 1 55 3 2" xfId="6359"/>
    <cellStyle name="Style 1 55 4" xfId="6360"/>
    <cellStyle name="Style 1 56" xfId="6361"/>
    <cellStyle name="Style 1 56 2" xfId="6362"/>
    <cellStyle name="Style 1 56 2 2" xfId="6363"/>
    <cellStyle name="Style 1 56 3" xfId="6364"/>
    <cellStyle name="Style 1 56 3 2" xfId="6365"/>
    <cellStyle name="Style 1 56 4" xfId="6366"/>
    <cellStyle name="Style 1 57" xfId="6367"/>
    <cellStyle name="Style 1 57 2" xfId="6368"/>
    <cellStyle name="Style 1 57 2 2" xfId="6369"/>
    <cellStyle name="Style 1 57 3" xfId="6370"/>
    <cellStyle name="Style 1 57 3 2" xfId="6371"/>
    <cellStyle name="Style 1 57 4" xfId="6372"/>
    <cellStyle name="Style 1 58" xfId="6373"/>
    <cellStyle name="Style 1 58 2" xfId="6374"/>
    <cellStyle name="Style 1 58 2 2" xfId="6375"/>
    <cellStyle name="Style 1 58 3" xfId="6376"/>
    <cellStyle name="Style 1 58 3 2" xfId="6377"/>
    <cellStyle name="Style 1 58 4" xfId="6378"/>
    <cellStyle name="Style 1 59" xfId="6379"/>
    <cellStyle name="Style 1 59 2" xfId="6380"/>
    <cellStyle name="Style 1 59 2 2" xfId="6381"/>
    <cellStyle name="Style 1 59 3" xfId="6382"/>
    <cellStyle name="Style 1 59 3 2" xfId="6383"/>
    <cellStyle name="Style 1 59 4" xfId="6384"/>
    <cellStyle name="Style 1 6" xfId="6385"/>
    <cellStyle name="Style 1 6 2" xfId="6386"/>
    <cellStyle name="Style 1 6 2 2" xfId="6387"/>
    <cellStyle name="Style 1 6 3" xfId="6388"/>
    <cellStyle name="Style 1 6 3 2" xfId="6389"/>
    <cellStyle name="Style 1 6 4" xfId="6390"/>
    <cellStyle name="Style 1 60" xfId="6391"/>
    <cellStyle name="Style 1 60 2" xfId="6392"/>
    <cellStyle name="Style 1 60 2 2" xfId="6393"/>
    <cellStyle name="Style 1 60 3" xfId="6394"/>
    <cellStyle name="Style 1 60 3 2" xfId="6395"/>
    <cellStyle name="Style 1 60 4" xfId="6396"/>
    <cellStyle name="Style 1 61" xfId="6397"/>
    <cellStyle name="Style 1 61 2" xfId="6398"/>
    <cellStyle name="Style 1 61 2 2" xfId="6399"/>
    <cellStyle name="Style 1 61 3" xfId="6400"/>
    <cellStyle name="Style 1 61 3 2" xfId="6401"/>
    <cellStyle name="Style 1 61 4" xfId="6402"/>
    <cellStyle name="Style 1 62" xfId="6403"/>
    <cellStyle name="Style 1 62 2" xfId="6404"/>
    <cellStyle name="Style 1 62 2 2" xfId="6405"/>
    <cellStyle name="Style 1 62 3" xfId="6406"/>
    <cellStyle name="Style 1 62 3 2" xfId="6407"/>
    <cellStyle name="Style 1 62 4" xfId="6408"/>
    <cellStyle name="Style 1 63" xfId="6409"/>
    <cellStyle name="Style 1 63 2" xfId="6410"/>
    <cellStyle name="Style 1 63 2 2" xfId="6411"/>
    <cellStyle name="Style 1 63 3" xfId="6412"/>
    <cellStyle name="Style 1 63 3 2" xfId="6413"/>
    <cellStyle name="Style 1 63 4" xfId="6414"/>
    <cellStyle name="Style 1 64" xfId="6415"/>
    <cellStyle name="Style 1 64 2" xfId="6416"/>
    <cellStyle name="Style 1 64 2 2" xfId="6417"/>
    <cellStyle name="Style 1 64 3" xfId="6418"/>
    <cellStyle name="Style 1 64 3 2" xfId="6419"/>
    <cellStyle name="Style 1 64 4" xfId="6420"/>
    <cellStyle name="Style 1 65" xfId="6421"/>
    <cellStyle name="Style 1 65 2" xfId="6422"/>
    <cellStyle name="Style 1 65 2 2" xfId="6423"/>
    <cellStyle name="Style 1 65 3" xfId="6424"/>
    <cellStyle name="Style 1 65 3 2" xfId="6425"/>
    <cellStyle name="Style 1 65 4" xfId="6426"/>
    <cellStyle name="Style 1 66" xfId="6427"/>
    <cellStyle name="Style 1 66 2" xfId="6428"/>
    <cellStyle name="Style 1 66 2 2" xfId="6429"/>
    <cellStyle name="Style 1 66 3" xfId="6430"/>
    <cellStyle name="Style 1 66 3 2" xfId="6431"/>
    <cellStyle name="Style 1 66 4" xfId="6432"/>
    <cellStyle name="Style 1 67" xfId="6433"/>
    <cellStyle name="Style 1 67 2" xfId="6434"/>
    <cellStyle name="Style 1 67 2 2" xfId="6435"/>
    <cellStyle name="Style 1 67 3" xfId="6436"/>
    <cellStyle name="Style 1 67 3 2" xfId="6437"/>
    <cellStyle name="Style 1 67 4" xfId="6438"/>
    <cellStyle name="Style 1 68" xfId="6439"/>
    <cellStyle name="Style 1 68 2" xfId="6440"/>
    <cellStyle name="Style 1 68 2 2" xfId="6441"/>
    <cellStyle name="Style 1 68 3" xfId="6442"/>
    <cellStyle name="Style 1 68 3 2" xfId="6443"/>
    <cellStyle name="Style 1 68 4" xfId="6444"/>
    <cellStyle name="Style 1 69" xfId="6445"/>
    <cellStyle name="Style 1 69 2" xfId="6446"/>
    <cellStyle name="Style 1 69 2 2" xfId="6447"/>
    <cellStyle name="Style 1 69 3" xfId="6448"/>
    <cellStyle name="Style 1 69 3 2" xfId="6449"/>
    <cellStyle name="Style 1 69 4" xfId="6450"/>
    <cellStyle name="Style 1 7" xfId="6451"/>
    <cellStyle name="Style 1 7 2" xfId="6452"/>
    <cellStyle name="Style 1 7 2 2" xfId="6453"/>
    <cellStyle name="Style 1 7 3" xfId="6454"/>
    <cellStyle name="Style 1 7 3 2" xfId="6455"/>
    <cellStyle name="Style 1 7 4" xfId="6456"/>
    <cellStyle name="Style 1 70" xfId="6457"/>
    <cellStyle name="Style 1 70 2" xfId="6458"/>
    <cellStyle name="Style 1 71" xfId="6459"/>
    <cellStyle name="Style 1 71 2" xfId="6460"/>
    <cellStyle name="Style 1 72" xfId="6461"/>
    <cellStyle name="Style 1 72 2" xfId="6462"/>
    <cellStyle name="Style 1 73" xfId="6463"/>
    <cellStyle name="Style 1 73 2" xfId="6464"/>
    <cellStyle name="Style 1 73 2 2" xfId="6465"/>
    <cellStyle name="Style 1 73 3" xfId="6466"/>
    <cellStyle name="Style 1 74" xfId="6467"/>
    <cellStyle name="Style 1 74 2" xfId="6468"/>
    <cellStyle name="Style 1 74 2 2" xfId="6469"/>
    <cellStyle name="Style 1 74 3" xfId="6470"/>
    <cellStyle name="Style 1 75" xfId="6471"/>
    <cellStyle name="Style 1 75 2" xfId="6472"/>
    <cellStyle name="Style 1 75 2 2" xfId="6473"/>
    <cellStyle name="Style 1 75 3" xfId="6474"/>
    <cellStyle name="Style 1 76" xfId="6475"/>
    <cellStyle name="Style 1 76 2" xfId="6476"/>
    <cellStyle name="Style 1 76 2 2" xfId="6477"/>
    <cellStyle name="Style 1 76 3" xfId="6478"/>
    <cellStyle name="Style 1 77" xfId="6479"/>
    <cellStyle name="Style 1 77 2" xfId="6480"/>
    <cellStyle name="Style 1 77 2 2" xfId="6481"/>
    <cellStyle name="Style 1 77 3" xfId="6482"/>
    <cellStyle name="Style 1 78" xfId="6483"/>
    <cellStyle name="Style 1 8" xfId="6484"/>
    <cellStyle name="Style 1 8 2" xfId="6485"/>
    <cellStyle name="Style 1 8 2 2" xfId="6486"/>
    <cellStyle name="Style 1 8 3" xfId="6487"/>
    <cellStyle name="Style 1 8 3 2" xfId="6488"/>
    <cellStyle name="Style 1 8 4" xfId="6489"/>
    <cellStyle name="Style 1 9" xfId="6490"/>
    <cellStyle name="Style 1 9 2" xfId="6491"/>
    <cellStyle name="Style 1 9 2 2" xfId="6492"/>
    <cellStyle name="Style 1 9 3" xfId="6493"/>
    <cellStyle name="Style 1 9 3 2" xfId="6494"/>
    <cellStyle name="Style 1 9 4" xfId="6495"/>
    <cellStyle name="Style 22" xfId="6496"/>
    <cellStyle name="Style 25" xfId="6497"/>
    <cellStyle name="Style 25 2" xfId="6498"/>
    <cellStyle name="Style 26" xfId="6499"/>
    <cellStyle name="Style 26 2" xfId="6500"/>
    <cellStyle name="Style 27" xfId="6501"/>
    <cellStyle name="Style 28" xfId="6502"/>
    <cellStyle name="STYLE1" xfId="6503"/>
    <cellStyle name="STYLE1 - Style1" xfId="105"/>
    <cellStyle name="STYLE2" xfId="6504"/>
    <cellStyle name="STYLE2 - Style2" xfId="106"/>
    <cellStyle name="STYLE3" xfId="6505"/>
    <cellStyle name="STYLE3 - Style3" xfId="107"/>
    <cellStyle name="STYLE4" xfId="6506"/>
    <cellStyle name="STYLE4 - Style4" xfId="108"/>
    <cellStyle name="summation" xfId="6507"/>
    <cellStyle name="Table  - Style5" xfId="109"/>
    <cellStyle name="Table Col Head" xfId="6508"/>
    <cellStyle name="Table Sub Head" xfId="6509"/>
    <cellStyle name="Table Title" xfId="6510"/>
    <cellStyle name="Table Units" xfId="6511"/>
    <cellStyle name="TFCF" xfId="6512"/>
    <cellStyle name="Title" xfId="110" builtinId="15" customBuiltin="1"/>
    <cellStyle name="Title  - Style6" xfId="111"/>
    <cellStyle name="Title 10" xfId="6513"/>
    <cellStyle name="Title 11" xfId="6514"/>
    <cellStyle name="Title 12" xfId="6515"/>
    <cellStyle name="Title 13" xfId="6516"/>
    <cellStyle name="Title 2" xfId="6517"/>
    <cellStyle name="Title 2 2" xfId="6518"/>
    <cellStyle name="Title 2 2 2" xfId="6519"/>
    <cellStyle name="Title 3" xfId="6520"/>
    <cellStyle name="Title 3 2" xfId="6521"/>
    <cellStyle name="Title 3 3" xfId="6522"/>
    <cellStyle name="Title 4" xfId="6523"/>
    <cellStyle name="Title 4 2" xfId="6524"/>
    <cellStyle name="Title 5" xfId="6525"/>
    <cellStyle name="Title 6" xfId="6526"/>
    <cellStyle name="Title 7" xfId="6527"/>
    <cellStyle name="Title 8" xfId="6528"/>
    <cellStyle name="Title 9" xfId="6529"/>
    <cellStyle name="Total" xfId="112" builtinId="25" customBuiltin="1"/>
    <cellStyle name="Total 10" xfId="6530"/>
    <cellStyle name="Total 10 2" xfId="6531"/>
    <cellStyle name="Total 11" xfId="6532"/>
    <cellStyle name="Total 11 2" xfId="6533"/>
    <cellStyle name="Total 12" xfId="6534"/>
    <cellStyle name="Total 12 2" xfId="6535"/>
    <cellStyle name="Total 13" xfId="6536"/>
    <cellStyle name="Total 13 2" xfId="6537"/>
    <cellStyle name="Total 14" xfId="6538"/>
    <cellStyle name="Total 2" xfId="6539"/>
    <cellStyle name="Total 2 2" xfId="6540"/>
    <cellStyle name="Total 2 2 2" xfId="6541"/>
    <cellStyle name="Total 2 2 2 2" xfId="6542"/>
    <cellStyle name="Total 2 2 3" xfId="6543"/>
    <cellStyle name="Total 2 3" xfId="6544"/>
    <cellStyle name="Total 3" xfId="6545"/>
    <cellStyle name="Total 3 2" xfId="6546"/>
    <cellStyle name="Total 3 2 2" xfId="6547"/>
    <cellStyle name="Total 3 3" xfId="6548"/>
    <cellStyle name="Total 3 3 2" xfId="6549"/>
    <cellStyle name="Total 4" xfId="6550"/>
    <cellStyle name="Total 4 2" xfId="6551"/>
    <cellStyle name="Total 4 2 2" xfId="6552"/>
    <cellStyle name="Total 5" xfId="6553"/>
    <cellStyle name="Total 5 2" xfId="6554"/>
    <cellStyle name="Total 5 2 2" xfId="6555"/>
    <cellStyle name="Total 6" xfId="6556"/>
    <cellStyle name="Total 6 2" xfId="6557"/>
    <cellStyle name="Total 6 2 2" xfId="6558"/>
    <cellStyle name="Total 7" xfId="6559"/>
    <cellStyle name="Total 7 2" xfId="6560"/>
    <cellStyle name="Total 7 2 2" xfId="6561"/>
    <cellStyle name="Total 8" xfId="6562"/>
    <cellStyle name="Total 8 2" xfId="6563"/>
    <cellStyle name="Total 8 2 2" xfId="6564"/>
    <cellStyle name="Total 8 3" xfId="6565"/>
    <cellStyle name="Total 9" xfId="6566"/>
    <cellStyle name="Total 9 2" xfId="6567"/>
    <cellStyle name="TotCol - Style7" xfId="113"/>
    <cellStyle name="TotRow - Style8" xfId="114"/>
    <cellStyle name="uk" xfId="6568"/>
    <cellStyle name="uk 2" xfId="6569"/>
    <cellStyle name="Un" xfId="6570"/>
    <cellStyle name="Unprot" xfId="6571"/>
    <cellStyle name="Unprot$" xfId="6572"/>
    <cellStyle name="Unprot_1 3 6 LIBOR" xfId="6573"/>
    <cellStyle name="Unprotect" xfId="6574"/>
    <cellStyle name="UploadThisRowValue" xfId="115"/>
    <cellStyle name="Währung [0]_Compiling Utility Macros" xfId="6575"/>
    <cellStyle name="Währung_Compiling Utility Macros" xfId="6576"/>
    <cellStyle name="Warning Text" xfId="116" builtinId="11" customBuiltin="1"/>
    <cellStyle name="Warning Text 10" xfId="6577"/>
    <cellStyle name="Warning Text 11" xfId="6578"/>
    <cellStyle name="Warning Text 12" xfId="6579"/>
    <cellStyle name="Warning Text 13" xfId="6580"/>
    <cellStyle name="Warning Text 2" xfId="6581"/>
    <cellStyle name="Warning Text 2 2" xfId="6582"/>
    <cellStyle name="Warning Text 3" xfId="6583"/>
    <cellStyle name="Warning Text 3 2" xfId="6584"/>
    <cellStyle name="Warning Text 3 3" xfId="6585"/>
    <cellStyle name="Warning Text 4" xfId="6586"/>
    <cellStyle name="Warning Text 4 2" xfId="6587"/>
    <cellStyle name="Warning Text 5" xfId="6588"/>
    <cellStyle name="Warning Text 5 2" xfId="6589"/>
    <cellStyle name="Warning Text 6" xfId="6590"/>
    <cellStyle name="Warning Text 6 2" xfId="6591"/>
    <cellStyle name="Warning Text 7" xfId="6592"/>
    <cellStyle name="Warning Text 8" xfId="6593"/>
    <cellStyle name="Warning Text 9" xfId="6594"/>
    <cellStyle name="Year" xfId="6595"/>
    <cellStyle name="YEAR HEADER" xfId="6596"/>
    <cellStyle name="콤마 [0]_94하반기" xfId="6597"/>
    <cellStyle name="콤마_94하반기" xfId="6598"/>
    <cellStyle name="통화 [0]_94하반기" xfId="6599"/>
    <cellStyle name="통화_94하반기" xfId="6600"/>
    <cellStyle name="표준_Ⅰ.경영실적" xfId="66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Kentucky%20Power%202017-00179\TWC\Timesheet\Time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Weekly"/>
      <sheetName val="Comments"/>
      <sheetName val="R12 Load Data Issues"/>
      <sheetName val="R12 Load Data"/>
      <sheetName val="Parameters"/>
      <sheetName val="Office Code Note"/>
      <sheetName val="Sheet1"/>
    </sheetNames>
    <sheetDataSet>
      <sheetData sheetId="0"/>
      <sheetData sheetId="1">
        <row r="1">
          <cell r="A1" t="str">
            <v>Nickname
(must be unique)</v>
          </cell>
        </row>
        <row r="2">
          <cell r="A2" t="str">
            <v>Ad Hoc - Cash Flows</v>
          </cell>
        </row>
        <row r="3">
          <cell r="A3" t="str">
            <v>Ad Hoc - Cost Model Updates</v>
          </cell>
        </row>
        <row r="4">
          <cell r="A4" t="str">
            <v>Ad Hoc - HRA Pricing</v>
          </cell>
        </row>
        <row r="5">
          <cell r="A5" t="str">
            <v>Ad Hoc - OOS</v>
          </cell>
        </row>
        <row r="6">
          <cell r="A6" t="str">
            <v>AEP 2013 - Assets - NQ</v>
          </cell>
        </row>
        <row r="7">
          <cell r="A7" t="str">
            <v>AEP 2013 - Assets - Q</v>
          </cell>
        </row>
        <row r="8">
          <cell r="A8" t="str">
            <v>AEP 2013 - Billing</v>
          </cell>
        </row>
        <row r="9">
          <cell r="A9" t="str">
            <v>AEP 2013 - Data - NonUMWA</v>
          </cell>
        </row>
        <row r="10">
          <cell r="A10" t="str">
            <v>AEP 2013 - Data - NQ</v>
          </cell>
        </row>
        <row r="11">
          <cell r="A11" t="str">
            <v>AEP 2013 - Data - Q</v>
          </cell>
        </row>
        <row r="12">
          <cell r="A12" t="str">
            <v>AEP 2013 - Data - UMWA</v>
          </cell>
        </row>
        <row r="13">
          <cell r="A13" t="str">
            <v>AEP 2013 - Fcast - NonUMWA</v>
          </cell>
        </row>
        <row r="14">
          <cell r="A14" t="str">
            <v>AEP 2013 - Fcast - NQ</v>
          </cell>
        </row>
        <row r="15">
          <cell r="A15" t="str">
            <v>AEP 2013 - Fcast - Q</v>
          </cell>
        </row>
        <row r="16">
          <cell r="A16" t="str">
            <v>AEP 2013 - Fcast - UMWA</v>
          </cell>
        </row>
        <row r="17">
          <cell r="A17" t="str">
            <v>AEP 2013 - Govt</v>
          </cell>
        </row>
        <row r="18">
          <cell r="A18" t="str">
            <v>AEP 2013 - PM</v>
          </cell>
        </row>
        <row r="19">
          <cell r="A19" t="str">
            <v>AEP 2013 - Reports - All</v>
          </cell>
        </row>
        <row r="20">
          <cell r="A20" t="str">
            <v>AEP 2013 - Reports - NQ</v>
          </cell>
        </row>
        <row r="21">
          <cell r="A21" t="str">
            <v>AEP 2013 - Reports - NUMWA</v>
          </cell>
        </row>
        <row r="22">
          <cell r="A22" t="str">
            <v>AEP 2013 - Reports - Q</v>
          </cell>
        </row>
        <row r="23">
          <cell r="A23" t="str">
            <v>AEP 2013 - Reports - UMWA</v>
          </cell>
        </row>
        <row r="24">
          <cell r="A24" t="str">
            <v>AEP 2013 - Results - NonUMWA</v>
          </cell>
        </row>
        <row r="25">
          <cell r="A25" t="str">
            <v>AEP 2013 - Results - NonUMWA - old</v>
          </cell>
        </row>
        <row r="26">
          <cell r="A26" t="str">
            <v>AEP 2013 - Results - NQ</v>
          </cell>
        </row>
        <row r="27">
          <cell r="A27" t="str">
            <v>AEP 2013 - Results - Q</v>
          </cell>
        </row>
        <row r="28">
          <cell r="A28" t="str">
            <v>AEP 2013 - Results - UMWA</v>
          </cell>
        </row>
        <row r="29">
          <cell r="A29" t="str">
            <v>AEP 2013 - YED - All</v>
          </cell>
        </row>
        <row r="30">
          <cell r="A30" t="str">
            <v>AEP 2013 - YED - NQ</v>
          </cell>
        </row>
        <row r="31">
          <cell r="A31" t="str">
            <v>AEP 2013 - YED - NUMWA</v>
          </cell>
        </row>
        <row r="32">
          <cell r="A32" t="str">
            <v>AEP 2013 - YED - Q</v>
          </cell>
        </row>
        <row r="33">
          <cell r="A33" t="str">
            <v>AEP 2013 - YED - UMWA</v>
          </cell>
        </row>
        <row r="34">
          <cell r="A34" t="str">
            <v>AEP Ad Hoc - Analysis/Results Dev</v>
          </cell>
        </row>
        <row r="35">
          <cell r="A35" t="str">
            <v>AEP Ad Hoc - Data/ Forecast / Allocation</v>
          </cell>
        </row>
        <row r="36">
          <cell r="A36" t="str">
            <v>AEP Ad Hoc 1</v>
          </cell>
        </row>
        <row r="37">
          <cell r="A37" t="str">
            <v>AEP Ad Hoc 10- Data Conversion - PRW</v>
          </cell>
        </row>
        <row r="38">
          <cell r="A38" t="str">
            <v>AEP Ad Hoc 2 - new BU disclosure</v>
          </cell>
        </row>
        <row r="39">
          <cell r="A39" t="str">
            <v>AEP Ad Hoc 3 - Plan Design / Cost Savings</v>
          </cell>
        </row>
        <row r="40">
          <cell r="A40" t="str">
            <v>AEP Ad Hoc 4- TWIS</v>
          </cell>
        </row>
        <row r="41">
          <cell r="A41" t="str">
            <v>AEP Ad Hoc 5</v>
          </cell>
        </row>
        <row r="42">
          <cell r="A42" t="str">
            <v>AEP Ad Hoc 6 - Data Questions - Pension</v>
          </cell>
        </row>
        <row r="43">
          <cell r="A43" t="str">
            <v>AEP Ad Hoc 7 - Month-End Liabs</v>
          </cell>
        </row>
        <row r="44">
          <cell r="A44" t="str">
            <v>AEP Ad Hoc 8 - Data Conversion - Pension</v>
          </cell>
        </row>
        <row r="45">
          <cell r="A45" t="str">
            <v>AEP Ad Hoc 9 - Data Questions - PRW</v>
          </cell>
        </row>
        <row r="46">
          <cell r="A46" t="str">
            <v>AEP Ad Hoc- Billing &amp; Fin Mgt/ Auditors Request</v>
          </cell>
        </row>
        <row r="47">
          <cell r="A47" t="str">
            <v>AEP Ad Hoc- Proj Plan &amp; Proj Mgt</v>
          </cell>
        </row>
        <row r="48">
          <cell r="A48" t="str">
            <v>AEP Liability Conversion</v>
          </cell>
        </row>
        <row r="49">
          <cell r="A49" t="str">
            <v>Reporting &amp; Meetings</v>
          </cell>
        </row>
        <row r="50">
          <cell r="A50" t="str">
            <v>Barton Adhoc</v>
          </cell>
        </row>
        <row r="51">
          <cell r="A51" t="str">
            <v>Barton AFN</v>
          </cell>
        </row>
        <row r="52">
          <cell r="A52" t="str">
            <v>Barton Assets</v>
          </cell>
        </row>
        <row r="53">
          <cell r="A53" t="str">
            <v>Barton Assumption Setting</v>
          </cell>
        </row>
        <row r="54">
          <cell r="A54" t="str">
            <v>Barton Calcs &amp; Results Dev</v>
          </cell>
        </row>
        <row r="55">
          <cell r="A55" t="str">
            <v>Barton Data</v>
          </cell>
        </row>
        <row r="56">
          <cell r="A56" t="str">
            <v>Barton Forecasting</v>
          </cell>
        </row>
        <row r="57">
          <cell r="A57" t="str">
            <v>Barton Proj Plan &amp; Proj Mgt</v>
          </cell>
        </row>
        <row r="58">
          <cell r="A58" t="str">
            <v>Barton Report Prep &amp; Deliv</v>
          </cell>
        </row>
        <row r="59">
          <cell r="A59" t="str">
            <v>Barton Year-End Disclosure</v>
          </cell>
        </row>
        <row r="60">
          <cell r="A60" t="str">
            <v>Bayer - November Meeting LER</v>
          </cell>
        </row>
        <row r="61">
          <cell r="A61" t="str">
            <v>Bayer audit code</v>
          </cell>
        </row>
        <row r="62">
          <cell r="A62" t="str">
            <v>Bayer Proj Plan &amp; Proj Mgt</v>
          </cell>
        </row>
        <row r="63">
          <cell r="A63" t="str">
            <v>Bayer YED Disclosure</v>
          </cell>
        </row>
        <row r="64">
          <cell r="A64" t="str">
            <v>LTD Valuation</v>
          </cell>
        </row>
        <row r="65">
          <cell r="A65" t="str">
            <v>Bridgestone - Data Clean Up</v>
          </cell>
        </row>
        <row r="66">
          <cell r="A66" t="str">
            <v>2016 Asset</v>
          </cell>
        </row>
        <row r="67">
          <cell r="A67" t="str">
            <v>2016 Billing/Invoicing</v>
          </cell>
        </row>
        <row r="68">
          <cell r="A68" t="str">
            <v>2016 Claims</v>
          </cell>
        </row>
        <row r="69">
          <cell r="A69" t="str">
            <v>2016 Client Deliverables (including YED 2015 Reports)</v>
          </cell>
        </row>
        <row r="70">
          <cell r="A70" t="str">
            <v>2016 Forecasts/Channel Updates</v>
          </cell>
        </row>
        <row r="71">
          <cell r="A71" t="str">
            <v>2016 Government Forms</v>
          </cell>
        </row>
        <row r="72">
          <cell r="A72" t="str">
            <v>2016 In Scope Data</v>
          </cell>
        </row>
        <row r="73">
          <cell r="A73" t="str">
            <v>2016 N/A</v>
          </cell>
        </row>
        <row r="74">
          <cell r="A74" t="str">
            <v>2016 New Business</v>
          </cell>
        </row>
        <row r="75">
          <cell r="A75" t="str">
            <v>2016 Programming/Liability/Results</v>
          </cell>
        </row>
        <row r="76">
          <cell r="A76" t="str">
            <v>2016 Project management</v>
          </cell>
        </row>
        <row r="77">
          <cell r="A77" t="str">
            <v>2017 Assets</v>
          </cell>
        </row>
        <row r="78">
          <cell r="A78" t="str">
            <v>2017 Billing/Invoicing</v>
          </cell>
        </row>
        <row r="79">
          <cell r="A79" t="str">
            <v>2017 Claims</v>
          </cell>
        </row>
        <row r="80">
          <cell r="A80" t="str">
            <v>2017 Client Deliverables</v>
          </cell>
        </row>
        <row r="81">
          <cell r="A81" t="str">
            <v>2017 DO NOT USE - For YED2017</v>
          </cell>
        </row>
        <row r="82">
          <cell r="A82" t="str">
            <v>2017 Forecasts/Channel Updates</v>
          </cell>
        </row>
        <row r="83">
          <cell r="A83" t="str">
            <v>2017 Government Forms</v>
          </cell>
        </row>
        <row r="84">
          <cell r="A84" t="str">
            <v>2017 In Scope Data</v>
          </cell>
        </row>
        <row r="85">
          <cell r="A85" t="str">
            <v>2017 N/A</v>
          </cell>
        </row>
        <row r="86">
          <cell r="A86" t="str">
            <v>2017 Non Trust Adhoc Code 1 (Shared Services)</v>
          </cell>
        </row>
        <row r="87">
          <cell r="A87" t="str">
            <v>2017 Non Trust Adhoc Code 2 (Scott Sullivan)</v>
          </cell>
        </row>
        <row r="88">
          <cell r="A88" t="str">
            <v>2017 Non Trust Adhoc Code 3 (Pam deVeer)</v>
          </cell>
        </row>
        <row r="89">
          <cell r="A89" t="str">
            <v>2017 Non Trust Adhoc Code 4 (Dave Yurmuth)</v>
          </cell>
        </row>
        <row r="90">
          <cell r="A90" t="str">
            <v>2017 Programming/Liabilities/Results</v>
          </cell>
        </row>
        <row r="91">
          <cell r="A91" t="str">
            <v>2017 Trust Adhoc Code</v>
          </cell>
        </row>
        <row r="92">
          <cell r="A92" t="str">
            <v>Auditor's request</v>
          </cell>
        </row>
        <row r="93">
          <cell r="A93" t="str">
            <v>Auditor's request 2016</v>
          </cell>
        </row>
        <row r="94">
          <cell r="A94" t="str">
            <v>BAI Experience Study</v>
          </cell>
        </row>
        <row r="95">
          <cell r="A95" t="str">
            <v>BAI Liability Conversion</v>
          </cell>
        </row>
        <row r="96">
          <cell r="A96" t="str">
            <v xml:space="preserve">BAI Project Management </v>
          </cell>
        </row>
        <row r="97">
          <cell r="A97" t="str">
            <v>BAI Section 199</v>
          </cell>
        </row>
        <row r="98">
          <cell r="A98" t="str">
            <v>Bridgestone 5-year age bracket counts</v>
          </cell>
        </row>
        <row r="99">
          <cell r="A99" t="str">
            <v>Bridgestone Data Process</v>
          </cell>
        </row>
        <row r="100">
          <cell r="A100" t="str">
            <v>BSAM - Shutdown Scenarios</v>
          </cell>
        </row>
        <row r="101">
          <cell r="A101" t="str">
            <v>Data Coversion</v>
          </cell>
        </row>
        <row r="102">
          <cell r="A102" t="str">
            <v>Disclosure Exhibits and Ratelinks for YED 2016</v>
          </cell>
        </row>
        <row r="103">
          <cell r="A103" t="str">
            <v>Forcasting</v>
          </cell>
        </row>
        <row r="104">
          <cell r="A104" t="str">
            <v>Liability and Results</v>
          </cell>
        </row>
        <row r="105">
          <cell r="A105" t="str">
            <v>Non-Billable Work</v>
          </cell>
        </row>
        <row r="106">
          <cell r="A106" t="str">
            <v>Plan Design Pricing</v>
          </cell>
        </row>
        <row r="107">
          <cell r="A107" t="str">
            <v>Chargeurs Adhoc (any task code, just comment)</v>
          </cell>
        </row>
        <row r="108">
          <cell r="A108" t="str">
            <v>Chargeurs Assets</v>
          </cell>
        </row>
        <row r="109">
          <cell r="A109" t="str">
            <v>Chargeurs Assumptions</v>
          </cell>
        </row>
        <row r="110">
          <cell r="A110" t="str">
            <v>Chargeurs Auditors</v>
          </cell>
        </row>
        <row r="111">
          <cell r="A111" t="str">
            <v>Chargeurs Claims analysis</v>
          </cell>
        </row>
        <row r="112">
          <cell r="A112" t="str">
            <v>Chargeurs Data</v>
          </cell>
        </row>
        <row r="113">
          <cell r="A113" t="str">
            <v>Chargeurs Forecasts</v>
          </cell>
        </row>
        <row r="114">
          <cell r="A114" t="str">
            <v>Chargeurs Government forms (PBGC, AFN, 5500, etc.)</v>
          </cell>
        </row>
        <row r="115">
          <cell r="A115" t="str">
            <v>Chargeurs Liabilitites, results</v>
          </cell>
        </row>
        <row r="116">
          <cell r="A116" t="str">
            <v>Chargeurs Miscellaneous (include comment)</v>
          </cell>
        </row>
        <row r="117">
          <cell r="A117" t="str">
            <v>Chargeurs Project Management</v>
          </cell>
        </row>
        <row r="118">
          <cell r="A118" t="str">
            <v>Chargeurs Reports, presentations</v>
          </cell>
        </row>
        <row r="119">
          <cell r="A119" t="str">
            <v>Chargeurs YED</v>
          </cell>
        </row>
        <row r="120">
          <cell r="A120" t="str">
            <v>OLD Benefit Calculation/Data</v>
          </cell>
        </row>
        <row r="121">
          <cell r="A121" t="str">
            <v>OLD Chargeurs Project Management</v>
          </cell>
        </row>
        <row r="122">
          <cell r="A122" t="str">
            <v>OLD Charguers Disclosure</v>
          </cell>
        </row>
        <row r="123">
          <cell r="A123" t="str">
            <v>OLD General Non-billable</v>
          </cell>
        </row>
        <row r="124">
          <cell r="A124" t="str">
            <v>OLD RP2014 Mortality Study/ Report and Mtg</v>
          </cell>
        </row>
        <row r="125">
          <cell r="A125" t="str">
            <v>OLD Valuation Report/ Results Dev</v>
          </cell>
        </row>
        <row r="126">
          <cell r="A126" t="str">
            <v>OLD Valuation with BLS</v>
          </cell>
        </row>
        <row r="127">
          <cell r="A127" t="str">
            <v>Plan Termination Study</v>
          </cell>
        </row>
        <row r="128">
          <cell r="A128" t="str">
            <v>Covestro audit code</v>
          </cell>
        </row>
        <row r="129">
          <cell r="A129" t="str">
            <v>YED disclosure/IAS19</v>
          </cell>
        </row>
        <row r="130">
          <cell r="A130" t="str">
            <v>Ad Hoc 2</v>
          </cell>
        </row>
        <row r="131">
          <cell r="A131" t="str">
            <v>Ad Hoc 3</v>
          </cell>
        </row>
        <row r="132">
          <cell r="A132" t="str">
            <v>Assets</v>
          </cell>
        </row>
        <row r="133">
          <cell r="A133" t="str">
            <v>Assumption Setting</v>
          </cell>
        </row>
        <row r="134">
          <cell r="A134" t="str">
            <v>Auditor Data Listing</v>
          </cell>
        </row>
        <row r="135">
          <cell r="A135" t="str">
            <v>Calcs &amp; Results Dev</v>
          </cell>
        </row>
        <row r="136">
          <cell r="A136" t="str">
            <v>Claim Analysis &amp; Dev</v>
          </cell>
        </row>
        <row r="137">
          <cell r="A137" t="str">
            <v>Data</v>
          </cell>
        </row>
        <row r="138">
          <cell r="A138" t="str">
            <v>Eramet New Business</v>
          </cell>
        </row>
        <row r="139">
          <cell r="A139" t="str">
            <v>Fix Fee Project - Val and Gov Forms</v>
          </cell>
        </row>
        <row r="140">
          <cell r="A140" t="str">
            <v>Forecasting</v>
          </cell>
        </row>
        <row r="141">
          <cell r="A141" t="str">
            <v>IAS19 work/YED disclosure</v>
          </cell>
        </row>
        <row r="142">
          <cell r="A142" t="str">
            <v>Report Prepare and Deliver</v>
          </cell>
        </row>
        <row r="143">
          <cell r="A143" t="str">
            <v>Team management meeting</v>
          </cell>
        </row>
        <row r="144">
          <cell r="A144" t="str">
            <v>First Fin Fixed Fee - Adhoc 1</v>
          </cell>
        </row>
        <row r="145">
          <cell r="A145" t="str">
            <v>First Fin Fixed Fee - Adhoc 2</v>
          </cell>
        </row>
        <row r="146">
          <cell r="A146" t="str">
            <v>First Fin Fixed Fee - Adhoc 3</v>
          </cell>
        </row>
        <row r="147">
          <cell r="A147" t="str">
            <v>First Fin Fixed Fee - Assets</v>
          </cell>
        </row>
        <row r="148">
          <cell r="A148" t="str">
            <v>First Fin Fixed Fee - Assumption Setting</v>
          </cell>
        </row>
        <row r="149">
          <cell r="A149" t="str">
            <v>First Fin Fixed Fee - Calcs &amp; Results Dev</v>
          </cell>
        </row>
        <row r="150">
          <cell r="A150" t="str">
            <v>First Fin Fixed Fee - Claim Analysis &amp; Dev</v>
          </cell>
        </row>
        <row r="151">
          <cell r="A151" t="str">
            <v>First Fin Fixed Fee - Data</v>
          </cell>
        </row>
        <row r="152">
          <cell r="A152" t="str">
            <v>First Fin Fixed Fee - Forecasting</v>
          </cell>
        </row>
        <row r="153">
          <cell r="A153" t="str">
            <v>First Fin Fixed Fee - Report Prep &amp; Deliv</v>
          </cell>
        </row>
        <row r="154">
          <cell r="A154" t="str">
            <v>First Fin Fixed Fee - Year-end Disclosure</v>
          </cell>
        </row>
        <row r="155">
          <cell r="A155" t="str">
            <v>First Fin OOS - Adhoc 1</v>
          </cell>
        </row>
        <row r="156">
          <cell r="A156" t="str">
            <v>First Fin OOS - Adhoc 2</v>
          </cell>
        </row>
        <row r="157">
          <cell r="A157" t="str">
            <v>First Fin OOS - Adhoc 3</v>
          </cell>
        </row>
        <row r="158">
          <cell r="A158" t="str">
            <v>First Fin OOS - Analysis/Results Dev</v>
          </cell>
        </row>
        <row r="159">
          <cell r="A159" t="str">
            <v>First Fin OOS - Data</v>
          </cell>
        </row>
        <row r="160">
          <cell r="A160" t="str">
            <v>First Fin OOS - Reporting &amp; Meetings</v>
          </cell>
        </row>
        <row r="161">
          <cell r="A161" t="str">
            <v>Mortality Creditbility Tool</v>
          </cell>
        </row>
        <row r="162">
          <cell r="A162" t="str">
            <v>Materion Non-Trust 01.01-NB.New Business</v>
          </cell>
        </row>
        <row r="163">
          <cell r="A163" t="str">
            <v>Materion Non-Trust 01.02-NB.Other NonBillable</v>
          </cell>
        </row>
        <row r="164">
          <cell r="A164" t="str">
            <v>Materion Non-Trust 02.00-Billing &amp; Fin Mgt</v>
          </cell>
        </row>
        <row r="165">
          <cell r="A165" t="str">
            <v>Materion Non-Trust 03.00-Proj Plan &amp; Proj Mgt</v>
          </cell>
        </row>
        <row r="166">
          <cell r="A166" t="str">
            <v>Materion Non-Trust 04.01-Data</v>
          </cell>
        </row>
        <row r="167">
          <cell r="A167" t="str">
            <v>Materion Non-Trust 04.02-Assumption Setting</v>
          </cell>
        </row>
        <row r="168">
          <cell r="A168" t="str">
            <v>Materion Non-Trust 04.03-Assets</v>
          </cell>
        </row>
        <row r="169">
          <cell r="A169" t="str">
            <v>Materion Non-Trust 04.04-Claim Analysis &amp; Dev</v>
          </cell>
        </row>
        <row r="170">
          <cell r="A170" t="str">
            <v>Materion Non-Trust 04.05-Calcs &amp; Results Dev</v>
          </cell>
        </row>
        <row r="171">
          <cell r="A171" t="str">
            <v>Materion Non-Trust 04.06-Report Prep &amp; Deliv</v>
          </cell>
        </row>
        <row r="172">
          <cell r="A172" t="str">
            <v>Materion Non-Trust 04.07-Forecasting</v>
          </cell>
        </row>
        <row r="173">
          <cell r="A173" t="str">
            <v>Materion Non-Trust 04.08-Year-End Disclosure</v>
          </cell>
        </row>
        <row r="174">
          <cell r="A174" t="str">
            <v>Materion Non-Trust 04.09-Ad Hoc 1</v>
          </cell>
        </row>
        <row r="175">
          <cell r="A175" t="str">
            <v>Materion Non-Trust 04.10-Ad Hoc 2</v>
          </cell>
        </row>
        <row r="176">
          <cell r="A176" t="str">
            <v>Materion Non-Trust 04.11-Ad Hoc 3</v>
          </cell>
        </row>
        <row r="177">
          <cell r="A177" t="str">
            <v>Materion OOS 01.01-NB.New Business</v>
          </cell>
        </row>
        <row r="178">
          <cell r="A178" t="str">
            <v>Materion OOS 01.02-NB.Other NonBillable</v>
          </cell>
        </row>
        <row r="179">
          <cell r="A179" t="str">
            <v>Materion OOS 02.00-Billing &amp; Fin Mgt</v>
          </cell>
        </row>
        <row r="180">
          <cell r="A180" t="str">
            <v>Materion OOS 03.00-Proj Plan &amp; Proj Mgt</v>
          </cell>
        </row>
        <row r="181">
          <cell r="A181" t="str">
            <v>Materion OOS 04.01-Data</v>
          </cell>
        </row>
        <row r="182">
          <cell r="A182" t="str">
            <v>Materion OOS 04.02-Assumption Setting</v>
          </cell>
        </row>
        <row r="183">
          <cell r="A183" t="str">
            <v>Materion OOS 04.03-Assets</v>
          </cell>
        </row>
        <row r="184">
          <cell r="A184" t="str">
            <v>Materion OOS 04.04-Claim Analysis &amp; Dev</v>
          </cell>
        </row>
        <row r="185">
          <cell r="A185" t="str">
            <v>Materion OOS 04.05-Calcs &amp; Results Dev (Disc Dis mort)</v>
          </cell>
        </row>
        <row r="186">
          <cell r="A186" t="str">
            <v>Materion OOS 04.06-Report Prep &amp; Deliv</v>
          </cell>
        </row>
        <row r="187">
          <cell r="A187" t="str">
            <v>Materion OOS 04.07-Forecasting</v>
          </cell>
        </row>
        <row r="188">
          <cell r="A188" t="str">
            <v>Materion OOS 04.08-Year-End Disclosure</v>
          </cell>
        </row>
        <row r="189">
          <cell r="A189" t="str">
            <v>Materion OOS 04.09-Ad Hoc 1 (LS factors)</v>
          </cell>
        </row>
        <row r="190">
          <cell r="A190" t="str">
            <v>Materion OOS 04.10-Ad Hoc 2 (gov forms)</v>
          </cell>
        </row>
        <row r="191">
          <cell r="A191" t="str">
            <v>Materion OOS 04.11-Ad Hoc 3 (plan freeze/plan design)</v>
          </cell>
        </row>
        <row r="192">
          <cell r="A192" t="str">
            <v>Materion Trust 01.01-NB.New Business</v>
          </cell>
        </row>
        <row r="193">
          <cell r="A193" t="str">
            <v>Materion Trust 01.02-NB.Other NonBillable</v>
          </cell>
        </row>
        <row r="194">
          <cell r="A194" t="str">
            <v>Materion Trust 02.00-Billing &amp; Fin Mgt</v>
          </cell>
        </row>
        <row r="195">
          <cell r="A195" t="str">
            <v>Materion Trust 03.00-Proj Plan &amp; Proj Mgt</v>
          </cell>
        </row>
        <row r="196">
          <cell r="A196" t="str">
            <v>Materion Trust 04.01-FY Budget &amp; Target</v>
          </cell>
        </row>
        <row r="197">
          <cell r="A197" t="str">
            <v>Materion Trust 04.02-Flex Pricing</v>
          </cell>
        </row>
        <row r="198">
          <cell r="A198" t="str">
            <v>Materion Trust 04.03-Strategy/LT Planning</v>
          </cell>
        </row>
        <row r="199">
          <cell r="A199" t="str">
            <v>Materion Trust 04.04-Other/Miscellaneous</v>
          </cell>
        </row>
        <row r="200">
          <cell r="A200" t="str">
            <v>Materion Trust 04.05-Calcs &amp; Results Dev</v>
          </cell>
        </row>
        <row r="201">
          <cell r="A201" t="str">
            <v>Materion Trust 04.06-Report Prep &amp; Deliv</v>
          </cell>
        </row>
        <row r="202">
          <cell r="A202" t="str">
            <v>Materion Trust 04.07-Forecasting</v>
          </cell>
        </row>
        <row r="203">
          <cell r="A203" t="str">
            <v>Materion Trust 04.08-Year-End Disclosure</v>
          </cell>
        </row>
        <row r="204">
          <cell r="A204" t="str">
            <v>Materion Trust 04.09-Ad Hoc 1</v>
          </cell>
        </row>
        <row r="205">
          <cell r="A205" t="str">
            <v>Materion Trust 04.10-Ad Hoc 2</v>
          </cell>
        </row>
        <row r="206">
          <cell r="A206" t="str">
            <v>Materion Trust 04.11-Ad Hoc 3</v>
          </cell>
        </row>
        <row r="207">
          <cell r="A207" t="str">
            <v>2014 Disclosure</v>
          </cell>
        </row>
        <row r="208">
          <cell r="A208" t="str">
            <v>NG - Inactive CAS Payment</v>
          </cell>
        </row>
        <row r="209">
          <cell r="A209" t="str">
            <v>SRIP SWIFT 4</v>
          </cell>
        </row>
        <row r="210">
          <cell r="A210" t="str">
            <v>OPEB Valuation</v>
          </cell>
        </row>
        <row r="211">
          <cell r="A211" t="str">
            <v>Billing and Filing Mgt</v>
          </cell>
        </row>
        <row r="212">
          <cell r="A212" t="str">
            <v>Calculation &amp; Results Dev</v>
          </cell>
        </row>
        <row r="213">
          <cell r="A213" t="str">
            <v>Calculator update</v>
          </cell>
        </row>
        <row r="214">
          <cell r="A214" t="str">
            <v>New Business</v>
          </cell>
        </row>
        <row r="215">
          <cell r="A215" t="str">
            <v>Other NonBillable</v>
          </cell>
        </row>
        <row r="216">
          <cell r="A216" t="str">
            <v>Premier Asset</v>
          </cell>
        </row>
        <row r="217">
          <cell r="A217" t="str">
            <v>Premier Assumption Setting</v>
          </cell>
        </row>
        <row r="218">
          <cell r="A218" t="str">
            <v>Premier Claim Analysis &amp; Dev</v>
          </cell>
        </row>
        <row r="219">
          <cell r="A219" t="str">
            <v>Premier Data Process</v>
          </cell>
        </row>
        <row r="220">
          <cell r="A220" t="str">
            <v>Project Management</v>
          </cell>
        </row>
        <row r="221">
          <cell r="A221" t="str">
            <v>Reports and Projections</v>
          </cell>
        </row>
        <row r="222">
          <cell r="A222" t="str">
            <v>SWIFT</v>
          </cell>
        </row>
        <row r="223">
          <cell r="A223" t="str">
            <v>Valuation</v>
          </cell>
        </row>
        <row r="224">
          <cell r="A224" t="str">
            <v>Weldon</v>
          </cell>
        </row>
        <row r="225">
          <cell r="A225" t="str">
            <v>Salem BLS</v>
          </cell>
        </row>
        <row r="226">
          <cell r="A226" t="str">
            <v>LTD OOS</v>
          </cell>
        </row>
        <row r="227">
          <cell r="A227" t="str">
            <v>PRW OOS</v>
          </cell>
        </row>
        <row r="228">
          <cell r="A228" t="str">
            <v>The Osborn Ad Hoc 1</v>
          </cell>
        </row>
        <row r="229">
          <cell r="A229" t="str">
            <v>The Osborn Ad Hoc 2</v>
          </cell>
        </row>
        <row r="230">
          <cell r="A230" t="str">
            <v>The Osborn Ad Hoc 3</v>
          </cell>
        </row>
        <row r="231">
          <cell r="A231" t="str">
            <v>The Osborn Asset</v>
          </cell>
        </row>
        <row r="232">
          <cell r="A232" t="str">
            <v>The Osborn Assumption Setting</v>
          </cell>
        </row>
        <row r="233">
          <cell r="A233" t="str">
            <v>The Osborn Calcs &amp; Results Dev</v>
          </cell>
        </row>
        <row r="234">
          <cell r="A234" t="str">
            <v>The Osborn Claim Analysis &amp; Dev</v>
          </cell>
        </row>
        <row r="235">
          <cell r="A235" t="str">
            <v>The Osborn Data</v>
          </cell>
        </row>
        <row r="236">
          <cell r="A236" t="str">
            <v>The Osborn Forecasting</v>
          </cell>
        </row>
        <row r="237">
          <cell r="A237" t="str">
            <v>The Osborn Proj Plan &amp; Proj Mgt (Expense)</v>
          </cell>
        </row>
        <row r="238">
          <cell r="A238" t="str">
            <v>The Osborn Reports and Deliverables</v>
          </cell>
        </row>
        <row r="239">
          <cell r="A239" t="str">
            <v>The Osborn Year-End Disclosure</v>
          </cell>
        </row>
        <row r="240">
          <cell r="A240" t="str">
            <v>Data verification collecting changes</v>
          </cell>
        </row>
        <row r="241">
          <cell r="A241" t="str">
            <v xml:space="preserve">Data Verification Data Support </v>
          </cell>
        </row>
        <row r="242">
          <cell r="A242" t="str">
            <v>Dawson postret death processing</v>
          </cell>
        </row>
        <row r="243">
          <cell r="A243" t="str">
            <v>Disclosre work related to Pioneer (Stub Period/ rollforward sheet)</v>
          </cell>
        </row>
        <row r="244">
          <cell r="A244" t="str">
            <v>Fix Fee - Annual Funding Notices</v>
          </cell>
        </row>
        <row r="245">
          <cell r="A245" t="str">
            <v>Fix Fee - ASC 965 OPEB Bargaining Plan Due to VEBA Funding</v>
          </cell>
        </row>
        <row r="246">
          <cell r="A246" t="str">
            <v>Fix Fee - Bargaining Plan Surviving Spouses Annuity Equv/Min Distrib</v>
          </cell>
        </row>
        <row r="247">
          <cell r="A247" t="str">
            <v>Fix Fee - BOND: Link  Pension + OPEB  (1 iteration and report)</v>
          </cell>
        </row>
        <row r="248">
          <cell r="A248" t="str">
            <v>Fix Fee - Changing Quantify Data Process</v>
          </cell>
        </row>
        <row r="249">
          <cell r="A249" t="str">
            <v>Fix Fee - Counts for PBGC/Form 5500</v>
          </cell>
        </row>
        <row r="250">
          <cell r="A250" t="str">
            <v>Fix Fee - Data Request (Pension + OPEB)</v>
          </cell>
        </row>
        <row r="251">
          <cell r="A251" t="str">
            <v>Fix Fee - Disclosure Planning Meeting (Pension + OPEB)</v>
          </cell>
        </row>
        <row r="252">
          <cell r="A252" t="str">
            <v>Fix Fee - Elections - PPA Assumptions and Credit Balance</v>
          </cell>
        </row>
        <row r="253">
          <cell r="A253" t="str">
            <v>Fix Fee - Forecaster - January Update for assets, discount rate and benefit payments</v>
          </cell>
        </row>
        <row r="254">
          <cell r="A254" t="str">
            <v>Fix Fee - Forecaster - June Update for census and val results</v>
          </cell>
        </row>
        <row r="255">
          <cell r="A255" t="str">
            <v>Fix Fee - fxAct Software Update</v>
          </cell>
        </row>
        <row r="256">
          <cell r="A256" t="str">
            <v>Fix Fee - Internal General Valuation Planning (see separate code for External Val Planning Mtg at Timken)</v>
          </cell>
        </row>
        <row r="257">
          <cell r="A257" t="str">
            <v>Fix Fee - Notify Union of Actuarial Assumptions Used for Bargaining Plan benefit calculations</v>
          </cell>
        </row>
        <row r="258">
          <cell r="A258" t="str">
            <v>Fix Fee - OPEB Allocations</v>
          </cell>
        </row>
        <row r="259">
          <cell r="A259" t="str">
            <v>Fix Fee - OPEB Disclosure</v>
          </cell>
        </row>
        <row r="260">
          <cell r="A260" t="str">
            <v>Fix Fee - OPEB Expense Valuation (data work / expense current year / 5 year expense projection)</v>
          </cell>
        </row>
        <row r="261">
          <cell r="A261" t="str">
            <v>Fix Fee - OPEB Updated Expense - January</v>
          </cell>
        </row>
        <row r="262">
          <cell r="A262" t="str">
            <v>Fix Fee - PBGC Electronic Filing</v>
          </cell>
        </row>
        <row r="263">
          <cell r="A263" t="str">
            <v>Fix Fee - Pension - 5 year projection cash funding</v>
          </cell>
        </row>
        <row r="264">
          <cell r="A264" t="str">
            <v>Fix Fee - Pension - 5 year projection pension expense</v>
          </cell>
        </row>
        <row r="265">
          <cell r="A265" t="str">
            <v>Fix Fee - Pension - Current Year Expense (includes expense reconciliation)</v>
          </cell>
        </row>
        <row r="266">
          <cell r="A266" t="str">
            <v>Fix Fee - Pension - Current Year Funding Valuation (including report)</v>
          </cell>
        </row>
        <row r="267">
          <cell r="A267" t="str">
            <v>Fix Fee - Pension - Data Work (In Scope - see separate code for Changing Quantify Data Process)</v>
          </cell>
        </row>
        <row r="268">
          <cell r="A268" t="str">
            <v>Fix Fee - Pension - Gain/Loss Analysis</v>
          </cell>
        </row>
        <row r="269">
          <cell r="A269" t="str">
            <v>Fix Fee - Pension Allocations</v>
          </cell>
        </row>
        <row r="270">
          <cell r="A270" t="str">
            <v>Fix Fee - Pension Census Upload for Plan Auditors</v>
          </cell>
        </row>
        <row r="271">
          <cell r="A271" t="str">
            <v>Fix Fee - Pension Disclosure</v>
          </cell>
        </row>
        <row r="272">
          <cell r="A272" t="str">
            <v>Fix Fee - Relative Value Notices Update</v>
          </cell>
        </row>
        <row r="273">
          <cell r="A273" t="str">
            <v>Fix Fee - Schedules SB</v>
          </cell>
        </row>
        <row r="274">
          <cell r="A274" t="str">
            <v>Fix Fee - Update Spreadsheet to Allocate Cash Contribution</v>
          </cell>
        </row>
        <row r="275">
          <cell r="A275" t="str">
            <v>Fix Fee - Valuation Planning Meeting at Timken (Pension + OPEB)</v>
          </cell>
        </row>
        <row r="276">
          <cell r="A276" t="str">
            <v>Fix Fee - Valuation Results Meeting - Pension + OPEB  (Prep / Slide Deck / Attendance)</v>
          </cell>
        </row>
        <row r="277">
          <cell r="A277" t="str">
            <v>Implementation - Meetings</v>
          </cell>
        </row>
        <row r="278">
          <cell r="A278" t="str">
            <v>Pioneer Annuity Purchase T&amp;E Services - Data Cleanup</v>
          </cell>
        </row>
        <row r="279">
          <cell r="A279" t="str">
            <v>Pioneer Annuity Purchase T&amp;E Services - Data File Preparation</v>
          </cell>
        </row>
        <row r="280">
          <cell r="A280" t="str">
            <v>Pioneer Annuity Purchase T&amp;E Services - Independent Fiduciary &amp; Legal Support</v>
          </cell>
        </row>
        <row r="281">
          <cell r="A281" t="str">
            <v>Pioneer Fixed Fee - Annuity Placement Services</v>
          </cell>
        </row>
        <row r="282">
          <cell r="A282" t="str">
            <v>Pioneer Fixed Fee - Financial Analysis including MED</v>
          </cell>
        </row>
        <row r="283">
          <cell r="A283" t="str">
            <v>Pioneer Fixed Fee - Project Management</v>
          </cell>
        </row>
        <row r="284">
          <cell r="A284" t="str">
            <v>Project Dawson</v>
          </cell>
        </row>
        <row r="285">
          <cell r="A285" t="str">
            <v>Project Pioneer - June work</v>
          </cell>
        </row>
        <row r="286">
          <cell r="A286" t="str">
            <v>Timken OOS - 04.01 TLMT Trust</v>
          </cell>
        </row>
        <row r="287">
          <cell r="A287" t="str">
            <v>Timken OOS - 04.02 TLMT Trust</v>
          </cell>
        </row>
        <row r="288">
          <cell r="A288" t="str">
            <v>Timken OOS - 04.03 TLMT Trust</v>
          </cell>
        </row>
        <row r="289">
          <cell r="A289" t="str">
            <v>Timken OOS - 04.04 TLMT Trust</v>
          </cell>
        </row>
        <row r="290">
          <cell r="A290" t="str">
            <v>Timken OOS - 04.05 Barg Trust</v>
          </cell>
        </row>
        <row r="291">
          <cell r="A291" t="str">
            <v>Timken OOS - 04.06 Barg Trust</v>
          </cell>
        </row>
        <row r="292">
          <cell r="A292" t="str">
            <v>Timken OOS - 04.07 Barg Trust</v>
          </cell>
        </row>
        <row r="293">
          <cell r="A293" t="str">
            <v>Timken OOS - 04.08 Barg Trust</v>
          </cell>
        </row>
        <row r="294">
          <cell r="A294" t="str">
            <v>Timken OOS - 04.09 Non Trust</v>
          </cell>
        </row>
        <row r="295">
          <cell r="A295" t="str">
            <v>Timken OOS - 04.10 Non Trust</v>
          </cell>
        </row>
        <row r="296">
          <cell r="A296" t="str">
            <v>Timken OOS - 04.11 Non Trust</v>
          </cell>
        </row>
        <row r="297">
          <cell r="A297" t="str">
            <v>Timken OOS - 04.12 Non Trust</v>
          </cell>
        </row>
        <row r="298">
          <cell r="A298" t="str">
            <v>Timken OOS - Billing</v>
          </cell>
        </row>
        <row r="299">
          <cell r="A299" t="str">
            <v>Timken OOS - Proj Mgt, Travel</v>
          </cell>
        </row>
        <row r="300">
          <cell r="A300" t="str">
            <v>Timken TWIS Project</v>
          </cell>
        </row>
        <row r="301">
          <cell r="A301" t="str">
            <v>YED Disclosure In-Scope/Bargaining Work</v>
          </cell>
        </row>
        <row r="302">
          <cell r="A302" t="str">
            <v>YED Disclosure In-Scope/TLMT work</v>
          </cell>
        </row>
        <row r="303">
          <cell r="A303" t="str">
            <v>Timken BLS - Benefit Recalculations</v>
          </cell>
        </row>
        <row r="304">
          <cell r="A304" t="str">
            <v>Timken BLS - Billing &amp; Fin Mgt</v>
          </cell>
        </row>
        <row r="305">
          <cell r="A305" t="str">
            <v>Timken BLS - Calcs-Dev</v>
          </cell>
        </row>
        <row r="306">
          <cell r="A306" t="str">
            <v>Timken BLS - Call Center</v>
          </cell>
        </row>
        <row r="307">
          <cell r="A307" t="str">
            <v>Timken BLS - Case Management</v>
          </cell>
        </row>
        <row r="308">
          <cell r="A308" t="str">
            <v>Timken BLS - Communications</v>
          </cell>
        </row>
        <row r="309">
          <cell r="A309" t="str">
            <v>Timken BLS - Data</v>
          </cell>
        </row>
        <row r="310">
          <cell r="A310" t="str">
            <v>Timken BLS - EEpoint</v>
          </cell>
        </row>
        <row r="311">
          <cell r="A311" t="str">
            <v>Timken BLS - Fulfillment/Mailing</v>
          </cell>
        </row>
        <row r="312">
          <cell r="A312" t="str">
            <v>Timken BLS - Kits-Development</v>
          </cell>
        </row>
        <row r="313">
          <cell r="A313" t="str">
            <v>Timken BLS - Meetings</v>
          </cell>
        </row>
        <row r="314">
          <cell r="A314" t="str">
            <v>Timken BLS - New Bus</v>
          </cell>
        </row>
        <row r="315">
          <cell r="A315" t="str">
            <v>Timken BLS - Other NonBill</v>
          </cell>
        </row>
        <row r="316">
          <cell r="A316" t="str">
            <v>Timken BLS - PBO Estimate</v>
          </cell>
        </row>
        <row r="317">
          <cell r="A317" t="str">
            <v>Timken BLS - PM</v>
          </cell>
        </row>
        <row r="318">
          <cell r="A318" t="str">
            <v>Timken BLS - Recalculations</v>
          </cell>
        </row>
        <row r="319">
          <cell r="A319" t="str">
            <v>Timken BLS - Reporting</v>
          </cell>
        </row>
        <row r="320">
          <cell r="A320" t="str">
            <v>Timken BLS - Review-returned kits</v>
          </cell>
        </row>
        <row r="321">
          <cell r="A321" t="str">
            <v>Timken BLS - Specs</v>
          </cell>
        </row>
        <row r="322">
          <cell r="A322" t="str">
            <v>Timken BLS - Trustee File</v>
          </cell>
        </row>
        <row r="323">
          <cell r="A323" t="str">
            <v>TimkenSteel 02.00 OOS Billing</v>
          </cell>
        </row>
        <row r="324">
          <cell r="A324" t="str">
            <v>TimkenSteel 03.00 OOS Travel</v>
          </cell>
        </row>
        <row r="325">
          <cell r="A325" t="str">
            <v>TimkenSteel 04.01 OOS Barg Trust</v>
          </cell>
        </row>
        <row r="326">
          <cell r="A326" t="str">
            <v>TimkenSteel 04.02 OOS Barg Trust</v>
          </cell>
        </row>
        <row r="327">
          <cell r="A327" t="str">
            <v>TimkenSteel 04.03 OOS Barg Trust</v>
          </cell>
        </row>
        <row r="328">
          <cell r="A328" t="str">
            <v>TimkenSteel 04.04 OOS NonBarg Trust</v>
          </cell>
        </row>
        <row r="329">
          <cell r="A329" t="str">
            <v>TimkenSteel 04.05 OOS NonBarg Trust</v>
          </cell>
        </row>
        <row r="330">
          <cell r="A330" t="str">
            <v>TimkenSteel 04.06 OOS NonBarg Trust</v>
          </cell>
        </row>
        <row r="331">
          <cell r="A331" t="str">
            <v>TimkenSteel 04.07 OOS Non-Trust</v>
          </cell>
        </row>
        <row r="332">
          <cell r="A332" t="str">
            <v>TimkenSteel 04.08 OOS Non-Trust</v>
          </cell>
        </row>
        <row r="333">
          <cell r="A333" t="str">
            <v>TimkenSteel 04.09 OOS Non-Trust</v>
          </cell>
        </row>
        <row r="334">
          <cell r="A334" t="str">
            <v>TimkenSteel 04.10 OOS Misc</v>
          </cell>
        </row>
        <row r="335">
          <cell r="A335" t="str">
            <v>TimkenSteel 04.11 OOS Misc</v>
          </cell>
        </row>
        <row r="336">
          <cell r="A336" t="str">
            <v>TimkenSteel 04.12 OOS Misc</v>
          </cell>
        </row>
        <row r="337">
          <cell r="A337" t="str">
            <v>TimkenSteel Val - ad hoc #1</v>
          </cell>
        </row>
        <row r="338">
          <cell r="A338" t="str">
            <v>TimkenSteel Val - ad hoc #2</v>
          </cell>
        </row>
        <row r="339">
          <cell r="A339" t="str">
            <v>TimkenSteel Val - ad hoc #3</v>
          </cell>
        </row>
        <row r="340">
          <cell r="A340" t="str">
            <v>TimkenSteel Val - assets</v>
          </cell>
        </row>
        <row r="341">
          <cell r="A341" t="str">
            <v>TimkenSteel Val - assumptions</v>
          </cell>
        </row>
        <row r="342">
          <cell r="A342" t="str">
            <v>TimkenSteel Val - billing</v>
          </cell>
        </row>
        <row r="343">
          <cell r="A343" t="str">
            <v>TimkenSteel Val - claims</v>
          </cell>
        </row>
        <row r="344">
          <cell r="A344" t="str">
            <v>TimkenSteel Val - data</v>
          </cell>
        </row>
        <row r="345">
          <cell r="A345" t="str">
            <v>TimkenSteel Val - disclosure</v>
          </cell>
        </row>
        <row r="346">
          <cell r="A346" t="str">
            <v>TimkenSteel Val - forecasting</v>
          </cell>
        </row>
        <row r="347">
          <cell r="A347" t="str">
            <v>TimkenSteel Val - project mgt</v>
          </cell>
        </row>
        <row r="348">
          <cell r="A348" t="str">
            <v>TimkenSteel Val - report</v>
          </cell>
        </row>
        <row r="349">
          <cell r="A349" t="str">
            <v>TimkenSteel Val - results</v>
          </cell>
        </row>
        <row r="350">
          <cell r="A350" t="str">
            <v>Actuarial Committee</v>
          </cell>
        </row>
        <row r="351">
          <cell r="A351" t="str">
            <v>Actuarial Exam Study</v>
          </cell>
        </row>
        <row r="352">
          <cell r="A352" t="str">
            <v>Actuarial Exam Time</v>
          </cell>
        </row>
        <row r="353">
          <cell r="A353" t="str">
            <v>Exam Coordination</v>
          </cell>
        </row>
        <row r="354">
          <cell r="A354" t="str">
            <v>General Admin</v>
          </cell>
        </row>
        <row r="355">
          <cell r="A355" t="str">
            <v>Intermediate RAFT</v>
          </cell>
        </row>
        <row r="356">
          <cell r="A356" t="str">
            <v>Knowledge and Research</v>
          </cell>
        </row>
        <row r="357">
          <cell r="A357" t="str">
            <v>Leading Training</v>
          </cell>
        </row>
        <row r="358">
          <cell r="A358" t="str">
            <v>Making Administrative Decisions</v>
          </cell>
        </row>
        <row r="359">
          <cell r="A359" t="str">
            <v>Management</v>
          </cell>
        </row>
        <row r="360">
          <cell r="A360" t="str">
            <v>Mentoring / Buddies</v>
          </cell>
        </row>
        <row r="361">
          <cell r="A361" t="str">
            <v>Non Client Specific Marketing</v>
          </cell>
        </row>
        <row r="362">
          <cell r="A362" t="str">
            <v>Non-Actuarial Study</v>
          </cell>
        </row>
        <row r="363">
          <cell r="A363" t="str">
            <v>Office Leadership Roles</v>
          </cell>
        </row>
        <row r="364">
          <cell r="A364" t="str">
            <v>People Management</v>
          </cell>
        </row>
        <row r="365">
          <cell r="A365" t="str">
            <v>Professional Development</v>
          </cell>
        </row>
        <row r="366">
          <cell r="A366" t="str">
            <v>Professional Excellence</v>
          </cell>
        </row>
        <row r="367">
          <cell r="A367" t="str">
            <v>PTO</v>
          </cell>
        </row>
        <row r="368">
          <cell r="A368" t="str">
            <v>Recruiting (non-interview time)</v>
          </cell>
        </row>
        <row r="369">
          <cell r="A369" t="str">
            <v>Recruiting Interviews</v>
          </cell>
        </row>
        <row r="370">
          <cell r="A370" t="str">
            <v>SWIFT Training</v>
          </cell>
        </row>
        <row r="371">
          <cell r="A371" t="str">
            <v>Tools Champion</v>
          </cell>
        </row>
        <row r="372">
          <cell r="A372" t="str">
            <v>US Holiday</v>
          </cell>
        </row>
        <row r="373">
          <cell r="A373" t="str">
            <v>Volunteer Day</v>
          </cell>
        </row>
        <row r="374">
          <cell r="A374" t="str">
            <v>Workplace Initiatives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showGridLines="0" tabSelected="1" workbookViewId="0"/>
  </sheetViews>
  <sheetFormatPr defaultRowHeight="12.75"/>
  <cols>
    <col min="1" max="1" width="1.28515625" customWidth="1"/>
    <col min="2" max="2" width="2" customWidth="1"/>
    <col min="3" max="3" width="86.7109375" customWidth="1"/>
    <col min="4" max="4" width="4.140625" customWidth="1"/>
    <col min="5" max="5" width="11.28515625" customWidth="1"/>
    <col min="6" max="6" width="2.42578125" customWidth="1"/>
    <col min="7" max="7" width="9.140625" customWidth="1"/>
    <col min="8" max="8" width="1.28515625" customWidth="1"/>
    <col min="9" max="9" width="19.5703125" customWidth="1"/>
    <col min="10" max="10" width="10.28515625" bestFit="1" customWidth="1"/>
    <col min="11" max="11" width="13.5703125" bestFit="1" customWidth="1"/>
    <col min="12" max="12" width="10.140625" customWidth="1"/>
    <col min="13" max="13" width="10" bestFit="1" customWidth="1"/>
    <col min="14" max="14" width="12.7109375" customWidth="1"/>
    <col min="16" max="16" width="11.28515625" bestFit="1" customWidth="1"/>
    <col min="17" max="17" width="13.140625" customWidth="1"/>
    <col min="18" max="18" width="15" customWidth="1"/>
    <col min="19" max="19" width="10.5703125" bestFit="1" customWidth="1"/>
    <col min="20" max="20" width="9.85546875" customWidth="1"/>
  </cols>
  <sheetData>
    <row r="1" spans="1:19" ht="6.75" customHeight="1">
      <c r="A1" s="241"/>
      <c r="B1" s="242"/>
      <c r="C1" s="242"/>
      <c r="D1" s="242"/>
      <c r="E1" s="242"/>
      <c r="F1" s="242"/>
      <c r="G1" s="242"/>
      <c r="H1" s="243"/>
    </row>
    <row r="2" spans="1:19">
      <c r="A2" s="244"/>
      <c r="B2" s="331" t="s">
        <v>43</v>
      </c>
      <c r="C2" s="331"/>
      <c r="D2" s="331"/>
      <c r="E2" s="331"/>
      <c r="F2" s="245"/>
      <c r="G2" s="245"/>
      <c r="H2" s="246"/>
      <c r="I2" s="18"/>
    </row>
    <row r="3" spans="1:19">
      <c r="A3" s="244"/>
      <c r="B3" s="330" t="s">
        <v>245</v>
      </c>
      <c r="C3" s="330"/>
      <c r="D3" s="330"/>
      <c r="E3" s="330"/>
      <c r="F3" s="249"/>
      <c r="G3" s="249"/>
      <c r="H3" s="247"/>
      <c r="I3" s="2"/>
      <c r="K3" s="54"/>
      <c r="L3" s="54"/>
      <c r="M3" s="54"/>
      <c r="N3" s="54"/>
      <c r="O3" s="54"/>
      <c r="P3" s="54"/>
      <c r="Q3" s="54"/>
      <c r="R3" s="54"/>
      <c r="S3" s="54"/>
    </row>
    <row r="4" spans="1:19">
      <c r="A4" s="244"/>
      <c r="B4" s="330" t="s">
        <v>72</v>
      </c>
      <c r="C4" s="330"/>
      <c r="D4" s="330"/>
      <c r="E4" s="330"/>
      <c r="F4" s="249"/>
      <c r="G4" s="249"/>
      <c r="H4" s="247"/>
      <c r="I4" s="2"/>
      <c r="K4" s="54"/>
      <c r="L4" s="54"/>
      <c r="M4" s="54"/>
      <c r="N4" s="54"/>
      <c r="O4" s="54"/>
      <c r="P4" s="54"/>
      <c r="Q4" s="54"/>
      <c r="R4" s="54"/>
      <c r="S4" s="54"/>
    </row>
    <row r="5" spans="1:19">
      <c r="A5" s="244"/>
      <c r="B5" s="330" t="s">
        <v>73</v>
      </c>
      <c r="C5" s="330"/>
      <c r="D5" s="330"/>
      <c r="E5" s="330"/>
      <c r="F5" s="249"/>
      <c r="G5" s="249"/>
      <c r="H5" s="248"/>
      <c r="I5" s="173"/>
      <c r="J5" s="60"/>
      <c r="K5" s="81"/>
      <c r="L5" s="81"/>
      <c r="M5" s="54"/>
      <c r="N5" s="54"/>
      <c r="O5" s="54"/>
      <c r="P5" s="54"/>
      <c r="Q5" s="81"/>
      <c r="R5" s="81"/>
      <c r="S5" s="54"/>
    </row>
    <row r="6" spans="1:19">
      <c r="A6" s="244"/>
      <c r="B6" s="330" t="s">
        <v>46</v>
      </c>
      <c r="C6" s="330"/>
      <c r="D6" s="330"/>
      <c r="E6" s="330"/>
      <c r="F6" s="249"/>
      <c r="G6" s="249"/>
      <c r="H6" s="248"/>
      <c r="I6" s="173"/>
      <c r="K6" s="54"/>
      <c r="L6" s="54"/>
      <c r="M6" s="54"/>
      <c r="N6" s="54"/>
      <c r="O6" s="54"/>
      <c r="P6" s="54"/>
      <c r="Q6" s="54"/>
      <c r="R6" s="54"/>
      <c r="S6" s="54"/>
    </row>
    <row r="7" spans="1:19">
      <c r="A7" s="244"/>
      <c r="B7" s="249"/>
      <c r="C7" s="249"/>
      <c r="D7" s="249"/>
      <c r="E7" s="249"/>
      <c r="F7" s="249"/>
      <c r="G7" s="249"/>
      <c r="H7" s="248"/>
      <c r="I7" s="173"/>
      <c r="J7" s="96"/>
      <c r="K7" s="54"/>
      <c r="L7" s="54" t="s">
        <v>66</v>
      </c>
      <c r="M7" s="54"/>
      <c r="N7" s="54"/>
      <c r="O7" s="54"/>
      <c r="P7" s="54"/>
      <c r="Q7" s="54"/>
      <c r="R7" s="54"/>
      <c r="S7" s="54"/>
    </row>
    <row r="8" spans="1:19">
      <c r="A8" s="244"/>
      <c r="B8" s="249"/>
      <c r="C8" s="249"/>
      <c r="D8" s="249"/>
      <c r="E8" s="249" t="s">
        <v>239</v>
      </c>
      <c r="F8" s="249"/>
      <c r="G8" s="249" t="s">
        <v>238</v>
      </c>
      <c r="H8" s="248"/>
      <c r="I8" s="173"/>
      <c r="J8" s="96" t="s">
        <v>53</v>
      </c>
      <c r="K8" s="54"/>
      <c r="L8" s="96" t="s">
        <v>67</v>
      </c>
      <c r="M8" s="54"/>
      <c r="N8" s="54"/>
      <c r="O8" s="54"/>
      <c r="P8" s="54"/>
      <c r="Q8" s="54"/>
      <c r="R8" s="54"/>
      <c r="S8" s="82"/>
    </row>
    <row r="9" spans="1:19">
      <c r="A9" s="244"/>
      <c r="C9" s="49"/>
      <c r="D9" s="49"/>
      <c r="E9" s="276" t="s">
        <v>4</v>
      </c>
      <c r="F9" s="115"/>
      <c r="G9" s="278" t="s">
        <v>217</v>
      </c>
      <c r="H9" s="251"/>
      <c r="I9" s="174"/>
      <c r="J9" s="123" t="s">
        <v>54</v>
      </c>
      <c r="K9" s="54"/>
      <c r="L9" s="123" t="s">
        <v>68</v>
      </c>
      <c r="M9" s="54"/>
      <c r="N9" s="54"/>
      <c r="O9" s="54"/>
      <c r="P9" s="54"/>
      <c r="Q9" s="54"/>
      <c r="R9" s="54"/>
      <c r="S9" s="54"/>
    </row>
    <row r="10" spans="1:19">
      <c r="A10" s="244"/>
      <c r="C10" s="49"/>
      <c r="D10" s="49"/>
      <c r="E10" s="249"/>
      <c r="F10" s="115"/>
      <c r="G10" s="115"/>
      <c r="H10" s="251"/>
      <c r="I10" s="237"/>
      <c r="J10" s="96"/>
      <c r="K10" s="54"/>
      <c r="L10" s="96"/>
      <c r="M10" s="54"/>
      <c r="N10" s="54"/>
      <c r="O10" s="54"/>
      <c r="P10" s="54"/>
      <c r="Q10" s="54"/>
      <c r="R10" s="54"/>
      <c r="S10" s="54"/>
    </row>
    <row r="11" spans="1:19">
      <c r="A11" s="244"/>
      <c r="B11" s="250" t="s">
        <v>236</v>
      </c>
      <c r="C11" s="249"/>
      <c r="D11" s="49"/>
      <c r="E11" s="249"/>
      <c r="F11" s="110"/>
      <c r="G11" s="121">
        <v>70.096743000000004</v>
      </c>
      <c r="H11" s="251"/>
      <c r="I11" s="174"/>
      <c r="L11" s="54"/>
      <c r="M11" s="54"/>
      <c r="N11" s="54"/>
      <c r="O11" s="54"/>
      <c r="P11" s="54"/>
      <c r="Q11" s="54"/>
      <c r="R11" s="54"/>
      <c r="S11" s="54"/>
    </row>
    <row r="12" spans="1:19">
      <c r="A12" s="244"/>
      <c r="B12" s="250"/>
      <c r="C12" s="49"/>
      <c r="D12" s="49"/>
      <c r="E12" s="252"/>
      <c r="F12" s="252"/>
      <c r="G12" s="252"/>
      <c r="H12" s="251"/>
      <c r="I12" s="174"/>
      <c r="J12" s="96"/>
      <c r="K12" s="70"/>
      <c r="L12" s="96"/>
      <c r="M12" s="54"/>
      <c r="N12" s="54"/>
      <c r="O12" s="54"/>
      <c r="P12" s="54"/>
      <c r="Q12" s="54"/>
      <c r="R12" s="54"/>
      <c r="S12" s="54"/>
    </row>
    <row r="13" spans="1:19">
      <c r="A13" s="244"/>
      <c r="B13" s="78" t="s">
        <v>241</v>
      </c>
      <c r="C13" s="70"/>
      <c r="D13" s="70"/>
      <c r="E13" s="253"/>
      <c r="F13" s="253"/>
      <c r="G13" s="253"/>
      <c r="H13" s="251"/>
      <c r="I13" s="174"/>
      <c r="J13" s="96"/>
      <c r="K13" s="70"/>
      <c r="L13" s="96"/>
      <c r="M13" s="54"/>
      <c r="N13" s="54"/>
      <c r="O13" s="54"/>
      <c r="P13" s="54"/>
      <c r="Q13" s="54"/>
      <c r="R13" s="54"/>
      <c r="S13" s="54"/>
    </row>
    <row r="14" spans="1:19">
      <c r="A14" s="244"/>
      <c r="B14" s="78"/>
      <c r="C14" s="70" t="s">
        <v>104</v>
      </c>
      <c r="D14" s="70"/>
      <c r="E14" s="253">
        <f>'Rate Base'!I11*'Capitalization to RB - COC'!U22/1000000</f>
        <v>0.60816230415058103</v>
      </c>
      <c r="F14" s="253"/>
      <c r="G14" s="253"/>
      <c r="H14" s="251"/>
      <c r="I14" s="174"/>
      <c r="J14" s="96"/>
      <c r="K14" s="70"/>
      <c r="L14" s="96"/>
      <c r="M14" s="54"/>
      <c r="N14" s="54"/>
      <c r="O14" s="54"/>
      <c r="P14" s="54"/>
      <c r="Q14" s="54"/>
      <c r="R14" s="54"/>
      <c r="S14" s="54"/>
    </row>
    <row r="15" spans="1:19">
      <c r="A15" s="244"/>
      <c r="B15" s="78"/>
      <c r="C15" s="70" t="s">
        <v>103</v>
      </c>
      <c r="D15" s="70"/>
      <c r="E15" s="253">
        <f>'Rate Base'!I14*'Capitalization to RB - COC'!U22/1000000</f>
        <v>-1.660444491712145</v>
      </c>
      <c r="F15" s="253"/>
      <c r="G15" s="253"/>
      <c r="H15" s="251"/>
      <c r="I15" s="174"/>
      <c r="J15" s="96"/>
      <c r="K15" s="70"/>
      <c r="L15" s="96"/>
      <c r="M15" s="54"/>
      <c r="N15" s="54"/>
      <c r="O15" s="54"/>
      <c r="P15" s="54"/>
      <c r="Q15" s="54"/>
      <c r="R15" s="54"/>
      <c r="S15" s="54"/>
    </row>
    <row r="16" spans="1:19">
      <c r="A16" s="244"/>
      <c r="B16" s="78"/>
      <c r="C16" s="116" t="s">
        <v>105</v>
      </c>
      <c r="D16" s="70"/>
      <c r="E16" s="253">
        <f>'Rate Base'!I18*'Capitalization to RB - COC'!U22/1000000</f>
        <v>-5.2038314342596772</v>
      </c>
      <c r="F16" s="253"/>
      <c r="G16" s="253"/>
      <c r="H16" s="251"/>
      <c r="I16" s="174"/>
      <c r="J16" s="96"/>
      <c r="K16" s="70"/>
      <c r="L16" s="96"/>
      <c r="M16" s="54"/>
      <c r="N16" s="54"/>
      <c r="O16" s="54"/>
      <c r="P16" s="54"/>
      <c r="Q16" s="54"/>
      <c r="R16" s="54"/>
      <c r="S16" s="54"/>
    </row>
    <row r="17" spans="1:19">
      <c r="A17" s="244"/>
      <c r="B17" s="250"/>
      <c r="C17" s="116" t="s">
        <v>106</v>
      </c>
      <c r="D17" s="49"/>
      <c r="E17" s="254">
        <f>'Rate Base'!I20*'Capitalization to RB - COC'!U22/1000000</f>
        <v>-0.68707937318907375</v>
      </c>
      <c r="F17" s="254"/>
      <c r="G17" s="254"/>
      <c r="H17" s="251"/>
      <c r="I17" s="174"/>
      <c r="J17" s="96"/>
      <c r="K17" s="70"/>
      <c r="L17" s="96"/>
      <c r="M17" s="54"/>
      <c r="N17" s="54"/>
      <c r="O17" s="54"/>
      <c r="P17" s="54"/>
      <c r="Q17" s="54"/>
      <c r="R17" s="54"/>
      <c r="S17" s="54"/>
    </row>
    <row r="18" spans="1:19">
      <c r="A18" s="244"/>
      <c r="B18" s="250"/>
      <c r="C18" s="116" t="s">
        <v>107</v>
      </c>
      <c r="D18" s="49"/>
      <c r="E18" s="254">
        <f>'Rate Base'!I22*'Capitalization to RB - COC'!U22/1000000</f>
        <v>-6.783738742606126E-3</v>
      </c>
      <c r="F18" s="254"/>
      <c r="G18" s="254"/>
      <c r="H18" s="251"/>
      <c r="I18" s="174"/>
      <c r="J18" s="96"/>
      <c r="K18" s="70"/>
      <c r="L18" s="96"/>
      <c r="M18" s="54"/>
      <c r="N18" s="54"/>
      <c r="O18" s="54"/>
      <c r="P18" s="54"/>
      <c r="Q18" s="54"/>
      <c r="R18" s="54"/>
      <c r="S18" s="54"/>
    </row>
    <row r="19" spans="1:19">
      <c r="A19" s="244"/>
      <c r="B19" s="250"/>
      <c r="C19" s="49"/>
      <c r="D19" s="49"/>
      <c r="E19" s="252"/>
      <c r="F19" s="252"/>
      <c r="G19" s="252"/>
      <c r="H19" s="251"/>
      <c r="I19" s="174"/>
      <c r="J19" s="96"/>
      <c r="K19" s="70"/>
      <c r="L19" s="96"/>
      <c r="M19" s="54"/>
      <c r="N19" s="54"/>
      <c r="O19" s="54"/>
      <c r="P19" s="54"/>
      <c r="Q19" s="54"/>
      <c r="R19" s="54"/>
      <c r="S19" s="54"/>
    </row>
    <row r="20" spans="1:19">
      <c r="A20" s="244"/>
      <c r="B20" s="78" t="s">
        <v>242</v>
      </c>
      <c r="C20" s="70"/>
      <c r="D20" s="70"/>
      <c r="E20" s="119"/>
      <c r="F20" s="119"/>
      <c r="G20" s="119"/>
      <c r="H20" s="255"/>
      <c r="I20" s="74"/>
      <c r="J20" s="96"/>
      <c r="K20" s="70"/>
      <c r="L20" s="96"/>
    </row>
    <row r="21" spans="1:19">
      <c r="A21" s="244"/>
      <c r="B21" s="78"/>
      <c r="C21" s="49" t="s">
        <v>47</v>
      </c>
      <c r="D21" s="70"/>
      <c r="E21" s="256">
        <f t="shared" ref="E21" si="0">L21*J21</f>
        <v>-5.665764509871785</v>
      </c>
      <c r="F21" s="256"/>
      <c r="G21" s="256"/>
      <c r="H21" s="257"/>
      <c r="I21" s="75"/>
      <c r="J21" s="54">
        <f>GRCF!$H$27</f>
        <v>1.0060928985938846</v>
      </c>
      <c r="K21" s="54"/>
      <c r="L21" s="167">
        <f>'Incentive Comp'!C30+'Incentive Comp'!C47</f>
        <v>-5.6314526400000009</v>
      </c>
    </row>
    <row r="22" spans="1:19">
      <c r="A22" s="244"/>
      <c r="B22" s="78"/>
      <c r="C22" s="116" t="s">
        <v>88</v>
      </c>
      <c r="D22" s="70"/>
      <c r="E22" s="256">
        <f t="shared" ref="E22" si="1">L22*J22</f>
        <v>-0.20547461828835431</v>
      </c>
      <c r="F22" s="256"/>
      <c r="G22" s="256"/>
      <c r="H22" s="257"/>
      <c r="I22" s="75"/>
      <c r="J22" s="54">
        <f>GRCF!$H$27</f>
        <v>1.0060928985938846</v>
      </c>
      <c r="K22" s="54"/>
      <c r="L22" s="167">
        <f>-0.198807-((0.005784-0.000317)*0.992)</f>
        <v>-0.20423026400000002</v>
      </c>
      <c r="M22" s="54" t="s">
        <v>89</v>
      </c>
    </row>
    <row r="23" spans="1:19">
      <c r="A23" s="244"/>
      <c r="B23" s="78"/>
      <c r="C23" s="116" t="s">
        <v>290</v>
      </c>
      <c r="D23" s="70"/>
      <c r="E23" s="256">
        <f>L23*J23</f>
        <v>-1.7058435887736132</v>
      </c>
      <c r="F23" s="256"/>
      <c r="G23" s="256"/>
      <c r="H23" s="257"/>
      <c r="I23" s="75"/>
      <c r="J23" s="54">
        <f>GRCF!$H$27</f>
        <v>1.0060928985938846</v>
      </c>
      <c r="K23" s="54"/>
      <c r="L23" s="167">
        <v>-1.695513</v>
      </c>
      <c r="M23" s="114" t="s">
        <v>342</v>
      </c>
    </row>
    <row r="24" spans="1:19">
      <c r="A24" s="244"/>
      <c r="B24" s="78"/>
      <c r="C24" s="116" t="s">
        <v>120</v>
      </c>
      <c r="D24" s="70"/>
      <c r="E24" s="256">
        <f>'Capitalization to RB - COC'!U42/1000000</f>
        <v>-0.69237382451724883</v>
      </c>
      <c r="F24" s="256"/>
      <c r="G24" s="256"/>
      <c r="H24" s="257"/>
      <c r="I24" s="75"/>
      <c r="J24" s="54"/>
      <c r="K24" s="54"/>
      <c r="L24" s="167"/>
      <c r="M24" s="114"/>
    </row>
    <row r="25" spans="1:19">
      <c r="A25" s="244"/>
      <c r="B25" s="78"/>
      <c r="C25" s="116" t="s">
        <v>358</v>
      </c>
      <c r="D25" s="70"/>
      <c r="E25" s="256">
        <f>L25*J25</f>
        <v>-4.8359669913337761E-2</v>
      </c>
      <c r="F25" s="256"/>
      <c r="G25" s="256"/>
      <c r="H25" s="257"/>
      <c r="I25" s="75"/>
      <c r="J25" s="54">
        <f>GRCF!$H$27</f>
        <v>1.0060928985938846</v>
      </c>
      <c r="K25" s="54"/>
      <c r="L25" s="167">
        <f>'EEI Dues'!D22/1000000</f>
        <v>-4.8066803752342582E-2</v>
      </c>
      <c r="M25" s="114"/>
    </row>
    <row r="26" spans="1:19">
      <c r="A26" s="244"/>
      <c r="B26" s="78"/>
      <c r="C26" s="42"/>
      <c r="D26" s="70"/>
      <c r="E26" s="253"/>
      <c r="F26" s="253"/>
      <c r="G26" s="253"/>
      <c r="H26" s="258"/>
      <c r="I26" s="19"/>
      <c r="K26" s="67"/>
      <c r="L26" s="70"/>
    </row>
    <row r="27" spans="1:19">
      <c r="A27" s="244"/>
      <c r="B27" s="78" t="s">
        <v>243</v>
      </c>
      <c r="C27" s="42"/>
      <c r="D27" s="70"/>
      <c r="E27" s="253"/>
      <c r="F27" s="253"/>
      <c r="G27" s="253"/>
      <c r="H27" s="258"/>
      <c r="I27" s="19"/>
      <c r="K27" s="67"/>
      <c r="L27" s="70"/>
    </row>
    <row r="28" spans="1:19">
      <c r="A28" s="244"/>
      <c r="B28" s="78"/>
      <c r="C28" s="116" t="s">
        <v>122</v>
      </c>
      <c r="D28" s="70"/>
      <c r="E28" s="253">
        <f>'Capitalization to RB - COC'!U62/1000000</f>
        <v>-0.70476434953851241</v>
      </c>
      <c r="F28" s="253"/>
      <c r="G28" s="253"/>
      <c r="H28" s="258"/>
      <c r="I28" s="19"/>
      <c r="K28" s="67"/>
      <c r="L28" s="70"/>
    </row>
    <row r="29" spans="1:19">
      <c r="A29" s="244"/>
      <c r="B29" s="78"/>
      <c r="C29" s="116" t="s">
        <v>121</v>
      </c>
      <c r="D29" s="70"/>
      <c r="E29" s="259">
        <f>'Capitalization to RB - COC'!U82/1000000</f>
        <v>-2.5123969048658563</v>
      </c>
      <c r="F29" s="259"/>
      <c r="G29" s="259"/>
      <c r="H29" s="260"/>
      <c r="I29" s="73"/>
      <c r="J29" s="54"/>
      <c r="K29" s="67"/>
      <c r="L29" s="70"/>
    </row>
    <row r="30" spans="1:19">
      <c r="A30" s="244"/>
      <c r="B30" s="78"/>
      <c r="C30" s="116" t="s">
        <v>198</v>
      </c>
      <c r="D30" s="70"/>
      <c r="E30" s="259">
        <f>'Capitalization to RB - COC'!U102/1000000</f>
        <v>-0.79338849627344654</v>
      </c>
      <c r="F30" s="259"/>
      <c r="G30" s="259"/>
      <c r="H30" s="260"/>
      <c r="I30" s="73"/>
      <c r="J30" s="54"/>
      <c r="K30" s="67"/>
      <c r="L30" s="70"/>
    </row>
    <row r="31" spans="1:19">
      <c r="A31" s="244"/>
      <c r="B31" s="77"/>
      <c r="C31" s="116" t="s">
        <v>339</v>
      </c>
      <c r="D31" s="70"/>
      <c r="E31" s="133">
        <f>'Capitalization to RB - COC'!U121/1000000</f>
        <v>-7.5762167575389725</v>
      </c>
      <c r="F31" s="259"/>
      <c r="G31" s="259"/>
      <c r="H31" s="260"/>
      <c r="I31" s="73"/>
      <c r="J31" s="117"/>
      <c r="K31" s="91"/>
      <c r="L31" s="109"/>
    </row>
    <row r="32" spans="1:19">
      <c r="A32" s="244"/>
      <c r="B32" s="77" t="s">
        <v>16</v>
      </c>
      <c r="C32" s="42"/>
      <c r="D32" s="42"/>
      <c r="E32" s="134"/>
      <c r="F32" s="134"/>
      <c r="G32" s="134"/>
      <c r="H32" s="261"/>
      <c r="I32" s="71"/>
      <c r="K32" s="42"/>
      <c r="L32" s="70"/>
    </row>
    <row r="33" spans="1:15" ht="13.5" thickBot="1">
      <c r="A33" s="244"/>
      <c r="B33" s="262" t="s">
        <v>244</v>
      </c>
      <c r="C33" s="42"/>
      <c r="D33" s="42"/>
      <c r="F33" s="275"/>
      <c r="G33" s="277">
        <f>SUM(E14:E31)</f>
        <v>-26.854559453334051</v>
      </c>
      <c r="H33" s="263"/>
      <c r="I33" s="111"/>
      <c r="K33" s="42"/>
      <c r="L33" s="70"/>
    </row>
    <row r="34" spans="1:15" ht="13.5" thickTop="1">
      <c r="A34" s="244"/>
      <c r="B34" s="262"/>
      <c r="C34" s="42"/>
      <c r="D34" s="42"/>
      <c r="E34" s="134"/>
      <c r="F34" s="134"/>
      <c r="G34" s="134"/>
      <c r="H34" s="264"/>
      <c r="I34" s="72"/>
      <c r="K34" s="42"/>
    </row>
    <row r="35" spans="1:15" ht="13.5" thickBot="1">
      <c r="A35" s="244"/>
      <c r="B35" s="78" t="s">
        <v>246</v>
      </c>
      <c r="C35" s="42"/>
      <c r="D35" s="42"/>
      <c r="F35" s="275"/>
      <c r="G35" s="126">
        <f>G11+G33</f>
        <v>43.242183546665956</v>
      </c>
      <c r="H35" s="265"/>
      <c r="I35" s="79"/>
      <c r="K35" s="42"/>
    </row>
    <row r="36" spans="1:15" ht="13.5" thickTop="1">
      <c r="A36" s="244"/>
      <c r="B36" s="78"/>
      <c r="C36" s="42"/>
      <c r="D36" s="42"/>
      <c r="E36" s="275"/>
      <c r="F36" s="275"/>
      <c r="G36" s="275"/>
      <c r="H36" s="265"/>
      <c r="I36" s="79"/>
      <c r="K36" s="42"/>
    </row>
    <row r="37" spans="1:15">
      <c r="A37" s="244"/>
      <c r="B37" s="78" t="s">
        <v>237</v>
      </c>
      <c r="C37" s="42"/>
      <c r="D37" s="42"/>
      <c r="E37" s="91"/>
      <c r="F37" s="91"/>
      <c r="G37" s="121">
        <v>-6.2</v>
      </c>
      <c r="H37" s="266"/>
      <c r="I37" s="16"/>
      <c r="K37" s="42"/>
    </row>
    <row r="38" spans="1:15">
      <c r="A38" s="244"/>
      <c r="B38" s="78"/>
      <c r="C38" s="42"/>
      <c r="D38" s="42"/>
      <c r="E38" s="91"/>
      <c r="F38" s="91"/>
      <c r="G38" s="121"/>
      <c r="H38" s="266"/>
      <c r="I38" s="16"/>
      <c r="K38" s="42"/>
    </row>
    <row r="39" spans="1:15">
      <c r="A39" s="244"/>
      <c r="B39" s="78" t="s">
        <v>240</v>
      </c>
      <c r="C39" s="42"/>
      <c r="D39" s="42"/>
      <c r="E39" s="91"/>
      <c r="F39" s="91"/>
      <c r="G39" s="121">
        <v>1.105046</v>
      </c>
      <c r="H39" s="266"/>
      <c r="I39" s="16"/>
      <c r="K39" s="42"/>
    </row>
    <row r="40" spans="1:15">
      <c r="A40" s="244"/>
      <c r="B40" s="78"/>
      <c r="C40" s="42"/>
      <c r="D40" s="42"/>
      <c r="E40" s="91"/>
      <c r="F40" s="91"/>
      <c r="G40" s="121"/>
      <c r="H40" s="266"/>
      <c r="I40" s="16"/>
      <c r="K40" s="42"/>
    </row>
    <row r="41" spans="1:15">
      <c r="A41" s="244"/>
      <c r="B41" s="120" t="s">
        <v>247</v>
      </c>
      <c r="C41" s="42"/>
      <c r="D41" s="42"/>
      <c r="E41" s="91"/>
      <c r="F41" s="91"/>
      <c r="G41" s="121">
        <v>-1.105046</v>
      </c>
      <c r="H41" s="267"/>
      <c r="K41" s="42"/>
    </row>
    <row r="42" spans="1:15">
      <c r="A42" s="244"/>
      <c r="B42" s="42"/>
      <c r="C42" s="42"/>
      <c r="D42" s="42"/>
      <c r="E42" s="91"/>
      <c r="F42" s="91"/>
      <c r="G42" s="91"/>
      <c r="H42" s="267"/>
      <c r="K42" s="42"/>
      <c r="O42" s="303"/>
    </row>
    <row r="43" spans="1:15" ht="12.75" customHeight="1">
      <c r="A43" s="244"/>
      <c r="B43" s="78" t="s">
        <v>248</v>
      </c>
      <c r="C43" s="42"/>
      <c r="D43" s="42"/>
      <c r="E43" s="42"/>
      <c r="F43" s="42"/>
      <c r="G43" s="121">
        <f>'ES and Decom Rider Changes'!R8/1000000</f>
        <v>0.93495116500000008</v>
      </c>
      <c r="H43" s="267"/>
      <c r="K43" s="42"/>
    </row>
    <row r="44" spans="1:15" ht="12.75" customHeight="1">
      <c r="A44" s="244"/>
      <c r="B44" s="78"/>
      <c r="C44" s="42"/>
      <c r="D44" s="42"/>
      <c r="E44" s="42"/>
      <c r="F44" s="42"/>
      <c r="G44" s="42"/>
      <c r="H44" s="267"/>
      <c r="K44" s="42"/>
    </row>
    <row r="45" spans="1:15" ht="12.75" customHeight="1">
      <c r="A45" s="244"/>
      <c r="B45" s="78"/>
      <c r="C45" s="116" t="s">
        <v>120</v>
      </c>
      <c r="D45" s="42"/>
      <c r="E45" s="91">
        <f>'ES and Decom Rider Changes'!R11/1000000</f>
        <v>-0.20444660000000001</v>
      </c>
      <c r="F45" s="42"/>
      <c r="G45" s="42"/>
      <c r="H45" s="267"/>
      <c r="K45" s="42"/>
    </row>
    <row r="46" spans="1:15" ht="12.75" customHeight="1">
      <c r="A46" s="244"/>
      <c r="B46" s="78"/>
      <c r="C46" s="279" t="s">
        <v>249</v>
      </c>
      <c r="D46" s="42"/>
      <c r="E46" s="91">
        <f>'ES and Decom Rider Changes'!R13/1000000</f>
        <v>-3.4197486100000001</v>
      </c>
      <c r="F46" s="91"/>
      <c r="G46" s="91"/>
      <c r="H46" s="267"/>
      <c r="K46" s="42"/>
    </row>
    <row r="47" spans="1:15" ht="12.75" customHeight="1">
      <c r="A47" s="244"/>
      <c r="B47" s="77" t="s">
        <v>16</v>
      </c>
      <c r="C47" s="116" t="s">
        <v>250</v>
      </c>
      <c r="D47" s="42"/>
      <c r="E47" s="319">
        <f>L47*J47</f>
        <v>-15.952822351338799</v>
      </c>
      <c r="F47" s="110"/>
      <c r="G47" s="110"/>
      <c r="H47" s="320"/>
      <c r="I47" s="54"/>
      <c r="J47" s="54">
        <f>GRCF!$H$27</f>
        <v>1.0060928985938846</v>
      </c>
      <c r="K47" s="54"/>
      <c r="L47" s="167">
        <f>'Rockport PPA Depr'!D32/1000000</f>
        <v>-15.856212059179091</v>
      </c>
      <c r="M47" s="113" t="s">
        <v>344</v>
      </c>
    </row>
    <row r="48" spans="1:15" ht="12.75" customHeight="1">
      <c r="A48" s="244"/>
      <c r="B48" s="77"/>
      <c r="C48" s="279"/>
      <c r="D48" s="42"/>
      <c r="E48" s="321"/>
      <c r="F48" s="110"/>
      <c r="G48" s="110"/>
      <c r="H48" s="320"/>
      <c r="I48" s="54"/>
      <c r="J48" s="54"/>
      <c r="K48" s="42"/>
    </row>
    <row r="49" spans="1:18">
      <c r="A49" s="244"/>
      <c r="B49" s="262" t="s">
        <v>251</v>
      </c>
      <c r="C49" s="42"/>
      <c r="D49" s="42"/>
      <c r="F49" s="268"/>
      <c r="G49" s="111">
        <f>SUM(E45:E47)</f>
        <v>-19.577017561338799</v>
      </c>
      <c r="H49" s="261"/>
      <c r="I49" s="71"/>
      <c r="K49" s="42"/>
      <c r="P49" s="54"/>
      <c r="Q49" s="54"/>
      <c r="R49" s="54"/>
    </row>
    <row r="50" spans="1:18">
      <c r="A50" s="244"/>
      <c r="F50" s="111"/>
      <c r="G50" s="111"/>
      <c r="H50" s="263"/>
      <c r="I50" s="111"/>
      <c r="K50" s="42"/>
    </row>
    <row r="51" spans="1:18">
      <c r="A51" s="244"/>
      <c r="B51" s="78" t="s">
        <v>252</v>
      </c>
      <c r="C51" s="42"/>
      <c r="D51" s="42"/>
      <c r="E51" s="42"/>
      <c r="F51" s="42"/>
      <c r="G51" s="121">
        <f>'ES and Decom Rider Changes'!R29/1000000</f>
        <v>0.34939920000000002</v>
      </c>
      <c r="H51" s="267"/>
    </row>
    <row r="52" spans="1:18">
      <c r="A52" s="244"/>
      <c r="B52" s="78"/>
      <c r="C52" s="42"/>
      <c r="D52" s="42"/>
      <c r="E52" s="42"/>
      <c r="F52" s="42"/>
      <c r="G52" s="42"/>
      <c r="H52" s="267"/>
    </row>
    <row r="53" spans="1:18">
      <c r="A53" s="244"/>
      <c r="B53" s="116"/>
      <c r="C53" s="116" t="s">
        <v>120</v>
      </c>
      <c r="D53" s="42"/>
      <c r="E53" s="269">
        <f>'ES and Decom Rider Changes'!R32/1000000</f>
        <v>-7.3002289999999997E-2</v>
      </c>
      <c r="F53" s="269"/>
      <c r="G53" s="269"/>
      <c r="H53" s="267"/>
    </row>
    <row r="54" spans="1:18">
      <c r="A54" s="244"/>
      <c r="B54" s="42"/>
      <c r="C54" s="279" t="s">
        <v>249</v>
      </c>
      <c r="D54" s="70"/>
      <c r="E54" s="231">
        <f>'ES and Decom Rider Changes'!R34/1000000</f>
        <v>-1.266537625</v>
      </c>
      <c r="F54" s="269"/>
      <c r="G54" s="269"/>
      <c r="H54" s="267"/>
    </row>
    <row r="55" spans="1:18">
      <c r="A55" s="244"/>
      <c r="B55" s="77" t="s">
        <v>16</v>
      </c>
      <c r="C55" s="42"/>
      <c r="D55" s="42"/>
      <c r="E55" s="268"/>
      <c r="F55" s="268"/>
      <c r="G55" s="268"/>
      <c r="H55" s="267"/>
    </row>
    <row r="56" spans="1:18">
      <c r="A56" s="244"/>
      <c r="B56" s="262" t="s">
        <v>253</v>
      </c>
      <c r="C56" s="42"/>
      <c r="D56" s="42"/>
      <c r="F56" s="111"/>
      <c r="G56" s="111">
        <f>SUM(E53:E54)</f>
        <v>-1.339539915</v>
      </c>
      <c r="H56" s="267"/>
    </row>
    <row r="57" spans="1:18">
      <c r="A57" s="244"/>
      <c r="B57" s="262"/>
      <c r="C57" s="42"/>
      <c r="D57" s="42"/>
      <c r="F57" s="111"/>
      <c r="G57" s="111"/>
      <c r="H57" s="267"/>
    </row>
    <row r="58" spans="1:18" ht="13.5" thickBot="1">
      <c r="A58" s="244"/>
      <c r="B58" s="262" t="s">
        <v>254</v>
      </c>
      <c r="C58" s="42"/>
      <c r="D58" s="42"/>
      <c r="F58" s="111"/>
      <c r="G58" s="76">
        <f>+SUM(G35:G56)</f>
        <v>17.409976435327156</v>
      </c>
      <c r="H58" s="267"/>
    </row>
    <row r="59" spans="1:18" ht="6.75" customHeight="1" thickTop="1">
      <c r="A59" s="270"/>
      <c r="B59" s="271"/>
      <c r="C59" s="175"/>
      <c r="D59" s="175"/>
      <c r="E59" s="272"/>
      <c r="F59" s="272"/>
      <c r="G59" s="272"/>
      <c r="H59" s="273"/>
    </row>
    <row r="60" spans="1:18">
      <c r="B60" s="3"/>
      <c r="E60" s="79"/>
      <c r="F60" s="79"/>
      <c r="G60" s="79"/>
    </row>
  </sheetData>
  <mergeCells count="5">
    <mergeCell ref="B6:E6"/>
    <mergeCell ref="B5:E5"/>
    <mergeCell ref="B2:E2"/>
    <mergeCell ref="B3:E3"/>
    <mergeCell ref="B4:E4"/>
  </mergeCells>
  <phoneticPr fontId="13" type="noConversion"/>
  <pageMargins left="0.67" right="0.32" top="0.69" bottom="0.24" header="0.5" footer="0.2"/>
  <pageSetup scale="5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showZeros="0" zoomScaleNormal="100" workbookViewId="0">
      <selection activeCell="I31" sqref="I31"/>
    </sheetView>
  </sheetViews>
  <sheetFormatPr defaultRowHeight="15"/>
  <cols>
    <col min="1" max="1" width="15.42578125" style="305" bestFit="1" customWidth="1"/>
    <col min="2" max="2" width="26" style="305" bestFit="1" customWidth="1"/>
    <col min="3" max="3" width="30.5703125" style="305" bestFit="1" customWidth="1"/>
    <col min="4" max="7" width="10.7109375" style="305" bestFit="1" customWidth="1"/>
    <col min="8" max="8" width="12.7109375" style="305" customWidth="1"/>
    <col min="9" max="9" width="11.85546875" style="305" bestFit="1" customWidth="1"/>
    <col min="10" max="19" width="9.140625" style="305"/>
    <col min="20" max="20" width="9.85546875" style="305" bestFit="1" customWidth="1"/>
    <col min="21" max="16384" width="9.140625" style="305"/>
  </cols>
  <sheetData>
    <row r="1" spans="1:27" ht="15.75" thickBot="1">
      <c r="A1" s="304" t="s">
        <v>302</v>
      </c>
      <c r="B1" s="304" t="s">
        <v>303</v>
      </c>
      <c r="C1" s="304" t="s">
        <v>304</v>
      </c>
      <c r="D1" s="304" t="s">
        <v>305</v>
      </c>
      <c r="E1" s="304" t="s">
        <v>306</v>
      </c>
      <c r="F1" s="304" t="s">
        <v>307</v>
      </c>
      <c r="G1" s="304" t="s">
        <v>308</v>
      </c>
      <c r="H1" s="312"/>
      <c r="I1" s="316" t="s">
        <v>334</v>
      </c>
      <c r="J1" s="312"/>
      <c r="K1" s="312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</row>
    <row r="2" spans="1:27">
      <c r="A2" s="306" t="s">
        <v>309</v>
      </c>
      <c r="B2" s="306" t="s">
        <v>310</v>
      </c>
      <c r="C2" s="306" t="s">
        <v>311</v>
      </c>
      <c r="D2" s="307">
        <v>648292.60990002786</v>
      </c>
      <c r="E2" s="307">
        <v>648171.70235370123</v>
      </c>
      <c r="F2" s="307">
        <v>648050.8173568137</v>
      </c>
      <c r="G2" s="307">
        <v>647929.95490515977</v>
      </c>
      <c r="H2" s="312" t="s">
        <v>335</v>
      </c>
      <c r="I2" s="314">
        <f>G2*$U$3</f>
        <v>71424.690630304845</v>
      </c>
      <c r="J2" s="312"/>
      <c r="K2" s="312" t="s">
        <v>336</v>
      </c>
      <c r="L2" s="313"/>
      <c r="M2" s="313"/>
      <c r="N2" s="313"/>
      <c r="O2" s="313"/>
      <c r="P2" s="313"/>
      <c r="Q2" s="313"/>
      <c r="R2" s="313"/>
      <c r="S2" s="313" t="s">
        <v>337</v>
      </c>
      <c r="T2" s="318">
        <v>379014</v>
      </c>
      <c r="U2" s="317">
        <f>T2/T4</f>
        <v>0.88976479619504611</v>
      </c>
      <c r="V2" s="313"/>
      <c r="W2" s="313"/>
      <c r="X2" s="313"/>
      <c r="Y2" s="313"/>
      <c r="Z2" s="313"/>
      <c r="AA2" s="313"/>
    </row>
    <row r="3" spans="1:27">
      <c r="A3" s="306" t="s">
        <v>309</v>
      </c>
      <c r="B3" s="306" t="s">
        <v>312</v>
      </c>
      <c r="C3" s="306" t="s">
        <v>311</v>
      </c>
      <c r="D3" s="307">
        <v>3764.4237235000001</v>
      </c>
      <c r="E3" s="307">
        <v>3942.7041912225077</v>
      </c>
      <c r="F3" s="307">
        <v>4120.9514093697753</v>
      </c>
      <c r="G3" s="307">
        <v>4299.1653841428988</v>
      </c>
      <c r="H3" s="312" t="s">
        <v>335</v>
      </c>
      <c r="I3" s="314">
        <f t="shared" ref="I3:I4" si="0">G3*$U$3</f>
        <v>473.91937231219521</v>
      </c>
      <c r="J3" s="312"/>
      <c r="K3" s="312"/>
      <c r="L3" s="313"/>
      <c r="M3" s="313"/>
      <c r="N3" s="313"/>
      <c r="O3" s="313"/>
      <c r="P3" s="313"/>
      <c r="Q3" s="313"/>
      <c r="R3" s="313"/>
      <c r="S3" s="313" t="s">
        <v>334</v>
      </c>
      <c r="T3" s="318">
        <v>46957</v>
      </c>
      <c r="U3" s="317">
        <f>T3/T4</f>
        <v>0.11023520380495386</v>
      </c>
      <c r="V3" s="313"/>
      <c r="W3" s="313"/>
      <c r="X3" s="313"/>
      <c r="Y3" s="313"/>
      <c r="Z3" s="313"/>
      <c r="AA3" s="313"/>
    </row>
    <row r="4" spans="1:27">
      <c r="A4" s="306" t="s">
        <v>309</v>
      </c>
      <c r="B4" s="306" t="s">
        <v>313</v>
      </c>
      <c r="C4" s="306" t="s">
        <v>311</v>
      </c>
      <c r="D4" s="307">
        <v>-220219.40024269454</v>
      </c>
      <c r="E4" s="307">
        <v>-221870.49249676126</v>
      </c>
      <c r="F4" s="307">
        <v>-223521.27681964051</v>
      </c>
      <c r="G4" s="307">
        <v>-225171.75326876191</v>
      </c>
      <c r="H4" s="312" t="s">
        <v>335</v>
      </c>
      <c r="I4" s="314">
        <f t="shared" si="0"/>
        <v>-24821.854112700756</v>
      </c>
      <c r="J4" s="312"/>
      <c r="K4" s="312"/>
      <c r="L4" s="313"/>
      <c r="M4" s="313"/>
      <c r="N4" s="313"/>
      <c r="O4" s="313"/>
      <c r="P4" s="313"/>
      <c r="Q4" s="313"/>
      <c r="R4" s="313"/>
      <c r="S4" s="313" t="s">
        <v>109</v>
      </c>
      <c r="T4" s="318">
        <f>SUM(T2:T3)</f>
        <v>425971</v>
      </c>
      <c r="U4" s="313"/>
      <c r="V4" s="313"/>
      <c r="W4" s="313"/>
      <c r="X4" s="313"/>
      <c r="Y4" s="313"/>
      <c r="Z4" s="313"/>
      <c r="AA4" s="313"/>
    </row>
    <row r="5" spans="1:27">
      <c r="A5" s="306" t="s">
        <v>309</v>
      </c>
      <c r="B5" s="306" t="s">
        <v>310</v>
      </c>
      <c r="C5" s="306" t="s">
        <v>314</v>
      </c>
      <c r="D5" s="307">
        <v>9548568.8699999992</v>
      </c>
      <c r="E5" s="307">
        <v>9548568.8699999992</v>
      </c>
      <c r="F5" s="307">
        <v>9548568.8699999992</v>
      </c>
      <c r="G5" s="307">
        <v>9548568.8699999992</v>
      </c>
      <c r="H5" s="313"/>
      <c r="I5" s="315">
        <f>G5</f>
        <v>9548568.8699999992</v>
      </c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</row>
    <row r="6" spans="1:27">
      <c r="A6" s="306" t="s">
        <v>309</v>
      </c>
      <c r="B6" s="306" t="s">
        <v>313</v>
      </c>
      <c r="C6" s="306" t="s">
        <v>314</v>
      </c>
      <c r="D6" s="307">
        <v>-2007592.49</v>
      </c>
      <c r="E6" s="307">
        <v>-2083763.97</v>
      </c>
      <c r="F6" s="307">
        <v>-2159935.4500000002</v>
      </c>
      <c r="G6" s="307">
        <v>-2236106.9300000002</v>
      </c>
      <c r="H6" s="313"/>
      <c r="I6" s="315">
        <f>G6</f>
        <v>-2236106.9300000002</v>
      </c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</row>
    <row r="7" spans="1:27">
      <c r="A7" s="306" t="s">
        <v>309</v>
      </c>
      <c r="B7" s="306" t="s">
        <v>310</v>
      </c>
      <c r="C7" s="306" t="s">
        <v>315</v>
      </c>
      <c r="D7" s="307">
        <v>5145737.8600000003</v>
      </c>
      <c r="E7" s="307">
        <v>5145737.8600000003</v>
      </c>
      <c r="F7" s="307">
        <v>5145737.8600000003</v>
      </c>
      <c r="G7" s="307">
        <v>5145737.8600000003</v>
      </c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</row>
    <row r="8" spans="1:27">
      <c r="A8" s="306" t="s">
        <v>309</v>
      </c>
      <c r="B8" s="306" t="s">
        <v>313</v>
      </c>
      <c r="C8" s="306" t="s">
        <v>315</v>
      </c>
      <c r="D8" s="307">
        <v>-2325105.91</v>
      </c>
      <c r="E8" s="307">
        <v>-2353597.14</v>
      </c>
      <c r="F8" s="307">
        <v>-2382088.37</v>
      </c>
      <c r="G8" s="307">
        <v>-2410579.6</v>
      </c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</row>
    <row r="9" spans="1:27">
      <c r="A9" s="306" t="s">
        <v>309</v>
      </c>
      <c r="B9" s="306" t="s">
        <v>310</v>
      </c>
      <c r="C9" s="306" t="s">
        <v>316</v>
      </c>
      <c r="D9" s="307">
        <v>71838.311469198496</v>
      </c>
      <c r="E9" s="307">
        <v>41942.931323344455</v>
      </c>
      <c r="F9" s="307">
        <v>24488.458205884628</v>
      </c>
      <c r="G9" s="307">
        <v>14297.631719592944</v>
      </c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</row>
    <row r="10" spans="1:27">
      <c r="A10" s="306" t="s">
        <v>309</v>
      </c>
      <c r="B10" s="306" t="s">
        <v>313</v>
      </c>
      <c r="C10" s="306" t="s">
        <v>316</v>
      </c>
      <c r="D10" s="307">
        <v>-176433.04146919848</v>
      </c>
      <c r="E10" s="307">
        <v>-145920.81600131281</v>
      </c>
      <c r="F10" s="307">
        <v>-128106.19659909247</v>
      </c>
      <c r="G10" s="307">
        <v>-117705.09803681327</v>
      </c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</row>
    <row r="11" spans="1:27">
      <c r="A11" s="306" t="s">
        <v>309</v>
      </c>
      <c r="B11" s="306" t="s">
        <v>310</v>
      </c>
      <c r="C11" s="306" t="s">
        <v>317</v>
      </c>
      <c r="D11" s="307">
        <v>91132069.94573921</v>
      </c>
      <c r="E11" s="307">
        <v>91109060.872288629</v>
      </c>
      <c r="F11" s="307">
        <v>91086057.608181149</v>
      </c>
      <c r="G11" s="307">
        <v>91063060.151950002</v>
      </c>
      <c r="H11" s="313"/>
      <c r="I11" s="315">
        <f t="shared" ref="I11:I16" si="1">G11</f>
        <v>91063060.151950002</v>
      </c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</row>
    <row r="12" spans="1:27">
      <c r="A12" s="306" t="s">
        <v>309</v>
      </c>
      <c r="B12" s="306" t="s">
        <v>312</v>
      </c>
      <c r="C12" s="306" t="s">
        <v>317</v>
      </c>
      <c r="D12" s="307">
        <v>902450.11</v>
      </c>
      <c r="E12" s="307">
        <v>902450.11</v>
      </c>
      <c r="F12" s="307">
        <v>902450.11</v>
      </c>
      <c r="G12" s="307">
        <v>902450.11</v>
      </c>
      <c r="H12" s="313"/>
      <c r="I12" s="315">
        <f t="shared" si="1"/>
        <v>902450.11</v>
      </c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</row>
    <row r="13" spans="1:27">
      <c r="A13" s="306" t="s">
        <v>309</v>
      </c>
      <c r="B13" s="306" t="s">
        <v>313</v>
      </c>
      <c r="C13" s="306" t="s">
        <v>317</v>
      </c>
      <c r="D13" s="307">
        <v>-72276613.039667785</v>
      </c>
      <c r="E13" s="307">
        <v>-72985378.300145775</v>
      </c>
      <c r="F13" s="307">
        <v>-73694149.369966865</v>
      </c>
      <c r="G13" s="307">
        <v>-74402926.247664288</v>
      </c>
      <c r="H13" s="313"/>
      <c r="I13" s="315">
        <f t="shared" si="1"/>
        <v>-74402926.247664288</v>
      </c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</row>
    <row r="14" spans="1:27">
      <c r="A14" s="306" t="s">
        <v>309</v>
      </c>
      <c r="B14" s="306" t="s">
        <v>310</v>
      </c>
      <c r="C14" s="306" t="s">
        <v>318</v>
      </c>
      <c r="D14" s="307">
        <v>198905981.76887494</v>
      </c>
      <c r="E14" s="307">
        <v>199182378.9078331</v>
      </c>
      <c r="F14" s="307">
        <v>199576895.40497771</v>
      </c>
      <c r="G14" s="307">
        <v>199719901.39862862</v>
      </c>
      <c r="H14" s="313"/>
      <c r="I14" s="315">
        <f t="shared" si="1"/>
        <v>199719901.39862862</v>
      </c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</row>
    <row r="15" spans="1:27">
      <c r="A15" s="306" t="s">
        <v>309</v>
      </c>
      <c r="B15" s="306" t="s">
        <v>312</v>
      </c>
      <c r="C15" s="306" t="s">
        <v>318</v>
      </c>
      <c r="D15" s="307">
        <v>-1782754.5493717499</v>
      </c>
      <c r="E15" s="307">
        <v>-1893810.389192705</v>
      </c>
      <c r="F15" s="307">
        <v>-2005020.5507495785</v>
      </c>
      <c r="G15" s="307">
        <v>-2116450.9840173577</v>
      </c>
      <c r="H15" s="313"/>
      <c r="I15" s="315">
        <f t="shared" si="1"/>
        <v>-2116450.9840173577</v>
      </c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</row>
    <row r="16" spans="1:27">
      <c r="A16" s="306" t="s">
        <v>309</v>
      </c>
      <c r="B16" s="306" t="s">
        <v>313</v>
      </c>
      <c r="C16" s="306" t="s">
        <v>318</v>
      </c>
      <c r="D16" s="307">
        <v>-80000517.110857949</v>
      </c>
      <c r="E16" s="307">
        <v>-84574468.559815615</v>
      </c>
      <c r="F16" s="307">
        <v>-89154775.911612302</v>
      </c>
      <c r="G16" s="307">
        <v>-93744155.385261253</v>
      </c>
      <c r="H16" s="313"/>
      <c r="I16" s="315">
        <f t="shared" si="1"/>
        <v>-93744155.385261253</v>
      </c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</row>
    <row r="17" spans="1:27">
      <c r="A17" s="306" t="s">
        <v>309</v>
      </c>
      <c r="B17" s="306" t="s">
        <v>310</v>
      </c>
      <c r="C17" s="306" t="s">
        <v>319</v>
      </c>
      <c r="D17" s="307">
        <v>922246857.66693294</v>
      </c>
      <c r="E17" s="307">
        <v>926275734.70809817</v>
      </c>
      <c r="F17" s="307">
        <v>931124051.08576286</v>
      </c>
      <c r="G17" s="307">
        <v>948600660.36139202</v>
      </c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</row>
    <row r="18" spans="1:27">
      <c r="A18" s="306" t="s">
        <v>309</v>
      </c>
      <c r="B18" s="306" t="s">
        <v>312</v>
      </c>
      <c r="C18" s="306" t="s">
        <v>319</v>
      </c>
      <c r="D18" s="307">
        <v>-29275171.336673107</v>
      </c>
      <c r="E18" s="307">
        <v>-29227608.092947949</v>
      </c>
      <c r="F18" s="307">
        <v>-29187544.653170463</v>
      </c>
      <c r="G18" s="307">
        <v>-29142155.737806864</v>
      </c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</row>
    <row r="19" spans="1:27">
      <c r="A19" s="306" t="s">
        <v>309</v>
      </c>
      <c r="B19" s="306" t="s">
        <v>313</v>
      </c>
      <c r="C19" s="306" t="s">
        <v>319</v>
      </c>
      <c r="D19" s="307">
        <v>-649060139.84805048</v>
      </c>
      <c r="E19" s="307">
        <v>-651269362.15412891</v>
      </c>
      <c r="F19" s="307">
        <v>-653521666.11276376</v>
      </c>
      <c r="G19" s="307">
        <v>-655825663.1448493</v>
      </c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</row>
    <row r="20" spans="1:27">
      <c r="A20" s="306" t="s">
        <v>309</v>
      </c>
      <c r="B20" s="306" t="s">
        <v>310</v>
      </c>
      <c r="C20" s="306" t="s">
        <v>320</v>
      </c>
      <c r="D20" s="307">
        <v>6439460.6535006817</v>
      </c>
      <c r="E20" s="307">
        <v>6437381.0470013637</v>
      </c>
      <c r="F20" s="307">
        <v>6435301.4405020457</v>
      </c>
      <c r="G20" s="307">
        <v>6433221.8340027276</v>
      </c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</row>
    <row r="21" spans="1:27">
      <c r="A21" s="306" t="s">
        <v>309</v>
      </c>
      <c r="B21" s="306" t="s">
        <v>313</v>
      </c>
      <c r="C21" s="306" t="s">
        <v>320</v>
      </c>
      <c r="D21" s="307">
        <v>2079.6064993177356</v>
      </c>
      <c r="E21" s="307">
        <v>4159.2129986354712</v>
      </c>
      <c r="F21" s="307">
        <v>6238.8194979532072</v>
      </c>
      <c r="G21" s="307">
        <v>8318.4259972709424</v>
      </c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</row>
    <row r="22" spans="1:27">
      <c r="A22" s="306" t="s">
        <v>309</v>
      </c>
      <c r="B22" s="306" t="s">
        <v>310</v>
      </c>
      <c r="C22" s="306" t="s">
        <v>321</v>
      </c>
      <c r="D22" s="307">
        <v>74386.976925863273</v>
      </c>
      <c r="E22" s="307">
        <v>74362.953851726546</v>
      </c>
      <c r="F22" s="307">
        <v>74338.93077758982</v>
      </c>
      <c r="G22" s="307">
        <v>74314.907703453093</v>
      </c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</row>
    <row r="23" spans="1:27">
      <c r="A23" s="306" t="s">
        <v>309</v>
      </c>
      <c r="B23" s="306" t="s">
        <v>313</v>
      </c>
      <c r="C23" s="306" t="s">
        <v>321</v>
      </c>
      <c r="D23" s="307">
        <v>24.023074136733264</v>
      </c>
      <c r="E23" s="307">
        <v>48.046148273466528</v>
      </c>
      <c r="F23" s="307">
        <v>72.069222410199785</v>
      </c>
      <c r="G23" s="307">
        <v>96.092296546933056</v>
      </c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</row>
    <row r="24" spans="1:27">
      <c r="A24" s="306" t="s">
        <v>309</v>
      </c>
      <c r="B24" s="306" t="s">
        <v>310</v>
      </c>
      <c r="C24" s="306" t="s">
        <v>322</v>
      </c>
      <c r="D24" s="307">
        <v>186184.45</v>
      </c>
      <c r="E24" s="307">
        <v>186184.45</v>
      </c>
      <c r="F24" s="307">
        <v>186184.45</v>
      </c>
      <c r="G24" s="307">
        <v>186184.45</v>
      </c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</row>
    <row r="25" spans="1:27">
      <c r="A25" s="306" t="s">
        <v>309</v>
      </c>
      <c r="B25" s="306" t="s">
        <v>313</v>
      </c>
      <c r="C25" s="306" t="s">
        <v>322</v>
      </c>
      <c r="D25" s="307">
        <v>-9313.9152345833336</v>
      </c>
      <c r="E25" s="307">
        <v>-10348.790469166666</v>
      </c>
      <c r="F25" s="307">
        <v>-11383.665703749999</v>
      </c>
      <c r="G25" s="307">
        <v>-12418.540938333332</v>
      </c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</row>
    <row r="26" spans="1:27">
      <c r="A26" s="306" t="s">
        <v>309</v>
      </c>
      <c r="B26" s="306" t="s">
        <v>310</v>
      </c>
      <c r="C26" s="306" t="s">
        <v>323</v>
      </c>
      <c r="D26" s="307">
        <v>64474.999999999993</v>
      </c>
      <c r="E26" s="307">
        <v>64474.999999999993</v>
      </c>
      <c r="F26" s="307">
        <v>64474.999999999993</v>
      </c>
      <c r="G26" s="307">
        <v>64474.999999999993</v>
      </c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</row>
    <row r="27" spans="1:27"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</row>
    <row r="28" spans="1:27" ht="15.75" thickBot="1">
      <c r="C28" s="306" t="s">
        <v>324</v>
      </c>
      <c r="D28" s="308">
        <f t="shared" ref="D28:G28" si="2">SUM(D2:D27)</f>
        <v>398238311.63507217</v>
      </c>
      <c r="E28" s="308">
        <f t="shared" si="2"/>
        <v>394858470.67088991</v>
      </c>
      <c r="F28" s="308">
        <f t="shared" si="2"/>
        <v>392358840.31850833</v>
      </c>
      <c r="G28" s="308">
        <f t="shared" si="2"/>
        <v>402180182.79213655</v>
      </c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</row>
    <row r="29" spans="1:27" ht="15.75" thickTop="1"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</row>
    <row r="30" spans="1:27"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</row>
    <row r="31" spans="1:27">
      <c r="E31" s="305" t="s">
        <v>325</v>
      </c>
      <c r="H31" s="313"/>
      <c r="I31" s="315">
        <f>SUM(I2:I27)</f>
        <v>128781417.73952563</v>
      </c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</row>
    <row r="32" spans="1:27"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</row>
    <row r="33" spans="8:27"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</row>
  </sheetData>
  <pageMargins left="0.2" right="0.2" top="0.75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showGridLines="0" topLeftCell="A10" workbookViewId="0">
      <selection activeCell="B29" sqref="B29:C43"/>
    </sheetView>
  </sheetViews>
  <sheetFormatPr defaultRowHeight="15"/>
  <cols>
    <col min="1" max="1" width="9.28515625" style="283" customWidth="1"/>
    <col min="2" max="2" width="37.28515625" style="283" customWidth="1"/>
    <col min="3" max="3" width="12.28515625" style="283" bestFit="1" customWidth="1"/>
    <col min="4" max="6" width="9.140625" style="283"/>
    <col min="7" max="7" width="11.5703125" style="283" bestFit="1" customWidth="1"/>
    <col min="8" max="8" width="12.28515625" style="283" bestFit="1" customWidth="1"/>
    <col min="9" max="16384" width="9.140625" style="283"/>
  </cols>
  <sheetData>
    <row r="1" spans="1:12" ht="15.75">
      <c r="A1" s="280" t="s">
        <v>255</v>
      </c>
      <c r="B1" s="281"/>
      <c r="C1" s="282"/>
      <c r="D1" s="295"/>
      <c r="E1" s="295"/>
      <c r="F1" s="295"/>
      <c r="G1" s="295"/>
      <c r="H1" s="295"/>
      <c r="I1" s="295"/>
      <c r="J1" s="295"/>
      <c r="K1" s="295"/>
      <c r="L1" s="295"/>
    </row>
    <row r="2" spans="1:12" ht="15.75">
      <c r="A2" s="284"/>
      <c r="B2" s="285" t="s">
        <v>288</v>
      </c>
      <c r="C2" s="286"/>
      <c r="D2" s="295"/>
      <c r="E2" s="295"/>
      <c r="F2" s="295"/>
      <c r="G2" s="295" t="s">
        <v>108</v>
      </c>
      <c r="H2" s="295" t="s">
        <v>257</v>
      </c>
      <c r="I2" s="295" t="s">
        <v>281</v>
      </c>
      <c r="J2" s="295"/>
      <c r="K2" s="295"/>
      <c r="L2" s="295"/>
    </row>
    <row r="3" spans="1:12" ht="15.75">
      <c r="A3" s="284"/>
      <c r="B3" s="287"/>
      <c r="C3" s="286"/>
      <c r="D3" s="295"/>
      <c r="E3" s="295"/>
      <c r="F3" s="295"/>
      <c r="G3" s="295"/>
      <c r="H3" s="295"/>
      <c r="I3" s="296">
        <f>GRCF!D29</f>
        <v>-0.25469799999999998</v>
      </c>
      <c r="J3" s="295"/>
      <c r="K3" s="295"/>
      <c r="L3" s="295"/>
    </row>
    <row r="4" spans="1:12" ht="15.75">
      <c r="A4" s="288">
        <v>131</v>
      </c>
      <c r="B4" s="287" t="s">
        <v>256</v>
      </c>
      <c r="C4" s="289">
        <v>629</v>
      </c>
      <c r="D4" s="295"/>
      <c r="E4" s="295"/>
      <c r="F4" s="295" t="s">
        <v>257</v>
      </c>
      <c r="G4" s="300"/>
      <c r="H4" s="300">
        <f>C4</f>
        <v>629</v>
      </c>
      <c r="I4" s="300"/>
      <c r="J4" s="295"/>
      <c r="K4" s="295"/>
      <c r="L4" s="295"/>
    </row>
    <row r="5" spans="1:12" ht="15.75">
      <c r="A5" s="288">
        <v>134</v>
      </c>
      <c r="B5" s="287" t="s">
        <v>258</v>
      </c>
      <c r="C5" s="289">
        <v>382</v>
      </c>
      <c r="D5" s="295"/>
      <c r="E5" s="295"/>
      <c r="F5" s="295" t="s">
        <v>257</v>
      </c>
      <c r="G5" s="300"/>
      <c r="H5" s="300">
        <f>C5</f>
        <v>382</v>
      </c>
      <c r="I5" s="300"/>
      <c r="J5" s="295"/>
      <c r="K5" s="295"/>
      <c r="L5" s="295"/>
    </row>
    <row r="6" spans="1:12" ht="15.75">
      <c r="A6" s="288">
        <v>142</v>
      </c>
      <c r="B6" s="287" t="s">
        <v>259</v>
      </c>
      <c r="C6" s="289">
        <v>644</v>
      </c>
      <c r="D6" s="295"/>
      <c r="E6" s="295"/>
      <c r="F6" s="295"/>
      <c r="G6" s="300">
        <f>C6</f>
        <v>644</v>
      </c>
      <c r="H6" s="300"/>
      <c r="I6" s="300"/>
      <c r="J6" s="295"/>
      <c r="K6" s="295"/>
      <c r="L6" s="295"/>
    </row>
    <row r="7" spans="1:12" ht="15.75">
      <c r="A7" s="288">
        <v>142</v>
      </c>
      <c r="B7" s="287" t="s">
        <v>260</v>
      </c>
      <c r="C7" s="289">
        <v>1395</v>
      </c>
      <c r="D7" s="295"/>
      <c r="E7" s="295"/>
      <c r="F7" s="295"/>
      <c r="G7" s="300">
        <f t="shared" ref="G7:G27" si="0">C7</f>
        <v>1395</v>
      </c>
      <c r="H7" s="300"/>
      <c r="I7" s="300"/>
      <c r="J7" s="295"/>
      <c r="K7" s="295"/>
      <c r="L7" s="295"/>
    </row>
    <row r="8" spans="1:12" ht="15.75">
      <c r="A8" s="288">
        <v>142</v>
      </c>
      <c r="B8" s="287" t="s">
        <v>261</v>
      </c>
      <c r="C8" s="289">
        <v>3133</v>
      </c>
      <c r="D8" s="295"/>
      <c r="E8" s="295"/>
      <c r="F8" s="295"/>
      <c r="G8" s="300">
        <f t="shared" si="0"/>
        <v>3133</v>
      </c>
      <c r="H8" s="300"/>
      <c r="I8" s="300"/>
      <c r="J8" s="295"/>
      <c r="K8" s="295"/>
      <c r="L8" s="295"/>
    </row>
    <row r="9" spans="1:12" ht="15.75">
      <c r="A9" s="288">
        <v>146</v>
      </c>
      <c r="B9" s="287" t="s">
        <v>262</v>
      </c>
      <c r="C9" s="289">
        <v>20942</v>
      </c>
      <c r="D9" s="295"/>
      <c r="E9" s="295"/>
      <c r="F9" s="295" t="s">
        <v>257</v>
      </c>
      <c r="G9" s="300"/>
      <c r="H9" s="300">
        <f>C9</f>
        <v>20942</v>
      </c>
      <c r="I9" s="300"/>
      <c r="J9" s="295"/>
      <c r="K9" s="295"/>
      <c r="L9" s="295"/>
    </row>
    <row r="10" spans="1:12" ht="15.75">
      <c r="A10" s="288">
        <v>172</v>
      </c>
      <c r="B10" s="287" t="s">
        <v>263</v>
      </c>
      <c r="C10" s="289">
        <v>3836</v>
      </c>
      <c r="D10" s="295"/>
      <c r="E10" s="295"/>
      <c r="F10" s="295"/>
      <c r="G10" s="300">
        <f t="shared" si="0"/>
        <v>3836</v>
      </c>
      <c r="H10" s="300"/>
      <c r="I10" s="300"/>
      <c r="J10" s="295"/>
      <c r="K10" s="295"/>
      <c r="L10" s="295"/>
    </row>
    <row r="11" spans="1:12" ht="15.75">
      <c r="A11" s="288">
        <v>173</v>
      </c>
      <c r="B11" s="287" t="s">
        <v>264</v>
      </c>
      <c r="C11" s="289">
        <v>11543</v>
      </c>
      <c r="D11" s="295"/>
      <c r="E11" s="295"/>
      <c r="F11" s="295"/>
      <c r="G11" s="300">
        <f t="shared" si="0"/>
        <v>11543</v>
      </c>
      <c r="H11" s="300"/>
      <c r="I11" s="300"/>
      <c r="J11" s="295"/>
      <c r="K11" s="295"/>
      <c r="L11" s="295"/>
    </row>
    <row r="12" spans="1:12" ht="15.75">
      <c r="A12" s="288">
        <v>175</v>
      </c>
      <c r="B12" s="287" t="s">
        <v>265</v>
      </c>
      <c r="C12" s="289">
        <v>3457</v>
      </c>
      <c r="D12" s="295"/>
      <c r="E12" s="295"/>
      <c r="F12" s="295"/>
      <c r="G12" s="300">
        <f t="shared" si="0"/>
        <v>3457</v>
      </c>
      <c r="H12" s="300"/>
      <c r="I12" s="300"/>
      <c r="J12" s="295"/>
      <c r="K12" s="295"/>
      <c r="L12" s="295"/>
    </row>
    <row r="13" spans="1:12" ht="15.75">
      <c r="A13" s="288">
        <v>182.3</v>
      </c>
      <c r="B13" s="287" t="s">
        <v>266</v>
      </c>
      <c r="C13" s="289">
        <v>3437</v>
      </c>
      <c r="D13" s="295"/>
      <c r="E13" s="295"/>
      <c r="F13" s="295"/>
      <c r="G13" s="300">
        <f t="shared" si="0"/>
        <v>3437</v>
      </c>
      <c r="H13" s="300"/>
      <c r="I13" s="300"/>
      <c r="J13" s="295"/>
      <c r="K13" s="295"/>
      <c r="L13" s="295"/>
    </row>
    <row r="14" spans="1:12" ht="15.75">
      <c r="A14" s="288">
        <v>182.3</v>
      </c>
      <c r="B14" s="287" t="s">
        <v>267</v>
      </c>
      <c r="C14" s="289">
        <v>4514</v>
      </c>
      <c r="D14" s="295"/>
      <c r="E14" s="295"/>
      <c r="F14" s="295"/>
      <c r="G14" s="300">
        <f t="shared" si="0"/>
        <v>4514</v>
      </c>
      <c r="H14" s="300"/>
      <c r="I14" s="300"/>
      <c r="J14" s="295"/>
      <c r="K14" s="295"/>
      <c r="L14" s="295"/>
    </row>
    <row r="15" spans="1:12" ht="15.75">
      <c r="A15" s="288">
        <v>182.3</v>
      </c>
      <c r="B15" s="287" t="s">
        <v>268</v>
      </c>
      <c r="C15" s="289">
        <v>1831</v>
      </c>
      <c r="D15" s="295"/>
      <c r="E15" s="295"/>
      <c r="F15" s="295"/>
      <c r="G15" s="300">
        <f t="shared" si="0"/>
        <v>1831</v>
      </c>
      <c r="H15" s="300"/>
      <c r="I15" s="300"/>
      <c r="J15" s="295"/>
      <c r="K15" s="295"/>
      <c r="L15" s="295"/>
    </row>
    <row r="16" spans="1:12" ht="15.75">
      <c r="A16" s="288">
        <v>182.3</v>
      </c>
      <c r="B16" s="287" t="s">
        <v>269</v>
      </c>
      <c r="C16" s="289">
        <v>707</v>
      </c>
      <c r="D16" s="295"/>
      <c r="E16" s="295"/>
      <c r="F16" s="295"/>
      <c r="G16" s="300">
        <f t="shared" si="0"/>
        <v>707</v>
      </c>
      <c r="H16" s="300"/>
      <c r="I16" s="300"/>
      <c r="J16" s="295"/>
      <c r="K16" s="295"/>
      <c r="L16" s="295"/>
    </row>
    <row r="17" spans="1:14" ht="15.75">
      <c r="A17" s="288">
        <v>182.3</v>
      </c>
      <c r="B17" s="287" t="s">
        <v>270</v>
      </c>
      <c r="C17" s="289">
        <v>1078</v>
      </c>
      <c r="D17" s="295"/>
      <c r="E17" s="295"/>
      <c r="F17" s="295"/>
      <c r="G17" s="300">
        <f t="shared" si="0"/>
        <v>1078</v>
      </c>
      <c r="H17" s="300"/>
      <c r="I17" s="300"/>
      <c r="J17" s="295"/>
      <c r="K17" s="295"/>
      <c r="L17" s="295"/>
    </row>
    <row r="18" spans="1:14" ht="15.75">
      <c r="A18" s="288">
        <v>182.3</v>
      </c>
      <c r="B18" s="287" t="s">
        <v>271</v>
      </c>
      <c r="C18" s="289">
        <v>-2107</v>
      </c>
      <c r="D18" s="295"/>
      <c r="E18" s="295"/>
      <c r="F18" s="295"/>
      <c r="G18" s="300">
        <f t="shared" si="0"/>
        <v>-2107</v>
      </c>
      <c r="H18" s="300"/>
      <c r="I18" s="300"/>
      <c r="J18" s="295"/>
      <c r="K18" s="295"/>
      <c r="L18" s="295"/>
    </row>
    <row r="19" spans="1:14" ht="15.75">
      <c r="A19" s="288">
        <v>182.3</v>
      </c>
      <c r="B19" s="287" t="s">
        <v>272</v>
      </c>
      <c r="C19" s="289">
        <v>1166</v>
      </c>
      <c r="D19" s="295"/>
      <c r="E19" s="295"/>
      <c r="F19" s="295"/>
      <c r="G19" s="300">
        <f t="shared" si="0"/>
        <v>1166</v>
      </c>
      <c r="H19" s="300"/>
      <c r="I19" s="300"/>
      <c r="J19" s="295"/>
      <c r="K19" s="295"/>
      <c r="L19" s="295"/>
    </row>
    <row r="20" spans="1:14" ht="15.75">
      <c r="A20" s="288">
        <v>182.3</v>
      </c>
      <c r="B20" s="287" t="s">
        <v>273</v>
      </c>
      <c r="C20" s="289">
        <v>5559</v>
      </c>
      <c r="D20" s="295"/>
      <c r="E20" s="295"/>
      <c r="F20" s="295"/>
      <c r="G20" s="300">
        <f t="shared" si="0"/>
        <v>5559</v>
      </c>
      <c r="H20" s="300"/>
      <c r="I20" s="300"/>
      <c r="J20" s="295"/>
      <c r="K20" s="295"/>
      <c r="L20" s="295"/>
    </row>
    <row r="21" spans="1:14" ht="15.75">
      <c r="A21" s="288">
        <v>182.3</v>
      </c>
      <c r="B21" s="287" t="s">
        <v>274</v>
      </c>
      <c r="C21" s="289">
        <v>1039</v>
      </c>
      <c r="D21" s="295"/>
      <c r="E21" s="295"/>
      <c r="F21" s="295"/>
      <c r="G21" s="300">
        <f t="shared" si="0"/>
        <v>1039</v>
      </c>
      <c r="H21" s="300"/>
      <c r="I21" s="300"/>
      <c r="J21" s="295"/>
      <c r="K21" s="295"/>
      <c r="L21" s="295"/>
    </row>
    <row r="22" spans="1:14" ht="15.75">
      <c r="A22" s="288">
        <v>182.3</v>
      </c>
      <c r="B22" s="287" t="s">
        <v>275</v>
      </c>
      <c r="C22" s="289">
        <v>359</v>
      </c>
      <c r="D22" s="295"/>
      <c r="E22" s="295"/>
      <c r="F22" s="295"/>
      <c r="G22" s="300">
        <f t="shared" si="0"/>
        <v>359</v>
      </c>
      <c r="H22" s="300"/>
      <c r="I22" s="300"/>
      <c r="J22" s="295"/>
      <c r="K22" s="295"/>
      <c r="L22" s="295"/>
    </row>
    <row r="23" spans="1:14" ht="15.75">
      <c r="A23" s="288">
        <v>183</v>
      </c>
      <c r="B23" s="287" t="s">
        <v>276</v>
      </c>
      <c r="C23" s="289">
        <v>1105</v>
      </c>
      <c r="D23" s="295"/>
      <c r="E23" s="295"/>
      <c r="F23" s="295"/>
      <c r="G23" s="300">
        <f t="shared" si="0"/>
        <v>1105</v>
      </c>
      <c r="H23" s="300"/>
      <c r="I23" s="300"/>
      <c r="J23" s="295"/>
      <c r="K23" s="295"/>
      <c r="L23" s="295"/>
    </row>
    <row r="24" spans="1:14" ht="15.75">
      <c r="A24" s="288">
        <v>186</v>
      </c>
      <c r="B24" s="287" t="s">
        <v>277</v>
      </c>
      <c r="C24" s="289">
        <v>363</v>
      </c>
      <c r="D24" s="295"/>
      <c r="E24" s="295"/>
      <c r="F24" s="295"/>
      <c r="G24" s="300">
        <f t="shared" si="0"/>
        <v>363</v>
      </c>
      <c r="H24" s="300"/>
      <c r="I24" s="300"/>
      <c r="J24" s="295"/>
      <c r="K24" s="295"/>
      <c r="L24" s="295"/>
    </row>
    <row r="25" spans="1:14" ht="15.75">
      <c r="A25" s="288">
        <v>186</v>
      </c>
      <c r="B25" s="287" t="s">
        <v>278</v>
      </c>
      <c r="C25" s="289">
        <v>5636</v>
      </c>
      <c r="D25" s="295"/>
      <c r="E25" s="295"/>
      <c r="F25" s="295"/>
      <c r="G25" s="300">
        <f t="shared" si="0"/>
        <v>5636</v>
      </c>
      <c r="H25" s="300"/>
      <c r="I25" s="300"/>
      <c r="J25" s="295"/>
      <c r="K25" s="295"/>
      <c r="L25" s="298"/>
      <c r="M25" s="290"/>
      <c r="N25" s="291"/>
    </row>
    <row r="26" spans="1:14" ht="15.75">
      <c r="A26" s="288">
        <v>234</v>
      </c>
      <c r="B26" s="287" t="s">
        <v>279</v>
      </c>
      <c r="C26" s="289">
        <v>-21938</v>
      </c>
      <c r="D26" s="295"/>
      <c r="E26" s="295"/>
      <c r="F26" s="295" t="s">
        <v>257</v>
      </c>
      <c r="G26" s="300"/>
      <c r="H26" s="300">
        <f>C26</f>
        <v>-21938</v>
      </c>
      <c r="I26" s="300"/>
      <c r="J26" s="295"/>
      <c r="K26" s="295"/>
      <c r="L26" s="298"/>
      <c r="M26" s="290"/>
      <c r="N26" s="291"/>
    </row>
    <row r="27" spans="1:14" ht="15.75">
      <c r="A27" s="288">
        <v>244</v>
      </c>
      <c r="B27" s="287" t="s">
        <v>280</v>
      </c>
      <c r="C27" s="292">
        <v>-1931</v>
      </c>
      <c r="D27" s="295"/>
      <c r="E27" s="295"/>
      <c r="F27" s="295"/>
      <c r="G27" s="301">
        <f t="shared" si="0"/>
        <v>-1931</v>
      </c>
      <c r="H27" s="301"/>
      <c r="I27" s="300"/>
      <c r="J27" s="295"/>
      <c r="K27" s="295"/>
      <c r="L27" s="295"/>
    </row>
    <row r="28" spans="1:14" ht="15.75">
      <c r="A28" s="284"/>
      <c r="B28" s="287"/>
      <c r="C28" s="289"/>
      <c r="D28" s="295"/>
      <c r="E28" s="295"/>
      <c r="F28" s="295"/>
      <c r="G28" s="295"/>
      <c r="H28" s="295"/>
      <c r="I28" s="295"/>
      <c r="J28" s="295"/>
      <c r="K28" s="295"/>
      <c r="L28" s="295"/>
    </row>
    <row r="29" spans="1:14" ht="15.75">
      <c r="A29" s="293"/>
      <c r="B29" s="294" t="s">
        <v>109</v>
      </c>
      <c r="C29" s="292">
        <f>SUM(C4:C27)</f>
        <v>46779</v>
      </c>
      <c r="D29" s="295"/>
      <c r="E29" s="295"/>
      <c r="F29" s="295"/>
      <c r="G29" s="295">
        <f>SUM(G4:G28)</f>
        <v>46764</v>
      </c>
      <c r="H29" s="295">
        <f>SUM(H4:H28)</f>
        <v>15</v>
      </c>
      <c r="I29" s="295"/>
      <c r="J29" s="295"/>
      <c r="K29" s="295"/>
      <c r="L29" s="295"/>
    </row>
    <row r="30" spans="1:14" ht="15.75">
      <c r="A30" s="295"/>
      <c r="B30" s="295"/>
      <c r="C30" s="297"/>
      <c r="D30" s="295"/>
      <c r="E30" s="295"/>
      <c r="F30" s="295" t="s">
        <v>281</v>
      </c>
      <c r="G30" s="299">
        <f>GRCF!D29</f>
        <v>-0.25469799999999998</v>
      </c>
      <c r="H30" s="295"/>
      <c r="I30" s="295"/>
      <c r="J30" s="295"/>
      <c r="K30" s="295"/>
      <c r="L30" s="295"/>
    </row>
    <row r="31" spans="1:14" ht="15.75">
      <c r="A31" s="295"/>
      <c r="B31" s="295"/>
      <c r="C31" s="295"/>
      <c r="D31" s="295"/>
      <c r="E31" s="295"/>
      <c r="F31" s="295"/>
      <c r="G31" s="295">
        <f>G29*G30</f>
        <v>-11910.697271999999</v>
      </c>
      <c r="H31" s="295"/>
      <c r="I31" s="295"/>
      <c r="J31" s="295"/>
      <c r="K31" s="295"/>
      <c r="L31" s="295"/>
    </row>
    <row r="32" spans="1:14" ht="15.75">
      <c r="A32" s="295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</row>
    <row r="33" spans="1:12" ht="15.75">
      <c r="A33" s="295"/>
      <c r="B33" s="295" t="s">
        <v>282</v>
      </c>
      <c r="C33" s="301">
        <f>ROUND(G31,0)</f>
        <v>-11911</v>
      </c>
      <c r="D33" s="295"/>
      <c r="E33" s="295"/>
      <c r="F33" s="295"/>
      <c r="G33" s="295"/>
      <c r="H33" s="295"/>
      <c r="I33" s="295"/>
      <c r="J33" s="295"/>
      <c r="K33" s="295"/>
      <c r="L33" s="295"/>
    </row>
    <row r="34" spans="1:12" ht="15.75">
      <c r="A34" s="295"/>
      <c r="B34" s="295"/>
      <c r="C34" s="295"/>
      <c r="D34" s="295"/>
      <c r="E34" s="295"/>
      <c r="F34" s="295"/>
      <c r="G34" s="295"/>
      <c r="H34" s="295"/>
      <c r="I34" s="295"/>
      <c r="J34" s="295"/>
      <c r="K34" s="295"/>
      <c r="L34" s="295"/>
    </row>
    <row r="35" spans="1:12" ht="15.75">
      <c r="A35" s="295"/>
      <c r="B35" s="295" t="s">
        <v>284</v>
      </c>
      <c r="C35" s="297">
        <f>SUM(C29:C33)</f>
        <v>34868</v>
      </c>
      <c r="D35" s="295"/>
      <c r="E35" s="295"/>
      <c r="F35" s="295"/>
      <c r="G35" s="295"/>
      <c r="H35" s="295"/>
      <c r="I35" s="295"/>
      <c r="J35" s="295"/>
      <c r="K35" s="295"/>
      <c r="L35" s="295"/>
    </row>
    <row r="36" spans="1:12" ht="15.75">
      <c r="A36" s="295"/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</row>
    <row r="37" spans="1:12" ht="15.75">
      <c r="A37" s="295"/>
      <c r="B37" s="295" t="s">
        <v>283</v>
      </c>
      <c r="C37" s="299">
        <f>'Capitalization to RB - COC'!F15</f>
        <v>0.98499999999999999</v>
      </c>
      <c r="D37" s="295"/>
      <c r="E37" s="295"/>
      <c r="F37" s="295"/>
      <c r="G37" s="295"/>
      <c r="H37" s="295"/>
      <c r="I37" s="295"/>
      <c r="J37" s="295"/>
      <c r="K37" s="295"/>
      <c r="L37" s="295"/>
    </row>
    <row r="38" spans="1:12" ht="15.75">
      <c r="A38" s="295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</row>
    <row r="39" spans="1:12" ht="15.75">
      <c r="A39" s="295"/>
      <c r="B39" s="295" t="s">
        <v>285</v>
      </c>
      <c r="C39" s="300">
        <f>C35*C37</f>
        <v>34344.979999999996</v>
      </c>
      <c r="D39" s="295"/>
      <c r="E39" s="295"/>
      <c r="F39" s="295"/>
      <c r="G39" s="295"/>
      <c r="H39" s="295"/>
      <c r="I39" s="295"/>
      <c r="J39" s="295"/>
      <c r="K39" s="295"/>
      <c r="L39" s="295"/>
    </row>
    <row r="40" spans="1:12" ht="15.75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</row>
    <row r="41" spans="1:12" ht="15.75">
      <c r="A41" s="295"/>
      <c r="B41" s="295" t="s">
        <v>286</v>
      </c>
      <c r="C41" s="299">
        <f>'Capitalization to RB - COC'!U22</f>
        <v>8.1210285068249982E-2</v>
      </c>
      <c r="D41" s="295"/>
      <c r="E41" s="295"/>
      <c r="F41" s="295"/>
      <c r="G41" s="295"/>
      <c r="H41" s="295"/>
      <c r="I41" s="295"/>
      <c r="J41" s="295"/>
      <c r="K41" s="295"/>
      <c r="L41" s="295"/>
    </row>
    <row r="42" spans="1:12" ht="15.75">
      <c r="A42" s="295"/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</row>
    <row r="43" spans="1:12" ht="16.5" thickBot="1">
      <c r="A43" s="295"/>
      <c r="B43" s="295" t="s">
        <v>287</v>
      </c>
      <c r="C43" s="302">
        <f>ROUND(C39*C41,0)</f>
        <v>2789</v>
      </c>
      <c r="D43" s="295"/>
      <c r="E43" s="295"/>
      <c r="F43" s="295"/>
      <c r="G43" s="295"/>
      <c r="H43" s="295"/>
      <c r="I43" s="295"/>
      <c r="J43" s="295"/>
      <c r="K43" s="295"/>
      <c r="L43" s="295"/>
    </row>
    <row r="44" spans="1:12" ht="16.5" thickTop="1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</row>
    <row r="45" spans="1:12" ht="15.75">
      <c r="A45" s="295"/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95"/>
    </row>
    <row r="46" spans="1:12" ht="15.75">
      <c r="A46" s="295"/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</row>
    <row r="47" spans="1:12" ht="15.75">
      <c r="A47" s="295"/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</row>
    <row r="48" spans="1:12" ht="15.75">
      <c r="A48" s="295"/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5"/>
    </row>
    <row r="49" spans="1:12" ht="15.75">
      <c r="A49" s="295"/>
      <c r="B49" s="295"/>
      <c r="C49" s="295"/>
      <c r="D49" s="295"/>
      <c r="E49" s="295"/>
      <c r="F49" s="295"/>
      <c r="G49" s="295"/>
      <c r="H49" s="295"/>
      <c r="I49" s="295"/>
      <c r="J49" s="295"/>
      <c r="K49" s="295"/>
      <c r="L49" s="295"/>
    </row>
    <row r="50" spans="1:12" ht="15.75">
      <c r="A50" s="295"/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</row>
    <row r="51" spans="1:12" ht="15.75">
      <c r="A51" s="295"/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</row>
    <row r="52" spans="1:12" ht="15.75">
      <c r="A52" s="295"/>
      <c r="B52" s="295"/>
      <c r="C52" s="295"/>
      <c r="D52" s="295"/>
      <c r="E52" s="295"/>
      <c r="F52" s="295"/>
      <c r="G52" s="295"/>
      <c r="H52" s="295"/>
      <c r="I52" s="295"/>
      <c r="J52" s="295"/>
      <c r="K52" s="295"/>
      <c r="L52" s="295"/>
    </row>
    <row r="53" spans="1:12" ht="15.75">
      <c r="A53" s="295"/>
      <c r="B53" s="295"/>
      <c r="C53" s="295"/>
      <c r="D53" s="295"/>
      <c r="E53" s="295"/>
      <c r="F53" s="295"/>
      <c r="G53" s="295"/>
      <c r="H53" s="295"/>
      <c r="I53" s="295"/>
      <c r="J53" s="295"/>
      <c r="K53" s="295"/>
      <c r="L53" s="295"/>
    </row>
    <row r="54" spans="1:12" ht="15.75">
      <c r="A54" s="295"/>
      <c r="B54" s="295"/>
      <c r="C54" s="295"/>
      <c r="D54" s="295"/>
      <c r="E54" s="295"/>
      <c r="F54" s="295"/>
      <c r="G54" s="295"/>
      <c r="H54" s="295"/>
      <c r="I54" s="295"/>
      <c r="J54" s="295"/>
      <c r="K54" s="295"/>
      <c r="L54" s="295"/>
    </row>
    <row r="55" spans="1:12" ht="15.75">
      <c r="A55" s="295"/>
      <c r="B55" s="295"/>
      <c r="C55" s="295"/>
      <c r="D55" s="295"/>
      <c r="E55" s="295"/>
      <c r="F55" s="295"/>
      <c r="G55" s="295"/>
      <c r="H55" s="295"/>
      <c r="I55" s="295"/>
      <c r="J55" s="295"/>
      <c r="K55" s="295"/>
      <c r="L55" s="295"/>
    </row>
    <row r="56" spans="1:12" ht="15.75">
      <c r="A56" s="295"/>
      <c r="B56" s="295"/>
      <c r="C56" s="295"/>
      <c r="D56" s="295"/>
      <c r="E56" s="295"/>
      <c r="F56" s="295"/>
      <c r="G56" s="295"/>
      <c r="H56" s="295"/>
      <c r="I56" s="295"/>
      <c r="J56" s="295"/>
      <c r="K56" s="295"/>
      <c r="L56" s="295"/>
    </row>
    <row r="57" spans="1:12" ht="15.75">
      <c r="A57" s="295"/>
      <c r="B57" s="295"/>
      <c r="C57" s="295"/>
      <c r="D57" s="295"/>
      <c r="E57" s="295"/>
      <c r="F57" s="295"/>
      <c r="G57" s="295"/>
      <c r="H57" s="295"/>
      <c r="I57" s="295"/>
      <c r="J57" s="295"/>
      <c r="K57" s="295"/>
      <c r="L57" s="295"/>
    </row>
    <row r="58" spans="1:12" ht="15.75">
      <c r="A58" s="295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</row>
    <row r="59" spans="1:12" ht="15.75">
      <c r="A59" s="295"/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L59" s="295"/>
    </row>
    <row r="60" spans="1:12" ht="15.75">
      <c r="A60" s="295"/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</row>
    <row r="61" spans="1:12" ht="15.75">
      <c r="A61" s="295"/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</row>
    <row r="62" spans="1:12" ht="15.75">
      <c r="A62" s="295"/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</row>
    <row r="63" spans="1:12" ht="15.75">
      <c r="A63" s="295"/>
      <c r="B63" s="295"/>
      <c r="C63" s="295"/>
      <c r="D63" s="295"/>
      <c r="E63" s="295"/>
      <c r="F63" s="295"/>
      <c r="G63" s="295"/>
      <c r="H63" s="295"/>
      <c r="I63" s="295"/>
      <c r="J63" s="295"/>
      <c r="K63" s="295"/>
      <c r="L63" s="295"/>
    </row>
    <row r="64" spans="1:12" ht="15.75">
      <c r="A64" s="295"/>
      <c r="B64" s="295"/>
      <c r="C64" s="295"/>
      <c r="D64" s="295"/>
      <c r="E64" s="295"/>
      <c r="F64" s="295"/>
      <c r="G64" s="295"/>
      <c r="H64" s="295"/>
      <c r="I64" s="295"/>
      <c r="J64" s="295"/>
      <c r="K64" s="295"/>
      <c r="L64" s="295"/>
    </row>
    <row r="65" spans="1:12" ht="15.75">
      <c r="A65" s="295"/>
      <c r="B65" s="295"/>
      <c r="C65" s="295"/>
      <c r="D65" s="295"/>
      <c r="E65" s="295"/>
      <c r="F65" s="295"/>
      <c r="G65" s="295"/>
      <c r="H65" s="295"/>
      <c r="I65" s="295"/>
      <c r="J65" s="295"/>
      <c r="K65" s="295"/>
      <c r="L65" s="295"/>
    </row>
    <row r="66" spans="1:12" ht="15.75">
      <c r="A66" s="295"/>
      <c r="B66" s="295"/>
      <c r="C66" s="295"/>
      <c r="D66" s="295"/>
      <c r="E66" s="295"/>
      <c r="F66" s="295"/>
      <c r="G66" s="295"/>
      <c r="H66" s="295"/>
      <c r="I66" s="295"/>
      <c r="J66" s="295"/>
      <c r="K66" s="295"/>
      <c r="L66" s="295"/>
    </row>
    <row r="67" spans="1:12" ht="15.75">
      <c r="A67" s="295"/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</row>
    <row r="68" spans="1:12" ht="15.75">
      <c r="A68" s="295"/>
      <c r="B68" s="295"/>
      <c r="C68" s="295"/>
      <c r="D68" s="295"/>
      <c r="E68" s="295"/>
      <c r="F68" s="295"/>
      <c r="G68" s="295"/>
      <c r="H68" s="295"/>
      <c r="I68" s="295"/>
      <c r="J68" s="295"/>
      <c r="K68" s="295"/>
      <c r="L68" s="295"/>
    </row>
    <row r="69" spans="1:12" ht="15.75">
      <c r="A69" s="295"/>
      <c r="B69" s="295"/>
      <c r="C69" s="295"/>
      <c r="D69" s="295"/>
      <c r="E69" s="295"/>
      <c r="F69" s="295"/>
      <c r="G69" s="295"/>
      <c r="H69" s="295"/>
      <c r="I69" s="295"/>
      <c r="J69" s="295"/>
      <c r="K69" s="295"/>
      <c r="L69" s="295"/>
    </row>
    <row r="70" spans="1:12" ht="15.75">
      <c r="A70" s="295"/>
      <c r="B70" s="295"/>
      <c r="C70" s="295"/>
      <c r="D70" s="295"/>
      <c r="E70" s="295"/>
      <c r="F70" s="295"/>
      <c r="G70" s="295"/>
      <c r="H70" s="295"/>
      <c r="I70" s="295"/>
      <c r="J70" s="295"/>
      <c r="K70" s="295"/>
      <c r="L70" s="295"/>
    </row>
    <row r="71" spans="1:12" ht="15.75">
      <c r="A71" s="295"/>
      <c r="B71" s="295"/>
      <c r="C71" s="295"/>
      <c r="D71" s="295"/>
      <c r="E71" s="295"/>
      <c r="F71" s="295"/>
      <c r="G71" s="295"/>
      <c r="H71" s="295"/>
      <c r="I71" s="295"/>
      <c r="J71" s="295"/>
      <c r="K71" s="295"/>
      <c r="L71" s="295"/>
    </row>
    <row r="72" spans="1:12" ht="15.75">
      <c r="A72" s="295"/>
      <c r="B72" s="295"/>
      <c r="C72" s="295"/>
      <c r="D72" s="295"/>
      <c r="E72" s="295"/>
      <c r="F72" s="295"/>
      <c r="G72" s="295"/>
      <c r="H72" s="295"/>
      <c r="I72" s="295"/>
      <c r="J72" s="295"/>
      <c r="K72" s="295"/>
      <c r="L72" s="295"/>
    </row>
    <row r="73" spans="1:12" ht="15.75">
      <c r="A73" s="295"/>
      <c r="B73" s="295"/>
      <c r="C73" s="295"/>
      <c r="D73" s="295"/>
      <c r="E73" s="295"/>
      <c r="F73" s="295"/>
      <c r="G73" s="295"/>
      <c r="H73" s="295"/>
      <c r="I73" s="295"/>
      <c r="J73" s="295"/>
      <c r="K73" s="295"/>
      <c r="L73" s="295"/>
    </row>
    <row r="74" spans="1:12" ht="15.75">
      <c r="A74" s="295"/>
      <c r="B74" s="295"/>
      <c r="C74" s="295"/>
      <c r="D74" s="295"/>
      <c r="E74" s="295"/>
      <c r="F74" s="295"/>
      <c r="G74" s="295"/>
      <c r="H74" s="295"/>
      <c r="I74" s="295"/>
      <c r="J74" s="295"/>
      <c r="K74" s="295"/>
      <c r="L74" s="295"/>
    </row>
    <row r="75" spans="1:12" ht="15.75">
      <c r="A75" s="295"/>
      <c r="B75" s="295"/>
      <c r="C75" s="295"/>
      <c r="D75" s="295"/>
      <c r="E75" s="295"/>
      <c r="F75" s="295"/>
      <c r="G75" s="295"/>
      <c r="H75" s="295"/>
      <c r="I75" s="295"/>
      <c r="J75" s="295"/>
      <c r="K75" s="295"/>
      <c r="L75" s="295"/>
    </row>
    <row r="76" spans="1:12" ht="15.75">
      <c r="A76" s="295"/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</row>
    <row r="77" spans="1:12" ht="15.75">
      <c r="A77" s="295"/>
      <c r="B77" s="295"/>
      <c r="C77" s="295"/>
      <c r="D77" s="295"/>
      <c r="E77" s="295"/>
      <c r="F77" s="295"/>
      <c r="G77" s="295"/>
      <c r="H77" s="295"/>
      <c r="I77" s="295"/>
      <c r="J77" s="295"/>
      <c r="K77" s="295"/>
      <c r="L77" s="295"/>
    </row>
    <row r="78" spans="1:12" ht="15.75">
      <c r="A78" s="295"/>
      <c r="B78" s="295"/>
      <c r="C78" s="295"/>
      <c r="D78" s="295"/>
      <c r="E78" s="295"/>
      <c r="F78" s="295"/>
      <c r="G78" s="295"/>
      <c r="H78" s="295"/>
      <c r="I78" s="295"/>
      <c r="J78" s="295"/>
      <c r="K78" s="295"/>
      <c r="L78" s="295"/>
    </row>
    <row r="79" spans="1:12" ht="15.75">
      <c r="A79" s="295"/>
      <c r="B79" s="295"/>
      <c r="C79" s="295"/>
      <c r="D79" s="295"/>
      <c r="E79" s="295"/>
      <c r="F79" s="295"/>
      <c r="G79" s="295"/>
      <c r="H79" s="295"/>
      <c r="I79" s="295"/>
      <c r="J79" s="295"/>
      <c r="K79" s="295"/>
      <c r="L79" s="295"/>
    </row>
    <row r="80" spans="1:12" ht="15.75">
      <c r="A80" s="295"/>
      <c r="B80" s="295"/>
      <c r="C80" s="295"/>
      <c r="D80" s="295"/>
      <c r="E80" s="295"/>
      <c r="F80" s="295"/>
      <c r="G80" s="295"/>
      <c r="H80" s="295"/>
      <c r="I80" s="295"/>
      <c r="J80" s="295"/>
      <c r="K80" s="295"/>
      <c r="L80" s="295"/>
    </row>
    <row r="81" spans="1:12" ht="15.75">
      <c r="A81" s="295"/>
      <c r="B81" s="295"/>
      <c r="C81" s="295"/>
      <c r="D81" s="295"/>
      <c r="E81" s="295"/>
      <c r="F81" s="295"/>
      <c r="G81" s="295"/>
      <c r="H81" s="295"/>
      <c r="I81" s="295"/>
      <c r="J81" s="295"/>
      <c r="K81" s="295"/>
      <c r="L81" s="295"/>
    </row>
    <row r="82" spans="1:12" ht="15.75">
      <c r="A82" s="295"/>
      <c r="B82" s="295"/>
      <c r="C82" s="295"/>
      <c r="D82" s="295"/>
      <c r="E82" s="295"/>
      <c r="F82" s="295"/>
      <c r="G82" s="295"/>
      <c r="H82" s="295"/>
      <c r="I82" s="295"/>
      <c r="J82" s="295"/>
      <c r="K82" s="295"/>
      <c r="L82" s="295"/>
    </row>
    <row r="83" spans="1:12" ht="15.75">
      <c r="A83" s="295"/>
      <c r="B83" s="295"/>
      <c r="C83" s="295"/>
      <c r="D83" s="295"/>
      <c r="E83" s="295"/>
      <c r="F83" s="295"/>
      <c r="G83" s="295"/>
      <c r="H83" s="295"/>
      <c r="I83" s="295"/>
      <c r="J83" s="295"/>
      <c r="K83" s="295"/>
      <c r="L83" s="295"/>
    </row>
    <row r="84" spans="1:12" ht="15.75">
      <c r="A84" s="295"/>
      <c r="B84" s="295"/>
      <c r="C84" s="295"/>
      <c r="D84" s="295"/>
      <c r="E84" s="295"/>
      <c r="F84" s="295"/>
      <c r="G84" s="295"/>
      <c r="H84" s="295"/>
      <c r="I84" s="295"/>
      <c r="J84" s="295"/>
      <c r="K84" s="295"/>
      <c r="L84" s="295"/>
    </row>
    <row r="85" spans="1:12" ht="15.75">
      <c r="A85" s="295"/>
      <c r="B85" s="295"/>
      <c r="C85" s="295"/>
      <c r="D85" s="295"/>
      <c r="E85" s="295"/>
      <c r="F85" s="295"/>
      <c r="G85" s="295"/>
      <c r="H85" s="295"/>
      <c r="I85" s="295"/>
      <c r="J85" s="295"/>
      <c r="K85" s="295"/>
      <c r="L85" s="295"/>
    </row>
    <row r="86" spans="1:12" ht="15.75">
      <c r="A86" s="295"/>
      <c r="B86" s="295"/>
      <c r="C86" s="295"/>
      <c r="D86" s="295"/>
      <c r="E86" s="295"/>
      <c r="F86" s="295"/>
      <c r="G86" s="295"/>
      <c r="H86" s="295"/>
      <c r="I86" s="295"/>
      <c r="J86" s="295"/>
      <c r="K86" s="295"/>
      <c r="L86" s="295"/>
    </row>
    <row r="87" spans="1:12" ht="15.75">
      <c r="A87" s="295"/>
      <c r="B87" s="295"/>
      <c r="C87" s="295"/>
      <c r="D87" s="295"/>
      <c r="E87" s="295"/>
      <c r="F87" s="295"/>
      <c r="G87" s="295"/>
      <c r="H87" s="295"/>
      <c r="I87" s="295"/>
      <c r="J87" s="295"/>
      <c r="K87" s="295"/>
      <c r="L87" s="295"/>
    </row>
    <row r="88" spans="1:12" ht="15.75">
      <c r="A88" s="295"/>
      <c r="B88" s="295"/>
      <c r="C88" s="295"/>
      <c r="D88" s="295"/>
      <c r="E88" s="295"/>
      <c r="F88" s="295"/>
      <c r="G88" s="295"/>
      <c r="H88" s="295"/>
      <c r="I88" s="295"/>
      <c r="J88" s="295"/>
      <c r="K88" s="295"/>
      <c r="L88" s="295"/>
    </row>
    <row r="89" spans="1:12" ht="15.75">
      <c r="A89" s="295"/>
      <c r="B89" s="295"/>
      <c r="C89" s="295"/>
      <c r="D89" s="295"/>
      <c r="E89" s="295"/>
      <c r="F89" s="295"/>
      <c r="G89" s="295"/>
      <c r="H89" s="295"/>
      <c r="I89" s="295"/>
      <c r="J89" s="295"/>
      <c r="K89" s="295"/>
      <c r="L89" s="295"/>
    </row>
    <row r="90" spans="1:12" ht="15.75">
      <c r="A90" s="295"/>
      <c r="B90" s="295"/>
      <c r="C90" s="295"/>
      <c r="D90" s="295"/>
      <c r="E90" s="295"/>
      <c r="F90" s="295"/>
      <c r="G90" s="295"/>
      <c r="H90" s="295"/>
      <c r="I90" s="295"/>
      <c r="J90" s="295"/>
      <c r="K90" s="295"/>
      <c r="L90" s="295"/>
    </row>
    <row r="91" spans="1:12" ht="15.75">
      <c r="A91" s="295"/>
      <c r="B91" s="295"/>
      <c r="C91" s="295"/>
      <c r="D91" s="295"/>
      <c r="E91" s="295"/>
      <c r="F91" s="295"/>
      <c r="G91" s="295"/>
      <c r="H91" s="295"/>
      <c r="I91" s="295"/>
      <c r="J91" s="295"/>
      <c r="K91" s="295"/>
      <c r="L91" s="295"/>
    </row>
    <row r="92" spans="1:12" ht="15.75">
      <c r="A92" s="295"/>
      <c r="B92" s="295"/>
      <c r="C92" s="295"/>
      <c r="D92" s="295"/>
      <c r="E92" s="295"/>
      <c r="F92" s="295"/>
      <c r="G92" s="295"/>
      <c r="H92" s="295"/>
      <c r="I92" s="295"/>
      <c r="J92" s="295"/>
      <c r="K92" s="295"/>
      <c r="L92" s="295"/>
    </row>
    <row r="93" spans="1:12" ht="15.75">
      <c r="A93" s="295"/>
      <c r="B93" s="295"/>
      <c r="C93" s="295"/>
      <c r="D93" s="295"/>
      <c r="E93" s="295"/>
      <c r="F93" s="295"/>
      <c r="G93" s="295"/>
      <c r="H93" s="295"/>
      <c r="I93" s="295"/>
      <c r="J93" s="295"/>
      <c r="K93" s="295"/>
      <c r="L93" s="295"/>
    </row>
    <row r="94" spans="1:12" ht="15.75">
      <c r="A94" s="295"/>
      <c r="B94" s="295"/>
      <c r="C94" s="295"/>
      <c r="D94" s="295"/>
      <c r="E94" s="295"/>
      <c r="F94" s="295"/>
      <c r="G94" s="295"/>
      <c r="H94" s="295"/>
      <c r="I94" s="295"/>
      <c r="J94" s="295"/>
      <c r="K94" s="295"/>
      <c r="L94" s="295"/>
    </row>
    <row r="95" spans="1:12" ht="15.75">
      <c r="A95" s="295"/>
      <c r="B95" s="295"/>
      <c r="C95" s="295"/>
      <c r="D95" s="295"/>
      <c r="E95" s="295"/>
      <c r="F95" s="295"/>
      <c r="G95" s="295"/>
      <c r="H95" s="295"/>
      <c r="I95" s="295"/>
      <c r="J95" s="295"/>
      <c r="K95" s="295"/>
      <c r="L95" s="295"/>
    </row>
    <row r="96" spans="1:12" ht="15.75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</row>
    <row r="97" spans="1:12" ht="15.75">
      <c r="A97" s="295"/>
      <c r="B97" s="295"/>
      <c r="C97" s="295"/>
      <c r="D97" s="295"/>
      <c r="E97" s="295"/>
      <c r="F97" s="295"/>
      <c r="G97" s="295"/>
      <c r="H97" s="295"/>
      <c r="I97" s="295"/>
      <c r="J97" s="295"/>
      <c r="K97" s="295"/>
      <c r="L97" s="295"/>
    </row>
    <row r="98" spans="1:12" ht="15.75">
      <c r="A98" s="295"/>
      <c r="B98" s="295"/>
      <c r="C98" s="295"/>
      <c r="D98" s="295"/>
      <c r="E98" s="295"/>
      <c r="F98" s="295"/>
      <c r="G98" s="295"/>
      <c r="H98" s="295"/>
      <c r="I98" s="295"/>
      <c r="J98" s="295"/>
      <c r="K98" s="295"/>
      <c r="L98" s="295"/>
    </row>
    <row r="99" spans="1:12" ht="15.75">
      <c r="A99" s="295"/>
      <c r="B99" s="295"/>
      <c r="C99" s="295"/>
      <c r="D99" s="295"/>
      <c r="E99" s="295"/>
      <c r="F99" s="295"/>
      <c r="G99" s="295"/>
      <c r="H99" s="295"/>
      <c r="I99" s="295"/>
      <c r="J99" s="295"/>
      <c r="K99" s="295"/>
      <c r="L99" s="295"/>
    </row>
    <row r="100" spans="1:12" ht="15.75">
      <c r="A100" s="295"/>
      <c r="B100" s="295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</row>
    <row r="101" spans="1:12" ht="15.75">
      <c r="A101" s="295"/>
      <c r="B101" s="295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</row>
    <row r="102" spans="1:12" ht="15.75">
      <c r="A102" s="295"/>
      <c r="B102" s="295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</row>
    <row r="103" spans="1:12" ht="15.75">
      <c r="A103" s="295"/>
      <c r="B103" s="295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</row>
    <row r="104" spans="1:12" ht="15.75">
      <c r="A104" s="295"/>
      <c r="B104" s="295"/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</row>
    <row r="105" spans="1:12" ht="15.75">
      <c r="A105" s="295"/>
      <c r="B105" s="295"/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</row>
    <row r="106" spans="1:12" ht="15.75">
      <c r="A106" s="295"/>
      <c r="B106" s="295"/>
      <c r="C106" s="295"/>
      <c r="D106" s="295"/>
      <c r="E106" s="295"/>
      <c r="F106" s="295"/>
      <c r="G106" s="295"/>
      <c r="H106" s="295"/>
      <c r="I106" s="295"/>
      <c r="J106" s="295"/>
      <c r="K106" s="295"/>
      <c r="L106" s="295"/>
    </row>
    <row r="107" spans="1:12" ht="15.75">
      <c r="A107" s="295"/>
      <c r="B107" s="295"/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</row>
    <row r="108" spans="1:12" ht="15.75">
      <c r="A108" s="295"/>
      <c r="B108" s="295"/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</row>
    <row r="109" spans="1:12" ht="15.75">
      <c r="A109" s="295"/>
      <c r="B109" s="295"/>
      <c r="C109" s="295"/>
      <c r="D109" s="295"/>
      <c r="E109" s="295"/>
      <c r="F109" s="295"/>
      <c r="G109" s="295"/>
      <c r="H109" s="295"/>
      <c r="I109" s="295"/>
      <c r="J109" s="295"/>
      <c r="K109" s="295"/>
      <c r="L109" s="295"/>
    </row>
    <row r="110" spans="1:12" ht="15.75">
      <c r="A110" s="295"/>
      <c r="B110" s="295"/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</row>
    <row r="111" spans="1:12" ht="15.75">
      <c r="A111" s="295"/>
      <c r="B111" s="295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</row>
    <row r="112" spans="1:12" ht="15.75">
      <c r="A112" s="295"/>
      <c r="B112" s="295"/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</row>
    <row r="113" spans="1:12" ht="15.7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</row>
    <row r="114" spans="1:12" ht="15.75">
      <c r="A114" s="295"/>
      <c r="B114" s="295"/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</row>
    <row r="115" spans="1:12" ht="15.75">
      <c r="A115" s="295"/>
      <c r="B115" s="295"/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</row>
    <row r="116" spans="1:12" ht="15.75">
      <c r="A116" s="295"/>
      <c r="B116" s="295"/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</row>
    <row r="117" spans="1:12" ht="15.75">
      <c r="A117" s="295"/>
      <c r="B117" s="295"/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</row>
    <row r="118" spans="1:12" ht="15.75">
      <c r="A118" s="295"/>
      <c r="B118" s="295"/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</row>
    <row r="119" spans="1:12" ht="15.75">
      <c r="A119" s="295"/>
      <c r="B119" s="295"/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</row>
    <row r="120" spans="1:12" ht="15.75">
      <c r="A120" s="295"/>
      <c r="B120" s="295"/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</row>
    <row r="121" spans="1:12" ht="15.75">
      <c r="A121" s="295"/>
      <c r="B121" s="295"/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</row>
    <row r="122" spans="1:12" ht="15.75">
      <c r="A122" s="295"/>
      <c r="B122" s="295"/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</row>
    <row r="123" spans="1:12" ht="15.75">
      <c r="A123" s="295"/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</row>
    <row r="124" spans="1:12" ht="15.75">
      <c r="A124" s="295"/>
      <c r="B124" s="295"/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</row>
    <row r="125" spans="1:12" ht="15.75">
      <c r="A125" s="295"/>
      <c r="B125" s="295"/>
      <c r="C125" s="295"/>
      <c r="D125" s="295"/>
      <c r="E125" s="295"/>
      <c r="F125" s="295"/>
      <c r="G125" s="295"/>
      <c r="H125" s="295"/>
      <c r="I125" s="295"/>
      <c r="J125" s="295"/>
      <c r="K125" s="295"/>
      <c r="L125" s="295"/>
    </row>
    <row r="126" spans="1:12" ht="15.75">
      <c r="A126" s="295"/>
      <c r="B126" s="295"/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</row>
    <row r="127" spans="1:12" ht="15.75">
      <c r="A127" s="295"/>
      <c r="B127" s="295"/>
      <c r="C127" s="295"/>
      <c r="D127" s="295"/>
      <c r="E127" s="295"/>
      <c r="F127" s="295"/>
      <c r="G127" s="295"/>
      <c r="H127" s="295"/>
      <c r="I127" s="295"/>
      <c r="J127" s="295"/>
      <c r="K127" s="295"/>
      <c r="L127" s="295"/>
    </row>
    <row r="128" spans="1:12" ht="15.75">
      <c r="A128" s="295"/>
      <c r="B128" s="295"/>
      <c r="C128" s="295"/>
      <c r="D128" s="295"/>
      <c r="E128" s="295"/>
      <c r="F128" s="295"/>
      <c r="G128" s="295"/>
      <c r="H128" s="295"/>
      <c r="I128" s="295"/>
      <c r="J128" s="295"/>
      <c r="K128" s="295"/>
      <c r="L128" s="295"/>
    </row>
    <row r="129" spans="1:12" ht="15.75">
      <c r="A129" s="295"/>
      <c r="B129" s="295"/>
      <c r="C129" s="295"/>
      <c r="D129" s="295"/>
      <c r="E129" s="295"/>
      <c r="F129" s="295"/>
      <c r="G129" s="295"/>
      <c r="H129" s="295"/>
      <c r="I129" s="295"/>
      <c r="J129" s="295"/>
      <c r="K129" s="295"/>
      <c r="L129" s="295"/>
    </row>
    <row r="130" spans="1:12" ht="15.75">
      <c r="A130" s="295"/>
      <c r="B130" s="295"/>
      <c r="C130" s="295"/>
      <c r="D130" s="295"/>
      <c r="E130" s="295"/>
      <c r="F130" s="295"/>
      <c r="G130" s="295"/>
      <c r="H130" s="295"/>
      <c r="I130" s="295"/>
      <c r="J130" s="295"/>
      <c r="K130" s="295"/>
      <c r="L130" s="295"/>
    </row>
    <row r="131" spans="1:12" ht="15.75">
      <c r="A131" s="295"/>
      <c r="B131" s="295"/>
      <c r="C131" s="295"/>
      <c r="D131" s="295"/>
      <c r="E131" s="295"/>
      <c r="F131" s="295"/>
      <c r="G131" s="295"/>
      <c r="H131" s="295"/>
      <c r="I131" s="295"/>
      <c r="J131" s="295"/>
      <c r="K131" s="295"/>
      <c r="L131" s="295"/>
    </row>
    <row r="132" spans="1:12" ht="15.75">
      <c r="A132" s="295"/>
      <c r="B132" s="295"/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</row>
    <row r="133" spans="1:12" ht="15.75">
      <c r="A133" s="295"/>
      <c r="B133" s="295"/>
      <c r="C133" s="295"/>
      <c r="D133" s="295"/>
      <c r="E133" s="295"/>
      <c r="F133" s="295"/>
      <c r="G133" s="295"/>
      <c r="H133" s="295"/>
      <c r="I133" s="295"/>
      <c r="J133" s="295"/>
      <c r="K133" s="295"/>
      <c r="L133" s="295"/>
    </row>
    <row r="134" spans="1:12" ht="15.75">
      <c r="A134" s="295"/>
      <c r="B134" s="295"/>
      <c r="C134" s="295"/>
      <c r="D134" s="295"/>
      <c r="E134" s="295"/>
      <c r="F134" s="295"/>
      <c r="G134" s="295"/>
      <c r="H134" s="295"/>
      <c r="I134" s="295"/>
      <c r="J134" s="295"/>
      <c r="K134" s="295"/>
      <c r="L134" s="295"/>
    </row>
    <row r="135" spans="1:12" ht="15.75">
      <c r="A135" s="295"/>
      <c r="B135" s="295"/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</row>
    <row r="136" spans="1:12" ht="15.75">
      <c r="A136" s="295"/>
      <c r="B136" s="295"/>
      <c r="C136" s="295"/>
      <c r="D136" s="295"/>
      <c r="E136" s="295"/>
      <c r="F136" s="295"/>
      <c r="G136" s="295"/>
      <c r="H136" s="295"/>
      <c r="I136" s="295"/>
      <c r="J136" s="295"/>
      <c r="K136" s="295"/>
      <c r="L136" s="295"/>
    </row>
    <row r="137" spans="1:12" ht="15.75">
      <c r="A137" s="295"/>
      <c r="B137" s="295"/>
      <c r="C137" s="295"/>
      <c r="D137" s="295"/>
      <c r="E137" s="295"/>
      <c r="F137" s="295"/>
      <c r="G137" s="295"/>
      <c r="H137" s="295"/>
      <c r="I137" s="295"/>
      <c r="J137" s="295"/>
      <c r="K137" s="295"/>
      <c r="L137" s="295"/>
    </row>
    <row r="138" spans="1:12" ht="15.75">
      <c r="A138" s="295"/>
      <c r="B138" s="295"/>
      <c r="C138" s="295"/>
      <c r="D138" s="295"/>
      <c r="E138" s="295"/>
      <c r="F138" s="295"/>
      <c r="G138" s="295"/>
      <c r="H138" s="295"/>
      <c r="I138" s="295"/>
      <c r="J138" s="295"/>
      <c r="K138" s="295"/>
      <c r="L138" s="295"/>
    </row>
    <row r="139" spans="1:12" ht="15.75">
      <c r="A139" s="295"/>
      <c r="B139" s="295"/>
      <c r="C139" s="295"/>
      <c r="D139" s="295"/>
      <c r="E139" s="295"/>
      <c r="F139" s="295"/>
      <c r="G139" s="295"/>
      <c r="H139" s="295"/>
      <c r="I139" s="295"/>
      <c r="J139" s="295"/>
      <c r="K139" s="295"/>
      <c r="L139" s="295"/>
    </row>
    <row r="140" spans="1:12" ht="15.75">
      <c r="A140" s="295"/>
      <c r="B140" s="295"/>
      <c r="C140" s="295"/>
      <c r="D140" s="295"/>
      <c r="E140" s="295"/>
      <c r="F140" s="295"/>
      <c r="G140" s="295"/>
      <c r="H140" s="295"/>
      <c r="I140" s="295"/>
      <c r="J140" s="295"/>
      <c r="K140" s="295"/>
      <c r="L140" s="295"/>
    </row>
    <row r="141" spans="1:12" ht="15.75">
      <c r="A141" s="295"/>
      <c r="B141" s="295"/>
      <c r="C141" s="295"/>
      <c r="D141" s="295"/>
      <c r="E141" s="295"/>
      <c r="F141" s="295"/>
      <c r="G141" s="295"/>
      <c r="H141" s="295"/>
      <c r="I141" s="295"/>
      <c r="J141" s="295"/>
      <c r="K141" s="295"/>
      <c r="L141" s="295"/>
    </row>
    <row r="142" spans="1:12" ht="15.75">
      <c r="A142" s="295"/>
      <c r="B142" s="295"/>
      <c r="C142" s="295"/>
      <c r="D142" s="295"/>
      <c r="E142" s="295"/>
      <c r="F142" s="295"/>
      <c r="G142" s="295"/>
      <c r="H142" s="295"/>
      <c r="I142" s="295"/>
      <c r="J142" s="295"/>
      <c r="K142" s="295"/>
      <c r="L142" s="295"/>
    </row>
    <row r="143" spans="1:12" ht="15.75">
      <c r="A143" s="295"/>
      <c r="B143" s="295"/>
      <c r="C143" s="295"/>
      <c r="D143" s="295"/>
      <c r="E143" s="295"/>
      <c r="F143" s="295"/>
      <c r="G143" s="295"/>
      <c r="H143" s="295"/>
      <c r="I143" s="295"/>
      <c r="J143" s="295"/>
      <c r="K143" s="295"/>
      <c r="L143" s="295"/>
    </row>
    <row r="144" spans="1:12" ht="15.75">
      <c r="A144" s="295"/>
      <c r="B144" s="295"/>
      <c r="C144" s="295"/>
      <c r="D144" s="295"/>
      <c r="E144" s="295"/>
      <c r="F144" s="295"/>
      <c r="G144" s="295"/>
      <c r="H144" s="295"/>
      <c r="I144" s="295"/>
      <c r="J144" s="295"/>
      <c r="K144" s="295"/>
      <c r="L144" s="29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L40" sqref="L40"/>
    </sheetView>
  </sheetViews>
  <sheetFormatPr defaultRowHeight="12.75"/>
  <cols>
    <col min="1" max="1" width="12.7109375" style="338" customWidth="1"/>
    <col min="2" max="2" width="9.140625" style="338"/>
    <col min="3" max="3" width="12.85546875" style="338" bestFit="1" customWidth="1"/>
    <col min="4" max="4" width="9.140625" style="338"/>
    <col min="5" max="5" width="11.85546875" style="338" bestFit="1" customWidth="1"/>
    <col min="6" max="6" width="9.140625" style="338"/>
    <col min="7" max="7" width="14.140625" style="338" bestFit="1" customWidth="1"/>
    <col min="8" max="16384" width="9.140625" style="338"/>
  </cols>
  <sheetData>
    <row r="1" spans="1:8">
      <c r="A1" s="337" t="s">
        <v>51</v>
      </c>
      <c r="B1" s="337"/>
      <c r="C1" s="337"/>
      <c r="D1" s="337"/>
      <c r="E1" s="337"/>
      <c r="F1" s="337"/>
      <c r="G1" s="337"/>
    </row>
    <row r="2" spans="1:8">
      <c r="A2" s="337" t="s">
        <v>359</v>
      </c>
      <c r="B2" s="337"/>
      <c r="C2" s="337"/>
      <c r="D2" s="337"/>
      <c r="E2" s="337"/>
      <c r="F2" s="337"/>
      <c r="G2" s="337"/>
    </row>
    <row r="3" spans="1:8">
      <c r="D3" s="339"/>
    </row>
    <row r="4" spans="1:8">
      <c r="D4" s="339"/>
    </row>
    <row r="6" spans="1:8">
      <c r="C6" s="340" t="s">
        <v>177</v>
      </c>
      <c r="E6" s="340" t="s">
        <v>177</v>
      </c>
    </row>
    <row r="7" spans="1:8">
      <c r="C7" s="340" t="s">
        <v>360</v>
      </c>
      <c r="E7" s="340" t="s">
        <v>360</v>
      </c>
      <c r="G7" s="340" t="s">
        <v>177</v>
      </c>
    </row>
    <row r="8" spans="1:8">
      <c r="C8" s="340" t="s">
        <v>361</v>
      </c>
      <c r="E8" s="340" t="s">
        <v>361</v>
      </c>
      <c r="G8" s="340" t="s">
        <v>360</v>
      </c>
    </row>
    <row r="9" spans="1:8">
      <c r="C9" s="340" t="s">
        <v>362</v>
      </c>
      <c r="E9" s="340" t="s">
        <v>362</v>
      </c>
      <c r="G9" s="340" t="s">
        <v>361</v>
      </c>
    </row>
    <row r="10" spans="1:8">
      <c r="C10" s="340" t="s">
        <v>363</v>
      </c>
      <c r="E10" s="340" t="s">
        <v>363</v>
      </c>
      <c r="G10" s="340" t="s">
        <v>362</v>
      </c>
    </row>
    <row r="11" spans="1:8">
      <c r="C11" s="340" t="s">
        <v>364</v>
      </c>
      <c r="E11" s="340" t="s">
        <v>364</v>
      </c>
      <c r="G11" s="340" t="s">
        <v>363</v>
      </c>
    </row>
    <row r="12" spans="1:8">
      <c r="C12" s="340" t="s">
        <v>365</v>
      </c>
      <c r="E12" s="340" t="s">
        <v>365</v>
      </c>
      <c r="G12" s="340" t="s">
        <v>364</v>
      </c>
    </row>
    <row r="13" spans="1:8">
      <c r="C13" s="341" t="s">
        <v>366</v>
      </c>
      <c r="E13" s="341" t="s">
        <v>367</v>
      </c>
      <c r="G13" s="341" t="s">
        <v>109</v>
      </c>
    </row>
    <row r="15" spans="1:8">
      <c r="A15" s="342">
        <v>44013</v>
      </c>
      <c r="C15" s="343">
        <v>329196</v>
      </c>
      <c r="D15" s="343"/>
      <c r="E15" s="343">
        <v>77293</v>
      </c>
      <c r="F15" s="343"/>
      <c r="G15" s="343">
        <f>SUM(C15:E15)</f>
        <v>406489</v>
      </c>
      <c r="H15" s="343"/>
    </row>
    <row r="16" spans="1:8">
      <c r="A16" s="342">
        <v>43983</v>
      </c>
      <c r="C16" s="343">
        <v>365627</v>
      </c>
      <c r="D16" s="343"/>
      <c r="E16" s="343">
        <v>-156741</v>
      </c>
      <c r="F16" s="343"/>
      <c r="G16" s="343">
        <f t="shared" ref="G16:G26" si="0">SUM(C16:E16)</f>
        <v>208886</v>
      </c>
      <c r="H16" s="343"/>
    </row>
    <row r="17" spans="1:8">
      <c r="A17" s="342">
        <v>43952</v>
      </c>
      <c r="C17" s="343">
        <v>338465</v>
      </c>
      <c r="D17" s="343"/>
      <c r="E17" s="343">
        <v>-84131</v>
      </c>
      <c r="F17" s="343"/>
      <c r="G17" s="343">
        <f t="shared" si="0"/>
        <v>254334</v>
      </c>
      <c r="H17" s="343"/>
    </row>
    <row r="18" spans="1:8">
      <c r="A18" s="342">
        <v>43922</v>
      </c>
      <c r="C18" s="343">
        <v>342016</v>
      </c>
      <c r="D18" s="343"/>
      <c r="E18" s="343">
        <v>-84083</v>
      </c>
      <c r="F18" s="343"/>
      <c r="G18" s="343">
        <f t="shared" si="0"/>
        <v>257933</v>
      </c>
      <c r="H18" s="343"/>
    </row>
    <row r="19" spans="1:8">
      <c r="A19" s="342">
        <v>43891</v>
      </c>
      <c r="C19" s="343">
        <v>332550</v>
      </c>
      <c r="D19" s="343"/>
      <c r="E19" s="343">
        <v>-75893</v>
      </c>
      <c r="F19" s="343"/>
      <c r="G19" s="343">
        <f t="shared" si="0"/>
        <v>256657</v>
      </c>
      <c r="H19" s="343"/>
    </row>
    <row r="20" spans="1:8">
      <c r="A20" s="342">
        <v>43862</v>
      </c>
      <c r="C20" s="343">
        <v>363170</v>
      </c>
      <c r="D20" s="343"/>
      <c r="E20" s="343">
        <v>-81784</v>
      </c>
      <c r="F20" s="343"/>
      <c r="G20" s="343">
        <f t="shared" si="0"/>
        <v>281386</v>
      </c>
      <c r="H20" s="343"/>
    </row>
    <row r="21" spans="1:8">
      <c r="A21" s="342">
        <v>43831</v>
      </c>
      <c r="C21" s="343">
        <v>361194</v>
      </c>
      <c r="D21" s="343"/>
      <c r="E21" s="343">
        <v>-74807</v>
      </c>
      <c r="F21" s="343"/>
      <c r="G21" s="343">
        <f t="shared" si="0"/>
        <v>286387</v>
      </c>
      <c r="H21" s="343"/>
    </row>
    <row r="22" spans="1:8">
      <c r="A22" s="342">
        <v>43800</v>
      </c>
      <c r="C22" s="343">
        <v>375213</v>
      </c>
      <c r="D22" s="343"/>
      <c r="E22" s="343">
        <v>-129305</v>
      </c>
      <c r="F22" s="343"/>
      <c r="G22" s="343">
        <f t="shared" si="0"/>
        <v>245908</v>
      </c>
      <c r="H22" s="343"/>
    </row>
    <row r="23" spans="1:8">
      <c r="A23" s="342">
        <v>43770</v>
      </c>
      <c r="C23" s="343">
        <v>340773</v>
      </c>
      <c r="D23" s="343"/>
      <c r="E23" s="343">
        <v>-59694</v>
      </c>
      <c r="F23" s="343"/>
      <c r="G23" s="343">
        <f t="shared" si="0"/>
        <v>281079</v>
      </c>
      <c r="H23" s="343"/>
    </row>
    <row r="24" spans="1:8">
      <c r="A24" s="342">
        <v>43739</v>
      </c>
      <c r="C24" s="343">
        <v>359366</v>
      </c>
      <c r="D24" s="343"/>
      <c r="E24" s="343">
        <v>-69023</v>
      </c>
      <c r="F24" s="343"/>
      <c r="G24" s="343">
        <f t="shared" si="0"/>
        <v>290343</v>
      </c>
      <c r="H24" s="343"/>
    </row>
    <row r="25" spans="1:8">
      <c r="A25" s="342">
        <v>43709</v>
      </c>
      <c r="C25" s="343">
        <v>409424</v>
      </c>
      <c r="D25" s="343"/>
      <c r="E25" s="343">
        <v>-46354</v>
      </c>
      <c r="F25" s="343"/>
      <c r="G25" s="343">
        <f t="shared" si="0"/>
        <v>363070</v>
      </c>
      <c r="H25" s="343"/>
    </row>
    <row r="26" spans="1:8">
      <c r="A26" s="342">
        <v>43678</v>
      </c>
      <c r="C26" s="344">
        <v>382886</v>
      </c>
      <c r="D26" s="343"/>
      <c r="E26" s="344">
        <v>-33463</v>
      </c>
      <c r="F26" s="343"/>
      <c r="G26" s="344">
        <f t="shared" si="0"/>
        <v>349423</v>
      </c>
      <c r="H26" s="343"/>
    </row>
    <row r="27" spans="1:8">
      <c r="C27" s="343"/>
      <c r="D27" s="343"/>
      <c r="E27" s="343"/>
      <c r="F27" s="343"/>
      <c r="G27" s="343"/>
      <c r="H27" s="343"/>
    </row>
    <row r="28" spans="1:8" ht="13.5" thickBot="1">
      <c r="A28" s="338" t="s">
        <v>368</v>
      </c>
      <c r="C28" s="345">
        <f>SUM(C15:C26)</f>
        <v>4299880</v>
      </c>
      <c r="D28" s="343"/>
      <c r="E28" s="345">
        <f>SUM(E15:E26)</f>
        <v>-817985</v>
      </c>
      <c r="F28" s="343"/>
      <c r="G28" s="345">
        <f>SUM(G15:G26)</f>
        <v>3481895</v>
      </c>
      <c r="H28" s="343"/>
    </row>
    <row r="29" spans="1:8" ht="13.5" thickTop="1"/>
    <row r="31" spans="1:8">
      <c r="A31" s="338" t="s">
        <v>369</v>
      </c>
      <c r="G31" s="346">
        <v>0.1216</v>
      </c>
    </row>
    <row r="33" spans="1:7" ht="13.5" thickBot="1">
      <c r="A33" s="338" t="s">
        <v>370</v>
      </c>
      <c r="G33" s="345">
        <f>G28/G31</f>
        <v>28634004.934210528</v>
      </c>
    </row>
    <row r="34" spans="1:7" ht="13.5" thickTop="1"/>
    <row r="36" spans="1:7">
      <c r="A36" s="338" t="s">
        <v>371</v>
      </c>
      <c r="G36" s="343">
        <v>6200000</v>
      </c>
    </row>
    <row r="38" spans="1:7">
      <c r="A38" s="338" t="s">
        <v>372</v>
      </c>
      <c r="G38" s="347">
        <f>G28+G36</f>
        <v>9681895</v>
      </c>
    </row>
    <row r="41" spans="1:7" ht="13.5" thickBot="1">
      <c r="A41" s="338" t="s">
        <v>373</v>
      </c>
      <c r="G41" s="348">
        <f>G38/G33</f>
        <v>0.33812577116771181</v>
      </c>
    </row>
    <row r="42" spans="1:7" ht="13.5" thickTop="1">
      <c r="G42" s="349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K14" sqref="K14"/>
    </sheetView>
  </sheetViews>
  <sheetFormatPr defaultRowHeight="12.75"/>
  <cols>
    <col min="8" max="8" width="23.28515625" customWidth="1"/>
    <col min="9" max="9" width="16.28515625" customWidth="1"/>
    <col min="10" max="10" width="7.28515625" customWidth="1"/>
    <col min="11" max="11" width="23.42578125" customWidth="1"/>
    <col min="12" max="12" width="17.7109375" customWidth="1"/>
    <col min="13" max="13" width="2.85546875" customWidth="1"/>
    <col min="14" max="14" width="18.42578125" customWidth="1"/>
    <col min="18" max="18" width="11.28515625" bestFit="1" customWidth="1"/>
  </cols>
  <sheetData>
    <row r="1" spans="1:18">
      <c r="A1" s="3" t="s">
        <v>204</v>
      </c>
    </row>
    <row r="2" spans="1:18">
      <c r="H2" s="19" t="s">
        <v>206</v>
      </c>
      <c r="K2" s="19" t="s">
        <v>207</v>
      </c>
      <c r="P2" s="136" t="s">
        <v>294</v>
      </c>
      <c r="Q2" s="19"/>
      <c r="R2" s="19" t="s">
        <v>295</v>
      </c>
    </row>
    <row r="3" spans="1:18">
      <c r="H3" s="238" t="s">
        <v>203</v>
      </c>
      <c r="I3" s="125" t="s">
        <v>217</v>
      </c>
      <c r="K3" s="238" t="s">
        <v>203</v>
      </c>
      <c r="L3" s="125" t="s">
        <v>217</v>
      </c>
      <c r="N3" s="125" t="s">
        <v>296</v>
      </c>
      <c r="P3" s="238" t="s">
        <v>39</v>
      </c>
      <c r="Q3" s="19"/>
      <c r="R3" s="238" t="s">
        <v>217</v>
      </c>
    </row>
    <row r="4" spans="1:18">
      <c r="A4" t="s">
        <v>205</v>
      </c>
      <c r="H4" s="80">
        <v>27906472</v>
      </c>
      <c r="I4" s="80"/>
      <c r="J4" s="80"/>
      <c r="K4" s="80">
        <v>33025416</v>
      </c>
      <c r="L4" s="80"/>
    </row>
    <row r="5" spans="1:18">
      <c r="H5" s="80"/>
      <c r="I5" s="80"/>
      <c r="J5" s="80"/>
      <c r="K5" s="80"/>
      <c r="L5" s="80"/>
    </row>
    <row r="6" spans="1:18">
      <c r="A6" s="113" t="s">
        <v>289</v>
      </c>
      <c r="H6" s="80"/>
      <c r="I6" s="80"/>
      <c r="J6" s="80"/>
      <c r="K6" s="80">
        <v>32501588</v>
      </c>
      <c r="L6" s="80"/>
    </row>
    <row r="7" spans="1:18">
      <c r="H7" s="80"/>
      <c r="I7" s="80"/>
      <c r="J7" s="80"/>
      <c r="K7" s="80"/>
      <c r="L7" s="80"/>
    </row>
    <row r="8" spans="1:18">
      <c r="A8" t="s">
        <v>208</v>
      </c>
      <c r="H8" s="80">
        <v>28331833</v>
      </c>
      <c r="I8" s="80">
        <f>H8-H4</f>
        <v>425361</v>
      </c>
      <c r="J8" s="80"/>
      <c r="K8" s="80">
        <v>33025416</v>
      </c>
      <c r="L8" s="80">
        <f>K8-K6</f>
        <v>523828</v>
      </c>
      <c r="N8" s="45">
        <f>L8+I8</f>
        <v>949189</v>
      </c>
      <c r="P8">
        <v>0.98499999999999999</v>
      </c>
      <c r="R8" s="80">
        <f>N8*P8</f>
        <v>934951.16500000004</v>
      </c>
    </row>
    <row r="9" spans="1:18">
      <c r="B9" t="s">
        <v>209</v>
      </c>
      <c r="H9" s="80"/>
      <c r="I9" s="80"/>
      <c r="J9" s="80"/>
      <c r="K9" s="80"/>
      <c r="L9" s="80"/>
    </row>
    <row r="10" spans="1:18">
      <c r="H10" s="80"/>
      <c r="I10" s="80"/>
      <c r="J10" s="80"/>
      <c r="K10" s="80"/>
      <c r="L10" s="80"/>
    </row>
    <row r="11" spans="1:18">
      <c r="A11" t="s">
        <v>210</v>
      </c>
      <c r="H11" s="80">
        <v>28238819</v>
      </c>
      <c r="I11" s="80">
        <f>H11-H8</f>
        <v>-93014</v>
      </c>
      <c r="J11" s="80"/>
      <c r="K11" s="80">
        <v>32910870</v>
      </c>
      <c r="L11" s="80">
        <f>K11-K8</f>
        <v>-114546</v>
      </c>
      <c r="N11" s="45">
        <f>L11+I11</f>
        <v>-207560</v>
      </c>
      <c r="P11">
        <v>0.98499999999999999</v>
      </c>
      <c r="R11" s="80">
        <f>N11*P11</f>
        <v>-204446.6</v>
      </c>
    </row>
    <row r="12" spans="1:18">
      <c r="H12" s="80"/>
      <c r="I12" s="80"/>
      <c r="J12" s="80"/>
      <c r="K12" s="80"/>
      <c r="L12" s="80"/>
    </row>
    <row r="13" spans="1:18">
      <c r="A13" t="s">
        <v>223</v>
      </c>
      <c r="H13" s="80">
        <v>26682986</v>
      </c>
      <c r="I13" s="80">
        <f>H13-H11</f>
        <v>-1555833</v>
      </c>
      <c r="J13" s="80"/>
      <c r="K13" s="80">
        <v>30994877</v>
      </c>
      <c r="L13" s="80">
        <f>K13-K11</f>
        <v>-1915993</v>
      </c>
      <c r="N13" s="239">
        <f>L13+I13</f>
        <v>-3471826</v>
      </c>
      <c r="P13">
        <v>0.98499999999999999</v>
      </c>
      <c r="R13" s="130">
        <f>N13*P13</f>
        <v>-3419748.61</v>
      </c>
    </row>
    <row r="14" spans="1:18">
      <c r="H14" s="80"/>
      <c r="I14" s="80"/>
      <c r="J14" s="80"/>
      <c r="K14" s="80"/>
      <c r="L14" s="80"/>
    </row>
    <row r="15" spans="1:18">
      <c r="H15" s="80"/>
      <c r="I15" s="80"/>
      <c r="J15" s="80"/>
      <c r="K15" s="80"/>
      <c r="L15" s="80"/>
    </row>
    <row r="16" spans="1:18">
      <c r="H16" s="80"/>
      <c r="I16" s="80"/>
      <c r="J16" s="80"/>
      <c r="K16" s="80"/>
      <c r="L16" s="80"/>
    </row>
    <row r="17" spans="1:18" ht="13.5" thickBot="1">
      <c r="H17" s="80" t="s">
        <v>224</v>
      </c>
      <c r="I17" s="80"/>
      <c r="J17" s="80"/>
      <c r="K17" s="80"/>
      <c r="L17" s="80"/>
      <c r="N17" s="240">
        <f>SUM(N11:N13)</f>
        <v>-3679386</v>
      </c>
      <c r="R17" s="240">
        <f>SUM(R11:R13)</f>
        <v>-3624195.21</v>
      </c>
    </row>
    <row r="18" spans="1:18" ht="13.5" thickTop="1">
      <c r="H18" s="80"/>
      <c r="I18" s="80"/>
      <c r="J18" s="80"/>
      <c r="K18" s="80"/>
      <c r="L18" s="80"/>
    </row>
    <row r="19" spans="1:18">
      <c r="H19" s="80"/>
      <c r="I19" s="80"/>
      <c r="J19" s="80"/>
      <c r="K19" s="80"/>
      <c r="L19" s="80"/>
    </row>
    <row r="20" spans="1:18">
      <c r="H20" s="80"/>
      <c r="I20" s="80"/>
      <c r="J20" s="80"/>
      <c r="K20" s="80"/>
      <c r="L20" s="80"/>
    </row>
    <row r="21" spans="1:18">
      <c r="H21" s="80"/>
      <c r="I21" s="80"/>
      <c r="J21" s="80"/>
      <c r="K21" s="80"/>
      <c r="L21" s="80"/>
    </row>
    <row r="22" spans="1:18">
      <c r="H22" s="80"/>
      <c r="I22" s="80"/>
      <c r="J22" s="80"/>
      <c r="K22" s="80"/>
      <c r="L22" s="80"/>
    </row>
    <row r="23" spans="1:18">
      <c r="A23" s="3" t="s">
        <v>343</v>
      </c>
      <c r="H23" s="80"/>
      <c r="I23" s="80"/>
      <c r="J23" s="80"/>
      <c r="K23" s="229"/>
      <c r="L23" s="229"/>
      <c r="M23" s="42"/>
      <c r="N23" s="42"/>
    </row>
    <row r="24" spans="1:18">
      <c r="H24" s="19"/>
      <c r="K24" s="136"/>
      <c r="L24" s="42"/>
      <c r="M24" s="42"/>
      <c r="N24" s="42"/>
    </row>
    <row r="25" spans="1:18">
      <c r="H25" s="238" t="s">
        <v>203</v>
      </c>
      <c r="I25" s="125" t="s">
        <v>217</v>
      </c>
      <c r="K25" s="136"/>
      <c r="L25" s="135"/>
      <c r="M25" s="42"/>
      <c r="N25" s="125" t="s">
        <v>218</v>
      </c>
    </row>
    <row r="26" spans="1:18">
      <c r="A26" s="113" t="s">
        <v>225</v>
      </c>
      <c r="H26" s="80">
        <v>25089631</v>
      </c>
      <c r="I26" s="80"/>
      <c r="J26" s="80"/>
      <c r="K26" s="229"/>
      <c r="L26" s="229"/>
      <c r="M26" s="42"/>
    </row>
    <row r="27" spans="1:18">
      <c r="A27" s="113"/>
      <c r="B27" t="s">
        <v>293</v>
      </c>
      <c r="H27" s="80"/>
      <c r="I27" s="80"/>
      <c r="J27" s="80"/>
      <c r="K27" s="229"/>
      <c r="L27" s="229"/>
      <c r="M27" s="42"/>
    </row>
    <row r="28" spans="1:18">
      <c r="H28" s="80"/>
      <c r="I28" s="80"/>
      <c r="J28" s="80"/>
      <c r="K28" s="229"/>
      <c r="L28" s="229"/>
      <c r="M28" s="42"/>
    </row>
    <row r="29" spans="1:18">
      <c r="A29" s="113" t="s">
        <v>226</v>
      </c>
      <c r="H29" s="80">
        <v>25444351</v>
      </c>
      <c r="I29" s="80">
        <f>H29-H26</f>
        <v>354720</v>
      </c>
      <c r="J29" s="80"/>
      <c r="K29" s="229"/>
      <c r="L29" s="229"/>
      <c r="M29" s="42"/>
      <c r="N29" s="45">
        <f>L29+I29</f>
        <v>354720</v>
      </c>
      <c r="P29">
        <v>0.98499999999999999</v>
      </c>
      <c r="R29" s="80">
        <f>N29*P29</f>
        <v>349399.2</v>
      </c>
    </row>
    <row r="30" spans="1:18">
      <c r="B30" t="s">
        <v>209</v>
      </c>
      <c r="H30" s="80"/>
      <c r="I30" s="80"/>
      <c r="J30" s="80"/>
      <c r="K30" s="229"/>
      <c r="L30" s="229"/>
      <c r="M30" s="42"/>
    </row>
    <row r="31" spans="1:18">
      <c r="H31" s="80"/>
      <c r="I31" s="80"/>
      <c r="J31" s="80"/>
      <c r="K31" s="229"/>
      <c r="L31" s="229"/>
      <c r="M31" s="42"/>
    </row>
    <row r="32" spans="1:18">
      <c r="A32" t="s">
        <v>210</v>
      </c>
      <c r="H32" s="80">
        <v>25370237</v>
      </c>
      <c r="I32" s="80">
        <f>H32-H29</f>
        <v>-74114</v>
      </c>
      <c r="J32" s="80"/>
      <c r="K32" s="229"/>
      <c r="L32" s="229"/>
      <c r="M32" s="42"/>
      <c r="N32" s="45">
        <f>L32+I32</f>
        <v>-74114</v>
      </c>
      <c r="P32">
        <v>0.98499999999999999</v>
      </c>
      <c r="R32" s="80">
        <f>N32*P32</f>
        <v>-73002.289999999994</v>
      </c>
    </row>
    <row r="33" spans="1:18">
      <c r="H33" s="80"/>
      <c r="I33" s="80"/>
      <c r="J33" s="80"/>
      <c r="K33" s="229"/>
      <c r="L33" s="229"/>
      <c r="M33" s="42"/>
    </row>
    <row r="34" spans="1:18">
      <c r="A34" t="s">
        <v>223</v>
      </c>
      <c r="H34" s="80">
        <v>24084412</v>
      </c>
      <c r="I34" s="80">
        <f>H34-H32</f>
        <v>-1285825</v>
      </c>
      <c r="J34" s="80"/>
      <c r="K34" s="229"/>
      <c r="L34" s="229"/>
      <c r="M34" s="42"/>
      <c r="N34" s="239">
        <f>L34+I34</f>
        <v>-1285825</v>
      </c>
      <c r="P34">
        <v>0.98499999999999999</v>
      </c>
      <c r="R34" s="130">
        <f>N34*P34</f>
        <v>-1266537.625</v>
      </c>
    </row>
    <row r="35" spans="1:18">
      <c r="H35" s="80"/>
      <c r="I35" s="80"/>
      <c r="J35" s="80"/>
      <c r="K35" s="229"/>
      <c r="L35" s="229"/>
      <c r="M35" s="42"/>
    </row>
    <row r="36" spans="1:18">
      <c r="H36" s="80"/>
      <c r="I36" s="80"/>
      <c r="J36" s="80"/>
      <c r="K36" s="229"/>
      <c r="L36" s="229"/>
      <c r="M36" s="42"/>
    </row>
    <row r="37" spans="1:18">
      <c r="H37" s="80"/>
      <c r="I37" s="80"/>
      <c r="J37" s="80"/>
      <c r="K37" s="229"/>
      <c r="L37" s="229"/>
      <c r="M37" s="42"/>
    </row>
    <row r="38" spans="1:18" ht="13.5" thickBot="1">
      <c r="H38" s="80" t="s">
        <v>224</v>
      </c>
      <c r="I38" s="80"/>
      <c r="J38" s="80"/>
      <c r="K38" s="229"/>
      <c r="L38" s="229"/>
      <c r="M38" s="42"/>
      <c r="N38" s="240">
        <f>SUM(N32:N34)</f>
        <v>-1359939</v>
      </c>
      <c r="R38" s="240">
        <f>SUM(R32:R34)</f>
        <v>-1339539.915</v>
      </c>
    </row>
    <row r="39" spans="1:18" ht="13.5" thickTop="1">
      <c r="H39" s="80"/>
      <c r="I39" s="80"/>
      <c r="J39" s="80"/>
      <c r="K39" s="229"/>
      <c r="L39" s="229"/>
      <c r="M39" s="42"/>
      <c r="N39" s="42"/>
    </row>
    <row r="40" spans="1:18">
      <c r="K40" s="42"/>
      <c r="L40" s="42"/>
      <c r="M40" s="42"/>
      <c r="N40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zoomScaleNormal="100" workbookViewId="0">
      <selection activeCell="I25" sqref="I25"/>
    </sheetView>
  </sheetViews>
  <sheetFormatPr defaultRowHeight="12.75"/>
  <cols>
    <col min="1" max="1" width="66.28515625" style="10" customWidth="1"/>
    <col min="2" max="2" width="2.28515625" style="10" customWidth="1"/>
    <col min="3" max="3" width="13.7109375" style="10" customWidth="1"/>
    <col min="4" max="4" width="2.28515625" style="10" customWidth="1"/>
    <col min="5" max="5" width="17.7109375" style="10" customWidth="1"/>
    <col min="6" max="6" width="2.28515625" style="10" customWidth="1"/>
    <col min="7" max="7" width="14.5703125" style="10" customWidth="1"/>
    <col min="8" max="8" width="2.28515625" style="10" customWidth="1"/>
    <col min="9" max="9" width="14.7109375" style="10" customWidth="1"/>
    <col min="10" max="10" width="9.140625" style="10"/>
    <col min="11" max="11" width="11.28515625" style="10" customWidth="1"/>
    <col min="12" max="16384" width="9.140625" style="10"/>
  </cols>
  <sheetData>
    <row r="1" spans="1:13">
      <c r="A1" s="332" t="s">
        <v>51</v>
      </c>
      <c r="B1" s="332"/>
      <c r="C1" s="332"/>
      <c r="D1" s="332"/>
      <c r="E1" s="332"/>
      <c r="F1" s="332"/>
      <c r="G1" s="332"/>
      <c r="H1" s="332"/>
      <c r="I1" s="332"/>
    </row>
    <row r="2" spans="1:13">
      <c r="A2" s="332" t="s">
        <v>114</v>
      </c>
      <c r="B2" s="332"/>
      <c r="C2" s="332"/>
      <c r="D2" s="332"/>
      <c r="E2" s="332"/>
      <c r="F2" s="332"/>
      <c r="G2" s="332"/>
      <c r="H2" s="332"/>
      <c r="I2" s="332"/>
    </row>
    <row r="3" spans="1:13">
      <c r="A3" s="332" t="s">
        <v>72</v>
      </c>
      <c r="B3" s="332"/>
      <c r="C3" s="332"/>
      <c r="D3" s="332"/>
      <c r="E3" s="332"/>
      <c r="F3" s="332"/>
      <c r="G3" s="332"/>
      <c r="H3" s="332"/>
      <c r="I3" s="332"/>
    </row>
    <row r="4" spans="1:13">
      <c r="A4" s="332" t="s">
        <v>74</v>
      </c>
      <c r="B4" s="332"/>
      <c r="C4" s="332"/>
      <c r="D4" s="332"/>
      <c r="E4" s="332"/>
      <c r="F4" s="332"/>
      <c r="G4" s="332"/>
      <c r="H4" s="332"/>
      <c r="I4" s="332"/>
    </row>
    <row r="5" spans="1:13">
      <c r="A5" s="150" t="s">
        <v>81</v>
      </c>
      <c r="B5" s="2"/>
      <c r="C5" s="2"/>
      <c r="D5" s="2"/>
      <c r="E5" s="2"/>
      <c r="F5" s="2"/>
      <c r="G5" s="2"/>
      <c r="H5" s="2"/>
      <c r="I5" s="11"/>
    </row>
    <row r="6" spans="1:13">
      <c r="A6" s="150"/>
      <c r="B6" s="2"/>
      <c r="C6" s="2"/>
      <c r="D6" s="2"/>
      <c r="E6" s="2"/>
      <c r="F6" s="2"/>
      <c r="G6" s="2"/>
      <c r="H6" s="2"/>
      <c r="I6" s="11"/>
    </row>
    <row r="7" spans="1:13">
      <c r="A7" s="2"/>
      <c r="B7" s="2"/>
      <c r="C7" s="135" t="s">
        <v>109</v>
      </c>
      <c r="D7" s="2"/>
      <c r="E7" s="128" t="s">
        <v>38</v>
      </c>
      <c r="F7" s="166"/>
      <c r="G7" s="166"/>
      <c r="H7" s="166"/>
      <c r="I7" s="128" t="s">
        <v>110</v>
      </c>
      <c r="K7" s="128" t="s">
        <v>228</v>
      </c>
    </row>
    <row r="8" spans="1:13">
      <c r="A8" s="146" t="s">
        <v>80</v>
      </c>
      <c r="B8" s="57"/>
      <c r="C8" s="125" t="s">
        <v>227</v>
      </c>
      <c r="D8" s="57"/>
      <c r="E8" s="125" t="s">
        <v>65</v>
      </c>
      <c r="F8" s="8"/>
      <c r="G8" s="125" t="s">
        <v>108</v>
      </c>
      <c r="H8" s="8"/>
      <c r="I8" s="125" t="s">
        <v>65</v>
      </c>
      <c r="K8" s="128" t="s">
        <v>229</v>
      </c>
    </row>
    <row r="9" spans="1:13">
      <c r="A9" s="12"/>
      <c r="B9" s="12"/>
      <c r="C9" s="12"/>
      <c r="D9" s="12"/>
      <c r="E9" s="12"/>
      <c r="F9" s="12"/>
      <c r="G9" s="12"/>
      <c r="H9" s="12"/>
      <c r="I9" s="147"/>
      <c r="K9" s="113"/>
    </row>
    <row r="10" spans="1:13">
      <c r="A10" s="146" t="s">
        <v>211</v>
      </c>
      <c r="B10" s="12"/>
      <c r="C10" s="12"/>
      <c r="D10" s="12"/>
      <c r="E10" s="12"/>
      <c r="F10" s="12"/>
      <c r="G10" s="12"/>
      <c r="H10" s="12"/>
      <c r="I10" s="151">
        <f>'Capitalization to RB - COC'!L22</f>
        <v>1399886232.52</v>
      </c>
      <c r="K10" s="113"/>
    </row>
    <row r="11" spans="1:13">
      <c r="A11" s="146" t="s">
        <v>212</v>
      </c>
      <c r="B11" s="12"/>
      <c r="C11" s="12"/>
      <c r="D11" s="12"/>
      <c r="E11" s="12"/>
      <c r="F11" s="12"/>
      <c r="G11" s="12"/>
      <c r="H11" s="12"/>
      <c r="I11" s="232">
        <f>1407374968-1399886233</f>
        <v>7488735</v>
      </c>
      <c r="K11" s="113"/>
    </row>
    <row r="12" spans="1:13">
      <c r="A12" s="146" t="s">
        <v>87</v>
      </c>
      <c r="B12" s="15"/>
      <c r="C12" s="15"/>
      <c r="D12" s="15"/>
      <c r="E12" s="15"/>
      <c r="F12" s="15"/>
      <c r="G12" s="15"/>
      <c r="H12" s="15"/>
      <c r="I12" s="151">
        <f>SUM(I10:I11)</f>
        <v>1407374967.52</v>
      </c>
      <c r="K12" s="113"/>
    </row>
    <row r="13" spans="1:13">
      <c r="A13" s="146"/>
      <c r="B13" s="15"/>
      <c r="C13" s="15"/>
      <c r="D13" s="15"/>
      <c r="E13" s="15"/>
      <c r="F13" s="15"/>
      <c r="G13" s="15"/>
      <c r="H13" s="15"/>
      <c r="I13" s="151"/>
      <c r="K13" s="113"/>
    </row>
    <row r="14" spans="1:13">
      <c r="A14" s="159" t="s">
        <v>230</v>
      </c>
      <c r="B14" s="154"/>
      <c r="C14" s="154"/>
      <c r="D14" s="154"/>
      <c r="E14" s="152">
        <v>-20446234</v>
      </c>
      <c r="F14" s="154"/>
      <c r="G14" s="154"/>
      <c r="H14" s="154"/>
      <c r="I14" s="152">
        <f>E14+G14</f>
        <v>-20446234</v>
      </c>
      <c r="K14" s="274" t="s">
        <v>234</v>
      </c>
    </row>
    <row r="15" spans="1:13">
      <c r="A15" s="159"/>
      <c r="B15" s="154"/>
      <c r="C15" s="154"/>
      <c r="D15" s="154"/>
      <c r="E15" s="152"/>
      <c r="F15" s="154"/>
      <c r="G15" s="154"/>
      <c r="H15" s="154"/>
      <c r="I15" s="152"/>
      <c r="K15" s="113"/>
    </row>
    <row r="16" spans="1:13">
      <c r="A16" s="146" t="s">
        <v>82</v>
      </c>
      <c r="B16" s="15"/>
      <c r="C16" s="152">
        <v>-44879334</v>
      </c>
      <c r="D16" s="15"/>
      <c r="E16" s="152">
        <f>C16*K16</f>
        <v>-44206143.990000002</v>
      </c>
      <c r="F16" s="15"/>
      <c r="G16" s="152">
        <v>0</v>
      </c>
      <c r="H16" s="15"/>
      <c r="I16" s="152">
        <f t="shared" ref="I16:I19" si="0">E16+G16</f>
        <v>-44206143.990000002</v>
      </c>
      <c r="K16" s="113">
        <v>0.98499999999999999</v>
      </c>
      <c r="M16" s="113" t="s">
        <v>299</v>
      </c>
    </row>
    <row r="17" spans="1:13">
      <c r="A17" s="146" t="s">
        <v>83</v>
      </c>
      <c r="B17" s="112"/>
      <c r="C17" s="164">
        <v>-20174958</v>
      </c>
      <c r="D17" s="112"/>
      <c r="E17" s="164">
        <f>C17*K17</f>
        <v>-19872333.629999999</v>
      </c>
      <c r="F17" s="112"/>
      <c r="G17" s="164">
        <v>0</v>
      </c>
      <c r="H17" s="112"/>
      <c r="I17" s="164">
        <f t="shared" si="0"/>
        <v>-19872333.629999999</v>
      </c>
      <c r="K17" s="113">
        <v>0.98499999999999999</v>
      </c>
      <c r="M17" s="113" t="s">
        <v>299</v>
      </c>
    </row>
    <row r="18" spans="1:13">
      <c r="A18" s="159" t="s">
        <v>111</v>
      </c>
      <c r="B18" s="154"/>
      <c r="C18" s="154">
        <f>SUM(C16:C17)</f>
        <v>-65054292</v>
      </c>
      <c r="D18" s="154"/>
      <c r="E18" s="154">
        <f>SUM(E16:E17)</f>
        <v>-64078477.620000005</v>
      </c>
      <c r="F18" s="154"/>
      <c r="G18" s="154">
        <f>SUM(G16:G17)</f>
        <v>0</v>
      </c>
      <c r="H18" s="154"/>
      <c r="I18" s="152">
        <f t="shared" si="0"/>
        <v>-64078477.620000005</v>
      </c>
      <c r="L18" s="113" t="s">
        <v>235</v>
      </c>
    </row>
    <row r="19" spans="1:13">
      <c r="A19" s="159"/>
      <c r="B19" s="154"/>
      <c r="C19" s="154"/>
      <c r="D19" s="154"/>
      <c r="E19" s="154"/>
      <c r="F19" s="154"/>
      <c r="G19" s="154"/>
      <c r="H19" s="154"/>
      <c r="I19" s="152">
        <f t="shared" si="0"/>
        <v>0</v>
      </c>
    </row>
    <row r="20" spans="1:13">
      <c r="A20" s="114" t="s">
        <v>231</v>
      </c>
      <c r="B20" s="154"/>
      <c r="C20" s="154"/>
      <c r="D20" s="154"/>
      <c r="E20" s="154">
        <v>-8460497</v>
      </c>
      <c r="F20" s="154"/>
      <c r="G20" s="154"/>
      <c r="H20" s="154"/>
      <c r="I20" s="152">
        <f>E20+G20</f>
        <v>-8460497</v>
      </c>
      <c r="K20" s="274" t="s">
        <v>233</v>
      </c>
      <c r="L20" s="113"/>
    </row>
    <row r="21" spans="1:13">
      <c r="A21" s="159"/>
      <c r="B21" s="154"/>
      <c r="C21" s="154"/>
      <c r="D21" s="154"/>
      <c r="E21" s="154"/>
      <c r="F21" s="154"/>
      <c r="G21" s="154"/>
      <c r="H21" s="154"/>
      <c r="I21" s="152"/>
    </row>
    <row r="22" spans="1:13">
      <c r="A22" s="114" t="s">
        <v>232</v>
      </c>
      <c r="B22" s="154"/>
      <c r="C22" s="154"/>
      <c r="D22" s="154"/>
      <c r="E22" s="154">
        <f>-83533</f>
        <v>-83533</v>
      </c>
      <c r="F22" s="154"/>
      <c r="G22" s="154"/>
      <c r="H22" s="154"/>
      <c r="I22" s="152">
        <f>E22+G22</f>
        <v>-83533</v>
      </c>
      <c r="K22" s="274" t="s">
        <v>233</v>
      </c>
    </row>
    <row r="23" spans="1:13">
      <c r="A23" s="160"/>
      <c r="B23" s="154"/>
      <c r="C23" s="154"/>
      <c r="D23" s="154"/>
      <c r="E23" s="154"/>
      <c r="F23" s="154"/>
      <c r="G23" s="154"/>
      <c r="H23" s="154"/>
      <c r="I23" s="164"/>
    </row>
    <row r="24" spans="1:13">
      <c r="A24" s="160"/>
      <c r="B24" s="154"/>
      <c r="C24" s="154"/>
      <c r="D24" s="154"/>
      <c r="E24" s="154"/>
      <c r="F24" s="154"/>
      <c r="G24" s="154"/>
      <c r="H24" s="154"/>
      <c r="I24" s="152"/>
    </row>
    <row r="25" spans="1:13" ht="13.5" thickBot="1">
      <c r="A25" s="161" t="s">
        <v>115</v>
      </c>
      <c r="B25" s="154"/>
      <c r="C25" s="154"/>
      <c r="D25" s="154"/>
      <c r="E25" s="154"/>
      <c r="F25" s="154"/>
      <c r="G25" s="154"/>
      <c r="H25" s="154"/>
      <c r="I25" s="165">
        <f>I12+I14+I18+I20+I22</f>
        <v>1314306225.9000001</v>
      </c>
    </row>
    <row r="26" spans="1:13" ht="13.5" thickTop="1">
      <c r="A26" s="162"/>
      <c r="B26" s="153"/>
      <c r="C26" s="153"/>
      <c r="D26" s="153"/>
      <c r="E26" s="153"/>
      <c r="F26" s="153"/>
      <c r="G26" s="153"/>
      <c r="H26" s="153"/>
      <c r="I26" s="152"/>
    </row>
    <row r="27" spans="1:13">
      <c r="A27" s="160"/>
      <c r="B27" s="153"/>
      <c r="C27" s="153"/>
      <c r="D27" s="153"/>
      <c r="E27" s="153"/>
      <c r="F27" s="153"/>
      <c r="G27" s="153"/>
      <c r="H27" s="153"/>
      <c r="I27" s="152"/>
    </row>
    <row r="28" spans="1:13">
      <c r="A28" s="161"/>
      <c r="B28" s="153"/>
      <c r="C28" s="153"/>
      <c r="D28" s="153"/>
      <c r="E28" s="153"/>
      <c r="F28" s="153"/>
      <c r="G28" s="153"/>
      <c r="H28" s="153"/>
      <c r="I28" s="152"/>
    </row>
    <row r="29" spans="1:13">
      <c r="A29" s="160"/>
      <c r="B29" s="153"/>
      <c r="C29" s="153"/>
      <c r="D29" s="153"/>
      <c r="E29" s="153"/>
      <c r="F29" s="153"/>
      <c r="G29" s="153"/>
      <c r="H29" s="153"/>
      <c r="I29" s="155"/>
    </row>
    <row r="30" spans="1:13">
      <c r="A30" s="160"/>
      <c r="B30" s="154"/>
      <c r="C30" s="154"/>
      <c r="D30" s="154"/>
      <c r="E30" s="154"/>
      <c r="F30" s="154"/>
      <c r="G30" s="154"/>
      <c r="H30" s="154"/>
      <c r="I30" s="152"/>
      <c r="J30" s="50"/>
    </row>
    <row r="31" spans="1:13">
      <c r="A31" s="160"/>
      <c r="B31" s="154"/>
      <c r="C31" s="154"/>
      <c r="D31" s="154"/>
      <c r="E31" s="154"/>
      <c r="F31" s="154"/>
      <c r="G31" s="154"/>
      <c r="H31" s="154"/>
      <c r="I31" s="152"/>
    </row>
    <row r="32" spans="1:13">
      <c r="A32" s="160"/>
      <c r="B32" s="154"/>
      <c r="C32" s="154"/>
      <c r="D32" s="154"/>
      <c r="E32" s="154"/>
      <c r="F32" s="154"/>
      <c r="G32" s="154"/>
      <c r="H32" s="154"/>
      <c r="I32" s="152"/>
    </row>
    <row r="33" spans="1:10">
      <c r="A33" s="160"/>
      <c r="B33" s="154"/>
      <c r="C33" s="154"/>
      <c r="D33" s="154"/>
      <c r="E33" s="154"/>
      <c r="F33" s="154"/>
      <c r="G33" s="154"/>
      <c r="H33" s="154"/>
      <c r="I33" s="152"/>
    </row>
    <row r="34" spans="1:10">
      <c r="A34" s="160"/>
      <c r="B34" s="156"/>
      <c r="C34" s="156"/>
      <c r="D34" s="156"/>
      <c r="E34" s="156"/>
      <c r="F34" s="156"/>
      <c r="G34" s="156"/>
      <c r="H34" s="156"/>
      <c r="I34" s="157"/>
      <c r="J34" s="4"/>
    </row>
    <row r="35" spans="1:10">
      <c r="A35" s="163"/>
      <c r="B35" s="156"/>
      <c r="C35" s="156"/>
      <c r="D35" s="156"/>
      <c r="E35" s="156"/>
      <c r="F35" s="156"/>
      <c r="G35" s="156"/>
      <c r="H35" s="156"/>
      <c r="I35" s="158"/>
    </row>
    <row r="36" spans="1:10">
      <c r="A36" s="160"/>
      <c r="B36" s="153"/>
      <c r="C36" s="153"/>
      <c r="D36" s="153"/>
      <c r="E36" s="153"/>
      <c r="F36" s="153"/>
      <c r="G36" s="153"/>
      <c r="H36" s="153"/>
      <c r="I36" s="32"/>
    </row>
    <row r="37" spans="1:10">
      <c r="A37" s="160"/>
      <c r="B37" s="153"/>
      <c r="C37" s="153"/>
      <c r="D37" s="153"/>
      <c r="E37" s="153"/>
      <c r="F37" s="153"/>
      <c r="G37" s="153"/>
      <c r="H37" s="153"/>
      <c r="I37" s="32"/>
    </row>
    <row r="38" spans="1:10">
      <c r="A38" s="160"/>
      <c r="B38" s="153"/>
      <c r="C38" s="153"/>
      <c r="D38" s="153"/>
      <c r="E38" s="153"/>
      <c r="F38" s="153"/>
      <c r="G38" s="153"/>
      <c r="H38" s="153"/>
      <c r="I38" s="32"/>
    </row>
    <row r="39" spans="1:10">
      <c r="A39" s="160"/>
      <c r="B39" s="153"/>
      <c r="C39" s="153"/>
      <c r="D39" s="153"/>
      <c r="E39" s="153"/>
      <c r="F39" s="153"/>
      <c r="G39" s="153"/>
      <c r="H39" s="153"/>
      <c r="I39" s="32"/>
    </row>
    <row r="40" spans="1:10">
      <c r="A40" s="160"/>
      <c r="B40" s="153"/>
      <c r="C40" s="153"/>
      <c r="D40" s="153"/>
      <c r="E40" s="153"/>
      <c r="F40" s="153"/>
      <c r="G40" s="153"/>
      <c r="H40" s="153"/>
      <c r="I40" s="32"/>
    </row>
    <row r="41" spans="1:10">
      <c r="A41" s="160"/>
      <c r="B41" s="153"/>
      <c r="C41" s="153"/>
      <c r="D41" s="153"/>
      <c r="E41" s="153"/>
      <c r="F41" s="153"/>
      <c r="G41" s="153"/>
      <c r="H41" s="153"/>
      <c r="I41" s="32"/>
    </row>
    <row r="42" spans="1:10">
      <c r="A42" s="160"/>
      <c r="B42" s="153"/>
      <c r="C42" s="153"/>
      <c r="D42" s="153"/>
      <c r="E42" s="153"/>
      <c r="F42" s="153"/>
      <c r="G42" s="153"/>
      <c r="H42" s="153"/>
      <c r="I42" s="32"/>
    </row>
    <row r="43" spans="1:10">
      <c r="A43" s="161"/>
      <c r="B43" s="153"/>
      <c r="C43" s="153"/>
      <c r="D43" s="153"/>
      <c r="E43" s="153"/>
      <c r="F43" s="153"/>
      <c r="G43" s="153"/>
      <c r="H43" s="153"/>
      <c r="I43" s="32"/>
    </row>
    <row r="44" spans="1:10">
      <c r="A44" s="160"/>
      <c r="B44" s="153"/>
      <c r="C44" s="153"/>
      <c r="D44" s="153"/>
      <c r="E44" s="153"/>
      <c r="F44" s="153"/>
      <c r="G44" s="153"/>
      <c r="H44" s="153"/>
      <c r="I44" s="32"/>
    </row>
    <row r="45" spans="1:10">
      <c r="A45" s="160"/>
      <c r="B45" s="153"/>
      <c r="C45" s="153"/>
      <c r="D45" s="153"/>
      <c r="E45" s="153"/>
      <c r="F45" s="153"/>
      <c r="G45" s="153"/>
      <c r="H45" s="153"/>
      <c r="I45" s="32"/>
    </row>
    <row r="46" spans="1:10">
      <c r="A46" s="160"/>
      <c r="B46" s="153"/>
      <c r="C46" s="153"/>
      <c r="D46" s="153"/>
      <c r="E46" s="153"/>
      <c r="F46" s="153"/>
      <c r="G46" s="153"/>
      <c r="H46" s="153"/>
      <c r="I46" s="32"/>
    </row>
    <row r="47" spans="1:10">
      <c r="A47" s="160"/>
      <c r="B47" s="153"/>
      <c r="C47" s="153"/>
      <c r="D47" s="153"/>
      <c r="E47" s="153"/>
      <c r="F47" s="153"/>
      <c r="G47" s="153"/>
      <c r="H47" s="153"/>
      <c r="I47" s="32"/>
    </row>
    <row r="48" spans="1:10">
      <c r="A48" s="160"/>
      <c r="B48" s="153"/>
      <c r="C48" s="153"/>
      <c r="D48" s="153"/>
      <c r="E48" s="153"/>
      <c r="F48" s="153"/>
      <c r="G48" s="153"/>
      <c r="H48" s="153"/>
      <c r="I48" s="32"/>
    </row>
    <row r="49" spans="1:9">
      <c r="A49" s="160"/>
      <c r="B49" s="153"/>
      <c r="C49" s="153"/>
      <c r="D49" s="153"/>
      <c r="E49" s="153"/>
      <c r="F49" s="153"/>
      <c r="G49" s="153"/>
      <c r="H49" s="153"/>
      <c r="I49" s="32"/>
    </row>
    <row r="50" spans="1:9">
      <c r="A50" s="160"/>
      <c r="B50" s="153"/>
      <c r="C50" s="153"/>
      <c r="D50" s="153"/>
      <c r="E50" s="153"/>
      <c r="F50" s="153"/>
      <c r="G50" s="153"/>
      <c r="H50" s="153"/>
      <c r="I50" s="32"/>
    </row>
    <row r="51" spans="1:9">
      <c r="A51" s="160"/>
      <c r="B51" s="153"/>
      <c r="C51" s="153"/>
      <c r="D51" s="153"/>
      <c r="E51" s="153"/>
      <c r="F51" s="153"/>
      <c r="G51" s="153"/>
      <c r="H51" s="153"/>
      <c r="I51" s="32"/>
    </row>
    <row r="52" spans="1:9">
      <c r="A52" s="160"/>
      <c r="B52" s="153"/>
      <c r="C52" s="153"/>
      <c r="D52" s="153"/>
      <c r="E52" s="153"/>
      <c r="F52" s="153"/>
      <c r="G52" s="153"/>
      <c r="H52" s="153"/>
      <c r="I52" s="32"/>
    </row>
    <row r="53" spans="1:9">
      <c r="A53" s="160"/>
      <c r="B53" s="153"/>
      <c r="C53" s="153"/>
      <c r="D53" s="153"/>
      <c r="E53" s="153"/>
      <c r="F53" s="153"/>
      <c r="G53" s="153"/>
      <c r="H53" s="153"/>
      <c r="I53" s="32"/>
    </row>
    <row r="54" spans="1:9">
      <c r="A54" s="153"/>
      <c r="B54" s="153"/>
      <c r="C54" s="153"/>
      <c r="D54" s="153"/>
      <c r="E54" s="153"/>
      <c r="F54" s="153"/>
      <c r="G54" s="153"/>
      <c r="H54" s="153"/>
      <c r="I54" s="32"/>
    </row>
    <row r="55" spans="1:9">
      <c r="I55" s="149"/>
    </row>
    <row r="56" spans="1:9">
      <c r="I56" s="149"/>
    </row>
    <row r="57" spans="1:9">
      <c r="A57" s="4"/>
      <c r="B57" s="4"/>
      <c r="C57" s="4"/>
      <c r="D57" s="4"/>
      <c r="E57" s="4"/>
      <c r="F57" s="4"/>
      <c r="G57" s="4"/>
      <c r="H57" s="4"/>
      <c r="I57" s="44"/>
    </row>
    <row r="58" spans="1:9">
      <c r="I58" s="77"/>
    </row>
    <row r="59" spans="1:9">
      <c r="I59" s="148"/>
    </row>
    <row r="60" spans="1:9">
      <c r="I60" s="148"/>
    </row>
    <row r="61" spans="1:9">
      <c r="I61" s="148"/>
    </row>
  </sheetData>
  <mergeCells count="4">
    <mergeCell ref="A1:I1"/>
    <mergeCell ref="A2:I2"/>
    <mergeCell ref="A3:I3"/>
    <mergeCell ref="A4:I4"/>
  </mergeCells>
  <printOptions horizontalCentered="1"/>
  <pageMargins left="0.25" right="0.25" top="0.42" bottom="0.25" header="0.5" footer="0.5"/>
  <pageSetup scale="86" orientation="landscape" r:id="rId1"/>
  <headerFooter alignWithMargins="0">
    <oddHeader>&amp;R&amp;14Exhibit___(LK-9)
Page 3 of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opLeftCell="A90" zoomScaleNormal="100" workbookViewId="0">
      <selection activeCell="Q116" sqref="Q116"/>
    </sheetView>
  </sheetViews>
  <sheetFormatPr defaultRowHeight="12.75"/>
  <cols>
    <col min="1" max="1" width="2.85546875" customWidth="1"/>
    <col min="2" max="2" width="23.85546875" customWidth="1"/>
    <col min="3" max="3" width="1.140625" customWidth="1"/>
    <col min="4" max="4" width="13.85546875" customWidth="1"/>
    <col min="5" max="5" width="1.140625" customWidth="1"/>
    <col min="6" max="6" width="12.7109375" customWidth="1"/>
    <col min="7" max="7" width="1.140625" customWidth="1"/>
    <col min="8" max="8" width="14.85546875" customWidth="1"/>
    <col min="9" max="9" width="1.140625" customWidth="1"/>
    <col min="10" max="10" width="13.140625" customWidth="1"/>
    <col min="11" max="11" width="1.140625" customWidth="1"/>
    <col min="12" max="12" width="13.7109375" customWidth="1"/>
    <col min="13" max="13" width="1.140625" customWidth="1"/>
    <col min="14" max="14" width="14.7109375" customWidth="1"/>
    <col min="15" max="15" width="1.140625" customWidth="1"/>
    <col min="16" max="16" width="14.85546875" customWidth="1"/>
    <col min="17" max="17" width="11.28515625" customWidth="1"/>
    <col min="18" max="18" width="1.140625" customWidth="1"/>
    <col min="19" max="19" width="10.7109375" customWidth="1"/>
    <col min="20" max="20" width="1.140625" customWidth="1"/>
    <col min="21" max="21" width="15.140625" customWidth="1"/>
    <col min="22" max="22" width="1.140625" customWidth="1"/>
    <col min="23" max="23" width="19.5703125" bestFit="1" customWidth="1"/>
    <col min="24" max="24" width="19.5703125" customWidth="1"/>
    <col min="25" max="25" width="16.5703125" bestFit="1" customWidth="1"/>
    <col min="26" max="26" width="15.5703125" customWidth="1"/>
    <col min="28" max="28" width="11.85546875" bestFit="1" customWidth="1"/>
  </cols>
  <sheetData>
    <row r="1" spans="1:25" ht="15.75">
      <c r="A1" s="333" t="s">
        <v>112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</row>
    <row r="2" spans="1:25" ht="15.75">
      <c r="A2" s="333" t="s">
        <v>78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</row>
    <row r="3" spans="1:25" ht="15.75">
      <c r="A3" s="333" t="s">
        <v>72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</row>
    <row r="4" spans="1:25" ht="15.75">
      <c r="A4" s="333" t="s">
        <v>74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</row>
    <row r="5" spans="1:25">
      <c r="A5" s="20"/>
      <c r="B5" s="20"/>
      <c r="C5" s="20"/>
      <c r="D5" s="20"/>
      <c r="E5" s="20"/>
      <c r="F5" s="20"/>
      <c r="G5" s="20"/>
      <c r="H5" s="20"/>
      <c r="I5" s="20"/>
      <c r="J5" s="131"/>
      <c r="K5" s="131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5">
      <c r="S6" s="53"/>
    </row>
    <row r="7" spans="1:25">
      <c r="A7" s="1" t="s">
        <v>40</v>
      </c>
      <c r="U7" s="61"/>
    </row>
    <row r="8" spans="1:25">
      <c r="A8" s="1"/>
      <c r="N8" s="42"/>
      <c r="O8" s="42"/>
      <c r="P8" s="17"/>
      <c r="U8" s="61"/>
      <c r="V8" s="54"/>
    </row>
    <row r="9" spans="1:25">
      <c r="A9" s="3"/>
      <c r="B9" s="4"/>
      <c r="C9" s="4"/>
      <c r="D9" s="4"/>
      <c r="E9" s="4"/>
      <c r="F9" s="4"/>
      <c r="G9" s="4"/>
      <c r="H9" s="8" t="s">
        <v>20</v>
      </c>
      <c r="I9" s="4"/>
      <c r="J9" s="8" t="s">
        <v>20</v>
      </c>
      <c r="K9" s="4"/>
      <c r="L9" s="8" t="s">
        <v>20</v>
      </c>
      <c r="M9" s="8"/>
      <c r="N9" s="17"/>
      <c r="O9" s="17"/>
      <c r="P9" s="17"/>
      <c r="Q9" s="4"/>
      <c r="R9" s="4"/>
      <c r="S9" s="8"/>
      <c r="T9" s="4"/>
      <c r="U9" s="61"/>
      <c r="V9" s="8"/>
    </row>
    <row r="10" spans="1:25">
      <c r="A10" s="3"/>
      <c r="B10" s="4"/>
      <c r="C10" s="4"/>
      <c r="D10" s="8" t="s">
        <v>21</v>
      </c>
      <c r="E10" s="8"/>
      <c r="F10" s="61" t="s">
        <v>42</v>
      </c>
      <c r="G10" s="8"/>
      <c r="H10" s="128" t="s">
        <v>75</v>
      </c>
      <c r="I10" s="8"/>
      <c r="J10" s="17" t="s">
        <v>2</v>
      </c>
      <c r="K10" s="8"/>
      <c r="L10" s="135" t="s">
        <v>75</v>
      </c>
      <c r="M10" s="8"/>
      <c r="N10" s="52"/>
      <c r="O10" s="17"/>
      <c r="P10" s="136"/>
      <c r="Q10" s="4"/>
      <c r="R10" s="4"/>
      <c r="S10" s="8"/>
      <c r="T10" s="4"/>
      <c r="U10" s="8"/>
      <c r="V10" s="8"/>
    </row>
    <row r="11" spans="1:25">
      <c r="A11" s="3"/>
      <c r="B11" s="4"/>
      <c r="C11" s="4"/>
      <c r="D11" s="8" t="s">
        <v>22</v>
      </c>
      <c r="E11" s="8"/>
      <c r="F11" s="61" t="s">
        <v>38</v>
      </c>
      <c r="G11" s="8"/>
      <c r="H11" s="128" t="s">
        <v>76</v>
      </c>
      <c r="I11" s="8"/>
      <c r="J11" s="128" t="s">
        <v>4</v>
      </c>
      <c r="K11" s="8"/>
      <c r="L11" s="8" t="s">
        <v>5</v>
      </c>
      <c r="M11" s="8"/>
      <c r="N11" s="52"/>
      <c r="O11" s="17"/>
      <c r="P11" s="8" t="s">
        <v>6</v>
      </c>
      <c r="Q11" s="8" t="s">
        <v>8</v>
      </c>
      <c r="R11" s="8"/>
      <c r="S11" s="61" t="s">
        <v>10</v>
      </c>
      <c r="T11" s="8"/>
      <c r="U11" s="61" t="s">
        <v>12</v>
      </c>
      <c r="V11" s="8"/>
    </row>
    <row r="12" spans="1:25">
      <c r="A12" s="3"/>
      <c r="B12" s="4"/>
      <c r="C12" s="4"/>
      <c r="D12" s="27" t="s">
        <v>23</v>
      </c>
      <c r="E12" s="8"/>
      <c r="F12" s="62" t="s">
        <v>39</v>
      </c>
      <c r="G12" s="8"/>
      <c r="H12" s="27" t="s">
        <v>2</v>
      </c>
      <c r="I12" s="8"/>
      <c r="J12" s="125" t="s">
        <v>75</v>
      </c>
      <c r="K12" s="8"/>
      <c r="L12" s="27" t="s">
        <v>2</v>
      </c>
      <c r="M12" s="8"/>
      <c r="N12" s="52"/>
      <c r="O12" s="17"/>
      <c r="P12" s="27" t="s">
        <v>7</v>
      </c>
      <c r="Q12" s="27" t="s">
        <v>9</v>
      </c>
      <c r="R12" s="8"/>
      <c r="S12" s="62" t="s">
        <v>11</v>
      </c>
      <c r="T12" s="8"/>
      <c r="U12" s="64" t="s">
        <v>15</v>
      </c>
      <c r="V12" s="8"/>
    </row>
    <row r="13" spans="1:25">
      <c r="B13" s="4"/>
      <c r="C13" s="4"/>
      <c r="D13" s="8"/>
      <c r="E13" s="8"/>
      <c r="F13" s="48"/>
      <c r="G13" s="4"/>
      <c r="H13" s="4"/>
      <c r="I13" s="4"/>
      <c r="J13" s="4"/>
      <c r="K13" s="4"/>
      <c r="L13" s="4"/>
      <c r="M13" s="4"/>
      <c r="N13" s="49"/>
      <c r="O13" s="77"/>
      <c r="P13" s="4"/>
      <c r="Q13" s="4"/>
      <c r="R13" s="4"/>
      <c r="S13" s="48"/>
      <c r="T13" s="4"/>
      <c r="U13" s="48"/>
      <c r="V13" s="4"/>
    </row>
    <row r="14" spans="1:25">
      <c r="B14" s="4" t="s">
        <v>14</v>
      </c>
      <c r="C14" s="4"/>
      <c r="D14" s="7">
        <v>10685291</v>
      </c>
      <c r="E14" s="7"/>
      <c r="F14" s="66">
        <v>0.98599999999999999</v>
      </c>
      <c r="G14" s="7"/>
      <c r="H14" s="21">
        <f>D14*F14</f>
        <v>10535696.925999999</v>
      </c>
      <c r="I14" s="21"/>
      <c r="J14" s="21">
        <f>-H14</f>
        <v>-10535696.925999999</v>
      </c>
      <c r="K14" s="21"/>
      <c r="L14" s="21">
        <f>H14+J14</f>
        <v>0</v>
      </c>
      <c r="M14" s="21"/>
      <c r="N14" s="59"/>
      <c r="O14" s="55"/>
      <c r="P14" s="9">
        <f>L14/$L$22</f>
        <v>0</v>
      </c>
      <c r="Q14" s="9">
        <v>2.23E-2</v>
      </c>
      <c r="R14" s="9"/>
      <c r="S14" s="98">
        <f>ROUND(P14*Q14,4)</f>
        <v>0</v>
      </c>
      <c r="T14" s="9"/>
      <c r="U14" s="98">
        <f>S14*(GRCF!$D$12/GRCF!$D$17)</f>
        <v>0</v>
      </c>
      <c r="V14" s="9"/>
      <c r="Y14" s="80"/>
    </row>
    <row r="15" spans="1:25">
      <c r="B15" s="4" t="s">
        <v>0</v>
      </c>
      <c r="C15" s="4"/>
      <c r="D15" s="7">
        <v>995000000</v>
      </c>
      <c r="E15" s="7"/>
      <c r="F15" s="66">
        <v>0.98499999999999999</v>
      </c>
      <c r="G15" s="7"/>
      <c r="H15" s="21">
        <f t="shared" ref="H15:H17" si="0">D15*F15</f>
        <v>980075000</v>
      </c>
      <c r="I15" s="21"/>
      <c r="J15" s="21">
        <f>-227947649.49</f>
        <v>-227947649.49000001</v>
      </c>
      <c r="K15" s="21"/>
      <c r="L15" s="21">
        <f t="shared" ref="L15:L17" si="1">H15+J15</f>
        <v>752127350.50999999</v>
      </c>
      <c r="M15" s="21"/>
      <c r="N15" s="59"/>
      <c r="O15" s="55"/>
      <c r="P15" s="31">
        <f>L15/$L$22</f>
        <v>0.53727748229658689</v>
      </c>
      <c r="Q15" s="9">
        <v>4.0399999999999998E-2</v>
      </c>
      <c r="R15" s="9"/>
      <c r="S15" s="98">
        <f t="shared" ref="S15:S17" si="2">ROUND(P15*Q15,4)</f>
        <v>2.1700000000000001E-2</v>
      </c>
      <c r="T15" s="9"/>
      <c r="U15" s="98">
        <f>S15*(GRCF!$D$12/GRCF!$D$17)</f>
        <v>2.1832215899487296E-2</v>
      </c>
      <c r="V15" s="9"/>
      <c r="Y15" s="80"/>
    </row>
    <row r="16" spans="1:25">
      <c r="B16" s="4" t="s">
        <v>19</v>
      </c>
      <c r="C16" s="4"/>
      <c r="D16" s="7">
        <v>42892316</v>
      </c>
      <c r="E16" s="7"/>
      <c r="F16" s="66">
        <v>0.98499999999999999</v>
      </c>
      <c r="G16" s="7"/>
      <c r="H16" s="21">
        <f>D16*F16+0.3</f>
        <v>42248931.559999995</v>
      </c>
      <c r="I16" s="21"/>
      <c r="J16" s="21"/>
      <c r="K16" s="21"/>
      <c r="L16" s="21">
        <f t="shared" si="1"/>
        <v>42248931.559999995</v>
      </c>
      <c r="M16" s="21"/>
      <c r="N16" s="59"/>
      <c r="O16" s="55"/>
      <c r="P16" s="31">
        <f>L16/$L$22</f>
        <v>3.0180260780153356E-2</v>
      </c>
      <c r="Q16" s="9">
        <v>2.802E-2</v>
      </c>
      <c r="R16" s="9"/>
      <c r="S16" s="98">
        <f t="shared" si="2"/>
        <v>8.0000000000000004E-4</v>
      </c>
      <c r="T16" s="9"/>
      <c r="U16" s="98">
        <f>S16*(GRCF!$D$12/GRCF!$D$17)</f>
        <v>8.0487431887510776E-4</v>
      </c>
      <c r="V16" s="9"/>
      <c r="Y16" s="80"/>
    </row>
    <row r="17" spans="1:25">
      <c r="B17" s="4" t="s">
        <v>1</v>
      </c>
      <c r="C17" s="4"/>
      <c r="D17" s="22">
        <v>801037750</v>
      </c>
      <c r="E17" s="7"/>
      <c r="F17" s="66">
        <v>0.98499999999999999</v>
      </c>
      <c r="G17" s="7"/>
      <c r="H17" s="23">
        <f t="shared" si="0"/>
        <v>789022183.75</v>
      </c>
      <c r="I17" s="21"/>
      <c r="J17" s="23">
        <f>-183512233.3</f>
        <v>-183512233.30000001</v>
      </c>
      <c r="K17" s="21"/>
      <c r="L17" s="23">
        <f t="shared" si="1"/>
        <v>605509950.45000005</v>
      </c>
      <c r="M17" s="21"/>
      <c r="N17" s="59"/>
      <c r="O17" s="55"/>
      <c r="P17" s="24">
        <f>L17/$L$22</f>
        <v>0.43254225692325982</v>
      </c>
      <c r="Q17" s="31">
        <v>0.1</v>
      </c>
      <c r="R17" s="9"/>
      <c r="S17" s="102">
        <f t="shared" si="2"/>
        <v>4.3299999999999998E-2</v>
      </c>
      <c r="T17" s="9"/>
      <c r="U17" s="102">
        <f>S17*GRCF!D27</f>
        <v>5.8573194849887579E-2</v>
      </c>
      <c r="V17" s="9"/>
      <c r="Y17" s="80"/>
    </row>
    <row r="18" spans="1:25">
      <c r="B18" s="4"/>
      <c r="C18" s="4"/>
      <c r="D18" s="7"/>
      <c r="E18" s="7"/>
      <c r="F18" s="7"/>
      <c r="G18" s="7"/>
      <c r="H18" s="5"/>
      <c r="I18" s="5"/>
      <c r="J18" s="5"/>
      <c r="K18" s="5"/>
      <c r="L18" s="5"/>
      <c r="M18" s="5"/>
      <c r="N18" s="106"/>
      <c r="O18" s="106"/>
      <c r="P18" s="4"/>
      <c r="Q18" s="9"/>
      <c r="R18" s="4"/>
      <c r="S18" s="98"/>
      <c r="T18" s="9"/>
      <c r="U18" s="65"/>
      <c r="V18" s="9"/>
      <c r="Y18" s="80"/>
    </row>
    <row r="19" spans="1:25">
      <c r="B19" s="4" t="s">
        <v>24</v>
      </c>
      <c r="C19" s="4"/>
      <c r="D19" s="7">
        <f>SUM(D14:D17)</f>
        <v>1849615357</v>
      </c>
      <c r="E19" s="7"/>
      <c r="F19" s="32"/>
      <c r="G19" s="7"/>
      <c r="H19" s="7">
        <f>SUM(H14:H17)</f>
        <v>1821881812.2360001</v>
      </c>
      <c r="I19" s="7"/>
      <c r="J19" s="7">
        <f>SUM(J14:J17)</f>
        <v>-421995579.71600002</v>
      </c>
      <c r="K19" s="7"/>
      <c r="L19" s="7">
        <f>SUM(L14:L18)</f>
        <v>1399886232.52</v>
      </c>
      <c r="M19" s="7"/>
      <c r="N19" s="32"/>
      <c r="O19" s="32"/>
      <c r="P19" s="28">
        <f>SUM(P14:P18)</f>
        <v>1</v>
      </c>
      <c r="Q19" s="32"/>
      <c r="R19" s="7"/>
      <c r="S19" s="66">
        <f>SUM(S14:S18)</f>
        <v>6.5799999999999997E-2</v>
      </c>
      <c r="T19" s="7"/>
      <c r="U19" s="59">
        <f>SUM(U14:U18)</f>
        <v>8.1210285068249982E-2</v>
      </c>
      <c r="V19" s="7"/>
      <c r="Y19" s="80"/>
    </row>
    <row r="20" spans="1:25">
      <c r="B20" s="4" t="s">
        <v>25</v>
      </c>
      <c r="C20" s="4"/>
      <c r="D20" s="22">
        <v>0</v>
      </c>
      <c r="E20" s="7"/>
      <c r="F20" s="32"/>
      <c r="G20" s="7"/>
      <c r="H20" s="23">
        <f>D20+F20</f>
        <v>0</v>
      </c>
      <c r="I20" s="21"/>
      <c r="J20" s="23">
        <f>F20+H20</f>
        <v>0</v>
      </c>
      <c r="K20" s="21"/>
      <c r="L20" s="23"/>
      <c r="M20" s="5"/>
      <c r="N20" s="59"/>
      <c r="O20" s="106"/>
      <c r="P20" s="25"/>
      <c r="Q20" s="31"/>
      <c r="R20" s="4"/>
      <c r="S20" s="68"/>
      <c r="T20" s="9"/>
      <c r="U20" s="68"/>
      <c r="V20" s="9"/>
      <c r="Y20" s="80"/>
    </row>
    <row r="21" spans="1:25">
      <c r="B21" s="4"/>
      <c r="C21" s="4"/>
      <c r="D21" s="7"/>
      <c r="E21" s="7"/>
      <c r="F21" s="32"/>
      <c r="G21" s="7"/>
      <c r="H21" s="5"/>
      <c r="I21" s="5"/>
      <c r="J21" s="5"/>
      <c r="K21" s="5"/>
      <c r="L21" s="5"/>
      <c r="M21" s="5"/>
      <c r="N21" s="106"/>
      <c r="O21" s="106"/>
      <c r="P21" s="4"/>
      <c r="Q21" s="31"/>
      <c r="R21" s="4"/>
      <c r="S21" s="65"/>
      <c r="T21" s="9"/>
      <c r="U21" s="41"/>
      <c r="V21" s="9"/>
      <c r="Y21" s="45"/>
    </row>
    <row r="22" spans="1:25" ht="13.5" thickBot="1">
      <c r="B22" s="6" t="s">
        <v>13</v>
      </c>
      <c r="C22" s="4"/>
      <c r="D22" s="26">
        <f>SUM(D19:D20)</f>
        <v>1849615357</v>
      </c>
      <c r="E22" s="7"/>
      <c r="F22" s="32"/>
      <c r="G22" s="7"/>
      <c r="H22" s="26">
        <f>SUM(H19:H20)</f>
        <v>1821881812.2360001</v>
      </c>
      <c r="I22" s="7"/>
      <c r="J22" s="26">
        <f>SUM(J19:J20)</f>
        <v>-421995579.71600002</v>
      </c>
      <c r="K22" s="7"/>
      <c r="L22" s="26">
        <f>SUM(L19:L20)</f>
        <v>1399886232.52</v>
      </c>
      <c r="M22" s="7"/>
      <c r="N22" s="32"/>
      <c r="O22" s="32"/>
      <c r="P22" s="30">
        <f>SUM(P19:P20)</f>
        <v>1</v>
      </c>
      <c r="Q22" s="32"/>
      <c r="R22" s="7"/>
      <c r="S22" s="69">
        <f>SUM(S19:S20)</f>
        <v>6.5799999999999997E-2</v>
      </c>
      <c r="T22" s="7"/>
      <c r="U22" s="69">
        <f>SUM(U19:U20)</f>
        <v>8.1210285068249982E-2</v>
      </c>
      <c r="V22" s="7"/>
      <c r="W22" s="46"/>
      <c r="X22" s="46"/>
    </row>
    <row r="23" spans="1:25" ht="13.5" thickTop="1">
      <c r="B23" s="6"/>
      <c r="C23" s="4"/>
      <c r="D23" s="32"/>
      <c r="E23" s="7"/>
      <c r="F23" s="32"/>
      <c r="G23" s="7"/>
      <c r="H23" s="32"/>
      <c r="I23" s="7"/>
      <c r="J23" s="7"/>
      <c r="K23" s="7"/>
      <c r="L23" s="32"/>
      <c r="M23" s="7"/>
      <c r="N23" s="7"/>
      <c r="O23" s="7"/>
      <c r="P23" s="32"/>
      <c r="Q23" s="43"/>
      <c r="R23" s="7"/>
      <c r="S23" s="32"/>
      <c r="T23" s="7"/>
      <c r="U23" s="59"/>
      <c r="V23" s="7"/>
      <c r="W23" s="46"/>
      <c r="X23" s="46"/>
    </row>
    <row r="24" spans="1:25">
      <c r="B24" s="6"/>
      <c r="C24" s="4"/>
      <c r="D24" s="32"/>
      <c r="E24" s="7"/>
      <c r="F24" s="32"/>
      <c r="G24" s="7"/>
      <c r="H24" s="32"/>
      <c r="I24" s="7"/>
      <c r="J24" s="7"/>
      <c r="K24" s="7"/>
      <c r="L24" s="32"/>
      <c r="M24" s="7"/>
      <c r="N24" s="7"/>
      <c r="O24" s="7"/>
      <c r="P24" s="7"/>
      <c r="Q24" s="32"/>
      <c r="R24" s="7"/>
      <c r="S24" s="43"/>
      <c r="T24" s="7"/>
      <c r="U24" s="51"/>
      <c r="V24" s="7"/>
    </row>
    <row r="25" spans="1:25">
      <c r="A25" s="94" t="s">
        <v>219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5">
      <c r="A26" s="94"/>
      <c r="B26" s="95" t="s">
        <v>119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5">
      <c r="A27" s="94"/>
      <c r="B27" s="95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</row>
    <row r="28" spans="1:25">
      <c r="A28" s="95"/>
      <c r="B28" s="48"/>
      <c r="C28" s="48"/>
      <c r="D28" s="17"/>
      <c r="E28" s="49"/>
      <c r="F28" s="115"/>
      <c r="G28" s="49"/>
      <c r="H28" s="52"/>
      <c r="I28" s="49"/>
      <c r="J28" s="49"/>
      <c r="K28" s="49"/>
      <c r="L28" s="115"/>
      <c r="M28" s="61"/>
      <c r="N28" s="8" t="s">
        <v>20</v>
      </c>
      <c r="O28" s="52"/>
      <c r="P28" s="145"/>
      <c r="Q28" s="61"/>
      <c r="R28" s="48"/>
      <c r="S28" s="61"/>
      <c r="T28" s="61"/>
      <c r="U28" s="61"/>
      <c r="V28" s="61"/>
    </row>
    <row r="29" spans="1:25">
      <c r="A29" s="95"/>
      <c r="B29" s="48"/>
      <c r="C29" s="48"/>
      <c r="D29" s="135"/>
      <c r="E29" s="52"/>
      <c r="F29" s="115"/>
      <c r="G29" s="52"/>
      <c r="H29" s="52"/>
      <c r="I29" s="52"/>
      <c r="J29" s="52"/>
      <c r="K29" s="52"/>
      <c r="L29" s="52"/>
      <c r="M29" s="61"/>
      <c r="N29" s="135" t="s">
        <v>75</v>
      </c>
      <c r="O29" s="96"/>
      <c r="P29" s="61"/>
      <c r="Q29" s="61"/>
      <c r="R29" s="48"/>
      <c r="S29" s="61"/>
      <c r="T29" s="61"/>
      <c r="U29" s="61"/>
      <c r="V29" s="61"/>
    </row>
    <row r="30" spans="1:25">
      <c r="A30" s="95"/>
      <c r="B30" s="48"/>
      <c r="C30" s="48"/>
      <c r="D30" s="17"/>
      <c r="E30" s="52"/>
      <c r="F30" s="115"/>
      <c r="G30" s="52"/>
      <c r="H30" s="52"/>
      <c r="I30" s="52"/>
      <c r="J30" s="52"/>
      <c r="K30" s="52"/>
      <c r="L30" s="52"/>
      <c r="M30" s="61"/>
      <c r="N30" s="8" t="s">
        <v>5</v>
      </c>
      <c r="O30" s="52"/>
      <c r="P30" s="61" t="s">
        <v>6</v>
      </c>
      <c r="Q30" s="61" t="s">
        <v>8</v>
      </c>
      <c r="R30" s="61"/>
      <c r="S30" s="61" t="s">
        <v>10</v>
      </c>
      <c r="T30" s="61"/>
      <c r="U30" s="61" t="s">
        <v>12</v>
      </c>
      <c r="V30" s="49"/>
    </row>
    <row r="31" spans="1:25">
      <c r="A31" s="95"/>
      <c r="B31" s="48"/>
      <c r="C31" s="48"/>
      <c r="D31" s="17"/>
      <c r="E31" s="52"/>
      <c r="F31" s="115"/>
      <c r="G31" s="52"/>
      <c r="H31" s="52"/>
      <c r="I31" s="52"/>
      <c r="J31" s="52"/>
      <c r="K31" s="52"/>
      <c r="L31" s="115"/>
      <c r="M31" s="61"/>
      <c r="N31" s="27" t="s">
        <v>2</v>
      </c>
      <c r="O31" s="52"/>
      <c r="P31" s="62" t="s">
        <v>7</v>
      </c>
      <c r="Q31" s="62" t="s">
        <v>9</v>
      </c>
      <c r="R31" s="61"/>
      <c r="S31" s="62" t="s">
        <v>11</v>
      </c>
      <c r="T31" s="61"/>
      <c r="U31" s="64" t="s">
        <v>15</v>
      </c>
      <c r="V31" s="49"/>
    </row>
    <row r="32" spans="1:25">
      <c r="A32" s="95"/>
      <c r="B32" s="48"/>
      <c r="C32" s="48"/>
      <c r="D32" s="52"/>
      <c r="E32" s="52"/>
      <c r="F32" s="49"/>
      <c r="G32" s="49"/>
      <c r="H32" s="49"/>
      <c r="I32" s="49"/>
      <c r="J32" s="49"/>
      <c r="K32" s="49"/>
      <c r="L32" s="49"/>
      <c r="M32" s="48"/>
      <c r="N32" s="48"/>
      <c r="O32" s="49"/>
      <c r="P32" s="48"/>
      <c r="Q32" s="48"/>
      <c r="R32" s="48"/>
      <c r="S32" s="48"/>
      <c r="T32" s="48"/>
      <c r="U32" s="48"/>
      <c r="V32" s="49"/>
    </row>
    <row r="33" spans="1:26">
      <c r="A33" s="95"/>
      <c r="B33" s="48" t="s">
        <v>14</v>
      </c>
      <c r="C33" s="48"/>
      <c r="D33" s="51"/>
      <c r="E33" s="51"/>
      <c r="F33" s="51"/>
      <c r="G33" s="51"/>
      <c r="H33" s="59"/>
      <c r="I33" s="99"/>
      <c r="J33" s="99"/>
      <c r="K33" s="99"/>
      <c r="L33" s="51"/>
      <c r="M33" s="98"/>
      <c r="N33" s="97">
        <f>L14</f>
        <v>0</v>
      </c>
      <c r="O33" s="99"/>
      <c r="P33" s="98">
        <f>N33/N38</f>
        <v>0</v>
      </c>
      <c r="Q33" s="98">
        <f>Q14</f>
        <v>2.23E-2</v>
      </c>
      <c r="R33" s="98"/>
      <c r="S33" s="98">
        <f>ROUND(P33*Q33,4)</f>
        <v>0</v>
      </c>
      <c r="T33" s="98"/>
      <c r="U33" s="98">
        <f>S33*(GRCF!$D$12/GRCF!$D$17)</f>
        <v>0</v>
      </c>
      <c r="V33" s="58"/>
    </row>
    <row r="34" spans="1:26">
      <c r="A34" s="95"/>
      <c r="B34" s="48" t="s">
        <v>0</v>
      </c>
      <c r="C34" s="48"/>
      <c r="D34" s="51"/>
      <c r="E34" s="51"/>
      <c r="F34" s="51"/>
      <c r="G34" s="51"/>
      <c r="H34" s="59"/>
      <c r="I34" s="99"/>
      <c r="J34" s="99"/>
      <c r="K34" s="99"/>
      <c r="L34" s="51"/>
      <c r="M34" s="98"/>
      <c r="N34" s="97">
        <f>L15</f>
        <v>752127350.50999999</v>
      </c>
      <c r="O34" s="99"/>
      <c r="P34" s="100">
        <f>N34/N38</f>
        <v>0.53727748229658689</v>
      </c>
      <c r="Q34" s="98">
        <f>Q15</f>
        <v>4.0399999999999998E-2</v>
      </c>
      <c r="R34" s="98"/>
      <c r="S34" s="98">
        <f t="shared" ref="S34:S36" si="3">ROUND(P34*Q34,4)</f>
        <v>2.1700000000000001E-2</v>
      </c>
      <c r="T34" s="98"/>
      <c r="U34" s="98">
        <f>S34*(GRCF!$D$12/GRCF!$D$17)</f>
        <v>2.1832215899487296E-2</v>
      </c>
      <c r="V34" s="58"/>
    </row>
    <row r="35" spans="1:26">
      <c r="A35" s="95"/>
      <c r="B35" s="48" t="s">
        <v>19</v>
      </c>
      <c r="C35" s="48"/>
      <c r="D35" s="51"/>
      <c r="E35" s="51"/>
      <c r="F35" s="51"/>
      <c r="G35" s="51"/>
      <c r="H35" s="59"/>
      <c r="I35" s="99"/>
      <c r="J35" s="99"/>
      <c r="K35" s="99"/>
      <c r="L35" s="51"/>
      <c r="M35" s="98"/>
      <c r="N35" s="97">
        <f>L16</f>
        <v>42248931.559999995</v>
      </c>
      <c r="O35" s="99"/>
      <c r="P35" s="100">
        <f>N35/N38</f>
        <v>3.0180260780153356E-2</v>
      </c>
      <c r="Q35" s="98">
        <f>Q16</f>
        <v>2.802E-2</v>
      </c>
      <c r="R35" s="98"/>
      <c r="S35" s="98">
        <f t="shared" si="3"/>
        <v>8.0000000000000004E-4</v>
      </c>
      <c r="T35" s="98"/>
      <c r="U35" s="98">
        <f>S35*(GRCF!$D$12/GRCF!$D$17)</f>
        <v>8.0487431887510776E-4</v>
      </c>
      <c r="V35" s="58"/>
    </row>
    <row r="36" spans="1:26">
      <c r="A36" s="95"/>
      <c r="B36" s="48" t="s">
        <v>1</v>
      </c>
      <c r="C36" s="48"/>
      <c r="D36" s="51"/>
      <c r="E36" s="51"/>
      <c r="F36" s="51"/>
      <c r="G36" s="51"/>
      <c r="H36" s="59"/>
      <c r="I36" s="99"/>
      <c r="J36" s="99"/>
      <c r="K36" s="99"/>
      <c r="L36" s="51"/>
      <c r="M36" s="98"/>
      <c r="N36" s="101">
        <f>L17</f>
        <v>605509950.45000005</v>
      </c>
      <c r="O36" s="99"/>
      <c r="P36" s="102">
        <f>N36/N38</f>
        <v>0.43254225692325982</v>
      </c>
      <c r="Q36" s="98">
        <f>Q17</f>
        <v>0.1</v>
      </c>
      <c r="R36" s="98"/>
      <c r="S36" s="102">
        <f t="shared" si="3"/>
        <v>4.3299999999999998E-2</v>
      </c>
      <c r="T36" s="98"/>
      <c r="U36" s="102">
        <f>S36*GRCF!$F$27</f>
        <v>5.8046396900617324E-2</v>
      </c>
      <c r="V36" s="47"/>
    </row>
    <row r="37" spans="1:26">
      <c r="A37" s="95"/>
      <c r="B37" s="48"/>
      <c r="C37" s="48"/>
      <c r="D37" s="51"/>
      <c r="E37" s="51"/>
      <c r="F37" s="51"/>
      <c r="G37" s="51"/>
      <c r="H37" s="104"/>
      <c r="I37" s="104"/>
      <c r="J37" s="104"/>
      <c r="K37" s="104"/>
      <c r="L37" s="49"/>
      <c r="M37" s="48"/>
      <c r="N37" s="103"/>
      <c r="O37" s="104"/>
      <c r="P37" s="48"/>
      <c r="Q37" s="98"/>
      <c r="R37" s="48"/>
      <c r="S37" s="98"/>
      <c r="T37" s="98"/>
      <c r="U37" s="65"/>
      <c r="V37" s="41"/>
    </row>
    <row r="38" spans="1:26" ht="13.5" thickBot="1">
      <c r="A38" s="54"/>
      <c r="B38" s="48" t="s">
        <v>13</v>
      </c>
      <c r="C38" s="48"/>
      <c r="D38" s="51"/>
      <c r="E38" s="51"/>
      <c r="F38" s="51"/>
      <c r="G38" s="51"/>
      <c r="H38" s="51"/>
      <c r="I38" s="51"/>
      <c r="J38" s="51"/>
      <c r="K38" s="51"/>
      <c r="L38" s="51"/>
      <c r="M38" s="67"/>
      <c r="N38" s="105">
        <f>SUM(N33:N37)</f>
        <v>1399886232.52</v>
      </c>
      <c r="O38" s="51"/>
      <c r="P38" s="69">
        <f>SUM(P33:P37)</f>
        <v>1</v>
      </c>
      <c r="Q38" s="51"/>
      <c r="R38" s="67"/>
      <c r="S38" s="69">
        <f>SUM(S33:S37)</f>
        <v>6.5799999999999997E-2</v>
      </c>
      <c r="T38" s="67"/>
      <c r="U38" s="69">
        <f>SUM(U33:U37)</f>
        <v>8.0683487118979727E-2</v>
      </c>
      <c r="V38" s="51"/>
    </row>
    <row r="39" spans="1:26" ht="13.5" thickTop="1">
      <c r="A39" s="54"/>
      <c r="B39" s="48"/>
      <c r="C39" s="48"/>
      <c r="D39" s="51"/>
      <c r="E39" s="67"/>
      <c r="F39" s="51"/>
      <c r="G39" s="67"/>
      <c r="H39" s="51"/>
      <c r="I39" s="67"/>
      <c r="J39" s="67"/>
      <c r="K39" s="67"/>
      <c r="L39" s="51"/>
      <c r="M39" s="67"/>
      <c r="N39" s="51"/>
      <c r="O39" s="51"/>
      <c r="P39" s="59"/>
      <c r="Q39" s="51"/>
      <c r="R39" s="67"/>
      <c r="S39" s="59"/>
      <c r="T39" s="67"/>
      <c r="U39" s="59"/>
      <c r="V39" s="51"/>
    </row>
    <row r="40" spans="1:26">
      <c r="A40" s="54"/>
      <c r="B40" s="48"/>
      <c r="C40" s="48"/>
      <c r="D40" s="51"/>
      <c r="E40" s="67"/>
      <c r="F40" s="51"/>
      <c r="G40" s="67"/>
      <c r="H40" s="51"/>
      <c r="I40" s="67"/>
      <c r="J40" s="67"/>
      <c r="K40" s="67"/>
      <c r="L40" s="51"/>
      <c r="M40" s="67"/>
      <c r="N40" s="233" t="s">
        <v>213</v>
      </c>
      <c r="O40" s="51"/>
      <c r="P40" s="59"/>
      <c r="Q40" s="51"/>
      <c r="R40" s="67"/>
      <c r="S40" s="59"/>
      <c r="T40" s="67"/>
      <c r="U40" s="59">
        <f>U38-U22</f>
        <v>-5.2679794927025514E-4</v>
      </c>
      <c r="V40" s="51"/>
    </row>
    <row r="41" spans="1:26">
      <c r="A41" s="54"/>
      <c r="B41" s="48"/>
      <c r="C41" s="48"/>
      <c r="D41" s="51"/>
      <c r="E41" s="67"/>
      <c r="F41" s="51"/>
      <c r="G41" s="67"/>
      <c r="H41" s="51"/>
      <c r="I41" s="67"/>
      <c r="J41" s="67"/>
      <c r="K41" s="67"/>
      <c r="L41" s="51"/>
      <c r="M41" s="67"/>
      <c r="N41" s="233" t="s">
        <v>214</v>
      </c>
      <c r="O41" s="51"/>
      <c r="P41" s="59"/>
      <c r="Q41" s="51"/>
      <c r="R41" s="67"/>
      <c r="S41" s="59"/>
      <c r="T41" s="67"/>
      <c r="U41" s="63">
        <f>'Rate Base'!$I$25</f>
        <v>1314306225.9000001</v>
      </c>
      <c r="V41" s="51"/>
    </row>
    <row r="42" spans="1:26" ht="13.5" thickBo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114" t="s">
        <v>215</v>
      </c>
      <c r="O42" s="54"/>
      <c r="P42" s="54"/>
      <c r="Q42" s="54"/>
      <c r="R42" s="54"/>
      <c r="S42" s="54"/>
      <c r="T42" s="54"/>
      <c r="U42" s="235">
        <f>U40*U41</f>
        <v>-692373.82451724878</v>
      </c>
      <c r="V42" s="54"/>
    </row>
    <row r="43" spans="1:26" ht="13.5" thickTop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114"/>
      <c r="O43" s="54"/>
      <c r="P43" s="54"/>
      <c r="Q43" s="54"/>
      <c r="R43" s="54"/>
      <c r="S43" s="54"/>
      <c r="T43" s="54"/>
      <c r="U43" s="234"/>
      <c r="V43" s="54"/>
    </row>
    <row r="44" spans="1:26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114"/>
      <c r="O44" s="54"/>
      <c r="P44" s="54"/>
      <c r="Q44" s="54"/>
      <c r="R44" s="54"/>
      <c r="S44" s="54"/>
      <c r="T44" s="54"/>
      <c r="U44" s="234"/>
      <c r="V44" s="54"/>
    </row>
    <row r="45" spans="1:26">
      <c r="A45" s="94" t="s">
        <v>220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</row>
    <row r="46" spans="1:26">
      <c r="A46" s="94"/>
      <c r="B46" s="95" t="s">
        <v>196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</row>
    <row r="47" spans="1:26">
      <c r="A47" s="94"/>
      <c r="B47" s="95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128" t="s">
        <v>201</v>
      </c>
      <c r="X47" s="128" t="s">
        <v>86</v>
      </c>
    </row>
    <row r="48" spans="1:26">
      <c r="A48" s="95"/>
      <c r="B48" s="48"/>
      <c r="C48" s="48"/>
      <c r="D48" s="8" t="s">
        <v>20</v>
      </c>
      <c r="E48" s="48"/>
      <c r="F48" s="145"/>
      <c r="G48" s="48"/>
      <c r="H48" s="61"/>
      <c r="I48" s="48"/>
      <c r="J48" s="48"/>
      <c r="K48" s="48"/>
      <c r="L48" s="145" t="s">
        <v>113</v>
      </c>
      <c r="M48" s="61"/>
      <c r="N48" s="8" t="s">
        <v>20</v>
      </c>
      <c r="O48" s="52"/>
      <c r="P48" s="145" t="s">
        <v>113</v>
      </c>
      <c r="Q48" s="61"/>
      <c r="R48" s="48"/>
      <c r="S48" s="61"/>
      <c r="T48" s="61"/>
      <c r="U48" s="61"/>
      <c r="V48" s="61"/>
      <c r="W48" s="128" t="s">
        <v>202</v>
      </c>
      <c r="X48" s="128" t="s">
        <v>199</v>
      </c>
      <c r="Z48" s="128" t="s">
        <v>216</v>
      </c>
    </row>
    <row r="49" spans="1:28">
      <c r="A49" s="95"/>
      <c r="B49" s="48"/>
      <c r="C49" s="48"/>
      <c r="D49" s="135" t="s">
        <v>75</v>
      </c>
      <c r="E49" s="61"/>
      <c r="F49" s="145" t="s">
        <v>79</v>
      </c>
      <c r="G49" s="61"/>
      <c r="H49" s="61" t="s">
        <v>42</v>
      </c>
      <c r="I49" s="61"/>
      <c r="J49" s="61"/>
      <c r="K49" s="61"/>
      <c r="L49" s="61" t="s">
        <v>42</v>
      </c>
      <c r="M49" s="61"/>
      <c r="N49" s="135" t="s">
        <v>75</v>
      </c>
      <c r="O49" s="96"/>
      <c r="P49" s="61" t="s">
        <v>5</v>
      </c>
      <c r="Q49" s="61"/>
      <c r="R49" s="48"/>
      <c r="S49" s="61"/>
      <c r="T49" s="61"/>
      <c r="U49" s="61"/>
      <c r="V49" s="61"/>
      <c r="W49" s="128" t="s">
        <v>65</v>
      </c>
      <c r="X49" s="128" t="s">
        <v>65</v>
      </c>
      <c r="Y49" s="128" t="s">
        <v>113</v>
      </c>
      <c r="Z49" s="128" t="s">
        <v>65</v>
      </c>
      <c r="AA49" s="42"/>
      <c r="AB49" s="135"/>
    </row>
    <row r="50" spans="1:28">
      <c r="A50" s="95"/>
      <c r="B50" s="48"/>
      <c r="C50" s="48"/>
      <c r="D50" s="8" t="s">
        <v>5</v>
      </c>
      <c r="E50" s="61"/>
      <c r="F50" s="145" t="s">
        <v>124</v>
      </c>
      <c r="G50" s="61"/>
      <c r="H50" s="61" t="s">
        <v>38</v>
      </c>
      <c r="I50" s="61"/>
      <c r="J50" s="61"/>
      <c r="K50" s="61"/>
      <c r="L50" s="61" t="s">
        <v>3</v>
      </c>
      <c r="M50" s="61"/>
      <c r="N50" s="8" t="s">
        <v>5</v>
      </c>
      <c r="O50" s="52"/>
      <c r="P50" s="61" t="s">
        <v>6</v>
      </c>
      <c r="Q50" s="61" t="s">
        <v>8</v>
      </c>
      <c r="R50" s="61"/>
      <c r="S50" s="61" t="s">
        <v>10</v>
      </c>
      <c r="T50" s="61"/>
      <c r="U50" s="61" t="s">
        <v>12</v>
      </c>
      <c r="V50" s="49"/>
      <c r="W50" s="125" t="s">
        <v>125</v>
      </c>
      <c r="X50" s="125" t="s">
        <v>200</v>
      </c>
      <c r="Y50" s="125" t="s">
        <v>126</v>
      </c>
      <c r="Z50" s="125" t="s">
        <v>127</v>
      </c>
      <c r="AA50" s="42"/>
      <c r="AB50" s="135"/>
    </row>
    <row r="51" spans="1:28">
      <c r="A51" s="95"/>
      <c r="B51" s="48"/>
      <c r="C51" s="48"/>
      <c r="D51" s="27" t="s">
        <v>2</v>
      </c>
      <c r="E51" s="61"/>
      <c r="F51" s="132" t="s">
        <v>41</v>
      </c>
      <c r="G51" s="61"/>
      <c r="H51" s="62" t="s">
        <v>39</v>
      </c>
      <c r="I51" s="61"/>
      <c r="J51" s="61"/>
      <c r="K51" s="61"/>
      <c r="L51" s="132" t="s">
        <v>85</v>
      </c>
      <c r="M51" s="61"/>
      <c r="N51" s="27" t="s">
        <v>2</v>
      </c>
      <c r="O51" s="52"/>
      <c r="P51" s="62" t="s">
        <v>7</v>
      </c>
      <c r="Q51" s="62" t="s">
        <v>9</v>
      </c>
      <c r="R51" s="61"/>
      <c r="S51" s="62" t="s">
        <v>11</v>
      </c>
      <c r="T51" s="61"/>
      <c r="U51" s="64" t="s">
        <v>15</v>
      </c>
      <c r="V51" s="49"/>
      <c r="AA51" s="42"/>
      <c r="AB51" s="42"/>
    </row>
    <row r="52" spans="1:28">
      <c r="A52" s="95"/>
      <c r="B52" s="48"/>
      <c r="C52" s="48"/>
      <c r="D52" s="61"/>
      <c r="E52" s="61"/>
      <c r="F52" s="48"/>
      <c r="G52" s="48"/>
      <c r="H52" s="48"/>
      <c r="I52" s="48"/>
      <c r="J52" s="48"/>
      <c r="K52" s="48"/>
      <c r="L52" s="48"/>
      <c r="M52" s="48"/>
      <c r="N52" s="48"/>
      <c r="O52" s="49"/>
      <c r="P52" s="48"/>
      <c r="Q52" s="48"/>
      <c r="R52" s="48"/>
      <c r="S52" s="48"/>
      <c r="T52" s="48"/>
      <c r="U52" s="48"/>
      <c r="V52" s="49"/>
      <c r="W52" s="80"/>
      <c r="X52" s="80"/>
      <c r="Y52" s="80"/>
      <c r="Z52" s="80"/>
      <c r="AA52" s="229"/>
      <c r="AB52" s="42"/>
    </row>
    <row r="53" spans="1:28">
      <c r="A53" s="95"/>
      <c r="B53" s="48" t="s">
        <v>14</v>
      </c>
      <c r="C53" s="48"/>
      <c r="D53" s="67">
        <f>N33</f>
        <v>0</v>
      </c>
      <c r="E53" s="67"/>
      <c r="F53" s="67">
        <f>Z53</f>
        <v>10583293.476142801</v>
      </c>
      <c r="G53" s="67"/>
      <c r="H53" s="66">
        <f>F14</f>
        <v>0.98599999999999999</v>
      </c>
      <c r="I53" s="97"/>
      <c r="J53" s="97"/>
      <c r="K53" s="97"/>
      <c r="L53" s="67">
        <f>F53*H53</f>
        <v>10435127.367476802</v>
      </c>
      <c r="M53" s="98"/>
      <c r="N53" s="97">
        <f>D53+L53</f>
        <v>10435127.367476802</v>
      </c>
      <c r="O53" s="99"/>
      <c r="P53" s="98">
        <f>N53/N58</f>
        <v>7.4542681577002487E-3</v>
      </c>
      <c r="Q53" s="98">
        <f>Q33</f>
        <v>2.23E-2</v>
      </c>
      <c r="R53" s="98"/>
      <c r="S53" s="98">
        <f>ROUND(P53*Q53,4)</f>
        <v>2.0000000000000001E-4</v>
      </c>
      <c r="T53" s="98"/>
      <c r="U53" s="98">
        <f>S53*(GRCF!$D$12/GRCF!$D$17)</f>
        <v>2.0121857971877694E-4</v>
      </c>
      <c r="V53" s="58"/>
      <c r="W53" s="80">
        <v>-10685291</v>
      </c>
      <c r="X53" s="80">
        <f>D53+-W53</f>
        <v>10685291</v>
      </c>
      <c r="Y53" s="67">
        <f>X53/($X$58-$X$55)*$W$58</f>
        <v>-101997.52385719893</v>
      </c>
      <c r="Z53" s="80">
        <f>Y53-W53</f>
        <v>10583293.476142801</v>
      </c>
      <c r="AA53" s="229"/>
      <c r="AB53" s="230"/>
    </row>
    <row r="54" spans="1:28">
      <c r="A54" s="95"/>
      <c r="B54" s="48" t="s">
        <v>0</v>
      </c>
      <c r="C54" s="48"/>
      <c r="D54" s="51">
        <f>N34</f>
        <v>752127350.50999999</v>
      </c>
      <c r="E54" s="67"/>
      <c r="F54" s="67">
        <f>Z54</f>
        <v>-5863115.4048417732</v>
      </c>
      <c r="G54" s="67"/>
      <c r="H54" s="66">
        <v>0.98599999999999999</v>
      </c>
      <c r="I54" s="97"/>
      <c r="J54" s="97"/>
      <c r="K54" s="97"/>
      <c r="L54" s="67">
        <f t="shared" ref="L54:L56" si="4">F54*H54</f>
        <v>-5781031.7891739886</v>
      </c>
      <c r="M54" s="98"/>
      <c r="N54" s="97">
        <f t="shared" ref="N54:N56" si="5">D54+L54</f>
        <v>746346318.72082603</v>
      </c>
      <c r="O54" s="99"/>
      <c r="P54" s="100">
        <f>N54/N58</f>
        <v>0.5331478382906113</v>
      </c>
      <c r="Q54" s="98">
        <f>Q34</f>
        <v>4.0399999999999998E-2</v>
      </c>
      <c r="R54" s="98"/>
      <c r="S54" s="98">
        <f t="shared" ref="S54:S56" si="6">ROUND(P54*Q54,4)</f>
        <v>2.1499999999999998E-2</v>
      </c>
      <c r="T54" s="98"/>
      <c r="U54" s="98">
        <f>S54*(GRCF!$D$12/GRCF!$D$17)</f>
        <v>2.1630997319768516E-2</v>
      </c>
      <c r="V54" s="58"/>
      <c r="W54" s="80">
        <v>-1329079</v>
      </c>
      <c r="X54" s="80">
        <f>D54+-W54</f>
        <v>753456429.50999999</v>
      </c>
      <c r="Y54" s="67">
        <f>X54/($X$58-$X$55)*$W$58</f>
        <v>-7192194.4048417732</v>
      </c>
      <c r="Z54" s="80">
        <f>Y54-W54</f>
        <v>-5863115.4048417732</v>
      </c>
      <c r="AA54" s="229"/>
      <c r="AB54" s="230"/>
    </row>
    <row r="55" spans="1:28">
      <c r="A55" s="95"/>
      <c r="B55" s="48" t="s">
        <v>19</v>
      </c>
      <c r="C55" s="48"/>
      <c r="D55" s="51">
        <f>N35</f>
        <v>42248931.559999995</v>
      </c>
      <c r="E55" s="67"/>
      <c r="F55" s="67">
        <v>0</v>
      </c>
      <c r="G55" s="67"/>
      <c r="H55" s="66"/>
      <c r="I55" s="97"/>
      <c r="J55" s="97"/>
      <c r="K55" s="97"/>
      <c r="L55" s="67">
        <f t="shared" si="4"/>
        <v>0</v>
      </c>
      <c r="M55" s="98"/>
      <c r="N55" s="97">
        <f t="shared" si="5"/>
        <v>42248931.559999995</v>
      </c>
      <c r="O55" s="99"/>
      <c r="P55" s="100">
        <f>N55/N58</f>
        <v>3.0180260780153356E-2</v>
      </c>
      <c r="Q55" s="98">
        <f>Q35</f>
        <v>2.802E-2</v>
      </c>
      <c r="R55" s="98"/>
      <c r="S55" s="98">
        <f t="shared" si="6"/>
        <v>8.0000000000000004E-4</v>
      </c>
      <c r="T55" s="98"/>
      <c r="U55" s="98">
        <f>S55*(GRCF!$D$12/GRCF!$D$17)</f>
        <v>8.0487431887510776E-4</v>
      </c>
      <c r="V55" s="58"/>
      <c r="W55" s="80"/>
      <c r="X55" s="80">
        <f>D55+-W55</f>
        <v>42248931.559999995</v>
      </c>
      <c r="Y55" s="80"/>
      <c r="Z55" s="80"/>
      <c r="AA55" s="229"/>
      <c r="AB55" s="42"/>
    </row>
    <row r="56" spans="1:28">
      <c r="A56" s="95"/>
      <c r="B56" s="48" t="s">
        <v>1</v>
      </c>
      <c r="C56" s="48"/>
      <c r="D56" s="63">
        <f>N36</f>
        <v>605509950.45000005</v>
      </c>
      <c r="E56" s="67"/>
      <c r="F56" s="63">
        <f>Z56</f>
        <v>-4720178.0713010281</v>
      </c>
      <c r="G56" s="67"/>
      <c r="H56" s="66">
        <v>0.98599999999999999</v>
      </c>
      <c r="I56" s="97"/>
      <c r="J56" s="97"/>
      <c r="K56" s="97"/>
      <c r="L56" s="63">
        <f t="shared" si="4"/>
        <v>-4654095.5783028137</v>
      </c>
      <c r="M56" s="98"/>
      <c r="N56" s="101">
        <f t="shared" si="5"/>
        <v>600855854.87169719</v>
      </c>
      <c r="O56" s="99"/>
      <c r="P56" s="102">
        <f>N56/N58</f>
        <v>0.42921763277153513</v>
      </c>
      <c r="Q56" s="98">
        <f>Q36</f>
        <v>0.1</v>
      </c>
      <c r="R56" s="98"/>
      <c r="S56" s="102">
        <f t="shared" si="6"/>
        <v>4.2900000000000001E-2</v>
      </c>
      <c r="T56" s="98"/>
      <c r="U56" s="102">
        <f>S56*GRCF!$F$27</f>
        <v>5.7510171525091996E-2</v>
      </c>
      <c r="V56" s="47"/>
      <c r="W56" s="130">
        <v>-1069992</v>
      </c>
      <c r="X56" s="130">
        <f>D56+-W56</f>
        <v>606579942.45000005</v>
      </c>
      <c r="Y56" s="63">
        <f>X56/($X$58-$X$55)*$W$58</f>
        <v>-5790170.0713010281</v>
      </c>
      <c r="Z56" s="130">
        <f>Y56-W56</f>
        <v>-4720178.0713010281</v>
      </c>
      <c r="AA56" s="229"/>
      <c r="AB56" s="230"/>
    </row>
    <row r="57" spans="1:28">
      <c r="A57" s="95"/>
      <c r="B57" s="48"/>
      <c r="C57" s="48"/>
      <c r="D57" s="67"/>
      <c r="E57" s="67"/>
      <c r="F57" s="67"/>
      <c r="G57" s="67"/>
      <c r="H57" s="103"/>
      <c r="I57" s="103"/>
      <c r="J57" s="103"/>
      <c r="K57" s="103"/>
      <c r="L57" s="48"/>
      <c r="M57" s="48"/>
      <c r="N57" s="103"/>
      <c r="O57" s="104"/>
      <c r="P57" s="48"/>
      <c r="Q57" s="98"/>
      <c r="R57" s="48"/>
      <c r="S57" s="98"/>
      <c r="T57" s="98"/>
      <c r="U57" s="65"/>
      <c r="V57" s="41"/>
      <c r="W57" s="80"/>
      <c r="X57" s="80"/>
      <c r="Y57" s="80"/>
      <c r="Z57" s="80"/>
      <c r="AA57" s="229"/>
      <c r="AB57" s="42"/>
    </row>
    <row r="58" spans="1:28" ht="13.5" thickBot="1">
      <c r="A58" s="54"/>
      <c r="B58" s="48" t="s">
        <v>13</v>
      </c>
      <c r="C58" s="48"/>
      <c r="D58" s="105">
        <f>SUM(D53:D57)</f>
        <v>1399886232.52</v>
      </c>
      <c r="E58" s="67"/>
      <c r="F58" s="105">
        <f>SUM(F53:F57)</f>
        <v>0</v>
      </c>
      <c r="G58" s="67"/>
      <c r="H58" s="51"/>
      <c r="I58" s="67"/>
      <c r="J58" s="67"/>
      <c r="K58" s="67"/>
      <c r="L58" s="105">
        <f>SUM(L53:L57)</f>
        <v>0</v>
      </c>
      <c r="M58" s="67"/>
      <c r="N58" s="105">
        <f>SUM(N53:N57)</f>
        <v>1399886232.52</v>
      </c>
      <c r="O58" s="51"/>
      <c r="P58" s="69">
        <f>SUM(P53:P57)</f>
        <v>1</v>
      </c>
      <c r="Q58" s="51"/>
      <c r="R58" s="67"/>
      <c r="S58" s="69">
        <f>SUM(S53:S57)</f>
        <v>6.54E-2</v>
      </c>
      <c r="T58" s="67"/>
      <c r="U58" s="69">
        <f>SUM(U53:U57)</f>
        <v>8.0147261743454393E-2</v>
      </c>
      <c r="V58" s="51"/>
      <c r="W58" s="176">
        <f>SUM(W52:W56)</f>
        <v>-13084362</v>
      </c>
      <c r="X58" s="176">
        <f>SUM(X53:X56)</f>
        <v>1412970594.52</v>
      </c>
      <c r="Y58" s="176">
        <f>SUM(Y53:Y56)</f>
        <v>-13084362</v>
      </c>
      <c r="Z58" s="176">
        <f>SUM(Z53:Z56)</f>
        <v>0</v>
      </c>
      <c r="AA58" s="229"/>
      <c r="AB58" s="230"/>
    </row>
    <row r="59" spans="1:28" ht="13.5" thickTop="1">
      <c r="A59" s="54"/>
      <c r="B59" s="48"/>
      <c r="C59" s="48"/>
      <c r="D59" s="51"/>
      <c r="E59" s="67"/>
      <c r="F59" s="51"/>
      <c r="G59" s="67"/>
      <c r="H59" s="51"/>
      <c r="I59" s="67"/>
      <c r="J59" s="67"/>
      <c r="K59" s="67"/>
      <c r="L59" s="51"/>
      <c r="M59" s="67"/>
      <c r="N59" s="51"/>
      <c r="O59" s="51"/>
      <c r="P59" s="59"/>
      <c r="Q59" s="51"/>
      <c r="R59" s="67"/>
      <c r="S59" s="59"/>
      <c r="T59" s="67"/>
      <c r="U59" s="59"/>
      <c r="V59" s="51"/>
      <c r="W59" s="229"/>
      <c r="X59" s="229"/>
      <c r="Y59" s="229"/>
      <c r="Z59" s="229"/>
      <c r="AA59" s="229"/>
      <c r="AB59" s="230"/>
    </row>
    <row r="60" spans="1:28">
      <c r="A60" s="54"/>
      <c r="B60" s="48"/>
      <c r="C60" s="48"/>
      <c r="D60" s="51"/>
      <c r="E60" s="67"/>
      <c r="F60" s="51"/>
      <c r="G60" s="67"/>
      <c r="H60" s="51"/>
      <c r="I60" s="67"/>
      <c r="J60" s="67"/>
      <c r="K60" s="67"/>
      <c r="L60" s="51"/>
      <c r="M60" s="67"/>
      <c r="N60" s="233" t="s">
        <v>213</v>
      </c>
      <c r="O60" s="51"/>
      <c r="P60" s="59"/>
      <c r="Q60" s="51"/>
      <c r="R60" s="67"/>
      <c r="S60" s="59"/>
      <c r="T60" s="67"/>
      <c r="U60" s="59">
        <f>U58-U38</f>
        <v>-5.3622537552533434E-4</v>
      </c>
      <c r="V60" s="51"/>
      <c r="W60" s="229"/>
      <c r="X60" s="229"/>
      <c r="Y60" s="229"/>
      <c r="Z60" s="229"/>
      <c r="AA60" s="229"/>
      <c r="AB60" s="230"/>
    </row>
    <row r="61" spans="1:28">
      <c r="A61" s="54"/>
      <c r="B61" s="48"/>
      <c r="C61" s="48"/>
      <c r="D61" s="51"/>
      <c r="E61" s="67"/>
      <c r="F61" s="51"/>
      <c r="G61" s="67"/>
      <c r="H61" s="51"/>
      <c r="I61" s="67"/>
      <c r="J61" s="67"/>
      <c r="K61" s="67"/>
      <c r="L61" s="51"/>
      <c r="M61" s="67"/>
      <c r="N61" s="233" t="s">
        <v>214</v>
      </c>
      <c r="O61" s="51"/>
      <c r="P61" s="59"/>
      <c r="Q61" s="51"/>
      <c r="R61" s="67"/>
      <c r="S61" s="59"/>
      <c r="T61" s="67"/>
      <c r="U61" s="63">
        <f>'Rate Base'!$I$25</f>
        <v>1314306225.9000001</v>
      </c>
      <c r="V61" s="51"/>
      <c r="W61" s="229"/>
      <c r="X61" s="229"/>
      <c r="Y61" s="229"/>
      <c r="Z61" s="229"/>
      <c r="AA61" s="229"/>
      <c r="AB61" s="230"/>
    </row>
    <row r="62" spans="1:28" ht="13.5" thickBot="1">
      <c r="A62" s="54"/>
      <c r="B62" s="48"/>
      <c r="C62" s="48"/>
      <c r="D62" s="51"/>
      <c r="E62" s="67"/>
      <c r="F62" s="51"/>
      <c r="G62" s="67"/>
      <c r="H62" s="51"/>
      <c r="I62" s="67"/>
      <c r="J62" s="67"/>
      <c r="K62" s="67"/>
      <c r="L62" s="51"/>
      <c r="M62" s="67"/>
      <c r="N62" s="114" t="s">
        <v>215</v>
      </c>
      <c r="O62" s="54"/>
      <c r="P62" s="54"/>
      <c r="Q62" s="54"/>
      <c r="R62" s="54"/>
      <c r="S62" s="54"/>
      <c r="T62" s="54"/>
      <c r="U62" s="235">
        <f>U60*U61</f>
        <v>-704764.34953851241</v>
      </c>
      <c r="V62" s="51"/>
      <c r="W62" s="229"/>
      <c r="X62" s="229"/>
      <c r="Y62" s="229"/>
      <c r="Z62" s="229"/>
      <c r="AA62" s="229"/>
      <c r="AB62" s="230"/>
    </row>
    <row r="63" spans="1:28" ht="13.5" thickTop="1">
      <c r="A63" s="54"/>
      <c r="B63" s="48"/>
      <c r="C63" s="48"/>
      <c r="D63" s="51"/>
      <c r="E63" s="67"/>
      <c r="F63" s="51"/>
      <c r="G63" s="67"/>
      <c r="H63" s="51"/>
      <c r="I63" s="67"/>
      <c r="J63" s="67"/>
      <c r="K63" s="67"/>
      <c r="L63" s="51"/>
      <c r="M63" s="67"/>
      <c r="N63" s="51"/>
      <c r="O63" s="51"/>
      <c r="P63" s="59"/>
      <c r="Q63" s="51"/>
      <c r="R63" s="67"/>
      <c r="S63" s="59"/>
      <c r="T63" s="67"/>
      <c r="U63" s="59"/>
      <c r="V63" s="51"/>
      <c r="W63" s="229"/>
      <c r="X63" s="229"/>
      <c r="Y63" s="229"/>
      <c r="Z63" s="229"/>
      <c r="AA63" s="229"/>
      <c r="AB63" s="230"/>
    </row>
    <row r="64" spans="1:28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80"/>
      <c r="X64" s="80"/>
      <c r="Y64" s="80"/>
      <c r="Z64" s="80"/>
      <c r="AA64" s="229"/>
      <c r="AB64" s="42"/>
    </row>
    <row r="65" spans="1:27">
      <c r="A65" s="94" t="s">
        <v>221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80"/>
      <c r="X65" s="80"/>
      <c r="Y65" s="80"/>
      <c r="Z65" s="80"/>
      <c r="AA65" s="80"/>
    </row>
    <row r="66" spans="1:27">
      <c r="A66" s="94"/>
      <c r="B66" s="95" t="s">
        <v>123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80"/>
      <c r="X66" s="80"/>
      <c r="Y66" s="80"/>
      <c r="Z66" s="80"/>
      <c r="AA66" s="80"/>
    </row>
    <row r="67" spans="1:27">
      <c r="A67" s="94"/>
      <c r="B67" s="95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80"/>
      <c r="X67" s="80"/>
      <c r="Y67" s="80"/>
      <c r="Z67" s="80"/>
      <c r="AA67" s="80"/>
    </row>
    <row r="68" spans="1:27">
      <c r="A68" s="95"/>
      <c r="B68" s="48"/>
      <c r="C68" s="48"/>
      <c r="D68" s="8" t="s">
        <v>20</v>
      </c>
      <c r="E68" s="48"/>
      <c r="F68" s="145"/>
      <c r="G68" s="48"/>
      <c r="H68" s="61"/>
      <c r="I68" s="48"/>
      <c r="J68" s="48"/>
      <c r="K68" s="48"/>
      <c r="L68" s="145" t="s">
        <v>113</v>
      </c>
      <c r="M68" s="61"/>
      <c r="N68" s="8" t="s">
        <v>20</v>
      </c>
      <c r="O68" s="52"/>
      <c r="P68" s="145" t="s">
        <v>113</v>
      </c>
      <c r="Q68" s="61"/>
      <c r="R68" s="48"/>
      <c r="S68" s="61"/>
      <c r="T68" s="61"/>
      <c r="U68" s="61"/>
      <c r="V68" s="61"/>
      <c r="W68" s="80"/>
      <c r="X68" s="80"/>
      <c r="Y68" s="80"/>
      <c r="Z68" s="80"/>
      <c r="AA68" s="80"/>
    </row>
    <row r="69" spans="1:27">
      <c r="A69" s="95"/>
      <c r="B69" s="48"/>
      <c r="C69" s="48"/>
      <c r="D69" s="135" t="s">
        <v>75</v>
      </c>
      <c r="E69" s="61"/>
      <c r="F69" s="145" t="s">
        <v>113</v>
      </c>
      <c r="G69" s="61"/>
      <c r="H69" s="61" t="s">
        <v>42</v>
      </c>
      <c r="I69" s="61"/>
      <c r="J69" s="61"/>
      <c r="K69" s="61"/>
      <c r="L69" s="61" t="s">
        <v>42</v>
      </c>
      <c r="M69" s="61"/>
      <c r="N69" s="135" t="s">
        <v>75</v>
      </c>
      <c r="O69" s="96"/>
      <c r="P69" s="61" t="s">
        <v>5</v>
      </c>
      <c r="Q69" s="61"/>
      <c r="R69" s="48"/>
      <c r="S69" s="61"/>
      <c r="T69" s="61"/>
      <c r="U69" s="61"/>
      <c r="V69" s="61"/>
      <c r="W69" s="80"/>
      <c r="X69" s="80"/>
      <c r="Y69" s="80"/>
      <c r="Z69" s="80"/>
      <c r="AA69" s="80"/>
    </row>
    <row r="70" spans="1:27">
      <c r="A70" s="95"/>
      <c r="B70" s="48"/>
      <c r="C70" s="48"/>
      <c r="D70" s="8" t="s">
        <v>5</v>
      </c>
      <c r="E70" s="61"/>
      <c r="F70" s="145" t="s">
        <v>124</v>
      </c>
      <c r="G70" s="61"/>
      <c r="H70" s="61" t="s">
        <v>38</v>
      </c>
      <c r="I70" s="61"/>
      <c r="J70" s="61"/>
      <c r="K70" s="61"/>
      <c r="L70" s="61" t="s">
        <v>3</v>
      </c>
      <c r="M70" s="61"/>
      <c r="N70" s="8" t="s">
        <v>5</v>
      </c>
      <c r="O70" s="52"/>
      <c r="P70" s="61" t="s">
        <v>6</v>
      </c>
      <c r="Q70" s="61" t="s">
        <v>8</v>
      </c>
      <c r="R70" s="61"/>
      <c r="S70" s="61" t="s">
        <v>10</v>
      </c>
      <c r="T70" s="61"/>
      <c r="U70" s="61" t="s">
        <v>12</v>
      </c>
      <c r="V70" s="49"/>
      <c r="W70" s="80"/>
      <c r="X70" s="80"/>
      <c r="Y70" s="80"/>
      <c r="Z70" s="80"/>
      <c r="AA70" s="80"/>
    </row>
    <row r="71" spans="1:27">
      <c r="A71" s="95"/>
      <c r="B71" s="48"/>
      <c r="C71" s="48"/>
      <c r="D71" s="27" t="s">
        <v>2</v>
      </c>
      <c r="E71" s="61"/>
      <c r="F71" s="132" t="s">
        <v>84</v>
      </c>
      <c r="G71" s="61"/>
      <c r="H71" s="62" t="s">
        <v>39</v>
      </c>
      <c r="I71" s="61"/>
      <c r="J71" s="61"/>
      <c r="K71" s="61"/>
      <c r="L71" s="132" t="s">
        <v>85</v>
      </c>
      <c r="M71" s="61"/>
      <c r="N71" s="27" t="s">
        <v>2</v>
      </c>
      <c r="O71" s="52"/>
      <c r="P71" s="62" t="s">
        <v>7</v>
      </c>
      <c r="Q71" s="62" t="s">
        <v>9</v>
      </c>
      <c r="R71" s="61"/>
      <c r="S71" s="62" t="s">
        <v>11</v>
      </c>
      <c r="T71" s="61"/>
      <c r="U71" s="64" t="s">
        <v>15</v>
      </c>
      <c r="V71" s="49"/>
      <c r="W71" s="80"/>
      <c r="X71" s="80"/>
      <c r="Y71" s="80"/>
      <c r="Z71" s="80"/>
      <c r="AA71" s="80"/>
    </row>
    <row r="72" spans="1:27">
      <c r="A72" s="95"/>
      <c r="B72" s="48"/>
      <c r="C72" s="48"/>
      <c r="D72" s="61"/>
      <c r="E72" s="61"/>
      <c r="F72" s="48"/>
      <c r="G72" s="48"/>
      <c r="H72" s="48"/>
      <c r="I72" s="48"/>
      <c r="J72" s="48"/>
      <c r="K72" s="48"/>
      <c r="L72" s="48"/>
      <c r="M72" s="48"/>
      <c r="N72" s="48"/>
      <c r="O72" s="49"/>
      <c r="P72" s="48"/>
      <c r="Q72" s="48"/>
      <c r="R72" s="48"/>
      <c r="S72" s="48"/>
      <c r="T72" s="48"/>
      <c r="U72" s="48"/>
      <c r="V72" s="49"/>
      <c r="W72" s="80"/>
      <c r="X72" s="80"/>
      <c r="Y72" s="80"/>
      <c r="Z72" s="80"/>
      <c r="AA72" s="80"/>
    </row>
    <row r="73" spans="1:27">
      <c r="A73" s="95"/>
      <c r="B73" s="48" t="s">
        <v>14</v>
      </c>
      <c r="C73" s="48"/>
      <c r="D73" s="67">
        <f>N53</f>
        <v>10435127.367476802</v>
      </c>
      <c r="E73" s="67"/>
      <c r="F73" s="67">
        <f>80620853-F53</f>
        <v>70037559.523857206</v>
      </c>
      <c r="G73" s="67"/>
      <c r="H73" s="66">
        <v>0.98599999999999999</v>
      </c>
      <c r="I73" s="97"/>
      <c r="J73" s="97"/>
      <c r="K73" s="97"/>
      <c r="L73" s="67">
        <f>F73*H73</f>
        <v>69057033.690523207</v>
      </c>
      <c r="M73" s="98"/>
      <c r="N73" s="97">
        <f>D73+L73</f>
        <v>79492161.058000013</v>
      </c>
      <c r="O73" s="99"/>
      <c r="P73" s="98">
        <f>N73/N78</f>
        <v>5.678472950969915E-2</v>
      </c>
      <c r="Q73" s="98">
        <v>5.1000000000000004E-3</v>
      </c>
      <c r="R73" s="98"/>
      <c r="S73" s="98">
        <f>ROUND(P73*Q73,4)</f>
        <v>2.9999999999999997E-4</v>
      </c>
      <c r="T73" s="98"/>
      <c r="U73" s="98">
        <f>S73*(GRCF!$D$12/GRCF!$D$17)</f>
        <v>3.0182786957816534E-4</v>
      </c>
      <c r="V73" s="58"/>
      <c r="W73" s="80"/>
      <c r="X73" s="80"/>
      <c r="Y73" s="80"/>
      <c r="Z73" s="80"/>
      <c r="AA73" s="80"/>
    </row>
    <row r="74" spans="1:27">
      <c r="A74" s="95"/>
      <c r="B74" s="48" t="s">
        <v>0</v>
      </c>
      <c r="C74" s="48"/>
      <c r="D74" s="51">
        <f>N54</f>
        <v>746346318.72082603</v>
      </c>
      <c r="E74" s="67"/>
      <c r="F74" s="51">
        <f>-F73</f>
        <v>-70037559.523857206</v>
      </c>
      <c r="G74" s="67"/>
      <c r="H74" s="66">
        <v>0.98599999999999999</v>
      </c>
      <c r="I74" s="97"/>
      <c r="J74" s="97"/>
      <c r="K74" s="97"/>
      <c r="L74" s="67">
        <f t="shared" ref="L74:L76" si="7">F74*H74</f>
        <v>-69057033.690523207</v>
      </c>
      <c r="M74" s="98"/>
      <c r="N74" s="97">
        <f t="shared" ref="N74:N76" si="8">D74+L74</f>
        <v>677289285.03030276</v>
      </c>
      <c r="O74" s="99"/>
      <c r="P74" s="100">
        <f>N74/N78</f>
        <v>0.48381737693861238</v>
      </c>
      <c r="Q74" s="98">
        <f>Q54</f>
        <v>4.0399999999999998E-2</v>
      </c>
      <c r="R74" s="98"/>
      <c r="S74" s="98">
        <f t="shared" ref="S74:S76" si="9">ROUND(P74*Q74,4)</f>
        <v>1.95E-2</v>
      </c>
      <c r="T74" s="98"/>
      <c r="U74" s="98">
        <f>S74*(GRCF!$D$12/GRCF!$D$17)</f>
        <v>1.9618811522580749E-2</v>
      </c>
      <c r="V74" s="58"/>
      <c r="W74" s="80"/>
      <c r="X74" s="80"/>
      <c r="Y74" s="80"/>
      <c r="Z74" s="80"/>
      <c r="AA74" s="80"/>
    </row>
    <row r="75" spans="1:27">
      <c r="A75" s="95"/>
      <c r="B75" s="48" t="s">
        <v>19</v>
      </c>
      <c r="C75" s="48"/>
      <c r="D75" s="51">
        <f>N55</f>
        <v>42248931.559999995</v>
      </c>
      <c r="E75" s="67"/>
      <c r="F75" s="67">
        <v>0</v>
      </c>
      <c r="G75" s="67"/>
      <c r="H75" s="66"/>
      <c r="I75" s="97"/>
      <c r="J75" s="97"/>
      <c r="K75" s="97"/>
      <c r="L75" s="67">
        <f t="shared" si="7"/>
        <v>0</v>
      </c>
      <c r="M75" s="98"/>
      <c r="N75" s="97">
        <f t="shared" si="8"/>
        <v>42248931.559999995</v>
      </c>
      <c r="O75" s="99"/>
      <c r="P75" s="100">
        <f>N75/N78</f>
        <v>3.0180260780153356E-2</v>
      </c>
      <c r="Q75" s="98">
        <f>Q55</f>
        <v>2.802E-2</v>
      </c>
      <c r="R75" s="98"/>
      <c r="S75" s="98">
        <f t="shared" si="9"/>
        <v>8.0000000000000004E-4</v>
      </c>
      <c r="T75" s="98"/>
      <c r="U75" s="98">
        <f>S75*(GRCF!$D$12/GRCF!$D$17)</f>
        <v>8.0487431887510776E-4</v>
      </c>
      <c r="V75" s="58"/>
      <c r="W75" s="80"/>
      <c r="X75" s="80"/>
      <c r="Y75" s="80"/>
      <c r="Z75" s="80"/>
      <c r="AA75" s="80"/>
    </row>
    <row r="76" spans="1:27">
      <c r="A76" s="95"/>
      <c r="B76" s="48" t="s">
        <v>1</v>
      </c>
      <c r="C76" s="48"/>
      <c r="D76" s="63">
        <f>N56</f>
        <v>600855854.87169719</v>
      </c>
      <c r="E76" s="67"/>
      <c r="F76" s="63">
        <v>0</v>
      </c>
      <c r="G76" s="67"/>
      <c r="H76" s="66"/>
      <c r="I76" s="97"/>
      <c r="J76" s="97"/>
      <c r="K76" s="97"/>
      <c r="L76" s="63">
        <f t="shared" si="7"/>
        <v>0</v>
      </c>
      <c r="M76" s="98"/>
      <c r="N76" s="101">
        <f t="shared" si="8"/>
        <v>600855854.87169719</v>
      </c>
      <c r="O76" s="99"/>
      <c r="P76" s="102">
        <f>N76/N78</f>
        <v>0.42921763277153513</v>
      </c>
      <c r="Q76" s="98">
        <f>Q56</f>
        <v>0.1</v>
      </c>
      <c r="R76" s="98"/>
      <c r="S76" s="102">
        <f t="shared" si="9"/>
        <v>4.2900000000000001E-2</v>
      </c>
      <c r="T76" s="98"/>
      <c r="U76" s="102">
        <f>S76*GRCF!$F$27</f>
        <v>5.7510171525091996E-2</v>
      </c>
      <c r="V76" s="47"/>
      <c r="W76" s="80"/>
      <c r="X76" s="80"/>
      <c r="Y76" s="80"/>
      <c r="Z76" s="80"/>
      <c r="AA76" s="80"/>
    </row>
    <row r="77" spans="1:27">
      <c r="A77" s="95"/>
      <c r="B77" s="48"/>
      <c r="C77" s="48"/>
      <c r="D77" s="67"/>
      <c r="E77" s="67"/>
      <c r="F77" s="67"/>
      <c r="G77" s="67"/>
      <c r="H77" s="103"/>
      <c r="I77" s="103"/>
      <c r="J77" s="103"/>
      <c r="K77" s="103"/>
      <c r="L77" s="48"/>
      <c r="M77" s="48"/>
      <c r="N77" s="103"/>
      <c r="O77" s="104"/>
      <c r="P77" s="48"/>
      <c r="Q77" s="98"/>
      <c r="R77" s="48"/>
      <c r="S77" s="98"/>
      <c r="T77" s="98"/>
      <c r="U77" s="65"/>
      <c r="V77" s="41"/>
      <c r="W77" s="80"/>
      <c r="X77" s="80"/>
      <c r="Y77" s="80"/>
      <c r="Z77" s="80"/>
      <c r="AA77" s="80"/>
    </row>
    <row r="78" spans="1:27" ht="13.5" thickBot="1">
      <c r="A78" s="54"/>
      <c r="B78" s="48" t="s">
        <v>13</v>
      </c>
      <c r="C78" s="48"/>
      <c r="D78" s="105">
        <f>SUM(D73:D77)</f>
        <v>1399886232.52</v>
      </c>
      <c r="E78" s="67"/>
      <c r="F78" s="105">
        <f>SUM(F73:F77)</f>
        <v>0</v>
      </c>
      <c r="G78" s="67"/>
      <c r="H78" s="51"/>
      <c r="I78" s="67"/>
      <c r="J78" s="67"/>
      <c r="K78" s="67"/>
      <c r="L78" s="105">
        <f>SUM(L73:L77)</f>
        <v>0</v>
      </c>
      <c r="M78" s="67"/>
      <c r="N78" s="105">
        <f>SUM(N73:N77)</f>
        <v>1399886232.52</v>
      </c>
      <c r="O78" s="51"/>
      <c r="P78" s="69">
        <f>SUM(P73:P77)</f>
        <v>1</v>
      </c>
      <c r="Q78" s="51"/>
      <c r="R78" s="67"/>
      <c r="S78" s="69">
        <f>SUM(S73:S77)</f>
        <v>6.3500000000000001E-2</v>
      </c>
      <c r="T78" s="67"/>
      <c r="U78" s="69">
        <f>SUM(U73:U77)</f>
        <v>7.8235685236126021E-2</v>
      </c>
      <c r="V78" s="51"/>
      <c r="W78" s="80"/>
      <c r="X78" s="80"/>
      <c r="Y78" s="80"/>
      <c r="Z78" s="80"/>
      <c r="AA78" s="80"/>
    </row>
    <row r="79" spans="1:27" ht="13.5" thickTop="1">
      <c r="A79" s="54"/>
      <c r="B79" s="48"/>
      <c r="C79" s="48"/>
      <c r="D79" s="51"/>
      <c r="E79" s="67"/>
      <c r="F79" s="51"/>
      <c r="G79" s="67"/>
      <c r="H79" s="51"/>
      <c r="I79" s="67"/>
      <c r="J79" s="67"/>
      <c r="K79" s="67"/>
      <c r="L79" s="51"/>
      <c r="M79" s="67"/>
      <c r="N79" s="51"/>
      <c r="O79" s="51"/>
      <c r="P79" s="59"/>
      <c r="Q79" s="51"/>
      <c r="R79" s="67"/>
      <c r="S79" s="59"/>
      <c r="T79" s="67"/>
      <c r="U79" s="59"/>
      <c r="V79" s="51"/>
      <c r="W79" s="80"/>
      <c r="X79" s="80"/>
      <c r="Y79" s="80"/>
      <c r="Z79" s="80"/>
      <c r="AA79" s="80"/>
    </row>
    <row r="80" spans="1:27">
      <c r="A80" s="54"/>
      <c r="B80" s="48"/>
      <c r="C80" s="48"/>
      <c r="D80" s="51"/>
      <c r="E80" s="67"/>
      <c r="F80" s="51"/>
      <c r="G80" s="67"/>
      <c r="H80" s="51"/>
      <c r="I80" s="67"/>
      <c r="J80" s="67"/>
      <c r="K80" s="67"/>
      <c r="L80" s="51"/>
      <c r="M80" s="67"/>
      <c r="N80" s="233" t="s">
        <v>213</v>
      </c>
      <c r="O80" s="51"/>
      <c r="P80" s="59"/>
      <c r="Q80" s="51"/>
      <c r="R80" s="67"/>
      <c r="S80" s="59"/>
      <c r="T80" s="67"/>
      <c r="U80" s="59">
        <f>U78-U58</f>
        <v>-1.9115765073283719E-3</v>
      </c>
      <c r="V80" s="51"/>
      <c r="W80" s="80"/>
      <c r="X80" s="80"/>
      <c r="Y80" s="80"/>
      <c r="Z80" s="80"/>
      <c r="AA80" s="80"/>
    </row>
    <row r="81" spans="1:27">
      <c r="A81" s="54"/>
      <c r="B81" s="48"/>
      <c r="C81" s="48"/>
      <c r="D81" s="51"/>
      <c r="E81" s="67"/>
      <c r="F81" s="51"/>
      <c r="G81" s="67"/>
      <c r="H81" s="51"/>
      <c r="I81" s="67"/>
      <c r="J81" s="67"/>
      <c r="K81" s="67"/>
      <c r="L81" s="51"/>
      <c r="M81" s="67"/>
      <c r="N81" s="233" t="s">
        <v>214</v>
      </c>
      <c r="O81" s="51"/>
      <c r="P81" s="59"/>
      <c r="Q81" s="51"/>
      <c r="R81" s="67"/>
      <c r="S81" s="59"/>
      <c r="T81" s="67"/>
      <c r="U81" s="63">
        <f>'Rate Base'!$I$25</f>
        <v>1314306225.9000001</v>
      </c>
      <c r="V81" s="51"/>
      <c r="W81" s="80"/>
      <c r="X81" s="80"/>
      <c r="Y81" s="80"/>
      <c r="Z81" s="80"/>
      <c r="AA81" s="80"/>
    </row>
    <row r="82" spans="1:27" ht="13.5" thickBot="1">
      <c r="A82" s="54"/>
      <c r="B82" s="48"/>
      <c r="C82" s="48"/>
      <c r="D82" s="51"/>
      <c r="E82" s="67"/>
      <c r="F82" s="51"/>
      <c r="G82" s="67"/>
      <c r="H82" s="51"/>
      <c r="I82" s="67"/>
      <c r="J82" s="67"/>
      <c r="K82" s="67"/>
      <c r="L82" s="51"/>
      <c r="M82" s="67"/>
      <c r="N82" s="114" t="s">
        <v>215</v>
      </c>
      <c r="O82" s="54"/>
      <c r="P82" s="54"/>
      <c r="Q82" s="54"/>
      <c r="R82" s="54"/>
      <c r="S82" s="54"/>
      <c r="T82" s="54"/>
      <c r="U82" s="235">
        <f>U80*U81</f>
        <v>-2512396.9048658563</v>
      </c>
      <c r="V82" s="51"/>
      <c r="W82" s="80"/>
      <c r="X82" s="80"/>
      <c r="Y82" s="80"/>
      <c r="Z82" s="80"/>
      <c r="AA82" s="80"/>
    </row>
    <row r="83" spans="1:27" ht="13.5" thickTop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80"/>
      <c r="X83" s="80"/>
      <c r="Y83" s="80"/>
      <c r="Z83" s="80"/>
      <c r="AA83" s="80"/>
    </row>
    <row r="84" spans="1:27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80"/>
      <c r="X84" s="80"/>
      <c r="Y84" s="80"/>
      <c r="Z84" s="80"/>
      <c r="AA84" s="80"/>
    </row>
    <row r="85" spans="1:27">
      <c r="A85" s="94" t="s">
        <v>222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80"/>
      <c r="X85" s="80"/>
      <c r="Y85" s="80"/>
      <c r="Z85" s="80"/>
      <c r="AA85" s="80"/>
    </row>
    <row r="86" spans="1:27">
      <c r="A86" s="94"/>
      <c r="B86" s="95" t="s">
        <v>197</v>
      </c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80"/>
      <c r="X86" s="80"/>
      <c r="Y86" s="80"/>
      <c r="Z86" s="80"/>
      <c r="AA86" s="80"/>
    </row>
    <row r="87" spans="1:27">
      <c r="A87" s="94"/>
      <c r="B87" s="95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80"/>
      <c r="X87" s="80"/>
      <c r="Y87" s="80"/>
      <c r="Z87" s="80"/>
      <c r="AA87" s="80"/>
    </row>
    <row r="88" spans="1:27">
      <c r="A88" s="95"/>
      <c r="B88" s="48"/>
      <c r="C88" s="48"/>
      <c r="D88" s="115"/>
      <c r="E88" s="49"/>
      <c r="F88" s="115"/>
      <c r="G88" s="49"/>
      <c r="H88" s="52"/>
      <c r="I88" s="49"/>
      <c r="J88" s="49"/>
      <c r="K88" s="49"/>
      <c r="L88" s="115"/>
      <c r="M88" s="61"/>
      <c r="N88" s="8" t="s">
        <v>20</v>
      </c>
      <c r="O88" s="52"/>
      <c r="P88" s="145" t="s">
        <v>113</v>
      </c>
      <c r="Q88" s="61"/>
      <c r="R88" s="48"/>
      <c r="S88" s="61"/>
      <c r="T88" s="61"/>
      <c r="U88" s="61"/>
      <c r="V88" s="61"/>
      <c r="W88" s="80"/>
      <c r="X88" s="80"/>
      <c r="Y88" s="80"/>
      <c r="Z88" s="80"/>
      <c r="AA88" s="80"/>
    </row>
    <row r="89" spans="1:27">
      <c r="A89" s="95"/>
      <c r="B89" s="48"/>
      <c r="C89" s="48"/>
      <c r="D89" s="96"/>
      <c r="E89" s="52"/>
      <c r="F89" s="115"/>
      <c r="G89" s="52"/>
      <c r="H89" s="52"/>
      <c r="I89" s="52"/>
      <c r="J89" s="52"/>
      <c r="K89" s="52"/>
      <c r="L89" s="52"/>
      <c r="M89" s="61"/>
      <c r="N89" s="135" t="s">
        <v>75</v>
      </c>
      <c r="O89" s="96"/>
      <c r="P89" s="61" t="s">
        <v>5</v>
      </c>
      <c r="Q89" s="61"/>
      <c r="R89" s="48"/>
      <c r="S89" s="61"/>
      <c r="T89" s="61"/>
      <c r="U89" s="61"/>
      <c r="V89" s="61"/>
      <c r="W89" s="80"/>
      <c r="X89" s="80"/>
      <c r="Y89" s="80"/>
      <c r="Z89" s="80"/>
      <c r="AA89" s="80"/>
    </row>
    <row r="90" spans="1:27">
      <c r="A90" s="95"/>
      <c r="B90" s="48"/>
      <c r="C90" s="48"/>
      <c r="D90" s="52"/>
      <c r="E90" s="52"/>
      <c r="F90" s="115"/>
      <c r="G90" s="52"/>
      <c r="H90" s="52"/>
      <c r="I90" s="52"/>
      <c r="J90" s="52"/>
      <c r="K90" s="52"/>
      <c r="L90" s="52"/>
      <c r="M90" s="61"/>
      <c r="N90" s="8" t="s">
        <v>5</v>
      </c>
      <c r="O90" s="52"/>
      <c r="P90" s="61" t="s">
        <v>6</v>
      </c>
      <c r="Q90" s="61" t="s">
        <v>8</v>
      </c>
      <c r="R90" s="61"/>
      <c r="S90" s="61" t="s">
        <v>10</v>
      </c>
      <c r="T90" s="61"/>
      <c r="U90" s="61" t="s">
        <v>12</v>
      </c>
      <c r="V90" s="49"/>
      <c r="W90" s="80"/>
      <c r="X90" s="80"/>
      <c r="Y90" s="80"/>
      <c r="Z90" s="80"/>
      <c r="AA90" s="80"/>
    </row>
    <row r="91" spans="1:27">
      <c r="A91" s="95"/>
      <c r="B91" s="48"/>
      <c r="C91" s="48"/>
      <c r="D91" s="115"/>
      <c r="E91" s="52"/>
      <c r="F91" s="115"/>
      <c r="G91" s="52"/>
      <c r="H91" s="52"/>
      <c r="I91" s="52"/>
      <c r="J91" s="52"/>
      <c r="K91" s="52"/>
      <c r="L91" s="115"/>
      <c r="M91" s="61"/>
      <c r="N91" s="27" t="s">
        <v>2</v>
      </c>
      <c r="O91" s="52"/>
      <c r="P91" s="62" t="s">
        <v>7</v>
      </c>
      <c r="Q91" s="62" t="s">
        <v>9</v>
      </c>
      <c r="R91" s="61"/>
      <c r="S91" s="62" t="s">
        <v>11</v>
      </c>
      <c r="T91" s="61"/>
      <c r="U91" s="64" t="s">
        <v>15</v>
      </c>
      <c r="V91" s="49"/>
      <c r="W91" s="80"/>
      <c r="X91" s="80"/>
      <c r="Y91" s="80"/>
      <c r="Z91" s="80"/>
      <c r="AA91" s="80"/>
    </row>
    <row r="92" spans="1:27">
      <c r="A92" s="95"/>
      <c r="B92" s="48"/>
      <c r="C92" s="48"/>
      <c r="D92" s="52"/>
      <c r="E92" s="52"/>
      <c r="F92" s="49"/>
      <c r="G92" s="49"/>
      <c r="H92" s="49"/>
      <c r="I92" s="49"/>
      <c r="J92" s="49"/>
      <c r="K92" s="49"/>
      <c r="L92" s="49"/>
      <c r="M92" s="48"/>
      <c r="N92" s="48"/>
      <c r="O92" s="49"/>
      <c r="P92" s="48"/>
      <c r="Q92" s="48"/>
      <c r="R92" s="48"/>
      <c r="S92" s="48"/>
      <c r="T92" s="48"/>
      <c r="U92" s="48"/>
      <c r="V92" s="49"/>
      <c r="W92" s="80"/>
      <c r="X92" s="80"/>
      <c r="Y92" s="80"/>
      <c r="Z92" s="80"/>
      <c r="AA92" s="80"/>
    </row>
    <row r="93" spans="1:27">
      <c r="A93" s="95"/>
      <c r="B93" s="48" t="s">
        <v>14</v>
      </c>
      <c r="C93" s="48"/>
      <c r="D93" s="51"/>
      <c r="E93" s="51"/>
      <c r="F93" s="51"/>
      <c r="G93" s="51"/>
      <c r="H93" s="59"/>
      <c r="I93" s="99"/>
      <c r="J93" s="99"/>
      <c r="K93" s="99"/>
      <c r="L93" s="51"/>
      <c r="M93" s="98"/>
      <c r="N93" s="97">
        <f>N73</f>
        <v>79492161.058000013</v>
      </c>
      <c r="O93" s="99"/>
      <c r="P93" s="98">
        <f>N93/N98</f>
        <v>5.678472950969915E-2</v>
      </c>
      <c r="Q93" s="98">
        <f>Q73</f>
        <v>5.1000000000000004E-3</v>
      </c>
      <c r="R93" s="98"/>
      <c r="S93" s="98">
        <f>ROUND(P93*Q93,4)</f>
        <v>2.9999999999999997E-4</v>
      </c>
      <c r="T93" s="98"/>
      <c r="U93" s="98">
        <f>S93*(GRCF!$D$12/GRCF!$D$17)</f>
        <v>3.0182786957816534E-4</v>
      </c>
      <c r="V93" s="58"/>
      <c r="W93" s="80"/>
      <c r="X93" s="80"/>
      <c r="Y93" s="80"/>
      <c r="Z93" s="80"/>
      <c r="AA93" s="80"/>
    </row>
    <row r="94" spans="1:27">
      <c r="A94" s="95"/>
      <c r="B94" s="48" t="s">
        <v>0</v>
      </c>
      <c r="C94" s="48"/>
      <c r="D94" s="51"/>
      <c r="E94" s="51"/>
      <c r="F94" s="51"/>
      <c r="G94" s="51"/>
      <c r="H94" s="59"/>
      <c r="I94" s="99"/>
      <c r="J94" s="99"/>
      <c r="K94" s="99"/>
      <c r="L94" s="51"/>
      <c r="M94" s="98"/>
      <c r="N94" s="97">
        <f>N74</f>
        <v>677289285.03030276</v>
      </c>
      <c r="O94" s="99"/>
      <c r="P94" s="100">
        <f>N94/N98</f>
        <v>0.48381737693861238</v>
      </c>
      <c r="Q94" s="98">
        <f>'LTD Rate WPS3 Revised'!S38</f>
        <v>3.9100000000000003E-2</v>
      </c>
      <c r="R94" s="98"/>
      <c r="S94" s="98">
        <f t="shared" ref="S94:S96" si="10">ROUND(P94*Q94,4)</f>
        <v>1.89E-2</v>
      </c>
      <c r="T94" s="98"/>
      <c r="U94" s="98">
        <f>S94*(GRCF!$D$12/GRCF!$D$17)</f>
        <v>1.9015155783424418E-2</v>
      </c>
      <c r="V94" s="58"/>
      <c r="W94" s="80"/>
      <c r="X94" s="80"/>
      <c r="Y94" s="80"/>
      <c r="Z94" s="80"/>
      <c r="AA94" s="80"/>
    </row>
    <row r="95" spans="1:27">
      <c r="A95" s="95"/>
      <c r="B95" s="48" t="s">
        <v>19</v>
      </c>
      <c r="C95" s="48"/>
      <c r="D95" s="51"/>
      <c r="E95" s="51"/>
      <c r="F95" s="51"/>
      <c r="G95" s="51"/>
      <c r="H95" s="59"/>
      <c r="I95" s="99"/>
      <c r="J95" s="99"/>
      <c r="K95" s="99"/>
      <c r="L95" s="51"/>
      <c r="M95" s="98"/>
      <c r="N95" s="97">
        <f>N75</f>
        <v>42248931.559999995</v>
      </c>
      <c r="O95" s="99"/>
      <c r="P95" s="100">
        <f>N95/N98</f>
        <v>3.0180260780153356E-2</v>
      </c>
      <c r="Q95" s="98">
        <f>Q75</f>
        <v>2.802E-2</v>
      </c>
      <c r="R95" s="98"/>
      <c r="S95" s="98">
        <f t="shared" si="10"/>
        <v>8.0000000000000004E-4</v>
      </c>
      <c r="T95" s="98"/>
      <c r="U95" s="98">
        <f>S95*(GRCF!$D$12/GRCF!$D$17)</f>
        <v>8.0487431887510776E-4</v>
      </c>
      <c r="V95" s="58"/>
      <c r="W95" s="80"/>
      <c r="X95" s="80"/>
      <c r="Y95" s="80"/>
      <c r="Z95" s="80"/>
      <c r="AA95" s="80"/>
    </row>
    <row r="96" spans="1:27">
      <c r="A96" s="95"/>
      <c r="B96" s="48" t="s">
        <v>1</v>
      </c>
      <c r="C96" s="48"/>
      <c r="D96" s="51"/>
      <c r="E96" s="51"/>
      <c r="F96" s="51"/>
      <c r="G96" s="51"/>
      <c r="H96" s="59"/>
      <c r="I96" s="99"/>
      <c r="J96" s="99"/>
      <c r="K96" s="99"/>
      <c r="L96" s="51"/>
      <c r="M96" s="98"/>
      <c r="N96" s="101">
        <f>N76</f>
        <v>600855854.87169719</v>
      </c>
      <c r="O96" s="99"/>
      <c r="P96" s="102">
        <f>N96/N98</f>
        <v>0.42921763277153513</v>
      </c>
      <c r="Q96" s="98">
        <f>Q76</f>
        <v>0.1</v>
      </c>
      <c r="R96" s="98"/>
      <c r="S96" s="102">
        <f t="shared" si="10"/>
        <v>4.2900000000000001E-2</v>
      </c>
      <c r="T96" s="98"/>
      <c r="U96" s="102">
        <f>S96*GRCF!$F$27</f>
        <v>5.7510171525091996E-2</v>
      </c>
      <c r="V96" s="47"/>
      <c r="W96" s="80"/>
      <c r="X96" s="80"/>
      <c r="Y96" s="80"/>
      <c r="Z96" s="80"/>
      <c r="AA96" s="80"/>
    </row>
    <row r="97" spans="1:27">
      <c r="A97" s="95"/>
      <c r="B97" s="48"/>
      <c r="C97" s="48"/>
      <c r="D97" s="51"/>
      <c r="E97" s="51"/>
      <c r="F97" s="51"/>
      <c r="G97" s="51"/>
      <c r="H97" s="104"/>
      <c r="I97" s="104"/>
      <c r="J97" s="104"/>
      <c r="K97" s="104"/>
      <c r="L97" s="49"/>
      <c r="M97" s="48"/>
      <c r="N97" s="103"/>
      <c r="O97" s="104"/>
      <c r="P97" s="48"/>
      <c r="Q97" s="98"/>
      <c r="R97" s="48"/>
      <c r="S97" s="98"/>
      <c r="T97" s="98"/>
      <c r="U97" s="65"/>
      <c r="V97" s="41"/>
      <c r="W97" s="80"/>
      <c r="X97" s="80"/>
      <c r="Y97" s="80"/>
      <c r="Z97" s="80"/>
      <c r="AA97" s="80"/>
    </row>
    <row r="98" spans="1:27" ht="13.5" thickBot="1">
      <c r="A98" s="54"/>
      <c r="B98" s="48" t="s">
        <v>13</v>
      </c>
      <c r="C98" s="48"/>
      <c r="D98" s="51"/>
      <c r="E98" s="51"/>
      <c r="F98" s="51"/>
      <c r="G98" s="51"/>
      <c r="H98" s="51"/>
      <c r="I98" s="51"/>
      <c r="J98" s="51"/>
      <c r="K98" s="51"/>
      <c r="L98" s="51"/>
      <c r="M98" s="67"/>
      <c r="N98" s="105">
        <f>SUM(N93:N97)</f>
        <v>1399886232.52</v>
      </c>
      <c r="O98" s="51"/>
      <c r="P98" s="69">
        <f>SUM(P93:P97)</f>
        <v>1</v>
      </c>
      <c r="Q98" s="51"/>
      <c r="R98" s="67"/>
      <c r="S98" s="69">
        <f>SUM(S93:S97)</f>
        <v>6.2899999999999998E-2</v>
      </c>
      <c r="T98" s="67"/>
      <c r="U98" s="69">
        <f>SUM(U93:U97)</f>
        <v>7.7632029496969679E-2</v>
      </c>
      <c r="V98" s="51"/>
      <c r="W98" s="80"/>
      <c r="X98" s="80"/>
      <c r="Y98" s="80"/>
      <c r="Z98" s="80"/>
      <c r="AA98" s="80"/>
    </row>
    <row r="99" spans="1:27" ht="13.5" thickTop="1">
      <c r="A99" s="54"/>
      <c r="B99" s="48"/>
      <c r="C99" s="48"/>
      <c r="D99" s="51"/>
      <c r="E99" s="51"/>
      <c r="F99" s="51"/>
      <c r="G99" s="51"/>
      <c r="H99" s="51"/>
      <c r="I99" s="51"/>
      <c r="J99" s="51"/>
      <c r="K99" s="51"/>
      <c r="L99" s="51"/>
      <c r="M99" s="67"/>
      <c r="N99" s="51"/>
      <c r="O99" s="51"/>
      <c r="P99" s="59"/>
      <c r="Q99" s="51"/>
      <c r="R99" s="67"/>
      <c r="S99" s="59"/>
      <c r="T99" s="67"/>
      <c r="U99" s="59"/>
      <c r="V99" s="51"/>
      <c r="W99" s="80"/>
      <c r="X99" s="80"/>
      <c r="Y99" s="80"/>
      <c r="Z99" s="80"/>
      <c r="AA99" s="80"/>
    </row>
    <row r="100" spans="1:27">
      <c r="A100" s="54"/>
      <c r="B100" s="48"/>
      <c r="C100" s="48"/>
      <c r="D100" s="51"/>
      <c r="E100" s="51"/>
      <c r="F100" s="51"/>
      <c r="G100" s="51"/>
      <c r="H100" s="51"/>
      <c r="I100" s="51"/>
      <c r="J100" s="51"/>
      <c r="K100" s="51"/>
      <c r="L100" s="51"/>
      <c r="M100" s="67"/>
      <c r="N100" s="233" t="s">
        <v>213</v>
      </c>
      <c r="O100" s="51"/>
      <c r="P100" s="59"/>
      <c r="Q100" s="51"/>
      <c r="R100" s="67"/>
      <c r="S100" s="59"/>
      <c r="T100" s="67"/>
      <c r="U100" s="59">
        <f>U98-U78</f>
        <v>-6.0365573915634185E-4</v>
      </c>
      <c r="V100" s="51"/>
      <c r="W100" s="80"/>
      <c r="X100" s="80"/>
      <c r="Y100" s="80"/>
      <c r="Z100" s="80"/>
      <c r="AA100" s="80"/>
    </row>
    <row r="101" spans="1:27">
      <c r="A101" s="54"/>
      <c r="B101" s="48"/>
      <c r="C101" s="48"/>
      <c r="D101" s="51"/>
      <c r="E101" s="51"/>
      <c r="F101" s="51"/>
      <c r="G101" s="51"/>
      <c r="H101" s="51"/>
      <c r="I101" s="51"/>
      <c r="J101" s="51"/>
      <c r="K101" s="51"/>
      <c r="L101" s="51"/>
      <c r="M101" s="67"/>
      <c r="N101" s="233" t="s">
        <v>214</v>
      </c>
      <c r="O101" s="51"/>
      <c r="P101" s="59"/>
      <c r="Q101" s="51"/>
      <c r="R101" s="67"/>
      <c r="S101" s="59"/>
      <c r="T101" s="67"/>
      <c r="U101" s="63">
        <f>'Rate Base'!$I$25</f>
        <v>1314306225.9000001</v>
      </c>
      <c r="V101" s="51"/>
      <c r="W101" s="80"/>
      <c r="X101" s="80"/>
      <c r="Y101" s="80"/>
      <c r="Z101" s="80"/>
      <c r="AA101" s="80"/>
    </row>
    <row r="102" spans="1:27" ht="13.5" thickBot="1">
      <c r="A102" s="54"/>
      <c r="B102" s="48"/>
      <c r="C102" s="48"/>
      <c r="D102" s="51"/>
      <c r="E102" s="51"/>
      <c r="F102" s="51"/>
      <c r="G102" s="51"/>
      <c r="H102" s="51"/>
      <c r="I102" s="51"/>
      <c r="J102" s="51"/>
      <c r="K102" s="51"/>
      <c r="L102" s="51"/>
      <c r="M102" s="67"/>
      <c r="N102" s="114" t="s">
        <v>215</v>
      </c>
      <c r="O102" s="54"/>
      <c r="P102" s="54"/>
      <c r="Q102" s="54"/>
      <c r="R102" s="54"/>
      <c r="S102" s="54"/>
      <c r="T102" s="54"/>
      <c r="U102" s="235">
        <f>U100*U101</f>
        <v>-793388.4962734466</v>
      </c>
      <c r="V102" s="51"/>
      <c r="W102" s="80"/>
      <c r="X102" s="80"/>
      <c r="Y102" s="80"/>
      <c r="Z102" s="80"/>
      <c r="AA102" s="80"/>
    </row>
    <row r="103" spans="1:27" ht="13.5" thickTop="1">
      <c r="A103" s="54"/>
      <c r="B103" s="48"/>
      <c r="C103" s="48"/>
      <c r="D103" s="51"/>
      <c r="E103" s="51"/>
      <c r="F103" s="51"/>
      <c r="G103" s="51"/>
      <c r="H103" s="51"/>
      <c r="I103" s="51"/>
      <c r="J103" s="51"/>
      <c r="K103" s="51"/>
      <c r="L103" s="51"/>
      <c r="M103" s="67"/>
      <c r="N103" s="51"/>
      <c r="O103" s="51"/>
      <c r="P103" s="59"/>
      <c r="Q103" s="51"/>
      <c r="R103" s="67"/>
      <c r="S103" s="59"/>
      <c r="T103" s="67"/>
      <c r="U103" s="59"/>
      <c r="V103" s="51"/>
      <c r="W103" s="80"/>
      <c r="X103" s="80"/>
      <c r="Y103" s="80"/>
      <c r="Z103" s="80"/>
      <c r="AA103" s="80"/>
    </row>
    <row r="104" spans="1:27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80"/>
      <c r="X104" s="80"/>
      <c r="Y104" s="80"/>
      <c r="Z104" s="80"/>
      <c r="AA104" s="80"/>
    </row>
    <row r="105" spans="1:27">
      <c r="A105" s="94" t="s">
        <v>340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</row>
    <row r="106" spans="1:27">
      <c r="A106" s="94"/>
      <c r="B106" s="95" t="s">
        <v>341</v>
      </c>
      <c r="C106" s="54"/>
      <c r="D106" s="52"/>
      <c r="E106" s="70"/>
      <c r="F106" s="70"/>
      <c r="G106" s="54"/>
      <c r="H106" s="52"/>
      <c r="I106" s="70"/>
      <c r="J106" s="70"/>
      <c r="K106" s="70"/>
      <c r="L106" s="70"/>
      <c r="M106" s="54"/>
      <c r="N106" s="54"/>
      <c r="O106" s="54"/>
      <c r="P106" s="54"/>
      <c r="Q106" s="54"/>
      <c r="R106" s="54"/>
      <c r="S106" s="54"/>
      <c r="T106" s="54"/>
      <c r="U106" s="54"/>
      <c r="V106" s="54"/>
    </row>
    <row r="107" spans="1:27">
      <c r="A107" s="95"/>
      <c r="B107" s="48"/>
      <c r="C107" s="48"/>
      <c r="D107" s="52"/>
      <c r="E107" s="49"/>
      <c r="F107" s="49"/>
      <c r="G107" s="48"/>
      <c r="H107" s="52"/>
      <c r="I107" s="49"/>
      <c r="J107" s="49"/>
      <c r="K107" s="49"/>
      <c r="L107" s="52"/>
      <c r="M107" s="61"/>
      <c r="N107" s="8" t="s">
        <v>20</v>
      </c>
      <c r="O107" s="52"/>
      <c r="P107" s="145" t="s">
        <v>79</v>
      </c>
      <c r="Q107" s="61"/>
      <c r="R107" s="48"/>
      <c r="S107" s="61"/>
      <c r="T107" s="61"/>
      <c r="U107" s="61"/>
      <c r="V107" s="61"/>
    </row>
    <row r="108" spans="1:27">
      <c r="A108" s="95"/>
      <c r="B108" s="48"/>
      <c r="C108" s="48"/>
      <c r="D108" s="52"/>
      <c r="E108" s="52"/>
      <c r="F108" s="52"/>
      <c r="G108" s="61"/>
      <c r="H108" s="52"/>
      <c r="I108" s="52"/>
      <c r="J108" s="52"/>
      <c r="K108" s="52"/>
      <c r="L108" s="52"/>
      <c r="M108" s="61"/>
      <c r="N108" s="135" t="s">
        <v>75</v>
      </c>
      <c r="O108" s="96"/>
      <c r="P108" s="61" t="s">
        <v>5</v>
      </c>
      <c r="Q108" s="61"/>
      <c r="R108" s="48"/>
      <c r="S108" s="61"/>
      <c r="T108" s="61"/>
      <c r="U108" s="61"/>
      <c r="V108" s="61"/>
    </row>
    <row r="109" spans="1:27">
      <c r="A109" s="95"/>
      <c r="B109" s="48"/>
      <c r="C109" s="48"/>
      <c r="D109" s="52"/>
      <c r="E109" s="52"/>
      <c r="F109" s="52"/>
      <c r="G109" s="61"/>
      <c r="H109" s="52"/>
      <c r="I109" s="52"/>
      <c r="J109" s="52"/>
      <c r="K109" s="52"/>
      <c r="L109" s="52"/>
      <c r="M109" s="61"/>
      <c r="N109" s="8" t="s">
        <v>5</v>
      </c>
      <c r="O109" s="52"/>
      <c r="P109" s="61" t="s">
        <v>6</v>
      </c>
      <c r="Q109" s="61" t="s">
        <v>8</v>
      </c>
      <c r="R109" s="61"/>
      <c r="S109" s="61" t="s">
        <v>10</v>
      </c>
      <c r="T109" s="61"/>
      <c r="U109" s="61" t="s">
        <v>12</v>
      </c>
      <c r="V109" s="49"/>
    </row>
    <row r="110" spans="1:27">
      <c r="A110" s="95"/>
      <c r="B110" s="48"/>
      <c r="C110" s="48"/>
      <c r="D110" s="52"/>
      <c r="E110" s="52"/>
      <c r="F110" s="52"/>
      <c r="G110" s="61"/>
      <c r="H110" s="52"/>
      <c r="I110" s="52"/>
      <c r="J110" s="52"/>
      <c r="K110" s="52"/>
      <c r="L110" s="52"/>
      <c r="M110" s="61"/>
      <c r="N110" s="27" t="s">
        <v>2</v>
      </c>
      <c r="O110" s="52"/>
      <c r="P110" s="62" t="s">
        <v>7</v>
      </c>
      <c r="Q110" s="62" t="s">
        <v>9</v>
      </c>
      <c r="R110" s="61"/>
      <c r="S110" s="62" t="s">
        <v>11</v>
      </c>
      <c r="T110" s="61"/>
      <c r="U110" s="64" t="s">
        <v>15</v>
      </c>
      <c r="V110" s="49"/>
    </row>
    <row r="111" spans="1:27">
      <c r="A111" s="95"/>
      <c r="B111" s="48"/>
      <c r="C111" s="48"/>
      <c r="D111" s="52"/>
      <c r="E111" s="52"/>
      <c r="F111" s="49"/>
      <c r="G111" s="48"/>
      <c r="H111" s="49"/>
      <c r="I111" s="49"/>
      <c r="J111" s="49"/>
      <c r="K111" s="49"/>
      <c r="L111" s="49"/>
      <c r="M111" s="48"/>
      <c r="N111" s="48"/>
      <c r="O111" s="49"/>
      <c r="P111" s="48"/>
      <c r="Q111" s="48"/>
      <c r="R111" s="48"/>
      <c r="S111" s="48"/>
      <c r="T111" s="48"/>
      <c r="U111" s="48"/>
      <c r="V111" s="49"/>
    </row>
    <row r="112" spans="1:27">
      <c r="A112" s="95"/>
      <c r="B112" s="48" t="s">
        <v>14</v>
      </c>
      <c r="C112" s="48"/>
      <c r="D112" s="51"/>
      <c r="E112" s="51"/>
      <c r="F112" s="51"/>
      <c r="G112" s="67"/>
      <c r="H112" s="99"/>
      <c r="I112" s="99"/>
      <c r="J112" s="99"/>
      <c r="K112" s="99"/>
      <c r="L112" s="59"/>
      <c r="M112" s="98"/>
      <c r="N112" s="97">
        <f>N93</f>
        <v>79492161.058000013</v>
      </c>
      <c r="O112" s="99"/>
      <c r="P112" s="98">
        <f>N112/N117</f>
        <v>5.678472950969915E-2</v>
      </c>
      <c r="Q112" s="98">
        <f>Q93</f>
        <v>5.1000000000000004E-3</v>
      </c>
      <c r="R112" s="98"/>
      <c r="S112" s="98">
        <f>ROUND(P112*Q112,4)</f>
        <v>2.9999999999999997E-4</v>
      </c>
      <c r="T112" s="98"/>
      <c r="U112" s="98">
        <f>S112*(GRCF!$D$12/GRCF!$D$17)</f>
        <v>3.0182786957816534E-4</v>
      </c>
      <c r="V112" s="58"/>
    </row>
    <row r="113" spans="1:22">
      <c r="A113" s="95"/>
      <c r="B113" s="48" t="s">
        <v>0</v>
      </c>
      <c r="C113" s="48"/>
      <c r="D113" s="51"/>
      <c r="E113" s="51"/>
      <c r="F113" s="51"/>
      <c r="G113" s="67"/>
      <c r="H113" s="99"/>
      <c r="I113" s="99"/>
      <c r="J113" s="99"/>
      <c r="K113" s="99"/>
      <c r="L113" s="59"/>
      <c r="M113" s="98"/>
      <c r="N113" s="97">
        <f>N94</f>
        <v>677289285.03030276</v>
      </c>
      <c r="O113" s="99"/>
      <c r="P113" s="100">
        <f>N113/N117</f>
        <v>0.48381737693861238</v>
      </c>
      <c r="Q113" s="98">
        <f>Q94</f>
        <v>3.9100000000000003E-2</v>
      </c>
      <c r="R113" s="98"/>
      <c r="S113" s="98">
        <f t="shared" ref="S113:S115" si="11">ROUND(P113*Q113,4)</f>
        <v>1.89E-2</v>
      </c>
      <c r="T113" s="98"/>
      <c r="U113" s="98">
        <f>S113*(GRCF!$D$12/GRCF!$D$17)</f>
        <v>1.9015155783424418E-2</v>
      </c>
      <c r="V113" s="58"/>
    </row>
    <row r="114" spans="1:22">
      <c r="A114" s="95"/>
      <c r="B114" s="48" t="s">
        <v>19</v>
      </c>
      <c r="C114" s="48"/>
      <c r="D114" s="51"/>
      <c r="E114" s="51"/>
      <c r="F114" s="51"/>
      <c r="G114" s="67"/>
      <c r="H114" s="99"/>
      <c r="I114" s="99"/>
      <c r="J114" s="99"/>
      <c r="K114" s="99"/>
      <c r="L114" s="59"/>
      <c r="M114" s="98"/>
      <c r="N114" s="97">
        <f>N95</f>
        <v>42248931.559999995</v>
      </c>
      <c r="O114" s="99"/>
      <c r="P114" s="100">
        <f>N114/N117</f>
        <v>3.0180260780153356E-2</v>
      </c>
      <c r="Q114" s="98">
        <f>Q95</f>
        <v>2.802E-2</v>
      </c>
      <c r="R114" s="98"/>
      <c r="S114" s="98">
        <f t="shared" si="11"/>
        <v>8.0000000000000004E-4</v>
      </c>
      <c r="T114" s="98"/>
      <c r="U114" s="98">
        <f>S114*(GRCF!$D$12/GRCF!$D$17)</f>
        <v>8.0487431887510776E-4</v>
      </c>
      <c r="V114" s="58"/>
    </row>
    <row r="115" spans="1:22">
      <c r="A115" s="95"/>
      <c r="B115" s="48" t="s">
        <v>1</v>
      </c>
      <c r="C115" s="48"/>
      <c r="D115" s="51"/>
      <c r="E115" s="51"/>
      <c r="F115" s="51"/>
      <c r="G115" s="67"/>
      <c r="H115" s="99"/>
      <c r="I115" s="99"/>
      <c r="J115" s="99"/>
      <c r="K115" s="99"/>
      <c r="L115" s="59"/>
      <c r="M115" s="98"/>
      <c r="N115" s="101">
        <f>N96</f>
        <v>600855854.87169719</v>
      </c>
      <c r="O115" s="99"/>
      <c r="P115" s="102">
        <f>N115/N117</f>
        <v>0.42921763277153513</v>
      </c>
      <c r="Q115" s="98">
        <v>0.09</v>
      </c>
      <c r="R115" s="98"/>
      <c r="S115" s="102">
        <f t="shared" si="11"/>
        <v>3.8600000000000002E-2</v>
      </c>
      <c r="T115" s="98"/>
      <c r="U115" s="102">
        <f>S115*GRCF!$F$27</f>
        <v>5.1745748738194666E-2</v>
      </c>
      <c r="V115" s="47"/>
    </row>
    <row r="116" spans="1:22">
      <c r="A116" s="95"/>
      <c r="B116" s="48"/>
      <c r="C116" s="48"/>
      <c r="D116" s="51"/>
      <c r="E116" s="51"/>
      <c r="F116" s="51"/>
      <c r="G116" s="67"/>
      <c r="H116" s="104"/>
      <c r="I116" s="104"/>
      <c r="J116" s="104"/>
      <c r="K116" s="104"/>
      <c r="L116" s="49"/>
      <c r="M116" s="48"/>
      <c r="N116" s="103"/>
      <c r="O116" s="104"/>
      <c r="P116" s="48"/>
      <c r="Q116" s="98"/>
      <c r="R116" s="48"/>
      <c r="S116" s="98"/>
      <c r="T116" s="98"/>
      <c r="U116" s="65"/>
      <c r="V116" s="41"/>
    </row>
    <row r="117" spans="1:22" ht="13.5" thickBot="1">
      <c r="A117" s="54"/>
      <c r="B117" s="48" t="s">
        <v>13</v>
      </c>
      <c r="C117" s="48"/>
      <c r="D117" s="51"/>
      <c r="E117" s="51"/>
      <c r="F117" s="51"/>
      <c r="G117" s="67"/>
      <c r="H117" s="51"/>
      <c r="I117" s="51"/>
      <c r="J117" s="51"/>
      <c r="K117" s="51"/>
      <c r="L117" s="51"/>
      <c r="M117" s="67"/>
      <c r="N117" s="105">
        <f>SUM(N112:N116)</f>
        <v>1399886232.52</v>
      </c>
      <c r="O117" s="51"/>
      <c r="P117" s="69">
        <f>SUM(P112:P116)</f>
        <v>1</v>
      </c>
      <c r="Q117" s="51"/>
      <c r="R117" s="67"/>
      <c r="S117" s="69">
        <f>SUM(S112:S116)</f>
        <v>5.8599999999999999E-2</v>
      </c>
      <c r="T117" s="67"/>
      <c r="U117" s="69">
        <f>SUM(U112:U116)</f>
        <v>7.1867606710072363E-2</v>
      </c>
      <c r="V117" s="51"/>
    </row>
    <row r="118" spans="1:22" ht="13.5" thickTop="1">
      <c r="A118" s="54"/>
      <c r="B118" s="48"/>
      <c r="C118" s="48"/>
      <c r="D118" s="51"/>
      <c r="E118" s="51"/>
      <c r="F118" s="51"/>
      <c r="G118" s="67"/>
      <c r="H118" s="51"/>
      <c r="I118" s="51"/>
      <c r="J118" s="51"/>
      <c r="K118" s="51"/>
      <c r="L118" s="51"/>
      <c r="M118" s="67"/>
      <c r="N118" s="51"/>
      <c r="O118" s="51"/>
      <c r="P118" s="59"/>
      <c r="Q118" s="51"/>
      <c r="R118" s="67"/>
      <c r="S118" s="59"/>
      <c r="T118" s="67"/>
      <c r="U118" s="59"/>
      <c r="V118" s="51"/>
    </row>
    <row r="119" spans="1:22">
      <c r="A119" s="54"/>
      <c r="B119" s="48"/>
      <c r="C119" s="48"/>
      <c r="D119" s="51"/>
      <c r="E119" s="51"/>
      <c r="F119" s="51"/>
      <c r="G119" s="67"/>
      <c r="H119" s="51"/>
      <c r="I119" s="51"/>
      <c r="J119" s="51"/>
      <c r="K119" s="51"/>
      <c r="L119" s="51"/>
      <c r="M119" s="67"/>
      <c r="N119" s="233" t="s">
        <v>213</v>
      </c>
      <c r="O119" s="51"/>
      <c r="P119" s="59"/>
      <c r="Q119" s="51"/>
      <c r="R119" s="67"/>
      <c r="S119" s="59"/>
      <c r="T119" s="67"/>
      <c r="U119" s="59">
        <f>U117-U98</f>
        <v>-5.7644227868973164E-3</v>
      </c>
      <c r="V119" s="51"/>
    </row>
    <row r="120" spans="1:22">
      <c r="A120" s="54"/>
      <c r="B120" s="48"/>
      <c r="C120" s="48"/>
      <c r="D120" s="51"/>
      <c r="E120" s="51"/>
      <c r="F120" s="51"/>
      <c r="G120" s="67"/>
      <c r="H120" s="51"/>
      <c r="I120" s="51"/>
      <c r="J120" s="51"/>
      <c r="K120" s="51"/>
      <c r="L120" s="51"/>
      <c r="M120" s="67"/>
      <c r="N120" s="233" t="s">
        <v>214</v>
      </c>
      <c r="O120" s="51"/>
      <c r="P120" s="59"/>
      <c r="Q120" s="51"/>
      <c r="R120" s="67"/>
      <c r="S120" s="59"/>
      <c r="T120" s="67"/>
      <c r="U120" s="63">
        <f>'Rate Base'!$I$25</f>
        <v>1314306225.9000001</v>
      </c>
      <c r="V120" s="51"/>
    </row>
    <row r="121" spans="1:22" ht="13.5" thickBot="1">
      <c r="A121" s="54"/>
      <c r="B121" s="48"/>
      <c r="C121" s="48"/>
      <c r="D121" s="51"/>
      <c r="E121" s="51"/>
      <c r="F121" s="51"/>
      <c r="G121" s="67"/>
      <c r="H121" s="51"/>
      <c r="I121" s="51"/>
      <c r="J121" s="51"/>
      <c r="K121" s="51"/>
      <c r="L121" s="51"/>
      <c r="M121" s="67"/>
      <c r="N121" s="114" t="s">
        <v>215</v>
      </c>
      <c r="O121" s="54"/>
      <c r="P121" s="54"/>
      <c r="Q121" s="54"/>
      <c r="R121" s="54"/>
      <c r="S121" s="54"/>
      <c r="T121" s="54"/>
      <c r="U121" s="235">
        <f>U119*U120</f>
        <v>-7576216.7575389724</v>
      </c>
      <c r="V121" s="51"/>
    </row>
    <row r="122" spans="1:22" ht="13.5" thickTop="1">
      <c r="A122" s="54"/>
      <c r="B122" s="48"/>
      <c r="C122" s="48"/>
      <c r="D122" s="51"/>
      <c r="E122" s="51"/>
      <c r="F122" s="51"/>
      <c r="G122" s="67"/>
      <c r="H122" s="51"/>
      <c r="I122" s="51"/>
      <c r="J122" s="51"/>
      <c r="K122" s="51"/>
      <c r="L122" s="51"/>
      <c r="M122" s="67"/>
      <c r="N122" s="51"/>
      <c r="O122" s="51"/>
      <c r="P122" s="59"/>
      <c r="Q122" s="51"/>
      <c r="R122" s="67"/>
      <c r="S122" s="59"/>
      <c r="T122" s="67"/>
      <c r="U122" s="59"/>
      <c r="V122" s="51"/>
    </row>
    <row r="123" spans="1:22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</row>
    <row r="124" spans="1:22" ht="13.5" thickBo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 t="s">
        <v>50</v>
      </c>
      <c r="O124" s="54"/>
      <c r="P124" s="54"/>
      <c r="Q124" s="54"/>
      <c r="R124" s="54"/>
      <c r="S124" s="54"/>
      <c r="T124" s="236"/>
      <c r="U124" s="107">
        <f>U121/((Q17-Q115)*100)</f>
        <v>-7576216.7575389659</v>
      </c>
      <c r="V124" s="54"/>
    </row>
    <row r="125" spans="1:22" ht="13.5" thickTop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108"/>
      <c r="V125" s="54"/>
    </row>
  </sheetData>
  <mergeCells count="4">
    <mergeCell ref="A1:V1"/>
    <mergeCell ref="A4:V4"/>
    <mergeCell ref="A3:V3"/>
    <mergeCell ref="A2:V2"/>
  </mergeCells>
  <phoneticPr fontId="13" type="noConversion"/>
  <pageMargins left="0.34" right="0.2" top="0.67" bottom="0.24" header="0.45" footer="0.2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I57"/>
  <sheetViews>
    <sheetView topLeftCell="A13" zoomScaleNormal="100" workbookViewId="0">
      <selection activeCell="A3" sqref="A3:H3"/>
    </sheetView>
  </sheetViews>
  <sheetFormatPr defaultRowHeight="12.75"/>
  <cols>
    <col min="1" max="1" width="61.5703125" style="10" customWidth="1"/>
    <col min="2" max="2" width="16.7109375" style="10" customWidth="1"/>
    <col min="3" max="3" width="2.28515625" style="10" customWidth="1"/>
    <col min="4" max="4" width="12.7109375" style="10" customWidth="1"/>
    <col min="5" max="5" width="10.7109375" style="10" customWidth="1"/>
    <col min="6" max="6" width="12.42578125" style="10" customWidth="1"/>
    <col min="7" max="7" width="10.7109375" style="10" customWidth="1"/>
    <col min="8" max="8" width="9.7109375" style="10" bestFit="1" customWidth="1"/>
    <col min="9" max="16384" width="9.140625" style="10"/>
  </cols>
  <sheetData>
    <row r="1" spans="1:8">
      <c r="A1" s="332" t="s">
        <v>44</v>
      </c>
      <c r="B1" s="332"/>
      <c r="C1" s="332"/>
      <c r="D1" s="332"/>
      <c r="E1" s="332"/>
      <c r="F1" s="332"/>
      <c r="G1" s="332"/>
      <c r="H1" s="332"/>
    </row>
    <row r="2" spans="1:8">
      <c r="A2" s="332" t="s">
        <v>298</v>
      </c>
      <c r="B2" s="332"/>
      <c r="C2" s="332"/>
      <c r="D2" s="332"/>
      <c r="E2" s="332"/>
      <c r="F2" s="332"/>
      <c r="G2" s="332"/>
      <c r="H2" s="332"/>
    </row>
    <row r="3" spans="1:8">
      <c r="A3" s="332" t="s">
        <v>72</v>
      </c>
      <c r="B3" s="332"/>
      <c r="C3" s="332"/>
      <c r="D3" s="332"/>
      <c r="E3" s="332"/>
      <c r="F3" s="332"/>
      <c r="G3" s="332"/>
      <c r="H3" s="332"/>
    </row>
    <row r="4" spans="1:8">
      <c r="A4" s="332" t="s">
        <v>74</v>
      </c>
      <c r="B4" s="332"/>
      <c r="C4" s="332"/>
      <c r="D4" s="332"/>
      <c r="E4" s="332"/>
      <c r="F4" s="332"/>
      <c r="G4" s="332"/>
      <c r="H4" s="332"/>
    </row>
    <row r="5" spans="1:8">
      <c r="A5" s="2"/>
      <c r="B5" s="2"/>
      <c r="C5" s="2"/>
      <c r="D5" s="11"/>
      <c r="E5" s="12"/>
      <c r="F5" s="12"/>
      <c r="G5" s="12"/>
    </row>
    <row r="6" spans="1:8">
      <c r="A6" s="2"/>
      <c r="B6" s="2"/>
      <c r="C6" s="2"/>
      <c r="D6" s="11"/>
    </row>
    <row r="7" spans="1:8">
      <c r="A7" s="57" t="s">
        <v>62</v>
      </c>
      <c r="B7" s="57"/>
      <c r="C7" s="57"/>
      <c r="D7" s="11"/>
    </row>
    <row r="8" spans="1:8">
      <c r="A8" s="12"/>
      <c r="B8" s="12"/>
      <c r="C8" s="12"/>
      <c r="D8" s="11"/>
      <c r="F8" s="128" t="s">
        <v>116</v>
      </c>
      <c r="H8" s="4" t="s">
        <v>59</v>
      </c>
    </row>
    <row r="9" spans="1:8">
      <c r="A9" s="12"/>
      <c r="B9" s="12"/>
      <c r="C9" s="12"/>
      <c r="D9" s="8" t="s">
        <v>17</v>
      </c>
      <c r="E9" s="13"/>
      <c r="F9" s="128" t="s">
        <v>117</v>
      </c>
      <c r="G9" s="13"/>
      <c r="H9" s="8" t="s">
        <v>17</v>
      </c>
    </row>
    <row r="10" spans="1:8">
      <c r="A10" s="15"/>
      <c r="B10" s="15"/>
      <c r="C10" s="15"/>
      <c r="D10" s="27" t="s">
        <v>37</v>
      </c>
      <c r="E10" s="77"/>
      <c r="F10" s="27" t="s">
        <v>37</v>
      </c>
      <c r="G10" s="77"/>
      <c r="H10" s="27" t="s">
        <v>37</v>
      </c>
    </row>
    <row r="11" spans="1:8">
      <c r="A11" s="15"/>
      <c r="B11" s="15"/>
      <c r="C11" s="15"/>
      <c r="E11" s="56"/>
      <c r="G11" s="56"/>
    </row>
    <row r="12" spans="1:8">
      <c r="A12" s="15" t="s">
        <v>18</v>
      </c>
      <c r="B12" s="15"/>
      <c r="C12" s="15"/>
      <c r="D12" s="33">
        <v>1</v>
      </c>
      <c r="E12" s="56"/>
      <c r="F12" s="33">
        <v>1</v>
      </c>
      <c r="G12" s="56"/>
      <c r="H12" s="33">
        <v>1</v>
      </c>
    </row>
    <row r="13" spans="1:8">
      <c r="A13" s="15"/>
      <c r="B13" s="143"/>
      <c r="C13" s="112"/>
      <c r="D13" s="33"/>
      <c r="E13" s="144"/>
      <c r="F13" s="33"/>
      <c r="G13" s="144"/>
      <c r="H13" s="33"/>
    </row>
    <row r="14" spans="1:8">
      <c r="A14" s="15" t="s">
        <v>26</v>
      </c>
      <c r="B14" s="143"/>
      <c r="C14" s="112"/>
      <c r="D14" s="33">
        <v>4.1000000000000003E-3</v>
      </c>
      <c r="E14" s="144"/>
      <c r="F14" s="33">
        <v>4.1000000000000003E-3</v>
      </c>
      <c r="G14" s="144"/>
      <c r="H14" s="33">
        <f>D14</f>
        <v>4.1000000000000003E-3</v>
      </c>
    </row>
    <row r="15" spans="1:8">
      <c r="A15" s="15" t="s">
        <v>45</v>
      </c>
      <c r="B15" s="143"/>
      <c r="C15" s="112"/>
      <c r="D15" s="36">
        <v>1.9559999999999998E-3</v>
      </c>
      <c r="E15" s="144"/>
      <c r="F15" s="36">
        <v>1.9559999999999998E-3</v>
      </c>
      <c r="G15" s="144"/>
      <c r="H15" s="36">
        <f>D15</f>
        <v>1.9559999999999998E-3</v>
      </c>
    </row>
    <row r="16" spans="1:8">
      <c r="A16" s="15"/>
      <c r="B16" s="112"/>
      <c r="C16" s="112"/>
      <c r="D16" s="34"/>
      <c r="E16" s="144"/>
      <c r="F16" s="34"/>
      <c r="G16" s="144"/>
      <c r="H16" s="34"/>
    </row>
    <row r="17" spans="1:9">
      <c r="A17" s="15" t="s">
        <v>27</v>
      </c>
      <c r="B17" s="112"/>
      <c r="C17" s="112"/>
      <c r="D17" s="139">
        <f>D12-(D14+D15)</f>
        <v>0.99394400000000005</v>
      </c>
      <c r="E17" s="144"/>
      <c r="F17" s="139">
        <f>F12-(F14+F15)</f>
        <v>0.99394400000000005</v>
      </c>
      <c r="G17" s="144"/>
      <c r="H17" s="33">
        <f>H12-(H14+H15)</f>
        <v>0.99394400000000005</v>
      </c>
    </row>
    <row r="18" spans="1:9">
      <c r="A18" s="15"/>
      <c r="B18" s="15"/>
      <c r="C18" s="15"/>
      <c r="D18" s="33"/>
      <c r="E18" s="56"/>
      <c r="F18" s="33"/>
      <c r="G18" s="56"/>
      <c r="H18" s="33"/>
    </row>
    <row r="19" spans="1:9">
      <c r="A19" s="127" t="s">
        <v>118</v>
      </c>
      <c r="B19" s="15"/>
      <c r="C19" s="15"/>
      <c r="D19" s="142">
        <f>ROUND(-E52*D17,6)</f>
        <v>-5.8189999999999999E-2</v>
      </c>
      <c r="E19" s="56"/>
      <c r="F19" s="142">
        <f>-ROUND(F17*0.05,6)</f>
        <v>-4.9696999999999998E-2</v>
      </c>
      <c r="G19" s="56"/>
      <c r="H19" s="36">
        <v>0</v>
      </c>
    </row>
    <row r="20" spans="1:9">
      <c r="A20" s="15"/>
      <c r="B20" s="15"/>
      <c r="C20" s="15"/>
      <c r="D20" s="33"/>
      <c r="E20" s="56"/>
      <c r="F20" s="33"/>
      <c r="G20" s="56"/>
      <c r="H20" s="33"/>
    </row>
    <row r="21" spans="1:9">
      <c r="A21" s="93" t="s">
        <v>60</v>
      </c>
      <c r="B21" s="15"/>
      <c r="C21" s="15"/>
      <c r="D21" s="140">
        <f>SUM(D17:D19)</f>
        <v>0.93575400000000009</v>
      </c>
      <c r="E21" s="56"/>
      <c r="F21" s="140">
        <f>SUM(F17:F19)</f>
        <v>0.94424700000000006</v>
      </c>
      <c r="G21" s="56"/>
      <c r="H21" s="38">
        <f>SUM(H17:H19)</f>
        <v>0.99394400000000005</v>
      </c>
    </row>
    <row r="22" spans="1:9">
      <c r="A22" s="15"/>
      <c r="B22" s="15"/>
      <c r="C22" s="15"/>
      <c r="D22" s="38"/>
      <c r="E22" s="56"/>
      <c r="F22" s="38"/>
      <c r="G22" s="56"/>
      <c r="H22" s="38"/>
    </row>
    <row r="23" spans="1:9">
      <c r="A23" s="127" t="s">
        <v>77</v>
      </c>
      <c r="B23" s="15"/>
      <c r="C23" s="15"/>
      <c r="D23" s="141">
        <f>ROUND(-D21*0.21,6)</f>
        <v>-0.19650799999999999</v>
      </c>
      <c r="E23" s="56"/>
      <c r="F23" s="141">
        <f>ROUND(-F21*0.21,6)</f>
        <v>-0.198292</v>
      </c>
      <c r="G23" s="56"/>
      <c r="H23" s="37"/>
    </row>
    <row r="24" spans="1:9">
      <c r="A24" s="15"/>
      <c r="B24" s="15"/>
      <c r="C24" s="15"/>
      <c r="D24" s="35"/>
      <c r="E24" s="56"/>
      <c r="F24" s="35"/>
      <c r="G24" s="56"/>
      <c r="H24" s="35"/>
    </row>
    <row r="25" spans="1:9">
      <c r="A25" s="15" t="s">
        <v>28</v>
      </c>
      <c r="B25" s="112"/>
      <c r="C25" s="112"/>
      <c r="D25" s="139">
        <f>D21+D23</f>
        <v>0.73924600000000007</v>
      </c>
      <c r="E25" s="56"/>
      <c r="F25" s="139">
        <f>F21+F23</f>
        <v>0.74595500000000003</v>
      </c>
      <c r="G25" s="56"/>
      <c r="H25" s="35">
        <f>H21+H23</f>
        <v>0.99394400000000005</v>
      </c>
      <c r="I25" s="50"/>
    </row>
    <row r="26" spans="1:9">
      <c r="A26" s="15"/>
      <c r="B26" s="112"/>
      <c r="C26" s="112"/>
      <c r="D26" s="33"/>
      <c r="E26" s="56"/>
      <c r="F26" s="33"/>
      <c r="G26" s="56"/>
      <c r="H26" s="35"/>
    </row>
    <row r="27" spans="1:9" ht="13.5" thickBot="1">
      <c r="A27" s="15" t="s">
        <v>29</v>
      </c>
      <c r="B27" s="112"/>
      <c r="C27" s="112"/>
      <c r="D27" s="118">
        <f>1/D25</f>
        <v>1.3527296732075653</v>
      </c>
      <c r="E27" s="56"/>
      <c r="F27" s="118">
        <f>1/F25</f>
        <v>1.3405634388133332</v>
      </c>
      <c r="G27" s="56"/>
      <c r="H27" s="92">
        <f>1/H25</f>
        <v>1.0060928985938846</v>
      </c>
    </row>
    <row r="28" spans="1:9" ht="13.5" thickTop="1">
      <c r="A28" s="15"/>
      <c r="B28" s="112"/>
      <c r="C28" s="112"/>
      <c r="D28" s="112"/>
      <c r="E28" s="56"/>
      <c r="F28" s="112"/>
      <c r="G28" s="56"/>
      <c r="H28" s="15"/>
    </row>
    <row r="29" spans="1:9">
      <c r="A29" s="15" t="s">
        <v>63</v>
      </c>
      <c r="B29" s="14"/>
      <c r="C29" s="14"/>
      <c r="D29" s="124">
        <f>D19+D23</f>
        <v>-0.25469799999999998</v>
      </c>
      <c r="E29" s="56"/>
      <c r="F29" s="124">
        <f>F19+F23</f>
        <v>-0.24798899999999999</v>
      </c>
      <c r="G29" s="56"/>
      <c r="I29" s="4"/>
    </row>
    <row r="30" spans="1:9">
      <c r="A30" s="14"/>
      <c r="B30" s="14"/>
      <c r="C30" s="14"/>
      <c r="D30" s="14"/>
      <c r="E30" s="56"/>
      <c r="F30" s="14"/>
      <c r="G30" s="56"/>
    </row>
    <row r="31" spans="1:9">
      <c r="A31" s="15" t="s">
        <v>30</v>
      </c>
      <c r="B31" s="15"/>
      <c r="C31" s="15"/>
      <c r="D31" s="29"/>
      <c r="E31" s="39"/>
      <c r="F31" s="29"/>
      <c r="G31" s="39"/>
    </row>
    <row r="32" spans="1:9">
      <c r="A32" s="15"/>
      <c r="B32" s="15"/>
      <c r="C32" s="15"/>
      <c r="D32" s="29"/>
      <c r="E32" s="39"/>
      <c r="F32" s="29"/>
      <c r="G32" s="39"/>
    </row>
    <row r="33" spans="1:7">
      <c r="A33" s="15" t="s">
        <v>48</v>
      </c>
      <c r="B33" s="15"/>
      <c r="C33" s="15"/>
      <c r="D33" s="29">
        <v>9.5000000000000001E-2</v>
      </c>
      <c r="E33" s="39"/>
      <c r="F33" s="29">
        <v>9.5000000000000001E-2</v>
      </c>
      <c r="G33" s="39"/>
    </row>
    <row r="34" spans="1:7">
      <c r="A34" s="15" t="s">
        <v>32</v>
      </c>
      <c r="B34" s="15"/>
      <c r="C34" s="15"/>
      <c r="D34" s="40">
        <v>9.3480000000000004E-3</v>
      </c>
      <c r="E34" s="39"/>
      <c r="F34" s="40">
        <v>9.3480000000000004E-3</v>
      </c>
      <c r="G34" s="39"/>
    </row>
    <row r="35" spans="1:7">
      <c r="A35" s="15" t="s">
        <v>33</v>
      </c>
      <c r="B35" s="15"/>
      <c r="C35" s="15"/>
      <c r="D35" s="29"/>
      <c r="E35" s="29">
        <f>ROUND(D33*D34,6)</f>
        <v>8.8800000000000001E-4</v>
      </c>
      <c r="F35" s="29"/>
      <c r="G35" s="29">
        <f>ROUND(F33*F34,6)</f>
        <v>8.8800000000000001E-4</v>
      </c>
    </row>
    <row r="36" spans="1:7">
      <c r="A36" s="15"/>
      <c r="B36" s="15"/>
      <c r="C36" s="15"/>
      <c r="D36" s="29"/>
      <c r="E36" s="29"/>
      <c r="F36" s="29"/>
      <c r="G36" s="29"/>
    </row>
    <row r="37" spans="1:7">
      <c r="A37" s="15" t="s">
        <v>31</v>
      </c>
      <c r="B37" s="15"/>
      <c r="C37" s="15"/>
      <c r="D37" s="29">
        <v>0.05</v>
      </c>
      <c r="E37" s="39"/>
      <c r="F37" s="29">
        <v>0.05</v>
      </c>
      <c r="G37" s="39"/>
    </row>
    <row r="38" spans="1:7">
      <c r="A38" s="127" t="s">
        <v>71</v>
      </c>
      <c r="B38" s="15"/>
      <c r="C38" s="15"/>
      <c r="D38" s="40"/>
      <c r="E38" s="39"/>
      <c r="F38" s="40"/>
      <c r="G38" s="39"/>
    </row>
    <row r="39" spans="1:7">
      <c r="A39" s="15" t="s">
        <v>61</v>
      </c>
      <c r="B39" s="15"/>
      <c r="C39" s="15"/>
      <c r="D39" s="29">
        <f>D37</f>
        <v>0.05</v>
      </c>
      <c r="E39" s="39"/>
      <c r="F39" s="29">
        <f>F37</f>
        <v>0.05</v>
      </c>
      <c r="G39" s="39"/>
    </row>
    <row r="40" spans="1:7">
      <c r="A40" s="15" t="s">
        <v>32</v>
      </c>
      <c r="B40" s="15"/>
      <c r="C40" s="15"/>
      <c r="D40" s="40">
        <v>0.87921800000000006</v>
      </c>
      <c r="E40" s="39"/>
      <c r="F40" s="40">
        <v>0.87921800000000006</v>
      </c>
      <c r="G40" s="39"/>
    </row>
    <row r="41" spans="1:7">
      <c r="A41" s="15" t="s">
        <v>33</v>
      </c>
      <c r="B41" s="15"/>
      <c r="C41" s="15"/>
      <c r="D41" s="29"/>
      <c r="E41" s="29">
        <f>ROUND(D39*D40,6)</f>
        <v>4.3961E-2</v>
      </c>
      <c r="F41" s="29"/>
      <c r="G41" s="29">
        <f>ROUND(F39*F40,6)</f>
        <v>4.3961E-2</v>
      </c>
    </row>
    <row r="42" spans="1:7">
      <c r="A42" s="15"/>
      <c r="B42" s="15"/>
      <c r="C42" s="15"/>
      <c r="D42" s="29"/>
      <c r="E42" s="29"/>
      <c r="F42" s="29"/>
      <c r="G42" s="29"/>
    </row>
    <row r="43" spans="1:7">
      <c r="A43" s="15" t="s">
        <v>49</v>
      </c>
      <c r="B43" s="15"/>
      <c r="C43" s="15"/>
      <c r="D43" s="29">
        <v>0.06</v>
      </c>
      <c r="E43" s="39"/>
      <c r="F43" s="29">
        <v>0.06</v>
      </c>
      <c r="G43" s="39"/>
    </row>
    <row r="44" spans="1:7">
      <c r="A44" s="15" t="s">
        <v>32</v>
      </c>
      <c r="B44" s="15"/>
      <c r="C44" s="15"/>
      <c r="D44" s="40">
        <v>3.2299999999999999E-4</v>
      </c>
      <c r="E44" s="39"/>
      <c r="F44" s="40">
        <v>3.2299999999999999E-4</v>
      </c>
      <c r="G44" s="39"/>
    </row>
    <row r="45" spans="1:7">
      <c r="A45" s="15" t="s">
        <v>33</v>
      </c>
      <c r="B45" s="15"/>
      <c r="C45" s="15"/>
      <c r="D45" s="29"/>
      <c r="E45" s="29">
        <f>ROUND(D43*D44,6)</f>
        <v>1.9000000000000001E-5</v>
      </c>
      <c r="F45" s="29"/>
      <c r="G45" s="29">
        <f>ROUND(F43*F44,6)</f>
        <v>1.9000000000000001E-5</v>
      </c>
    </row>
    <row r="46" spans="1:7">
      <c r="A46" s="15"/>
      <c r="B46" s="15"/>
      <c r="C46" s="15"/>
      <c r="D46" s="29"/>
      <c r="E46" s="29"/>
      <c r="F46" s="29"/>
      <c r="G46" s="29"/>
    </row>
    <row r="47" spans="1:7">
      <c r="A47" s="15" t="s">
        <v>34</v>
      </c>
      <c r="B47" s="15"/>
      <c r="C47" s="15"/>
      <c r="D47" s="29">
        <v>6.5000000000000002E-2</v>
      </c>
      <c r="E47" s="29"/>
      <c r="F47" s="29">
        <v>6.5000000000000002E-2</v>
      </c>
      <c r="G47" s="29"/>
    </row>
    <row r="48" spans="1:7">
      <c r="A48" s="15" t="s">
        <v>32</v>
      </c>
      <c r="B48" s="15"/>
      <c r="C48" s="15"/>
      <c r="D48" s="40">
        <v>0.21041399999999999</v>
      </c>
      <c r="E48" s="29"/>
      <c r="F48" s="40">
        <v>0.21041399999999999</v>
      </c>
      <c r="G48" s="29"/>
    </row>
    <row r="49" spans="1:7">
      <c r="A49" s="15" t="s">
        <v>35</v>
      </c>
      <c r="B49" s="15"/>
      <c r="C49" s="15"/>
      <c r="D49" s="29"/>
      <c r="E49" s="29">
        <f>ROUND(D47*D48,6)</f>
        <v>1.3677E-2</v>
      </c>
      <c r="F49" s="29"/>
      <c r="G49" s="29">
        <f>ROUND(F47*F48,6)</f>
        <v>1.3677E-2</v>
      </c>
    </row>
    <row r="50" spans="1:7">
      <c r="D50" s="29"/>
      <c r="E50" s="29"/>
      <c r="F50" s="29"/>
      <c r="G50" s="29"/>
    </row>
    <row r="51" spans="1:7">
      <c r="D51" s="29"/>
      <c r="E51" s="29"/>
      <c r="F51" s="29"/>
      <c r="G51" s="29"/>
    </row>
    <row r="52" spans="1:7" ht="13.5" thickBot="1">
      <c r="A52" s="4" t="s">
        <v>36</v>
      </c>
      <c r="B52" s="4"/>
      <c r="C52" s="4"/>
      <c r="D52" s="137"/>
      <c r="E52" s="138">
        <f>SUM(E34:E51)</f>
        <v>5.8545E-2</v>
      </c>
      <c r="F52" s="137"/>
      <c r="G52" s="138">
        <f>SUM(G34:G51)</f>
        <v>5.8545E-2</v>
      </c>
    </row>
    <row r="53" spans="1:7" ht="13.5" thickTop="1">
      <c r="D53" s="4"/>
    </row>
    <row r="57" spans="1:7">
      <c r="E57" s="129"/>
      <c r="F57" s="129"/>
      <c r="G57" s="129"/>
    </row>
  </sheetData>
  <mergeCells count="4">
    <mergeCell ref="A1:H1"/>
    <mergeCell ref="A2:H2"/>
    <mergeCell ref="A4:H4"/>
    <mergeCell ref="A3:H3"/>
  </mergeCells>
  <phoneticPr fontId="13" type="noConversion"/>
  <printOptions horizontalCentered="1"/>
  <pageMargins left="0.25" right="0.25" top="0.42" bottom="0.25" header="0.5" footer="0.5"/>
  <pageSetup scale="86" orientation="landscape" r:id="rId1"/>
  <headerFooter alignWithMargins="0">
    <oddHeader>&amp;R&amp;14Exhibit___(LK-9)
Page 3 of 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90" zoomScaleNormal="90" workbookViewId="0">
      <pane xSplit="2" ySplit="13" topLeftCell="C14" activePane="bottomRight" state="frozen"/>
      <selection activeCell="E18" sqref="E18"/>
      <selection pane="topRight" activeCell="E18" sqref="E18"/>
      <selection pane="bottomLeft" activeCell="E18" sqref="E18"/>
      <selection pane="bottomRight" activeCell="S38" sqref="S38"/>
    </sheetView>
  </sheetViews>
  <sheetFormatPr defaultColWidth="9.140625" defaultRowHeight="12.75"/>
  <cols>
    <col min="1" max="1" width="3.28515625" style="177" bestFit="1" customWidth="1"/>
    <col min="2" max="2" width="23.7109375" style="178" customWidth="1"/>
    <col min="3" max="3" width="2.28515625" style="178" customWidth="1"/>
    <col min="4" max="4" width="14.28515625" style="178" customWidth="1"/>
    <col min="5" max="5" width="10.140625" style="178" bestFit="1" customWidth="1"/>
    <col min="6" max="6" width="10.7109375" style="178" customWidth="1"/>
    <col min="7" max="7" width="8.140625" style="178" bestFit="1" customWidth="1"/>
    <col min="8" max="8" width="11.7109375" style="178" customWidth="1"/>
    <col min="9" max="9" width="2.28515625" style="203" customWidth="1"/>
    <col min="10" max="10" width="10.7109375" style="178" customWidth="1"/>
    <col min="11" max="11" width="2.28515625" style="203" customWidth="1"/>
    <col min="12" max="12" width="13.5703125" style="178" bestFit="1" customWidth="1"/>
    <col min="13" max="14" width="9.28515625" style="178" bestFit="1" customWidth="1"/>
    <col min="15" max="15" width="11.7109375" style="178" bestFit="1" customWidth="1"/>
    <col min="16" max="16" width="2.28515625" style="203" customWidth="1"/>
    <col min="17" max="17" width="11.7109375" style="178" bestFit="1" customWidth="1"/>
    <col min="18" max="18" width="2.28515625" style="178" customWidth="1"/>
    <col min="19" max="19" width="9" style="178" bestFit="1" customWidth="1"/>
    <col min="20" max="20" width="8.7109375" style="177" customWidth="1"/>
    <col min="21" max="21" width="2.28515625" style="178" customWidth="1"/>
    <col min="22" max="16384" width="9.140625" style="178"/>
  </cols>
  <sheetData>
    <row r="1" spans="1:20">
      <c r="B1" s="334" t="s">
        <v>128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S1" s="179"/>
      <c r="T1" s="180" t="s">
        <v>129</v>
      </c>
    </row>
    <row r="2" spans="1:20">
      <c r="B2" s="334" t="s">
        <v>130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S2" s="181"/>
      <c r="T2" s="180" t="s">
        <v>131</v>
      </c>
    </row>
    <row r="3" spans="1:20">
      <c r="B3" s="334" t="s">
        <v>132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S3" s="181"/>
      <c r="T3" s="180" t="s">
        <v>133</v>
      </c>
    </row>
    <row r="4" spans="1:20">
      <c r="B4" s="334" t="s">
        <v>134</v>
      </c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182"/>
      <c r="S4" s="182"/>
      <c r="T4" s="183"/>
    </row>
    <row r="7" spans="1:20">
      <c r="B7" s="177"/>
      <c r="C7" s="177"/>
      <c r="D7" s="177"/>
      <c r="E7" s="177"/>
      <c r="F7" s="177"/>
      <c r="G7" s="177"/>
      <c r="H7" s="177"/>
      <c r="I7" s="184"/>
      <c r="J7" s="177"/>
      <c r="K7" s="184"/>
      <c r="L7" s="177"/>
      <c r="M7" s="177"/>
      <c r="N7" s="177"/>
      <c r="O7" s="177"/>
      <c r="P7" s="184"/>
      <c r="Q7" s="177" t="s">
        <v>135</v>
      </c>
      <c r="R7" s="177"/>
      <c r="S7" s="177"/>
    </row>
    <row r="8" spans="1:20">
      <c r="B8" s="177"/>
      <c r="C8" s="177"/>
      <c r="D8" s="177"/>
      <c r="E8" s="177"/>
      <c r="F8" s="177"/>
      <c r="G8" s="177"/>
      <c r="H8" s="177"/>
      <c r="I8" s="184"/>
      <c r="J8" s="177" t="s">
        <v>109</v>
      </c>
      <c r="K8" s="184"/>
      <c r="L8" s="177" t="s">
        <v>136</v>
      </c>
      <c r="M8" s="177"/>
      <c r="N8" s="177"/>
      <c r="O8" s="177"/>
      <c r="P8" s="184"/>
      <c r="Q8" s="177" t="s">
        <v>137</v>
      </c>
      <c r="R8" s="177"/>
      <c r="S8" s="177"/>
    </row>
    <row r="9" spans="1:20">
      <c r="B9" s="177"/>
      <c r="C9" s="177"/>
      <c r="D9" s="177"/>
      <c r="E9" s="177"/>
      <c r="F9" s="177"/>
      <c r="G9" s="177"/>
      <c r="H9" s="177"/>
      <c r="I9" s="184"/>
      <c r="J9" s="177" t="s">
        <v>138</v>
      </c>
      <c r="K9" s="184"/>
      <c r="L9" s="177" t="s">
        <v>139</v>
      </c>
      <c r="M9" s="177"/>
      <c r="N9" s="177"/>
      <c r="O9" s="177"/>
      <c r="P9" s="184"/>
      <c r="Q9" s="185" t="s">
        <v>140</v>
      </c>
      <c r="R9" s="185"/>
      <c r="S9" s="185"/>
    </row>
    <row r="10" spans="1:20">
      <c r="B10" s="177"/>
      <c r="C10" s="177"/>
      <c r="D10" s="177"/>
      <c r="E10" s="177"/>
      <c r="F10" s="177"/>
      <c r="G10" s="177" t="s">
        <v>141</v>
      </c>
      <c r="H10" s="177" t="s">
        <v>142</v>
      </c>
      <c r="I10" s="184"/>
      <c r="J10" s="177" t="s">
        <v>143</v>
      </c>
      <c r="K10" s="184"/>
      <c r="L10" s="177" t="s">
        <v>144</v>
      </c>
      <c r="M10" s="177" t="s">
        <v>145</v>
      </c>
      <c r="N10" s="177" t="s">
        <v>146</v>
      </c>
      <c r="O10" s="177" t="s">
        <v>147</v>
      </c>
      <c r="P10" s="184"/>
      <c r="Q10" s="177" t="s">
        <v>148</v>
      </c>
      <c r="R10" s="177"/>
      <c r="S10" s="177" t="s">
        <v>135</v>
      </c>
      <c r="T10" s="177" t="s">
        <v>149</v>
      </c>
    </row>
    <row r="11" spans="1:20">
      <c r="A11" s="177" t="s">
        <v>150</v>
      </c>
      <c r="B11" s="177"/>
      <c r="C11" s="177"/>
      <c r="D11" s="177" t="s">
        <v>151</v>
      </c>
      <c r="E11" s="177" t="s">
        <v>152</v>
      </c>
      <c r="F11" s="177" t="s">
        <v>152</v>
      </c>
      <c r="G11" s="177" t="s">
        <v>153</v>
      </c>
      <c r="H11" s="177" t="s">
        <v>64</v>
      </c>
      <c r="I11" s="184"/>
      <c r="J11" s="177" t="s">
        <v>154</v>
      </c>
      <c r="K11" s="184"/>
      <c r="L11" s="177" t="s">
        <v>155</v>
      </c>
      <c r="M11" s="177" t="s">
        <v>156</v>
      </c>
      <c r="N11" s="177" t="s">
        <v>15</v>
      </c>
      <c r="O11" s="177" t="s">
        <v>64</v>
      </c>
      <c r="P11" s="184"/>
      <c r="Q11" s="177" t="s">
        <v>157</v>
      </c>
      <c r="R11" s="177"/>
      <c r="S11" s="177" t="s">
        <v>158</v>
      </c>
      <c r="T11" s="177" t="s">
        <v>159</v>
      </c>
    </row>
    <row r="12" spans="1:20">
      <c r="A12" s="186" t="s">
        <v>160</v>
      </c>
      <c r="B12" s="186" t="s">
        <v>161</v>
      </c>
      <c r="C12" s="186"/>
      <c r="D12" s="186" t="s">
        <v>162</v>
      </c>
      <c r="E12" s="186" t="s">
        <v>163</v>
      </c>
      <c r="F12" s="186" t="s">
        <v>164</v>
      </c>
      <c r="G12" s="186" t="s">
        <v>165</v>
      </c>
      <c r="H12" s="186" t="s">
        <v>166</v>
      </c>
      <c r="I12" s="187"/>
      <c r="J12" s="186" t="s">
        <v>167</v>
      </c>
      <c r="K12" s="187"/>
      <c r="L12" s="186" t="s">
        <v>168</v>
      </c>
      <c r="M12" s="186" t="s">
        <v>7</v>
      </c>
      <c r="N12" s="186" t="s">
        <v>169</v>
      </c>
      <c r="O12" s="186" t="s">
        <v>170</v>
      </c>
      <c r="P12" s="187"/>
      <c r="Q12" s="186" t="s">
        <v>171</v>
      </c>
      <c r="R12" s="186"/>
      <c r="S12" s="186" t="s">
        <v>140</v>
      </c>
      <c r="T12" s="186" t="s">
        <v>172</v>
      </c>
    </row>
    <row r="13" spans="1:20">
      <c r="A13" s="188">
        <v>-1</v>
      </c>
      <c r="B13" s="188">
        <f>+A13-1</f>
        <v>-2</v>
      </c>
      <c r="C13" s="188"/>
      <c r="D13" s="188">
        <f>+B13-1</f>
        <v>-3</v>
      </c>
      <c r="E13" s="188">
        <f>+D13-1</f>
        <v>-4</v>
      </c>
      <c r="F13" s="188">
        <f t="shared" ref="F13:T13" si="0">+E13-1</f>
        <v>-5</v>
      </c>
      <c r="G13" s="188">
        <f t="shared" si="0"/>
        <v>-6</v>
      </c>
      <c r="H13" s="188">
        <f t="shared" si="0"/>
        <v>-7</v>
      </c>
      <c r="I13" s="189"/>
      <c r="J13" s="188">
        <f>+H13-1</f>
        <v>-8</v>
      </c>
      <c r="K13" s="189"/>
      <c r="L13" s="188">
        <f>+J13-1</f>
        <v>-9</v>
      </c>
      <c r="M13" s="188">
        <f t="shared" si="0"/>
        <v>-10</v>
      </c>
      <c r="N13" s="188">
        <f t="shared" si="0"/>
        <v>-11</v>
      </c>
      <c r="O13" s="188">
        <f t="shared" si="0"/>
        <v>-12</v>
      </c>
      <c r="P13" s="189"/>
      <c r="Q13" s="188">
        <f>+O13-1</f>
        <v>-13</v>
      </c>
      <c r="R13" s="188"/>
      <c r="S13" s="188">
        <f>+Q13-1</f>
        <v>-14</v>
      </c>
      <c r="T13" s="188">
        <f t="shared" si="0"/>
        <v>-15</v>
      </c>
    </row>
    <row r="15" spans="1:20">
      <c r="B15" s="190" t="s">
        <v>173</v>
      </c>
      <c r="D15" s="191"/>
      <c r="E15" s="192"/>
      <c r="F15" s="192"/>
      <c r="G15" s="193"/>
      <c r="H15" s="194"/>
      <c r="I15" s="195"/>
      <c r="J15" s="194"/>
      <c r="K15" s="195"/>
      <c r="L15" s="194"/>
      <c r="M15" s="196"/>
      <c r="N15" s="191"/>
      <c r="O15" s="194"/>
      <c r="P15" s="195"/>
    </row>
    <row r="16" spans="1:20">
      <c r="A16" s="177">
        <v>1</v>
      </c>
      <c r="B16" s="178" t="s">
        <v>174</v>
      </c>
      <c r="D16" s="191">
        <v>5.6250000000000001E-2</v>
      </c>
      <c r="E16" s="197" t="s">
        <v>175</v>
      </c>
      <c r="F16" s="197" t="s">
        <v>176</v>
      </c>
      <c r="G16" s="198">
        <v>29.466666666666665</v>
      </c>
      <c r="H16" s="194">
        <v>75000</v>
      </c>
      <c r="I16" s="195"/>
      <c r="J16" s="194">
        <v>736.57500000000005</v>
      </c>
      <c r="K16" s="195"/>
      <c r="L16" s="194">
        <f>+H16-J16</f>
        <v>74263.425000000003</v>
      </c>
      <c r="M16" s="199">
        <f>L16/H16*100</f>
        <v>99.017899999999997</v>
      </c>
      <c r="N16" s="191">
        <v>5.6939686730081547E-2</v>
      </c>
      <c r="O16" s="194">
        <v>75000</v>
      </c>
      <c r="P16" s="195"/>
      <c r="Q16" s="200">
        <f t="shared" ref="Q16:Q25" si="1">ROUND(O16*N16,0)</f>
        <v>4270</v>
      </c>
      <c r="R16" s="200"/>
      <c r="T16" s="177" t="s">
        <v>177</v>
      </c>
    </row>
    <row r="17" spans="1:20">
      <c r="A17" s="177">
        <v>2</v>
      </c>
      <c r="B17" s="178" t="s">
        <v>174</v>
      </c>
      <c r="D17" s="191">
        <v>7.2499999999999995E-2</v>
      </c>
      <c r="E17" s="197" t="s">
        <v>178</v>
      </c>
      <c r="F17" s="197" t="s">
        <v>179</v>
      </c>
      <c r="G17" s="198">
        <v>12</v>
      </c>
      <c r="H17" s="194">
        <v>40000</v>
      </c>
      <c r="I17" s="195"/>
      <c r="J17" s="194">
        <v>217.91900000000001</v>
      </c>
      <c r="K17" s="195"/>
      <c r="L17" s="194">
        <f t="shared" ref="L17:L24" si="2">+H17-J17</f>
        <v>39782.080999999998</v>
      </c>
      <c r="M17" s="199">
        <f t="shared" ref="M17:M24" si="3">L17/H17*100</f>
        <v>99.455202499999999</v>
      </c>
      <c r="N17" s="227">
        <v>0.04</v>
      </c>
      <c r="O17" s="194">
        <v>40000</v>
      </c>
      <c r="P17" s="195"/>
      <c r="Q17" s="200">
        <f t="shared" si="1"/>
        <v>1600</v>
      </c>
      <c r="R17" s="200"/>
      <c r="T17" s="177" t="s">
        <v>177</v>
      </c>
    </row>
    <row r="18" spans="1:20">
      <c r="A18" s="177">
        <v>3</v>
      </c>
      <c r="B18" s="178" t="s">
        <v>174</v>
      </c>
      <c r="D18" s="191">
        <v>8.0299999999999996E-2</v>
      </c>
      <c r="E18" s="197" t="s">
        <v>178</v>
      </c>
      <c r="F18" s="197" t="s">
        <v>180</v>
      </c>
      <c r="G18" s="198">
        <v>20</v>
      </c>
      <c r="H18" s="194">
        <v>30000</v>
      </c>
      <c r="I18" s="195"/>
      <c r="J18" s="194">
        <v>148.03200000000001</v>
      </c>
      <c r="K18" s="195"/>
      <c r="L18" s="194">
        <f t="shared" si="2"/>
        <v>29851.968000000001</v>
      </c>
      <c r="M18" s="199">
        <f t="shared" si="3"/>
        <v>99.506559999999993</v>
      </c>
      <c r="N18" s="191">
        <v>8.0801583951206277E-2</v>
      </c>
      <c r="O18" s="194">
        <v>30000</v>
      </c>
      <c r="P18" s="195"/>
      <c r="Q18" s="200">
        <f t="shared" si="1"/>
        <v>2424</v>
      </c>
      <c r="R18" s="200"/>
      <c r="T18" s="177" t="s">
        <v>177</v>
      </c>
    </row>
    <row r="19" spans="1:20">
      <c r="A19" s="177">
        <f t="shared" ref="A19:A25" si="4">A18+1</f>
        <v>4</v>
      </c>
      <c r="B19" s="178" t="s">
        <v>174</v>
      </c>
      <c r="D19" s="191">
        <v>8.1299999999999997E-2</v>
      </c>
      <c r="E19" s="197" t="s">
        <v>178</v>
      </c>
      <c r="F19" s="197" t="s">
        <v>181</v>
      </c>
      <c r="G19" s="198">
        <v>30</v>
      </c>
      <c r="H19" s="194">
        <v>60000</v>
      </c>
      <c r="I19" s="195"/>
      <c r="J19" s="194">
        <v>342.28500000000003</v>
      </c>
      <c r="K19" s="195"/>
      <c r="L19" s="194">
        <f t="shared" si="2"/>
        <v>59657.714999999997</v>
      </c>
      <c r="M19" s="199">
        <f t="shared" si="3"/>
        <v>99.429524999999998</v>
      </c>
      <c r="N19" s="191">
        <v>8.1813005441215558E-2</v>
      </c>
      <c r="O19" s="194">
        <v>60000</v>
      </c>
      <c r="P19" s="195"/>
      <c r="Q19" s="200">
        <f t="shared" si="1"/>
        <v>4909</v>
      </c>
      <c r="R19" s="200"/>
      <c r="T19" s="177" t="s">
        <v>177</v>
      </c>
    </row>
    <row r="20" spans="1:20">
      <c r="A20" s="177">
        <f t="shared" si="4"/>
        <v>5</v>
      </c>
      <c r="B20" s="178" t="s">
        <v>174</v>
      </c>
      <c r="D20" s="191">
        <v>4.1799999999999997E-2</v>
      </c>
      <c r="E20" s="197" t="s">
        <v>182</v>
      </c>
      <c r="F20" s="197" t="s">
        <v>183</v>
      </c>
      <c r="G20" s="198">
        <v>12</v>
      </c>
      <c r="H20" s="194">
        <v>120000</v>
      </c>
      <c r="I20" s="195"/>
      <c r="J20" s="194">
        <v>638.46400000000006</v>
      </c>
      <c r="K20" s="195"/>
      <c r="L20" s="194">
        <f t="shared" si="2"/>
        <v>119361.53599999999</v>
      </c>
      <c r="M20" s="199">
        <f t="shared" si="3"/>
        <v>99.467946666666663</v>
      </c>
      <c r="N20" s="191">
        <v>4.237018604935102E-2</v>
      </c>
      <c r="O20" s="194">
        <v>120000</v>
      </c>
      <c r="P20" s="195"/>
      <c r="Q20" s="200">
        <f t="shared" si="1"/>
        <v>5084</v>
      </c>
      <c r="R20" s="200"/>
      <c r="T20" s="177" t="s">
        <v>177</v>
      </c>
    </row>
    <row r="21" spans="1:20">
      <c r="A21" s="177">
        <f t="shared" si="4"/>
        <v>6</v>
      </c>
      <c r="B21" s="178" t="s">
        <v>174</v>
      </c>
      <c r="D21" s="191">
        <v>4.3299999999999998E-2</v>
      </c>
      <c r="E21" s="197" t="s">
        <v>184</v>
      </c>
      <c r="F21" s="197" t="s">
        <v>185</v>
      </c>
      <c r="G21" s="198">
        <v>12</v>
      </c>
      <c r="H21" s="194">
        <v>80000</v>
      </c>
      <c r="I21" s="195"/>
      <c r="J21" s="194">
        <v>414.94099999999997</v>
      </c>
      <c r="K21" s="195"/>
      <c r="L21" s="194">
        <f t="shared" si="2"/>
        <v>79585.058999999994</v>
      </c>
      <c r="M21" s="199">
        <f t="shared" si="3"/>
        <v>99.481323750000001</v>
      </c>
      <c r="N21" s="191">
        <v>4.3860525468707098E-2</v>
      </c>
      <c r="O21" s="194">
        <v>80000</v>
      </c>
      <c r="P21" s="195"/>
      <c r="Q21" s="200">
        <f t="shared" si="1"/>
        <v>3509</v>
      </c>
      <c r="R21" s="200"/>
      <c r="T21" s="177" t="s">
        <v>177</v>
      </c>
    </row>
    <row r="22" spans="1:20">
      <c r="A22" s="177">
        <f t="shared" si="4"/>
        <v>7</v>
      </c>
      <c r="B22" s="178" t="s">
        <v>174</v>
      </c>
      <c r="D22" s="191">
        <v>3.1300000000000001E-2</v>
      </c>
      <c r="E22" s="197" t="s">
        <v>186</v>
      </c>
      <c r="F22" s="197" t="s">
        <v>187</v>
      </c>
      <c r="G22" s="198">
        <v>7</v>
      </c>
      <c r="H22" s="194">
        <v>65000</v>
      </c>
      <c r="I22" s="195"/>
      <c r="J22" s="194">
        <v>210.76400000000001</v>
      </c>
      <c r="K22" s="195"/>
      <c r="L22" s="194">
        <f t="shared" si="2"/>
        <v>64789.235999999997</v>
      </c>
      <c r="M22" s="199">
        <f t="shared" si="3"/>
        <v>99.675747692307695</v>
      </c>
      <c r="N22" s="191">
        <v>3.1820380538221012E-2</v>
      </c>
      <c r="O22" s="194">
        <v>65000</v>
      </c>
      <c r="P22" s="195"/>
      <c r="Q22" s="200">
        <f t="shared" si="1"/>
        <v>2068</v>
      </c>
      <c r="R22" s="200"/>
      <c r="T22" s="177" t="s">
        <v>177</v>
      </c>
    </row>
    <row r="23" spans="1:20">
      <c r="A23" s="177">
        <f t="shared" si="4"/>
        <v>8</v>
      </c>
      <c r="B23" s="178" t="s">
        <v>174</v>
      </c>
      <c r="D23" s="191">
        <v>3.3500000000000002E-2</v>
      </c>
      <c r="E23" s="197" t="s">
        <v>186</v>
      </c>
      <c r="F23" s="197" t="s">
        <v>188</v>
      </c>
      <c r="G23" s="198">
        <v>10</v>
      </c>
      <c r="H23" s="194">
        <v>40000</v>
      </c>
      <c r="I23" s="195"/>
      <c r="J23" s="194">
        <v>129.70099999999999</v>
      </c>
      <c r="K23" s="195"/>
      <c r="L23" s="194">
        <f t="shared" si="2"/>
        <v>39870.298999999999</v>
      </c>
      <c r="M23" s="199">
        <f t="shared" si="3"/>
        <v>99.6757475</v>
      </c>
      <c r="N23" s="191">
        <v>3.3884998839074414E-2</v>
      </c>
      <c r="O23" s="194">
        <v>40000</v>
      </c>
      <c r="P23" s="195"/>
      <c r="Q23" s="200">
        <f t="shared" si="1"/>
        <v>1355</v>
      </c>
      <c r="R23" s="200"/>
      <c r="T23" s="177" t="s">
        <v>177</v>
      </c>
    </row>
    <row r="24" spans="1:20">
      <c r="A24" s="177">
        <f t="shared" si="4"/>
        <v>9</v>
      </c>
      <c r="B24" s="178" t="s">
        <v>174</v>
      </c>
      <c r="D24" s="191">
        <v>3.4500000000000003E-2</v>
      </c>
      <c r="E24" s="197" t="s">
        <v>186</v>
      </c>
      <c r="F24" s="197" t="s">
        <v>189</v>
      </c>
      <c r="G24" s="198">
        <v>12</v>
      </c>
      <c r="H24" s="194">
        <v>165000</v>
      </c>
      <c r="I24" s="195"/>
      <c r="J24" s="194">
        <v>535.01700000000005</v>
      </c>
      <c r="K24" s="195"/>
      <c r="L24" s="194">
        <f t="shared" si="2"/>
        <v>164464.98300000001</v>
      </c>
      <c r="M24" s="199">
        <f t="shared" si="3"/>
        <v>99.675747272727278</v>
      </c>
      <c r="N24" s="191">
        <v>3.4832919427011416E-2</v>
      </c>
      <c r="O24" s="194">
        <v>165000</v>
      </c>
      <c r="P24" s="195"/>
      <c r="Q24" s="200">
        <f t="shared" si="1"/>
        <v>5747</v>
      </c>
      <c r="R24" s="200"/>
      <c r="T24" s="177" t="s">
        <v>177</v>
      </c>
    </row>
    <row r="25" spans="1:20">
      <c r="A25" s="177">
        <f t="shared" si="4"/>
        <v>10</v>
      </c>
      <c r="B25" s="178" t="s">
        <v>174</v>
      </c>
      <c r="D25" s="191">
        <v>4.1200000000000001E-2</v>
      </c>
      <c r="E25" s="197" t="s">
        <v>186</v>
      </c>
      <c r="F25" s="197" t="s">
        <v>190</v>
      </c>
      <c r="G25" s="198">
        <v>30</v>
      </c>
      <c r="H25" s="194">
        <v>55000</v>
      </c>
      <c r="I25" s="195"/>
      <c r="J25" s="194">
        <v>178.339</v>
      </c>
      <c r="K25" s="195"/>
      <c r="L25" s="194">
        <f>+H25-J25</f>
        <v>54821.661</v>
      </c>
      <c r="M25" s="199">
        <f>L25/H25*100</f>
        <v>99.675747272727278</v>
      </c>
      <c r="N25" s="191">
        <v>4.1389713673920497E-2</v>
      </c>
      <c r="O25" s="194">
        <v>55000</v>
      </c>
      <c r="P25" s="195"/>
      <c r="Q25" s="200">
        <f t="shared" si="1"/>
        <v>2276</v>
      </c>
      <c r="R25" s="200"/>
      <c r="T25" s="177" t="s">
        <v>177</v>
      </c>
    </row>
    <row r="26" spans="1:20">
      <c r="D26" s="191"/>
      <c r="E26" s="201"/>
      <c r="F26" s="201"/>
      <c r="G26" s="202"/>
      <c r="H26" s="194"/>
      <c r="I26" s="195"/>
      <c r="L26" s="194"/>
      <c r="M26" s="196"/>
      <c r="N26" s="191"/>
      <c r="O26" s="194"/>
      <c r="P26" s="195"/>
      <c r="Q26" s="204"/>
      <c r="R26" s="203"/>
    </row>
    <row r="27" spans="1:20">
      <c r="A27" s="177">
        <v>11</v>
      </c>
      <c r="B27" s="178" t="s">
        <v>191</v>
      </c>
      <c r="D27" s="205"/>
      <c r="E27" s="205"/>
      <c r="F27" s="205"/>
      <c r="G27" s="202"/>
      <c r="H27" s="206">
        <f>SUM(H16:H26)</f>
        <v>730000</v>
      </c>
      <c r="I27" s="195"/>
      <c r="J27" s="206">
        <f>SUM(J16:J26)</f>
        <v>3552.0370000000003</v>
      </c>
      <c r="K27" s="195"/>
      <c r="L27" s="206">
        <f>SUM(L16:L26)</f>
        <v>726447.96299999987</v>
      </c>
      <c r="M27" s="207"/>
      <c r="N27" s="195"/>
      <c r="O27" s="206">
        <f>SUM(O16:O26)</f>
        <v>730000</v>
      </c>
      <c r="P27" s="195"/>
      <c r="Q27" s="206">
        <f>SUM(Q16:Q26)</f>
        <v>33242</v>
      </c>
      <c r="R27" s="195"/>
    </row>
    <row r="29" spans="1:20">
      <c r="B29" s="208" t="s">
        <v>192</v>
      </c>
    </row>
    <row r="30" spans="1:20">
      <c r="A30" s="177">
        <f>A27+1</f>
        <v>12</v>
      </c>
      <c r="B30" s="209" t="s">
        <v>192</v>
      </c>
      <c r="D30" s="108">
        <v>2.35E-2</v>
      </c>
      <c r="E30" s="210">
        <v>44001</v>
      </c>
      <c r="F30" s="210">
        <v>45096</v>
      </c>
      <c r="G30" s="211">
        <v>3</v>
      </c>
      <c r="H30" s="212">
        <v>65000</v>
      </c>
      <c r="J30" s="212">
        <v>340</v>
      </c>
      <c r="L30" s="194">
        <f t="shared" ref="L30" si="5">+H30-J30</f>
        <v>64660</v>
      </c>
      <c r="M30" s="199">
        <f>L30/H30*100</f>
        <v>99.476923076923072</v>
      </c>
      <c r="N30" s="191">
        <f t="shared" ref="N30" si="6">YIELD(E30,F30,D30,M30,100,2)</f>
        <v>2.5321663266587711E-2</v>
      </c>
      <c r="O30" s="212">
        <v>65000</v>
      </c>
      <c r="Q30" s="200">
        <f>ROUND(O30*N30,0)</f>
        <v>1646</v>
      </c>
      <c r="T30" s="177" t="s">
        <v>177</v>
      </c>
    </row>
    <row r="31" spans="1:20">
      <c r="G31" s="177"/>
      <c r="H31" s="213">
        <f>SUM(H30)</f>
        <v>65000</v>
      </c>
      <c r="J31" s="213">
        <f>SUM(J30)</f>
        <v>340</v>
      </c>
      <c r="L31" s="213">
        <f>SUM(L30)</f>
        <v>64660</v>
      </c>
      <c r="O31" s="213">
        <f>SUM(O30)</f>
        <v>65000</v>
      </c>
      <c r="Q31" s="206">
        <f>SUM(Q30)</f>
        <v>1646</v>
      </c>
    </row>
    <row r="32" spans="1:20">
      <c r="G32" s="177"/>
    </row>
    <row r="33" spans="1:20">
      <c r="A33" s="214"/>
      <c r="B33" s="215" t="s">
        <v>193</v>
      </c>
      <c r="C33" s="214"/>
      <c r="D33" s="214"/>
      <c r="E33" s="214"/>
      <c r="F33" s="214"/>
      <c r="G33" s="216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</row>
    <row r="34" spans="1:20">
      <c r="A34" s="216">
        <v>13</v>
      </c>
      <c r="B34" s="217" t="s">
        <v>194</v>
      </c>
      <c r="C34" s="214"/>
      <c r="D34" s="218">
        <v>2.3650000000000001E-2</v>
      </c>
      <c r="E34" s="219">
        <v>43409</v>
      </c>
      <c r="F34" s="219">
        <v>44860</v>
      </c>
      <c r="G34" s="211">
        <v>3.9750000000000001</v>
      </c>
      <c r="H34" s="220">
        <v>75000</v>
      </c>
      <c r="I34" s="214"/>
      <c r="J34" s="220">
        <v>509</v>
      </c>
      <c r="K34" s="214"/>
      <c r="L34" s="194">
        <f t="shared" ref="L34:L35" si="7">+H34-J34</f>
        <v>74491</v>
      </c>
      <c r="M34" s="199">
        <f>L34/H34*100</f>
        <v>99.321333333333328</v>
      </c>
      <c r="N34" s="218">
        <v>2.5456037048478913E-2</v>
      </c>
      <c r="O34" s="221">
        <v>75000</v>
      </c>
      <c r="P34" s="214"/>
      <c r="Q34" s="200">
        <f>ROUND(O34*N34,0)</f>
        <v>1909</v>
      </c>
      <c r="R34" s="214"/>
      <c r="S34" s="214"/>
      <c r="T34" s="216" t="s">
        <v>177</v>
      </c>
    </row>
    <row r="35" spans="1:20">
      <c r="A35" s="216">
        <v>14</v>
      </c>
      <c r="B35" s="217" t="s">
        <v>194</v>
      </c>
      <c r="C35" s="214"/>
      <c r="D35" s="218">
        <v>1.67E-2</v>
      </c>
      <c r="E35" s="219">
        <v>43895</v>
      </c>
      <c r="F35" s="219">
        <v>44626</v>
      </c>
      <c r="G35" s="211">
        <v>2.0027777777777778</v>
      </c>
      <c r="H35" s="220">
        <v>125000</v>
      </c>
      <c r="I35" s="214"/>
      <c r="J35" s="220">
        <v>31</v>
      </c>
      <c r="K35" s="214"/>
      <c r="L35" s="194">
        <f t="shared" si="7"/>
        <v>124969</v>
      </c>
      <c r="M35" s="199">
        <f>L35/H35*100</f>
        <v>99.975200000000001</v>
      </c>
      <c r="N35" s="218">
        <v>1.6827367538467222E-2</v>
      </c>
      <c r="O35" s="221">
        <v>125000</v>
      </c>
      <c r="P35" s="214"/>
      <c r="Q35" s="200">
        <f>ROUND(O35*N35,0)</f>
        <v>2103</v>
      </c>
      <c r="R35" s="214"/>
      <c r="S35" s="214"/>
      <c r="T35" s="216"/>
    </row>
    <row r="36" spans="1:20">
      <c r="A36" s="214"/>
      <c r="B36" s="214"/>
      <c r="C36" s="214"/>
      <c r="D36" s="214"/>
      <c r="E36" s="214"/>
      <c r="F36" s="214"/>
      <c r="G36" s="216"/>
      <c r="H36" s="222">
        <f>SUM(H34:H35)</f>
        <v>200000</v>
      </c>
      <c r="I36" s="214"/>
      <c r="J36" s="222">
        <f>SUM(J34:J35)</f>
        <v>540</v>
      </c>
      <c r="K36" s="214"/>
      <c r="L36" s="222">
        <f>SUM(L34:L35)</f>
        <v>199460</v>
      </c>
      <c r="M36" s="214"/>
      <c r="N36" s="214"/>
      <c r="O36" s="223">
        <f>SUM(O34:O35)</f>
        <v>200000</v>
      </c>
      <c r="P36" s="214"/>
      <c r="Q36" s="223">
        <f>SUM(Q34:Q35)</f>
        <v>4012</v>
      </c>
      <c r="R36" s="214"/>
      <c r="S36" s="214"/>
      <c r="T36" s="214"/>
    </row>
    <row r="37" spans="1:20">
      <c r="O37" s="194"/>
      <c r="P37" s="195"/>
      <c r="T37" s="335"/>
    </row>
    <row r="38" spans="1:20" ht="13.5" customHeight="1" thickBot="1">
      <c r="A38" s="177">
        <v>15</v>
      </c>
      <c r="B38" s="178" t="s">
        <v>195</v>
      </c>
      <c r="H38" s="224">
        <f>H36+H31+H27</f>
        <v>995000</v>
      </c>
      <c r="I38" s="195"/>
      <c r="J38" s="224">
        <f>J36+J31+J27</f>
        <v>4432.0370000000003</v>
      </c>
      <c r="K38" s="195"/>
      <c r="L38" s="224">
        <f>L36+L31+L27</f>
        <v>990567.96299999987</v>
      </c>
      <c r="O38" s="224">
        <f>O36+O31+O27</f>
        <v>995000</v>
      </c>
      <c r="P38" s="195"/>
      <c r="Q38" s="224">
        <f>Q36+Q31+Q27</f>
        <v>38900</v>
      </c>
      <c r="R38" s="195"/>
      <c r="S38" s="228">
        <f>ROUND(Q38/O38,4)</f>
        <v>3.9100000000000003E-2</v>
      </c>
      <c r="T38" s="335"/>
    </row>
    <row r="39" spans="1:20" ht="13.5" customHeight="1" thickTop="1">
      <c r="T39" s="335"/>
    </row>
    <row r="40" spans="1:20" ht="14.25" customHeight="1">
      <c r="A40" s="225"/>
      <c r="T40" s="335"/>
    </row>
    <row r="41" spans="1:20">
      <c r="B41" s="214"/>
      <c r="T41" s="335"/>
    </row>
    <row r="42" spans="1:20">
      <c r="T42" s="335"/>
    </row>
    <row r="43" spans="1:20" ht="18" customHeight="1">
      <c r="T43" s="335"/>
    </row>
    <row r="44" spans="1:20" ht="16.5" customHeight="1">
      <c r="T44" s="226"/>
    </row>
  </sheetData>
  <mergeCells count="5">
    <mergeCell ref="B1:Q1"/>
    <mergeCell ref="B2:Q2"/>
    <mergeCell ref="B3:Q3"/>
    <mergeCell ref="B4:Q4"/>
    <mergeCell ref="T37:T43"/>
  </mergeCells>
  <printOptions horizontalCentered="1"/>
  <pageMargins left="0" right="0" top="1" bottom="0.5" header="0" footer="0"/>
  <pageSetup scale="8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A3" sqref="A3"/>
    </sheetView>
  </sheetViews>
  <sheetFormatPr defaultRowHeight="12.75"/>
  <cols>
    <col min="1" max="1" width="95" customWidth="1"/>
    <col min="2" max="2" width="9.7109375" customWidth="1"/>
    <col min="3" max="3" width="10.85546875" customWidth="1"/>
    <col min="4" max="4" width="10.28515625" bestFit="1" customWidth="1"/>
    <col min="5" max="5" width="13.5703125" bestFit="1" customWidth="1"/>
    <col min="6" max="6" width="10.140625" customWidth="1"/>
  </cols>
  <sheetData>
    <row r="1" spans="1:7">
      <c r="A1" s="84" t="s">
        <v>51</v>
      </c>
      <c r="B1" s="84"/>
      <c r="C1" s="85"/>
      <c r="D1" s="54"/>
      <c r="E1" s="54"/>
      <c r="F1" s="54"/>
    </row>
    <row r="2" spans="1:7">
      <c r="A2" s="86" t="s">
        <v>297</v>
      </c>
      <c r="B2" s="86"/>
      <c r="C2" s="86"/>
      <c r="D2" s="54"/>
      <c r="E2" s="54"/>
      <c r="F2" s="54"/>
    </row>
    <row r="3" spans="1:7">
      <c r="A3" s="86" t="s">
        <v>72</v>
      </c>
      <c r="B3" s="86"/>
      <c r="C3" s="86"/>
      <c r="D3" s="54"/>
      <c r="E3" s="54"/>
      <c r="F3" s="54"/>
    </row>
    <row r="4" spans="1:7">
      <c r="A4" s="336" t="s">
        <v>73</v>
      </c>
      <c r="B4" s="336"/>
      <c r="C4" s="336"/>
      <c r="D4" s="81"/>
      <c r="E4" s="81"/>
      <c r="F4" s="81"/>
    </row>
    <row r="5" spans="1:7">
      <c r="A5" s="336" t="s">
        <v>46</v>
      </c>
      <c r="B5" s="336"/>
      <c r="C5" s="336"/>
      <c r="D5" s="54"/>
      <c r="E5" s="54"/>
      <c r="F5" s="54"/>
    </row>
    <row r="6" spans="1:7">
      <c r="A6" s="87"/>
      <c r="B6" s="87"/>
      <c r="C6" s="88"/>
      <c r="D6" s="70"/>
      <c r="E6" s="89"/>
      <c r="F6" s="70"/>
      <c r="G6" s="42"/>
    </row>
    <row r="7" spans="1:7">
      <c r="A7" s="87"/>
      <c r="B7" s="87"/>
      <c r="C7" s="90"/>
      <c r="D7" s="70"/>
      <c r="E7" s="70"/>
      <c r="F7" s="70"/>
      <c r="G7" s="42"/>
    </row>
    <row r="8" spans="1:7">
      <c r="A8" s="87" t="s">
        <v>101</v>
      </c>
      <c r="B8" s="87"/>
      <c r="C8" s="90"/>
      <c r="D8" s="70"/>
      <c r="E8" s="70"/>
      <c r="F8" s="70"/>
      <c r="G8" s="42"/>
    </row>
    <row r="9" spans="1:7">
      <c r="A9" s="116" t="s">
        <v>90</v>
      </c>
      <c r="B9" s="119">
        <f>0.106893-0.003432</f>
        <v>0.103461</v>
      </c>
      <c r="C9" s="119"/>
      <c r="D9" s="70"/>
      <c r="E9" s="42" t="s">
        <v>92</v>
      </c>
      <c r="F9" s="42"/>
      <c r="G9" s="42"/>
    </row>
    <row r="10" spans="1:7">
      <c r="A10" s="49"/>
      <c r="B10" s="121"/>
      <c r="C10" s="121"/>
      <c r="D10" s="70"/>
      <c r="E10" s="42"/>
      <c r="F10" s="42"/>
      <c r="G10" s="42"/>
    </row>
    <row r="11" spans="1:7">
      <c r="A11" s="116" t="s">
        <v>91</v>
      </c>
      <c r="B11" s="119">
        <f>0.992324-0.002343</f>
        <v>0.989981</v>
      </c>
      <c r="C11" s="119"/>
      <c r="D11" s="70"/>
      <c r="E11" s="42" t="s">
        <v>92</v>
      </c>
      <c r="F11" s="42"/>
      <c r="G11" s="42"/>
    </row>
    <row r="12" spans="1:7">
      <c r="A12" s="116" t="s">
        <v>292</v>
      </c>
      <c r="B12" s="168">
        <v>-0.23945900000000001</v>
      </c>
      <c r="C12" s="119"/>
      <c r="D12" s="70"/>
      <c r="E12" s="70" t="s">
        <v>291</v>
      </c>
      <c r="F12" s="42"/>
      <c r="G12" s="42"/>
    </row>
    <row r="13" spans="1:7">
      <c r="A13" s="49"/>
      <c r="B13" s="120"/>
      <c r="C13" s="119"/>
      <c r="D13" s="70"/>
      <c r="E13" s="42"/>
      <c r="F13" s="42"/>
      <c r="G13" s="42"/>
    </row>
    <row r="14" spans="1:7">
      <c r="A14" s="116" t="s">
        <v>93</v>
      </c>
      <c r="B14" s="120"/>
      <c r="C14" s="119">
        <f>SUM(B9:B12)</f>
        <v>0.85398300000000005</v>
      </c>
      <c r="D14" s="70"/>
      <c r="E14" s="42"/>
      <c r="F14" s="42"/>
      <c r="G14" s="42"/>
    </row>
    <row r="15" spans="1:7">
      <c r="A15" s="116"/>
      <c r="B15" s="120"/>
      <c r="C15" s="119"/>
      <c r="D15" s="70"/>
      <c r="E15" s="42"/>
      <c r="F15" s="42"/>
      <c r="G15" s="42"/>
    </row>
    <row r="16" spans="1:7">
      <c r="A16" s="116"/>
      <c r="B16" s="120"/>
      <c r="C16" s="119"/>
      <c r="D16" s="70"/>
      <c r="E16" s="42"/>
      <c r="F16" s="42"/>
      <c r="G16" s="42"/>
    </row>
    <row r="17" spans="1:9">
      <c r="A17" s="116" t="s">
        <v>94</v>
      </c>
      <c r="B17" s="119">
        <v>3.4613999999999999E-2</v>
      </c>
      <c r="C17" s="119"/>
      <c r="D17" s="70"/>
      <c r="E17" s="70" t="s">
        <v>291</v>
      </c>
      <c r="F17" s="70"/>
      <c r="G17" s="70"/>
      <c r="H17" s="54"/>
      <c r="I17" s="54"/>
    </row>
    <row r="18" spans="1:9">
      <c r="A18" s="49"/>
      <c r="B18" s="121"/>
      <c r="C18" s="121"/>
      <c r="D18" s="70"/>
      <c r="E18" s="42"/>
      <c r="F18" s="42"/>
      <c r="G18" s="42"/>
    </row>
    <row r="19" spans="1:9">
      <c r="A19" s="116" t="s">
        <v>95</v>
      </c>
      <c r="B19" s="119">
        <v>0.37228299999999998</v>
      </c>
      <c r="C19" s="119"/>
      <c r="D19" s="70"/>
      <c r="E19" s="42" t="s">
        <v>92</v>
      </c>
      <c r="F19" s="42"/>
      <c r="G19" s="42"/>
    </row>
    <row r="20" spans="1:9">
      <c r="A20" s="116" t="s">
        <v>292</v>
      </c>
      <c r="B20" s="168">
        <v>-8.4857000000000002E-2</v>
      </c>
      <c r="C20" s="119"/>
      <c r="D20" s="70"/>
      <c r="E20" s="42"/>
      <c r="F20" s="42"/>
      <c r="G20" s="42"/>
    </row>
    <row r="21" spans="1:9">
      <c r="A21" s="49"/>
      <c r="B21" s="120"/>
      <c r="C21" s="119"/>
      <c r="D21" s="70"/>
      <c r="E21" s="42"/>
      <c r="F21" s="42"/>
      <c r="G21" s="42"/>
    </row>
    <row r="22" spans="1:9">
      <c r="A22" s="116" t="s">
        <v>93</v>
      </c>
      <c r="B22" s="120"/>
      <c r="C22" s="119">
        <f>SUM(B17:B20)</f>
        <v>0.32203999999999994</v>
      </c>
      <c r="D22" s="70"/>
      <c r="E22" s="42"/>
      <c r="F22" s="42"/>
      <c r="G22" s="42"/>
    </row>
    <row r="23" spans="1:9">
      <c r="A23" s="49"/>
      <c r="B23" s="120"/>
      <c r="C23" s="169"/>
      <c r="D23" s="70"/>
      <c r="E23" s="42"/>
      <c r="F23" s="42"/>
      <c r="G23" s="42"/>
    </row>
    <row r="24" spans="1:9">
      <c r="A24" s="49"/>
      <c r="B24" s="120"/>
      <c r="C24" s="170"/>
      <c r="D24" s="70"/>
      <c r="E24" s="42"/>
      <c r="F24" s="42"/>
      <c r="G24" s="42"/>
    </row>
    <row r="25" spans="1:9">
      <c r="A25" s="49" t="s">
        <v>57</v>
      </c>
      <c r="B25" s="120"/>
      <c r="C25" s="119">
        <f>-SUM(C14:C22)</f>
        <v>-1.176023</v>
      </c>
      <c r="D25" s="70"/>
      <c r="E25" s="42"/>
      <c r="F25" s="42"/>
      <c r="G25" s="42"/>
    </row>
    <row r="26" spans="1:9">
      <c r="A26" s="171" t="s">
        <v>56</v>
      </c>
      <c r="B26" s="120"/>
      <c r="C26" s="119"/>
      <c r="D26" s="70"/>
      <c r="E26" s="42"/>
      <c r="F26" s="42"/>
      <c r="G26" s="42"/>
    </row>
    <row r="27" spans="1:9">
      <c r="A27" s="49"/>
      <c r="B27" s="120"/>
      <c r="C27" s="172"/>
      <c r="D27" s="70"/>
      <c r="E27" s="42"/>
      <c r="F27" s="42"/>
      <c r="G27" s="42"/>
    </row>
    <row r="28" spans="1:9">
      <c r="A28" s="49" t="s">
        <v>55</v>
      </c>
      <c r="B28" s="120"/>
      <c r="C28" s="122">
        <v>0.99</v>
      </c>
      <c r="D28" s="70"/>
      <c r="E28" s="42"/>
      <c r="F28" s="42"/>
      <c r="G28" s="42"/>
    </row>
    <row r="29" spans="1:9">
      <c r="A29" s="49"/>
      <c r="B29" s="120"/>
      <c r="C29" s="121"/>
      <c r="D29" s="70"/>
      <c r="E29" s="42"/>
      <c r="F29" s="42"/>
      <c r="G29" s="42"/>
    </row>
    <row r="30" spans="1:9">
      <c r="A30" s="49" t="s">
        <v>57</v>
      </c>
      <c r="B30" s="70"/>
      <c r="C30" s="83">
        <f>C25*C28</f>
        <v>-1.1642627700000001</v>
      </c>
      <c r="D30" s="70"/>
      <c r="E30" s="42"/>
      <c r="F30" s="42"/>
      <c r="G30" s="42"/>
    </row>
    <row r="31" spans="1:9">
      <c r="A31" s="49" t="s">
        <v>58</v>
      </c>
      <c r="B31" s="70"/>
      <c r="C31" s="110"/>
      <c r="D31" s="70"/>
      <c r="E31" s="42"/>
      <c r="F31" s="42"/>
      <c r="G31" s="42"/>
    </row>
    <row r="32" spans="1:9">
      <c r="A32" s="49"/>
      <c r="B32" s="70"/>
      <c r="C32" s="110"/>
      <c r="D32" s="70"/>
      <c r="E32" s="42"/>
      <c r="F32" s="42"/>
      <c r="G32" s="42"/>
    </row>
    <row r="33" spans="1:5">
      <c r="A33" s="114"/>
      <c r="B33" s="54"/>
      <c r="C33" s="54"/>
      <c r="D33" s="54"/>
    </row>
    <row r="34" spans="1:5">
      <c r="A34" s="54"/>
      <c r="B34" s="54"/>
      <c r="C34" s="54"/>
      <c r="D34" s="54"/>
    </row>
    <row r="35" spans="1:5">
      <c r="A35" s="95" t="s">
        <v>102</v>
      </c>
      <c r="B35" s="54"/>
      <c r="C35" s="54"/>
      <c r="D35" s="54"/>
    </row>
    <row r="36" spans="1:5">
      <c r="A36" s="116" t="s">
        <v>98</v>
      </c>
      <c r="B36" s="119">
        <v>1.6574260000000001</v>
      </c>
      <c r="C36" s="119"/>
      <c r="D36" s="54"/>
    </row>
    <row r="37" spans="1:5">
      <c r="A37" s="116" t="s">
        <v>99</v>
      </c>
      <c r="B37" s="119">
        <v>3.8899180000000002</v>
      </c>
      <c r="C37" s="119"/>
      <c r="D37" s="54"/>
    </row>
    <row r="38" spans="1:5">
      <c r="A38" s="116" t="s">
        <v>292</v>
      </c>
      <c r="B38" s="168">
        <f>-1.035031</f>
        <v>-1.035031</v>
      </c>
      <c r="C38" s="119"/>
      <c r="D38" s="54"/>
      <c r="E38" s="70" t="s">
        <v>291</v>
      </c>
    </row>
    <row r="39" spans="1:5">
      <c r="A39" s="116" t="s">
        <v>100</v>
      </c>
      <c r="B39" s="119"/>
      <c r="C39" s="119">
        <f>SUM(B36:B38)</f>
        <v>4.5123130000000007</v>
      </c>
      <c r="D39" s="54"/>
    </row>
    <row r="40" spans="1:5">
      <c r="A40" s="49"/>
      <c r="B40" s="120"/>
      <c r="C40" s="121"/>
      <c r="D40" s="54"/>
    </row>
    <row r="41" spans="1:5">
      <c r="A41" s="116" t="s">
        <v>96</v>
      </c>
      <c r="B41" s="120"/>
      <c r="C41" s="169">
        <v>1</v>
      </c>
      <c r="D41" s="54"/>
      <c r="E41" t="s">
        <v>97</v>
      </c>
    </row>
    <row r="42" spans="1:5">
      <c r="A42" s="49"/>
      <c r="B42" s="120"/>
      <c r="C42" s="119"/>
      <c r="D42" s="54"/>
    </row>
    <row r="43" spans="1:5">
      <c r="A43" s="116" t="s">
        <v>69</v>
      </c>
      <c r="B43" s="120"/>
      <c r="C43" s="119">
        <f>-C39*C41</f>
        <v>-4.5123130000000007</v>
      </c>
      <c r="D43" s="54"/>
    </row>
    <row r="44" spans="1:5">
      <c r="A44" s="49"/>
      <c r="B44" s="120"/>
      <c r="C44" s="119"/>
      <c r="D44" s="54"/>
    </row>
    <row r="45" spans="1:5">
      <c r="A45" s="49" t="s">
        <v>55</v>
      </c>
      <c r="B45" s="120"/>
      <c r="C45" s="122">
        <v>0.99</v>
      </c>
      <c r="D45" s="54"/>
    </row>
    <row r="46" spans="1:5">
      <c r="A46" s="49"/>
      <c r="B46" s="120"/>
      <c r="C46" s="121"/>
    </row>
    <row r="47" spans="1:5">
      <c r="A47" s="116" t="s">
        <v>70</v>
      </c>
      <c r="B47" s="70"/>
      <c r="C47" s="83">
        <f>+C43*C45</f>
        <v>-4.4671898700000003</v>
      </c>
      <c r="D47" s="54"/>
    </row>
    <row r="48" spans="1:5">
      <c r="A48" s="49"/>
      <c r="B48" s="70"/>
      <c r="C48" s="110"/>
      <c r="D48" s="54"/>
    </row>
    <row r="49" spans="1:3">
      <c r="A49" s="114" t="s">
        <v>52</v>
      </c>
      <c r="B49" s="54"/>
      <c r="C49" s="54"/>
    </row>
  </sheetData>
  <mergeCells count="2">
    <mergeCell ref="A4:C4"/>
    <mergeCell ref="A5:C5"/>
  </mergeCells>
  <pageMargins left="0.37" right="0.32" top="0.86" bottom="0.24" header="0.5" footer="0.2"/>
  <pageSetup orientation="portrait" r:id="rId1"/>
  <headerFooter alignWithMargins="0">
    <oddHeader>&amp;RExhibit___(LK-3)
Page 1 of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D23" sqref="D23"/>
    </sheetView>
  </sheetViews>
  <sheetFormatPr defaultRowHeight="12.75"/>
  <cols>
    <col min="1" max="1" width="71" customWidth="1"/>
    <col min="2" max="2" width="15.28515625" customWidth="1"/>
    <col min="3" max="3" width="3.42578125" customWidth="1"/>
    <col min="4" max="4" width="13.42578125" customWidth="1"/>
    <col min="5" max="5" width="14" customWidth="1"/>
    <col min="6" max="6" width="10.28515625" bestFit="1" customWidth="1"/>
    <col min="7" max="7" width="13.5703125" bestFit="1" customWidth="1"/>
    <col min="8" max="8" width="10.140625" customWidth="1"/>
  </cols>
  <sheetData>
    <row r="1" spans="1:9">
      <c r="A1" s="84" t="s">
        <v>51</v>
      </c>
      <c r="B1" s="84"/>
      <c r="C1" s="84"/>
      <c r="D1" s="84"/>
      <c r="E1" s="85"/>
      <c r="F1" s="54"/>
      <c r="G1" s="54"/>
      <c r="H1" s="54"/>
    </row>
    <row r="2" spans="1:9">
      <c r="A2" s="86" t="s">
        <v>350</v>
      </c>
      <c r="B2" s="86"/>
      <c r="C2" s="86"/>
      <c r="D2" s="86"/>
      <c r="E2" s="86"/>
      <c r="F2" s="54"/>
      <c r="G2" s="54"/>
      <c r="H2" s="54"/>
    </row>
    <row r="3" spans="1:9">
      <c r="A3" s="86" t="s">
        <v>72</v>
      </c>
      <c r="B3" s="86"/>
      <c r="C3" s="86"/>
      <c r="D3" s="86"/>
      <c r="E3" s="86"/>
      <c r="F3" s="54"/>
      <c r="G3" s="54"/>
      <c r="H3" s="54"/>
    </row>
    <row r="4" spans="1:9">
      <c r="A4" s="336" t="s">
        <v>73</v>
      </c>
      <c r="B4" s="336"/>
      <c r="C4" s="336"/>
      <c r="D4" s="336"/>
      <c r="E4" s="336"/>
      <c r="F4" s="81"/>
      <c r="G4" s="81"/>
      <c r="H4" s="81"/>
    </row>
    <row r="5" spans="1:9">
      <c r="A5" s="336" t="s">
        <v>349</v>
      </c>
      <c r="B5" s="336"/>
      <c r="C5" s="336"/>
      <c r="D5" s="336"/>
      <c r="E5" s="336"/>
      <c r="F5" s="54"/>
      <c r="G5" s="54"/>
      <c r="H5" s="54"/>
    </row>
    <row r="6" spans="1:9">
      <c r="A6" s="87"/>
      <c r="B6" s="87"/>
      <c r="C6" s="87"/>
      <c r="D6" s="87"/>
      <c r="E6" s="88"/>
      <c r="F6" s="70"/>
      <c r="G6" s="89"/>
      <c r="H6" s="70"/>
      <c r="I6" s="42"/>
    </row>
    <row r="7" spans="1:9">
      <c r="A7" s="87"/>
      <c r="B7" s="87"/>
      <c r="C7" s="87"/>
      <c r="D7" s="87"/>
      <c r="E7" s="90"/>
      <c r="F7" s="70"/>
      <c r="G7" s="70"/>
      <c r="H7" s="70"/>
      <c r="I7" s="42"/>
    </row>
    <row r="8" spans="1:9">
      <c r="A8" s="113" t="s">
        <v>346</v>
      </c>
      <c r="B8" s="113"/>
      <c r="C8" s="113"/>
      <c r="D8" s="80"/>
      <c r="E8" s="80"/>
    </row>
    <row r="9" spans="1:9">
      <c r="A9" s="324" t="s">
        <v>347</v>
      </c>
      <c r="B9" s="324"/>
      <c r="D9" s="80">
        <v>2397228</v>
      </c>
    </row>
    <row r="10" spans="1:9">
      <c r="A10" s="325" t="s">
        <v>348</v>
      </c>
      <c r="B10" s="325"/>
      <c r="C10" s="42"/>
      <c r="D10" s="130">
        <v>239723</v>
      </c>
      <c r="E10" s="310"/>
    </row>
    <row r="11" spans="1:9">
      <c r="A11" s="279" t="s">
        <v>351</v>
      </c>
      <c r="B11" s="279"/>
      <c r="C11" s="42"/>
      <c r="D11" s="230">
        <f>SUM(D9:D10)</f>
        <v>2636951</v>
      </c>
      <c r="E11" s="42"/>
    </row>
    <row r="12" spans="1:9">
      <c r="A12" s="42"/>
      <c r="B12" s="42"/>
      <c r="C12" s="42"/>
      <c r="D12" s="229"/>
      <c r="E12" s="229"/>
    </row>
    <row r="13" spans="1:9">
      <c r="A13" s="116" t="s">
        <v>352</v>
      </c>
      <c r="B13" s="116"/>
      <c r="C13" s="42"/>
      <c r="D13" s="328">
        <f>B14/B15</f>
        <v>4.0194431740746044E-2</v>
      </c>
      <c r="E13" s="42"/>
    </row>
    <row r="14" spans="1:9">
      <c r="A14" s="116" t="s">
        <v>353</v>
      </c>
      <c r="B14" s="229">
        <v>950897324</v>
      </c>
      <c r="C14" s="42"/>
      <c r="D14" s="42"/>
      <c r="E14" s="42"/>
    </row>
    <row r="15" spans="1:9">
      <c r="A15" s="116" t="s">
        <v>354</v>
      </c>
      <c r="B15" s="327">
        <v>23657439173</v>
      </c>
      <c r="C15" s="42"/>
      <c r="D15" s="230"/>
      <c r="E15" s="42"/>
    </row>
    <row r="16" spans="1:9">
      <c r="A16" s="42"/>
      <c r="B16" s="42"/>
      <c r="C16" s="42"/>
      <c r="D16" s="175"/>
      <c r="E16" s="42"/>
    </row>
    <row r="17" spans="1:5">
      <c r="A17" s="42"/>
      <c r="B17" s="42"/>
      <c r="C17" s="42"/>
      <c r="D17" s="310"/>
      <c r="E17" s="310"/>
    </row>
    <row r="18" spans="1:5">
      <c r="A18" s="279" t="s">
        <v>355</v>
      </c>
      <c r="B18" s="42"/>
      <c r="C18" s="42"/>
      <c r="D18" s="229">
        <f>D11*D13</f>
        <v>105990.74697319201</v>
      </c>
      <c r="E18" s="42"/>
    </row>
    <row r="19" spans="1:5">
      <c r="A19" s="42"/>
      <c r="B19" s="42"/>
      <c r="C19" s="42"/>
      <c r="D19" s="229"/>
      <c r="E19" s="229"/>
    </row>
    <row r="20" spans="1:5">
      <c r="A20" s="279" t="s">
        <v>356</v>
      </c>
      <c r="B20" s="42"/>
      <c r="C20" s="42"/>
      <c r="D20" s="329">
        <v>0.45350000000000001</v>
      </c>
      <c r="E20" s="42"/>
    </row>
    <row r="21" spans="1:5">
      <c r="A21" s="42"/>
      <c r="B21" s="42"/>
      <c r="C21" s="42"/>
      <c r="D21" s="42"/>
      <c r="E21" s="230"/>
    </row>
    <row r="22" spans="1:5" ht="13.5" thickBot="1">
      <c r="A22" s="279" t="s">
        <v>357</v>
      </c>
      <c r="B22" s="42"/>
      <c r="C22" s="42"/>
      <c r="D22" s="176">
        <f>-D18*D20</f>
        <v>-48066.803752342581</v>
      </c>
      <c r="E22" s="42"/>
    </row>
    <row r="23" spans="1:5" ht="13.5" thickTop="1">
      <c r="A23" s="42"/>
      <c r="B23" s="42"/>
      <c r="C23" s="42"/>
      <c r="D23" s="42"/>
      <c r="E23" s="42"/>
    </row>
    <row r="24" spans="1:5">
      <c r="A24" s="42"/>
      <c r="B24" s="42"/>
      <c r="C24" s="42"/>
      <c r="D24" s="42"/>
      <c r="E24" s="229"/>
    </row>
    <row r="25" spans="1:5">
      <c r="A25" s="42"/>
      <c r="B25" s="42"/>
      <c r="C25" s="42"/>
      <c r="D25" s="42"/>
      <c r="E25" s="42"/>
    </row>
    <row r="26" spans="1:5">
      <c r="A26" s="42"/>
      <c r="B26" s="42"/>
      <c r="C26" s="42"/>
      <c r="D26" s="42"/>
      <c r="E26" s="323"/>
    </row>
    <row r="27" spans="1:5">
      <c r="A27" s="42"/>
      <c r="B27" s="42"/>
      <c r="C27" s="42"/>
      <c r="D27" s="42"/>
      <c r="E27" s="42"/>
    </row>
    <row r="28" spans="1:5">
      <c r="A28" s="42"/>
      <c r="B28" s="42"/>
      <c r="C28" s="42"/>
      <c r="D28" s="42"/>
      <c r="E28" s="229"/>
    </row>
    <row r="29" spans="1:5">
      <c r="A29" s="42"/>
      <c r="B29" s="42"/>
      <c r="C29" s="42"/>
      <c r="D29" s="42"/>
      <c r="E29" s="42"/>
    </row>
    <row r="30" spans="1:5">
      <c r="A30" s="279"/>
      <c r="B30" s="279"/>
      <c r="C30" s="42"/>
      <c r="D30" s="42"/>
      <c r="E30" s="42"/>
    </row>
    <row r="31" spans="1:5">
      <c r="A31" s="42"/>
      <c r="B31" s="42"/>
      <c r="C31" s="42"/>
      <c r="D31" s="42"/>
      <c r="E31" s="42"/>
    </row>
    <row r="32" spans="1:5">
      <c r="A32" s="42"/>
      <c r="B32" s="42"/>
      <c r="C32" s="42"/>
      <c r="D32" s="42"/>
      <c r="E32" s="229"/>
    </row>
    <row r="34" spans="1:2">
      <c r="A34" s="322"/>
      <c r="B34" s="326"/>
    </row>
  </sheetData>
  <mergeCells count="2">
    <mergeCell ref="A4:E4"/>
    <mergeCell ref="A5:E5"/>
  </mergeCells>
  <pageMargins left="0.37" right="0.32" top="0.86" bottom="0.24" header="0.5" footer="0.2"/>
  <pageSetup orientation="portrait" r:id="rId1"/>
  <headerFooter alignWithMargins="0">
    <oddHeader>&amp;RExhibit___(LK-3)
Page 1 of 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26" sqref="A26"/>
    </sheetView>
  </sheetViews>
  <sheetFormatPr defaultRowHeight="12.75"/>
  <cols>
    <col min="1" max="1" width="71" customWidth="1"/>
    <col min="2" max="2" width="3.42578125" customWidth="1"/>
    <col min="3" max="3" width="13.42578125" customWidth="1"/>
    <col min="4" max="4" width="14" customWidth="1"/>
    <col min="5" max="5" width="10.28515625" bestFit="1" customWidth="1"/>
    <col min="6" max="6" width="13.5703125" bestFit="1" customWidth="1"/>
    <col min="7" max="7" width="10.140625" customWidth="1"/>
  </cols>
  <sheetData>
    <row r="1" spans="1:8">
      <c r="A1" s="84" t="s">
        <v>51</v>
      </c>
      <c r="B1" s="84"/>
      <c r="C1" s="84"/>
      <c r="D1" s="85"/>
      <c r="E1" s="54"/>
      <c r="F1" s="54"/>
      <c r="G1" s="54"/>
    </row>
    <row r="2" spans="1:8">
      <c r="A2" s="86" t="s">
        <v>300</v>
      </c>
      <c r="B2" s="86"/>
      <c r="C2" s="86"/>
      <c r="D2" s="86"/>
      <c r="E2" s="54"/>
      <c r="F2" s="54"/>
      <c r="G2" s="54"/>
    </row>
    <row r="3" spans="1:8">
      <c r="A3" s="86" t="s">
        <v>72</v>
      </c>
      <c r="B3" s="86"/>
      <c r="C3" s="86"/>
      <c r="D3" s="86"/>
      <c r="E3" s="54"/>
      <c r="F3" s="54"/>
      <c r="G3" s="54"/>
    </row>
    <row r="4" spans="1:8">
      <c r="A4" s="336" t="s">
        <v>73</v>
      </c>
      <c r="B4" s="336"/>
      <c r="C4" s="336"/>
      <c r="D4" s="336"/>
      <c r="E4" s="81"/>
      <c r="F4" s="81"/>
      <c r="G4" s="81"/>
    </row>
    <row r="5" spans="1:8">
      <c r="A5" s="336" t="s">
        <v>46</v>
      </c>
      <c r="B5" s="336"/>
      <c r="C5" s="336"/>
      <c r="D5" s="336"/>
      <c r="E5" s="54"/>
      <c r="F5" s="54"/>
      <c r="G5" s="54"/>
    </row>
    <row r="6" spans="1:8">
      <c r="A6" s="87"/>
      <c r="B6" s="87"/>
      <c r="C6" s="87"/>
      <c r="D6" s="88"/>
      <c r="E6" s="70"/>
      <c r="F6" s="89"/>
      <c r="G6" s="70"/>
      <c r="H6" s="42"/>
    </row>
    <row r="7" spans="1:8">
      <c r="A7" s="87"/>
      <c r="B7" s="87"/>
      <c r="C7" s="87"/>
      <c r="D7" s="90"/>
      <c r="E7" s="70"/>
      <c r="F7" s="70"/>
      <c r="G7" s="70"/>
      <c r="H7" s="42"/>
    </row>
    <row r="8" spans="1:8">
      <c r="A8" s="113" t="s">
        <v>345</v>
      </c>
      <c r="B8" s="113"/>
      <c r="C8" s="80">
        <f>'Company''s AG-KIUC 2-28 Summed'!I31</f>
        <v>128781417.73952563</v>
      </c>
      <c r="D8" s="80"/>
    </row>
    <row r="10" spans="1:8">
      <c r="A10" t="s">
        <v>326</v>
      </c>
      <c r="C10" s="309">
        <f>23+(7/31)</f>
        <v>23.225806451612904</v>
      </c>
      <c r="D10" s="310"/>
    </row>
    <row r="12" spans="1:8">
      <c r="A12" t="s">
        <v>327</v>
      </c>
      <c r="C12" s="80"/>
      <c r="D12" s="80">
        <f>C8/C10</f>
        <v>5544755.4860073533</v>
      </c>
    </row>
    <row r="15" spans="1:8">
      <c r="A15" s="113" t="s">
        <v>301</v>
      </c>
      <c r="C15" s="45">
        <f>C8</f>
        <v>128781417.73952563</v>
      </c>
    </row>
    <row r="17" spans="1:4">
      <c r="A17" t="s">
        <v>328</v>
      </c>
      <c r="C17" s="309">
        <v>120</v>
      </c>
      <c r="D17" s="310"/>
    </row>
    <row r="19" spans="1:4">
      <c r="A19" t="s">
        <v>327</v>
      </c>
      <c r="C19" s="80"/>
      <c r="D19" s="130">
        <f>C15/C17</f>
        <v>1073178.4811627136</v>
      </c>
    </row>
    <row r="21" spans="1:4" ht="13.5" thickBot="1">
      <c r="A21" t="s">
        <v>329</v>
      </c>
      <c r="D21" s="240">
        <f>D19-D12</f>
        <v>-4471577.0048446395</v>
      </c>
    </row>
    <row r="22" spans="1:4" ht="13.5" thickTop="1"/>
    <row r="24" spans="1:4">
      <c r="A24" t="s">
        <v>331</v>
      </c>
      <c r="D24" s="80">
        <f>D21*12</f>
        <v>-53658924.058135673</v>
      </c>
    </row>
    <row r="26" spans="1:4">
      <c r="A26" t="s">
        <v>330</v>
      </c>
      <c r="D26" s="311">
        <v>0.3</v>
      </c>
    </row>
    <row r="28" spans="1:4">
      <c r="A28" t="s">
        <v>332</v>
      </c>
      <c r="D28" s="80">
        <f>D24*D26</f>
        <v>-16097677.217440702</v>
      </c>
    </row>
    <row r="30" spans="1:4">
      <c r="A30" s="113" t="s">
        <v>338</v>
      </c>
      <c r="D30" s="175">
        <v>0.98499999999999999</v>
      </c>
    </row>
    <row r="32" spans="1:4" ht="13.5" thickBot="1">
      <c r="A32" t="s">
        <v>333</v>
      </c>
      <c r="D32" s="176">
        <f>D28*D30</f>
        <v>-15856212.059179092</v>
      </c>
    </row>
    <row r="33" spans="1:1" ht="13.5" thickTop="1"/>
    <row r="34" spans="1:1">
      <c r="A34" s="322"/>
    </row>
  </sheetData>
  <mergeCells count="2">
    <mergeCell ref="A4:D4"/>
    <mergeCell ref="A5:D5"/>
  </mergeCells>
  <pageMargins left="0.37" right="0.32" top="0.86" bottom="0.24" header="0.5" footer="0.2"/>
  <pageSetup orientation="portrait" r:id="rId1"/>
  <headerFooter alignWithMargins="0">
    <oddHeader>&amp;RExhibit___(LK-3)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 Req Adjustments-Total</vt:lpstr>
      <vt:lpstr>ES and Decom Rider Changes</vt:lpstr>
      <vt:lpstr>Rate Base</vt:lpstr>
      <vt:lpstr>Capitalization to RB - COC</vt:lpstr>
      <vt:lpstr>GRCF</vt:lpstr>
      <vt:lpstr>LTD Rate WPS3 Revised</vt:lpstr>
      <vt:lpstr>Incentive Comp</vt:lpstr>
      <vt:lpstr>EEI Dues</vt:lpstr>
      <vt:lpstr>Rockport PPA Depr</vt:lpstr>
      <vt:lpstr>Company's AG-KIUC 2-28 Summed</vt:lpstr>
      <vt:lpstr>Capitalization Adjustments</vt:lpstr>
      <vt:lpstr>Rockport PPA ROE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 Kollen</dc:creator>
  <cp:lastModifiedBy>Randy1</cp:lastModifiedBy>
  <cp:lastPrinted>2020-10-01T15:50:40Z</cp:lastPrinted>
  <dcterms:created xsi:type="dcterms:W3CDTF">2004-10-08T04:18:26Z</dcterms:created>
  <dcterms:modified xsi:type="dcterms:W3CDTF">2020-10-05T17:08:21Z</dcterms:modified>
</cp:coreProperties>
</file>