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00" tabRatio="874" firstSheet="1" activeTab="9"/>
  </bookViews>
  <sheets>
    <sheet name="ADJ W03 WP Remove FGD Expenses" sheetId="9" r:id="rId1"/>
    <sheet name="ADJ 05 WP Revenue Adj" sheetId="11" r:id="rId2"/>
    <sheet name="Environmental" sheetId="14" r:id="rId3"/>
    <sheet name="ML-FGD" sheetId="2" r:id="rId4"/>
    <sheet name="ML-Non FGD" sheetId="1" r:id="rId5"/>
    <sheet name="RP" sheetId="3" r:id="rId6"/>
    <sheet name="Allocation Factors" sheetId="5" r:id="rId7"/>
    <sheet name="Property Tax" sheetId="10" r:id="rId8"/>
    <sheet name="IS" sheetId="8" r:id="rId9"/>
    <sheet name="3.15 " sheetId="13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locFactors">[1]Table!$G$6:$H$13</definedName>
    <definedName name="Begin_Print1" localSheetId="9">'[2]Big Sandy Detail'!#REF!</definedName>
    <definedName name="Begin_Print1" localSheetId="0">'[2]Big Sandy Detail'!#REF!</definedName>
    <definedName name="Begin_Print1">'[2]Big Sandy Detail'!#REF!</definedName>
    <definedName name="Begin_Print2" localSheetId="9">'[2]Big Sandy Detail'!#REF!</definedName>
    <definedName name="Begin_Print2" localSheetId="0">'[2]Big Sandy Detail'!#REF!</definedName>
    <definedName name="Begin_Print2">'[2]Big Sandy Detail'!#REF!</definedName>
    <definedName name="End_of_Report" localSheetId="0">'[2]Big Sandy Detail'!#REF!</definedName>
    <definedName name="End_of_Report">'[2]Big Sandy Detail'!#REF!</definedName>
    <definedName name="End_Print1" localSheetId="0">'[2]Big Sandy Detail'!#REF!</definedName>
    <definedName name="End_Print1">'[2]Big Sandy Detail'!#REF!</definedName>
    <definedName name="End_Print2" localSheetId="0">'[2]Big Sandy Detail'!#REF!</definedName>
    <definedName name="End_Print2">'[2]Big Sandy Detail'!#REF!</definedName>
    <definedName name="Marshall_Rate">'[3]Property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FERC_ACCT" localSheetId="8">"YSNYN"</definedName>
    <definedName name="NvsTree.GL_PRPT_CONS">"NNNNN"</definedName>
    <definedName name="NvsTreeASD">"V2099-01-01"</definedName>
    <definedName name="NvsValTbl.ACCOUNT">"GL_ACCOUNT_TBL"</definedName>
    <definedName name="NvsValTbl.CURRENCY_CD">"CURRENCY_CD_TBL"</definedName>
    <definedName name="PC_Percent">'[3]Property Tax'!$B$6</definedName>
    <definedName name="_xlnm.Print_Area" localSheetId="0">'ADJ W03 WP Remove FGD Expenses'!$A$1:$Q$29</definedName>
    <definedName name="Rev_End" localSheetId="9">#REF!</definedName>
    <definedName name="Rev_End">[4]IS!#REF!</definedName>
    <definedName name="search_directory_name">"R:\fcm90prd\nvision\rpts\Fin_Reports\"</definedName>
    <definedName name="tim" localSheetId="9">#REF!</definedName>
    <definedName name="tim">#REF!</definedName>
    <definedName name="WV_List">'[3]Property Tax'!$B$4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1" l="1"/>
  <c r="B66" i="14"/>
  <c r="A3" i="14"/>
  <c r="A2" i="14"/>
  <c r="A1" i="14"/>
  <c r="B31" i="3" l="1"/>
  <c r="B44" i="1"/>
  <c r="C44" i="1" s="1"/>
  <c r="B44" i="2" l="1"/>
  <c r="N44" i="2"/>
  <c r="M44" i="2"/>
  <c r="L44" i="2"/>
  <c r="K44" i="2"/>
  <c r="I44" i="2"/>
  <c r="H44" i="2"/>
  <c r="G44" i="2"/>
  <c r="F44" i="2"/>
  <c r="E44" i="2"/>
  <c r="D44" i="2"/>
  <c r="C44" i="2"/>
  <c r="N44" i="1"/>
  <c r="L44" i="1"/>
  <c r="K44" i="1"/>
  <c r="H44" i="1"/>
  <c r="G44" i="1"/>
  <c r="E44" i="1"/>
  <c r="J44" i="2" l="1"/>
  <c r="M44" i="1"/>
  <c r="D44" i="1"/>
  <c r="I44" i="1"/>
  <c r="F44" i="1"/>
  <c r="J44" i="1"/>
  <c r="S34" i="13" l="1"/>
  <c r="E14" i="11" l="1"/>
  <c r="B40" i="13" l="1"/>
  <c r="B42" i="13" s="1"/>
  <c r="B38" i="13"/>
  <c r="O32" i="13"/>
  <c r="O42" i="13" s="1"/>
  <c r="S30" i="13"/>
  <c r="S28" i="13"/>
  <c r="S26" i="13"/>
  <c r="S32" i="13" s="1"/>
  <c r="F18" i="13"/>
  <c r="H15" i="13" s="1"/>
  <c r="M15" i="13" s="1"/>
  <c r="B14" i="13"/>
  <c r="B15" i="13" s="1"/>
  <c r="B16" i="13" s="1"/>
  <c r="B18" i="13" s="1"/>
  <c r="H16" i="13" l="1"/>
  <c r="M16" i="13" s="1"/>
  <c r="H13" i="13"/>
  <c r="M13" i="13" s="1"/>
  <c r="S13" i="13" s="1"/>
  <c r="O13" i="13"/>
  <c r="O14" i="13"/>
  <c r="S36" i="13"/>
  <c r="S38" i="13" s="1"/>
  <c r="O15" i="13"/>
  <c r="S15" i="13" s="1"/>
  <c r="H14" i="13"/>
  <c r="M14" i="13" s="1"/>
  <c r="S14" i="13" s="1"/>
  <c r="S40" i="13" l="1"/>
  <c r="S42" i="13" s="1"/>
  <c r="O16" i="13" s="1"/>
  <c r="S16" i="13" s="1"/>
  <c r="S18" i="13" s="1"/>
  <c r="B18" i="1" s="1"/>
  <c r="H18" i="13"/>
  <c r="B18" i="2" l="1"/>
  <c r="N19" i="1"/>
  <c r="N20" i="1" s="1"/>
  <c r="J19" i="1"/>
  <c r="J20" i="1" s="1"/>
  <c r="G19" i="1"/>
  <c r="G20" i="1" s="1"/>
  <c r="M19" i="1"/>
  <c r="M20" i="1" s="1"/>
  <c r="I19" i="1"/>
  <c r="I20" i="1" s="1"/>
  <c r="F19" i="1"/>
  <c r="F20" i="1" s="1"/>
  <c r="L19" i="1"/>
  <c r="L20" i="1" s="1"/>
  <c r="C19" i="1"/>
  <c r="C20" i="1" s="1"/>
  <c r="E19" i="1"/>
  <c r="E20" i="1" s="1"/>
  <c r="H19" i="1"/>
  <c r="H20" i="1" s="1"/>
  <c r="K19" i="1"/>
  <c r="K20" i="1" s="1"/>
  <c r="D19" i="1"/>
  <c r="D20" i="1" s="1"/>
  <c r="M15" i="5"/>
  <c r="M14" i="5"/>
  <c r="M13" i="5"/>
  <c r="M12" i="5"/>
  <c r="N15" i="9"/>
  <c r="N26" i="3"/>
  <c r="N25" i="3"/>
  <c r="N24" i="3"/>
  <c r="N8" i="3"/>
  <c r="N13" i="3" s="1"/>
  <c r="N16" i="3" s="1"/>
  <c r="N22" i="3" s="1"/>
  <c r="N43" i="2"/>
  <c r="N39" i="2"/>
  <c r="N40" i="2" s="1"/>
  <c r="N41" i="2" s="1"/>
  <c r="N37" i="2"/>
  <c r="N36" i="2"/>
  <c r="N17" i="2"/>
  <c r="N7" i="2"/>
  <c r="N43" i="1"/>
  <c r="N39" i="1"/>
  <c r="N38" i="1"/>
  <c r="N40" i="1" s="1"/>
  <c r="N37" i="1"/>
  <c r="N36" i="1"/>
  <c r="N33" i="1"/>
  <c r="N17" i="1"/>
  <c r="N7" i="1"/>
  <c r="G14" i="11"/>
  <c r="J14" i="11" s="1"/>
  <c r="K19" i="2" l="1"/>
  <c r="K20" i="2" s="1"/>
  <c r="G19" i="2"/>
  <c r="G20" i="2" s="1"/>
  <c r="C19" i="2"/>
  <c r="C20" i="2" s="1"/>
  <c r="N19" i="2"/>
  <c r="N20" i="2" s="1"/>
  <c r="N33" i="2" s="1"/>
  <c r="N45" i="2" s="1"/>
  <c r="J19" i="2"/>
  <c r="J20" i="2" s="1"/>
  <c r="F19" i="2"/>
  <c r="F20" i="2" s="1"/>
  <c r="M19" i="2"/>
  <c r="M20" i="2" s="1"/>
  <c r="I19" i="2"/>
  <c r="I20" i="2" s="1"/>
  <c r="E19" i="2"/>
  <c r="E20" i="2" s="1"/>
  <c r="L19" i="2"/>
  <c r="L20" i="2" s="1"/>
  <c r="H19" i="2"/>
  <c r="H20" i="2" s="1"/>
  <c r="D19" i="2"/>
  <c r="D20" i="2" s="1"/>
  <c r="N45" i="1"/>
  <c r="M16" i="5"/>
  <c r="N27" i="3"/>
  <c r="N28" i="3" s="1"/>
  <c r="N30" i="3" s="1"/>
  <c r="N31" i="3" s="1"/>
  <c r="N32" i="3" s="1"/>
  <c r="N33" i="3" s="1"/>
  <c r="N41" i="1"/>
  <c r="M26" i="3" l="1"/>
  <c r="M27" i="3" s="1"/>
  <c r="L26" i="3"/>
  <c r="K26" i="3"/>
  <c r="J26" i="3"/>
  <c r="I26" i="3"/>
  <c r="I27" i="3" s="1"/>
  <c r="H26" i="3"/>
  <c r="G26" i="3"/>
  <c r="F26" i="3"/>
  <c r="E26" i="3"/>
  <c r="E27" i="3" s="1"/>
  <c r="D26" i="3"/>
  <c r="C26" i="3"/>
  <c r="M25" i="3"/>
  <c r="L25" i="3"/>
  <c r="K25" i="3"/>
  <c r="J25" i="3"/>
  <c r="I25" i="3"/>
  <c r="H25" i="3"/>
  <c r="G25" i="3"/>
  <c r="F25" i="3"/>
  <c r="E25" i="3"/>
  <c r="D25" i="3"/>
  <c r="C25" i="3"/>
  <c r="M24" i="3"/>
  <c r="L24" i="3"/>
  <c r="K24" i="3"/>
  <c r="J24" i="3"/>
  <c r="I24" i="3"/>
  <c r="H24" i="3"/>
  <c r="G24" i="3"/>
  <c r="F24" i="3"/>
  <c r="E24" i="3"/>
  <c r="D24" i="3"/>
  <c r="C24" i="3"/>
  <c r="C13" i="3"/>
  <c r="C16" i="3" s="1"/>
  <c r="C22" i="3" s="1"/>
  <c r="M8" i="3"/>
  <c r="M13" i="3" s="1"/>
  <c r="M16" i="3" s="1"/>
  <c r="M22" i="3" s="1"/>
  <c r="L8" i="3"/>
  <c r="L13" i="3" s="1"/>
  <c r="L16" i="3" s="1"/>
  <c r="L22" i="3" s="1"/>
  <c r="K8" i="3"/>
  <c r="K13" i="3" s="1"/>
  <c r="K16" i="3" s="1"/>
  <c r="K22" i="3" s="1"/>
  <c r="J8" i="3"/>
  <c r="J13" i="3" s="1"/>
  <c r="J16" i="3" s="1"/>
  <c r="J22" i="3" s="1"/>
  <c r="I8" i="3"/>
  <c r="I13" i="3" s="1"/>
  <c r="I16" i="3" s="1"/>
  <c r="I22" i="3" s="1"/>
  <c r="H8" i="3"/>
  <c r="H13" i="3" s="1"/>
  <c r="H16" i="3" s="1"/>
  <c r="H22" i="3" s="1"/>
  <c r="G8" i="3"/>
  <c r="G13" i="3" s="1"/>
  <c r="G16" i="3" s="1"/>
  <c r="G22" i="3" s="1"/>
  <c r="F8" i="3"/>
  <c r="F13" i="3" s="1"/>
  <c r="F16" i="3" s="1"/>
  <c r="F22" i="3" s="1"/>
  <c r="E8" i="3"/>
  <c r="E13" i="3" s="1"/>
  <c r="E16" i="3" s="1"/>
  <c r="E22" i="3" s="1"/>
  <c r="D8" i="3"/>
  <c r="D13" i="3" s="1"/>
  <c r="D16" i="3" s="1"/>
  <c r="D22" i="3" s="1"/>
  <c r="C8" i="3"/>
  <c r="M43" i="2"/>
  <c r="L43" i="2"/>
  <c r="K43" i="2"/>
  <c r="J43" i="2"/>
  <c r="I43" i="2"/>
  <c r="H43" i="2"/>
  <c r="G43" i="2"/>
  <c r="F43" i="2"/>
  <c r="E43" i="2"/>
  <c r="D43" i="2"/>
  <c r="C43" i="2"/>
  <c r="M41" i="2"/>
  <c r="L41" i="2"/>
  <c r="K41" i="2"/>
  <c r="J41" i="2"/>
  <c r="I41" i="2"/>
  <c r="H41" i="2"/>
  <c r="G41" i="2"/>
  <c r="F41" i="2"/>
  <c r="E41" i="2"/>
  <c r="D41" i="2"/>
  <c r="C41" i="2"/>
  <c r="M40" i="2"/>
  <c r="L40" i="2"/>
  <c r="K40" i="2"/>
  <c r="J40" i="2"/>
  <c r="I40" i="2"/>
  <c r="H40" i="2"/>
  <c r="G40" i="2"/>
  <c r="F40" i="2"/>
  <c r="E40" i="2"/>
  <c r="D40" i="2"/>
  <c r="C40" i="2"/>
  <c r="M39" i="2"/>
  <c r="L39" i="2"/>
  <c r="K39" i="2"/>
  <c r="J39" i="2"/>
  <c r="I39" i="2"/>
  <c r="H39" i="2"/>
  <c r="G39" i="2"/>
  <c r="F39" i="2"/>
  <c r="E39" i="2"/>
  <c r="D39" i="2"/>
  <c r="C39" i="2"/>
  <c r="M37" i="2"/>
  <c r="L37" i="2"/>
  <c r="K37" i="2"/>
  <c r="J37" i="2"/>
  <c r="I37" i="2"/>
  <c r="H37" i="2"/>
  <c r="G37" i="2"/>
  <c r="F37" i="2"/>
  <c r="E37" i="2"/>
  <c r="D37" i="2"/>
  <c r="C37" i="2"/>
  <c r="M36" i="2"/>
  <c r="L36" i="2"/>
  <c r="K36" i="2"/>
  <c r="J36" i="2"/>
  <c r="I36" i="2"/>
  <c r="H36" i="2"/>
  <c r="G36" i="2"/>
  <c r="F36" i="2"/>
  <c r="E36" i="2"/>
  <c r="D36" i="2"/>
  <c r="C36" i="2"/>
  <c r="M33" i="2"/>
  <c r="M45" i="2" s="1"/>
  <c r="L33" i="2"/>
  <c r="L45" i="2" s="1"/>
  <c r="K33" i="2"/>
  <c r="K45" i="2" s="1"/>
  <c r="J33" i="2"/>
  <c r="J45" i="2" s="1"/>
  <c r="I33" i="2"/>
  <c r="I45" i="2" s="1"/>
  <c r="H33" i="2"/>
  <c r="H45" i="2" s="1"/>
  <c r="G33" i="2"/>
  <c r="G45" i="2" s="1"/>
  <c r="F33" i="2"/>
  <c r="F45" i="2" s="1"/>
  <c r="E33" i="2"/>
  <c r="E45" i="2" s="1"/>
  <c r="D33" i="2"/>
  <c r="D45" i="2" s="1"/>
  <c r="C33" i="2"/>
  <c r="C45" i="2" s="1"/>
  <c r="M17" i="2"/>
  <c r="L17" i="2"/>
  <c r="K17" i="2"/>
  <c r="J17" i="2"/>
  <c r="I17" i="2"/>
  <c r="H17" i="2"/>
  <c r="G17" i="2"/>
  <c r="F17" i="2"/>
  <c r="E17" i="2"/>
  <c r="D17" i="2"/>
  <c r="C17" i="2"/>
  <c r="M7" i="2"/>
  <c r="L7" i="2"/>
  <c r="K7" i="2"/>
  <c r="J7" i="2"/>
  <c r="I7" i="2"/>
  <c r="H7" i="2"/>
  <c r="G7" i="2"/>
  <c r="F7" i="2"/>
  <c r="E7" i="2"/>
  <c r="D7" i="2"/>
  <c r="C7" i="2"/>
  <c r="P45" i="2" l="1"/>
  <c r="C27" i="3"/>
  <c r="C28" i="3" s="1"/>
  <c r="C30" i="3" s="1"/>
  <c r="C31" i="3" s="1"/>
  <c r="K27" i="3"/>
  <c r="K28" i="3" s="1"/>
  <c r="K30" i="3" s="1"/>
  <c r="K31" i="3" s="1"/>
  <c r="K32" i="3" s="1"/>
  <c r="K33" i="3" s="1"/>
  <c r="D27" i="3"/>
  <c r="D28" i="3" s="1"/>
  <c r="D30" i="3" s="1"/>
  <c r="D31" i="3" s="1"/>
  <c r="D32" i="3" s="1"/>
  <c r="D33" i="3" s="1"/>
  <c r="H27" i="3"/>
  <c r="H28" i="3" s="1"/>
  <c r="H30" i="3" s="1"/>
  <c r="H31" i="3" s="1"/>
  <c r="H32" i="3" s="1"/>
  <c r="H33" i="3" s="1"/>
  <c r="L27" i="3"/>
  <c r="L28" i="3" s="1"/>
  <c r="L30" i="3" s="1"/>
  <c r="L31" i="3" s="1"/>
  <c r="E28" i="3"/>
  <c r="E30" i="3" s="1"/>
  <c r="E31" i="3" s="1"/>
  <c r="I28" i="3"/>
  <c r="I30" i="3" s="1"/>
  <c r="I31" i="3" s="1"/>
  <c r="I32" i="3" s="1"/>
  <c r="I33" i="3" s="1"/>
  <c r="M28" i="3"/>
  <c r="M30" i="3" s="1"/>
  <c r="M31" i="3" s="1"/>
  <c r="M32" i="3" s="1"/>
  <c r="M33" i="3" s="1"/>
  <c r="G27" i="3"/>
  <c r="G28" i="3" s="1"/>
  <c r="G30" i="3" s="1"/>
  <c r="G31" i="3" s="1"/>
  <c r="G32" i="3" s="1"/>
  <c r="G33" i="3" s="1"/>
  <c r="C32" i="3"/>
  <c r="C33" i="3" s="1"/>
  <c r="L32" i="3"/>
  <c r="L33" i="3" s="1"/>
  <c r="E32" i="3"/>
  <c r="E33" i="3" s="1"/>
  <c r="F27" i="3"/>
  <c r="F28" i="3" s="1"/>
  <c r="F30" i="3" s="1"/>
  <c r="F31" i="3" s="1"/>
  <c r="F32" i="3" s="1"/>
  <c r="F33" i="3" s="1"/>
  <c r="J27" i="3"/>
  <c r="J28" i="3" s="1"/>
  <c r="J30" i="3" s="1"/>
  <c r="J31" i="3" s="1"/>
  <c r="J32" i="3" s="1"/>
  <c r="J33" i="3" s="1"/>
  <c r="M39" i="1"/>
  <c r="L39" i="1"/>
  <c r="K39" i="1"/>
  <c r="J39" i="1"/>
  <c r="I39" i="1"/>
  <c r="H39" i="1"/>
  <c r="G39" i="1"/>
  <c r="F39" i="1"/>
  <c r="E39" i="1"/>
  <c r="D39" i="1"/>
  <c r="C39" i="1"/>
  <c r="K38" i="1"/>
  <c r="G38" i="1"/>
  <c r="C38" i="1"/>
  <c r="K37" i="1"/>
  <c r="K40" i="1" s="1"/>
  <c r="K41" i="1" s="1"/>
  <c r="K43" i="1" s="1"/>
  <c r="G37" i="1"/>
  <c r="G40" i="1" s="1"/>
  <c r="G41" i="1" s="1"/>
  <c r="G43" i="1" s="1"/>
  <c r="C37" i="1"/>
  <c r="B64" i="1"/>
  <c r="M36" i="1"/>
  <c r="L36" i="1"/>
  <c r="K36" i="1"/>
  <c r="J36" i="1"/>
  <c r="I36" i="1"/>
  <c r="H36" i="1"/>
  <c r="G36" i="1"/>
  <c r="F36" i="1"/>
  <c r="E36" i="1"/>
  <c r="D36" i="1"/>
  <c r="M33" i="1"/>
  <c r="L33" i="1"/>
  <c r="K33" i="1"/>
  <c r="J33" i="1"/>
  <c r="I33" i="1"/>
  <c r="H33" i="1"/>
  <c r="G33" i="1"/>
  <c r="F33" i="1"/>
  <c r="E33" i="1"/>
  <c r="D33" i="1"/>
  <c r="M17" i="1"/>
  <c r="L17" i="1"/>
  <c r="K17" i="1"/>
  <c r="I17" i="1"/>
  <c r="H17" i="1"/>
  <c r="G17" i="1"/>
  <c r="E17" i="1"/>
  <c r="D17" i="1"/>
  <c r="M7" i="1"/>
  <c r="L7" i="1"/>
  <c r="K7" i="1"/>
  <c r="J7" i="1"/>
  <c r="J17" i="1" s="1"/>
  <c r="I7" i="1"/>
  <c r="H7" i="1"/>
  <c r="G7" i="1"/>
  <c r="F7" i="1"/>
  <c r="F17" i="1" s="1"/>
  <c r="E7" i="1"/>
  <c r="D7" i="1"/>
  <c r="K45" i="1" l="1"/>
  <c r="G45" i="1"/>
  <c r="D37" i="1"/>
  <c r="D40" i="1" s="1"/>
  <c r="D41" i="1" s="1"/>
  <c r="D43" i="1" s="1"/>
  <c r="D45" i="1" s="1"/>
  <c r="H37" i="1"/>
  <c r="H40" i="1" s="1"/>
  <c r="H41" i="1" s="1"/>
  <c r="H43" i="1" s="1"/>
  <c r="H45" i="1" s="1"/>
  <c r="L37" i="1"/>
  <c r="D38" i="1"/>
  <c r="H38" i="1"/>
  <c r="L38" i="1"/>
  <c r="E37" i="1"/>
  <c r="I37" i="1"/>
  <c r="I40" i="1" s="1"/>
  <c r="M37" i="1"/>
  <c r="M40" i="1" s="1"/>
  <c r="M41" i="1" s="1"/>
  <c r="M43" i="1" s="1"/>
  <c r="E38" i="1"/>
  <c r="I38" i="1"/>
  <c r="M38" i="1"/>
  <c r="F37" i="1"/>
  <c r="F40" i="1" s="1"/>
  <c r="J37" i="1"/>
  <c r="J40" i="1" s="1"/>
  <c r="J41" i="1" s="1"/>
  <c r="J43" i="1" s="1"/>
  <c r="F38" i="1"/>
  <c r="J38" i="1"/>
  <c r="F41" i="1"/>
  <c r="F43" i="1" s="1"/>
  <c r="F45" i="1" s="1"/>
  <c r="I41" i="1"/>
  <c r="I43" i="1" s="1"/>
  <c r="I45" i="1" s="1"/>
  <c r="J45" i="1" l="1"/>
  <c r="M45" i="1"/>
  <c r="E40" i="1"/>
  <c r="E41" i="1" s="1"/>
  <c r="E43" i="1" s="1"/>
  <c r="E45" i="1" s="1"/>
  <c r="L40" i="1"/>
  <c r="L41" i="1" s="1"/>
  <c r="L43" i="1" s="1"/>
  <c r="L45" i="1" s="1"/>
  <c r="C40" i="1" l="1"/>
  <c r="C36" i="1"/>
  <c r="C33" i="1"/>
  <c r="C17" i="1"/>
  <c r="C7" i="1"/>
  <c r="C41" i="1" l="1"/>
  <c r="C43" i="1" s="1"/>
  <c r="C45" i="1" s="1"/>
  <c r="S45" i="1" s="1"/>
  <c r="N47" i="1" l="1"/>
  <c r="A10" i="11"/>
  <c r="A11" i="11" s="1"/>
  <c r="A12" i="11" s="1"/>
  <c r="N49" i="1" l="1"/>
  <c r="N50" i="1" s="1"/>
  <c r="N14" i="9"/>
  <c r="M14" i="9"/>
  <c r="L14" i="9"/>
  <c r="K14" i="9"/>
  <c r="J14" i="9"/>
  <c r="I14" i="9"/>
  <c r="H14" i="9"/>
  <c r="G14" i="9"/>
  <c r="F14" i="9"/>
  <c r="E14" i="9"/>
  <c r="D14" i="9"/>
  <c r="C14" i="9"/>
  <c r="N17" i="9"/>
  <c r="N22" i="9" s="1"/>
  <c r="M17" i="9"/>
  <c r="M19" i="9" s="1"/>
  <c r="L17" i="9"/>
  <c r="L22" i="9" s="1"/>
  <c r="K17" i="9"/>
  <c r="J17" i="9"/>
  <c r="I17" i="9"/>
  <c r="H17" i="9"/>
  <c r="G17" i="9"/>
  <c r="F17" i="9"/>
  <c r="E17" i="9"/>
  <c r="E19" i="9" s="1"/>
  <c r="D17" i="9"/>
  <c r="D19" i="9" s="1"/>
  <c r="C17" i="9"/>
  <c r="N13" i="9"/>
  <c r="M13" i="9"/>
  <c r="L13" i="9"/>
  <c r="K13" i="9"/>
  <c r="K22" i="9" s="1"/>
  <c r="J13" i="9"/>
  <c r="I13" i="9"/>
  <c r="H13" i="9"/>
  <c r="G13" i="9"/>
  <c r="G22" i="9" s="1"/>
  <c r="F13" i="9"/>
  <c r="E13" i="9"/>
  <c r="D13" i="9"/>
  <c r="C13" i="9"/>
  <c r="N12" i="9"/>
  <c r="M12" i="9"/>
  <c r="L12" i="9"/>
  <c r="L21" i="9" s="1"/>
  <c r="K12" i="9"/>
  <c r="K21" i="9" s="1"/>
  <c r="J12" i="9"/>
  <c r="I12" i="9"/>
  <c r="H12" i="9"/>
  <c r="H21" i="9" s="1"/>
  <c r="G12" i="9"/>
  <c r="G21" i="9" s="1"/>
  <c r="F12" i="9"/>
  <c r="F21" i="9" s="1"/>
  <c r="E12" i="9"/>
  <c r="D12" i="9"/>
  <c r="D21" i="9" s="1"/>
  <c r="C12" i="9"/>
  <c r="C21" i="9" s="1"/>
  <c r="N11" i="9"/>
  <c r="M11" i="9"/>
  <c r="L11" i="9"/>
  <c r="K11" i="9"/>
  <c r="K20" i="9" s="1"/>
  <c r="J11" i="9"/>
  <c r="J20" i="9" s="1"/>
  <c r="I11" i="9"/>
  <c r="I20" i="9" s="1"/>
  <c r="H11" i="9"/>
  <c r="H20" i="9" s="1"/>
  <c r="G11" i="9"/>
  <c r="F11" i="9"/>
  <c r="F20" i="9" s="1"/>
  <c r="E11" i="9"/>
  <c r="D11" i="9"/>
  <c r="D20" i="9" s="1"/>
  <c r="G20" i="9"/>
  <c r="C11" i="9"/>
  <c r="C20" i="9" s="1"/>
  <c r="N10" i="9"/>
  <c r="M10" i="9"/>
  <c r="L10" i="9"/>
  <c r="K10" i="9"/>
  <c r="J10" i="9"/>
  <c r="J19" i="9" s="1"/>
  <c r="I10" i="9"/>
  <c r="H10" i="9"/>
  <c r="G10" i="9"/>
  <c r="F10" i="9"/>
  <c r="F19" i="9" s="1"/>
  <c r="E10" i="9"/>
  <c r="D10" i="9"/>
  <c r="C10" i="9"/>
  <c r="A20" i="9"/>
  <c r="A21" i="9" s="1"/>
  <c r="A22" i="9" s="1"/>
  <c r="A23" i="9" s="1"/>
  <c r="M23" i="9"/>
  <c r="J23" i="9"/>
  <c r="I23" i="9"/>
  <c r="F23" i="9"/>
  <c r="E23" i="9"/>
  <c r="C23" i="9"/>
  <c r="M22" i="9"/>
  <c r="J22" i="9"/>
  <c r="I22" i="9"/>
  <c r="H22" i="9"/>
  <c r="F22" i="9"/>
  <c r="E22" i="9"/>
  <c r="D22" i="9"/>
  <c r="C22" i="9"/>
  <c r="M21" i="9"/>
  <c r="J21" i="9"/>
  <c r="I21" i="9"/>
  <c r="E21" i="9"/>
  <c r="M20" i="9"/>
  <c r="L20" i="9"/>
  <c r="E20" i="9"/>
  <c r="I19" i="9"/>
  <c r="H19" i="9"/>
  <c r="C19" i="9"/>
  <c r="L15" i="5"/>
  <c r="L14" i="5"/>
  <c r="L13" i="5"/>
  <c r="L16" i="5" s="1"/>
  <c r="L12" i="5"/>
  <c r="M47" i="1"/>
  <c r="M49" i="1" s="1"/>
  <c r="M50" i="1" s="1"/>
  <c r="K16" i="5"/>
  <c r="K15" i="5"/>
  <c r="K14" i="5"/>
  <c r="K13" i="5"/>
  <c r="K12" i="5"/>
  <c r="L47" i="1"/>
  <c r="L49" i="1" s="1"/>
  <c r="L50" i="1" s="1"/>
  <c r="N20" i="9" l="1"/>
  <c r="N21" i="9"/>
  <c r="O21" i="9" s="1"/>
  <c r="N23" i="9"/>
  <c r="N19" i="9"/>
  <c r="L19" i="9"/>
  <c r="G23" i="9"/>
  <c r="K23" i="9"/>
  <c r="D23" i="9"/>
  <c r="H23" i="9"/>
  <c r="L23" i="9"/>
  <c r="G19" i="9"/>
  <c r="K19" i="9"/>
  <c r="O20" i="9"/>
  <c r="O22" i="9"/>
  <c r="E15" i="9"/>
  <c r="I15" i="9"/>
  <c r="M15" i="9"/>
  <c r="F15" i="9"/>
  <c r="J15" i="9"/>
  <c r="C15" i="9"/>
  <c r="G15" i="9"/>
  <c r="K15" i="9"/>
  <c r="D15" i="9"/>
  <c r="H15" i="9"/>
  <c r="L15" i="9"/>
  <c r="K47" i="1"/>
  <c r="K49" i="1" s="1"/>
  <c r="K50" i="1" s="1"/>
  <c r="J47" i="1"/>
  <c r="J49" i="1" s="1"/>
  <c r="J50" i="1" s="1"/>
  <c r="I47" i="1"/>
  <c r="I49" i="1" s="1"/>
  <c r="I50" i="1" s="1"/>
  <c r="H47" i="1"/>
  <c r="H49" i="1" s="1"/>
  <c r="H50" i="1" s="1"/>
  <c r="G47" i="1"/>
  <c r="G49" i="1" s="1"/>
  <c r="G50" i="1" s="1"/>
  <c r="F47" i="1"/>
  <c r="F49" i="1" s="1"/>
  <c r="F50" i="1" s="1"/>
  <c r="E47" i="1"/>
  <c r="E49" i="1" s="1"/>
  <c r="E50" i="1" s="1"/>
  <c r="D47" i="1"/>
  <c r="D49" i="1" s="1"/>
  <c r="D50" i="1" s="1"/>
  <c r="C47" i="1"/>
  <c r="C49" i="1" s="1"/>
  <c r="C50" i="1" s="1"/>
  <c r="J16" i="5"/>
  <c r="J15" i="5"/>
  <c r="J14" i="5"/>
  <c r="J13" i="5"/>
  <c r="J12" i="5"/>
  <c r="I15" i="5"/>
  <c r="I14" i="5"/>
  <c r="I13" i="5"/>
  <c r="I12" i="5"/>
  <c r="I16" i="5"/>
  <c r="H16" i="5"/>
  <c r="H15" i="5"/>
  <c r="H14" i="5"/>
  <c r="H13" i="5"/>
  <c r="H12" i="5"/>
  <c r="G16" i="5"/>
  <c r="G15" i="5"/>
  <c r="G14" i="5"/>
  <c r="G13" i="5"/>
  <c r="G12" i="5"/>
  <c r="F16" i="5"/>
  <c r="F15" i="5"/>
  <c r="F14" i="5"/>
  <c r="F13" i="5"/>
  <c r="F12" i="5"/>
  <c r="E16" i="5"/>
  <c r="D16" i="5"/>
  <c r="C16" i="5"/>
  <c r="B16" i="5"/>
  <c r="E15" i="5"/>
  <c r="E14" i="5"/>
  <c r="E13" i="5"/>
  <c r="E12" i="5"/>
  <c r="D15" i="5"/>
  <c r="D14" i="5"/>
  <c r="D13" i="5"/>
  <c r="D12" i="5"/>
  <c r="C15" i="5"/>
  <c r="C14" i="5"/>
  <c r="C13" i="5"/>
  <c r="C12" i="5"/>
  <c r="B15" i="5"/>
  <c r="B14" i="5"/>
  <c r="B13" i="5"/>
  <c r="B12" i="5"/>
  <c r="O19" i="9" l="1"/>
  <c r="O23" i="9"/>
  <c r="O26" i="9"/>
  <c r="O50" i="1"/>
  <c r="E11" i="11" l="1"/>
  <c r="E12" i="11" s="1"/>
</calcChain>
</file>

<file path=xl/sharedStrings.xml><?xml version="1.0" encoding="utf-8"?>
<sst xmlns="http://schemas.openxmlformats.org/spreadsheetml/2006/main" count="2581" uniqueCount="1928">
  <si>
    <t>Cost Component</t>
  </si>
  <si>
    <t>Utility Plant at Original Cost</t>
  </si>
  <si>
    <t>Less Accumulated Depreciation</t>
  </si>
  <si>
    <t>Less Accumulated Deferred Income Tax</t>
  </si>
  <si>
    <t>Net Utility Plant</t>
  </si>
  <si>
    <t>*SO2 Emission Allowance Inventory</t>
  </si>
  <si>
    <t>*CSAPR S02 Emission Allowance Inventory</t>
  </si>
  <si>
    <t>*CSAPR NOx Emission Allowance Inventory (Seasonal)</t>
  </si>
  <si>
    <t>*CSAPR AN Emission Allowance Inventory (Annual)</t>
  </si>
  <si>
    <t>Limestone Inventory (1540006)</t>
  </si>
  <si>
    <t>Urea Inventory (1540012)</t>
  </si>
  <si>
    <t>Limestone In-Transit Inventory (1540022)</t>
  </si>
  <si>
    <t>Urea In-Transit Inventory (1540023)</t>
  </si>
  <si>
    <t>Cash Working Capital Allowance</t>
  </si>
  <si>
    <t>Total Rate Base</t>
  </si>
  <si>
    <t>Weighted Average Cost of Capital</t>
  </si>
  <si>
    <t>Monthly Weighted Avg. Cost of Capital</t>
  </si>
  <si>
    <t>Monthly Return on Rate Base</t>
  </si>
  <si>
    <t>Monthly Disposal (5010000)</t>
  </si>
  <si>
    <t>Monthly Fly Ash Sales (5010012)***</t>
  </si>
  <si>
    <t>Monthly Urea Expense (5020002)</t>
  </si>
  <si>
    <t>Monthly Trona Expense (5020003)</t>
  </si>
  <si>
    <t>Monthly Lime Stone Expense (5020004)</t>
  </si>
  <si>
    <t>Monthly Polymer Expense (5020005)*</t>
  </si>
  <si>
    <t>Monthly Lime Hydrate Expense (5020007)</t>
  </si>
  <si>
    <t>Monthly WV Air Emission Fee</t>
  </si>
  <si>
    <t>SO2 Consumption **</t>
  </si>
  <si>
    <t>CSAPR S02 Consumption  **</t>
  </si>
  <si>
    <t>CSAPR Annual NOx Consumption</t>
  </si>
  <si>
    <t>CSAPR Seasonal NOx consumption</t>
  </si>
  <si>
    <t>Total Monthly Operation Costs</t>
  </si>
  <si>
    <t>Monthly FGD Maintenance Expense</t>
  </si>
  <si>
    <t>Monthly Non-FGD Maintenance Expense</t>
  </si>
  <si>
    <t xml:space="preserve"> </t>
  </si>
  <si>
    <t>Total Monthly Maintenance Expense</t>
  </si>
  <si>
    <t>Monthly Depreciation Expense</t>
  </si>
  <si>
    <t>Monthly Catalyst Amortization Expense</t>
  </si>
  <si>
    <t>Monthly Property Tax</t>
  </si>
  <si>
    <t>Total Monthly Other Expenses</t>
  </si>
  <si>
    <t>Total Monthly Operation, Maintenance, and Other Expenses</t>
  </si>
  <si>
    <t>O&amp;M for corresponding month of test year</t>
  </si>
  <si>
    <t>Difference in Test Year Month O&amp;M &amp; Current Month O&amp;M</t>
  </si>
  <si>
    <t>Total Revenue Requirement</t>
  </si>
  <si>
    <t>ML Non-FGD Revenue Requirement</t>
  </si>
  <si>
    <t>Utility Plant at Original Cost Unit 1</t>
  </si>
  <si>
    <t>Utility Plant at Original Cost Unit 2</t>
  </si>
  <si>
    <t>Activated Carbon Inventory (1540025)</t>
  </si>
  <si>
    <t>Anhydrous Ammonia Inventory (1540028)</t>
  </si>
  <si>
    <t>Sodium Bicarbonate Inventory (1540029)</t>
  </si>
  <si>
    <t>Monthly Sodium Bicarbonate (5020028)</t>
  </si>
  <si>
    <t>Monthly Brominated Activated Carbon (5020008)</t>
  </si>
  <si>
    <t>Monthly Anhydrous Ammonia (5020013)</t>
  </si>
  <si>
    <t>Monthly IN Air Emission Fee</t>
  </si>
  <si>
    <t>Monthly Maintenance Expense</t>
  </si>
  <si>
    <t>Monthly Depreciation Expense Unit 1</t>
  </si>
  <si>
    <t>Monthly Depreciation Expense Unit 2</t>
  </si>
  <si>
    <t xml:space="preserve">Difference in Base Level O&amp;M &amp; Current Month O&amp;M </t>
  </si>
  <si>
    <t>KPCo Share of Environmental Revenue Requirement</t>
  </si>
  <si>
    <t>Rockport Revenue Requirement</t>
  </si>
  <si>
    <t>Gain or Loss on Sale of Allowances</t>
  </si>
  <si>
    <t>Kentucky Retail Revenues</t>
  </si>
  <si>
    <t>FERC Wholesale Revenues</t>
  </si>
  <si>
    <t>Associated Utilities Revenues</t>
  </si>
  <si>
    <t>Non-Assoc. Utilties Revenues</t>
  </si>
  <si>
    <t>Total Revenues for Surcharges Purposes</t>
  </si>
  <si>
    <t>-------------------</t>
  </si>
  <si>
    <t>Kentucky Retail % of Total Revenues</t>
  </si>
  <si>
    <t>FERC Wholesale % of Total Revenues</t>
  </si>
  <si>
    <t>Associated Utilities % of Total Revenues</t>
  </si>
  <si>
    <t>Non-Assoc. Utilties % of Total Revenues</t>
  </si>
  <si>
    <t>ES FORM 3.30</t>
  </si>
  <si>
    <t>Allocation Factors</t>
  </si>
  <si>
    <t>Total %</t>
  </si>
  <si>
    <t/>
  </si>
  <si>
    <t>Tariff</t>
  </si>
  <si>
    <t>Total</t>
  </si>
  <si>
    <t>OL</t>
  </si>
  <si>
    <t xml:space="preserve"> $-   </t>
  </si>
  <si>
    <t>Kentucky Power Company</t>
  </si>
  <si>
    <t>Eliminate Mitchell FGD Operating Expenses</t>
  </si>
  <si>
    <t>Description</t>
  </si>
  <si>
    <t>Total Operating Expense</t>
  </si>
  <si>
    <t>502X-Consumables</t>
  </si>
  <si>
    <t>408100515--Property Tax</t>
  </si>
  <si>
    <t>4030001--Depreciation</t>
  </si>
  <si>
    <t>5010027--Gypsum Disposal</t>
  </si>
  <si>
    <t>5120000--FGD Maintenance Expense</t>
  </si>
  <si>
    <t>Total Mitchell FGD Operating Expenses</t>
  </si>
  <si>
    <t xml:space="preserve">Retail Allocation Factor </t>
  </si>
  <si>
    <t>Retail Allocation of  FGD Expenses</t>
  </si>
  <si>
    <t>Total FGD Operating Expense Adjustment</t>
  </si>
  <si>
    <t>Test Year Ended 3/31/2020</t>
  </si>
  <si>
    <r>
      <t xml:space="preserve">Line </t>
    </r>
    <r>
      <rPr>
        <b/>
        <u/>
        <sz val="10"/>
        <rFont val="Times New Roman"/>
        <family val="1"/>
      </rPr>
      <t>No.</t>
    </r>
  </si>
  <si>
    <t>Witness: Lerah M. Scott</t>
  </si>
  <si>
    <t>WV Listing Percentage</t>
  </si>
  <si>
    <t>Pollution Control Value (Salvage)</t>
  </si>
  <si>
    <t>Removal of Mitchell FGD Environmental Surcharge Rider Revenues</t>
  </si>
  <si>
    <t>Line No.</t>
  </si>
  <si>
    <t>Amount</t>
  </si>
  <si>
    <t>Tariff ES</t>
  </si>
  <si>
    <t>Non-FGD Retail  Revenues to Remain in Base Rates</t>
  </si>
  <si>
    <t>Subtotal Environmental Cost Recovery Revenues (1+2-3)</t>
  </si>
  <si>
    <t>Reduce Base Revenues</t>
  </si>
  <si>
    <t>Less Deferrals:</t>
  </si>
  <si>
    <t>Allocated Adj Amount</t>
  </si>
  <si>
    <t>PDAF</t>
  </si>
  <si>
    <t>Test Year Twelve Months Ended 3/31/2020</t>
  </si>
  <si>
    <t>Billed &amp; Accrued Environmental Surcharge Revenues for Test Year</t>
  </si>
  <si>
    <t>Environmental Base Revenue for Test Year</t>
  </si>
  <si>
    <t>Formula</t>
  </si>
  <si>
    <t>Total Adjusted Non-FGD Revenue Requirement</t>
  </si>
  <si>
    <t>Retail Non-FGD Allocation</t>
  </si>
  <si>
    <t>Check</t>
  </si>
  <si>
    <t>SCR Depreciated at 12.5%</t>
  </si>
  <si>
    <t>Property Tax *</t>
  </si>
  <si>
    <t>* Indiana does not currently assess property taxes on environmental controls.</t>
  </si>
  <si>
    <t>%,LACTUALS,SBAL</t>
  </si>
  <si>
    <t>%,ATF,FACCOUNT</t>
  </si>
  <si>
    <t>%,ATT,FDESCR,UDESCR</t>
  </si>
  <si>
    <t>%,LACTUALS,SPER</t>
  </si>
  <si>
    <t>%,LACTUALS,SPER-1YR</t>
  </si>
  <si>
    <t>%,C</t>
  </si>
  <si>
    <t>%,LACTUALS,SYTD</t>
  </si>
  <si>
    <t>%,LACTUALS,SYTD-1YR</t>
  </si>
  <si>
    <t>%,LACTUALS,SQTR</t>
  </si>
  <si>
    <t>%,LACTUALS,SQTR-1YR</t>
  </si>
  <si>
    <t>%,LACTUALS,SROLLING12</t>
  </si>
  <si>
    <t>%,LACTUALS,SROLNG12-1Y</t>
  </si>
  <si>
    <t>%,LACTUALS,SPER12-2Y</t>
  </si>
  <si>
    <t>%,LACTUALS,SPER1-1YR</t>
  </si>
  <si>
    <t>%,LACTUALS,SPER2-1YR</t>
  </si>
  <si>
    <t>%,LACTUALS,SPER3-1YR</t>
  </si>
  <si>
    <t>%,LACTUALS,SPER4-1YR</t>
  </si>
  <si>
    <t>%,LACTUALS,SPER5-1YR</t>
  </si>
  <si>
    <t>%,LACTUALS,SPER6-1YR</t>
  </si>
  <si>
    <t>%,LACTUALS,SPER7-1YR</t>
  </si>
  <si>
    <t>%,LACTUALS,SPER8-1YR</t>
  </si>
  <si>
    <t>%,LACTUALS,SPER9-1YR</t>
  </si>
  <si>
    <t>%,LACTUALS,SPER10-1YR</t>
  </si>
  <si>
    <t>%,LACTUALS,SPER11-1YR</t>
  </si>
  <si>
    <t>%,LACTUALS,SPER12-YR</t>
  </si>
  <si>
    <t>%,LACTUALS,SPER1</t>
  </si>
  <si>
    <t>%,LACTUALS,SPER2</t>
  </si>
  <si>
    <t>%,LACTUALS,SPER3</t>
  </si>
  <si>
    <t>%,LACTUALS,SPER4</t>
  </si>
  <si>
    <t>%,LACTUALS,SPER5</t>
  </si>
  <si>
    <t>%,LACTUALS,SPER6</t>
  </si>
  <si>
    <t>%,LACTUALS,SPER7</t>
  </si>
  <si>
    <t>%,LACTUALS,SPER8</t>
  </si>
  <si>
    <t>%,LACTUALS,SPER9</t>
  </si>
  <si>
    <t>%,LACTUALS,SPER10</t>
  </si>
  <si>
    <t>%,LACTUALS,SPER11</t>
  </si>
  <si>
    <t>%,LACTUALS,SPER12</t>
  </si>
  <si>
    <t>Kentucky Power Corp Consol</t>
  </si>
  <si>
    <t>March 2020</t>
  </si>
  <si>
    <t>As of: Mar 2020</t>
  </si>
  <si>
    <t>GLR6283P</t>
  </si>
  <si>
    <t>Rpt ID: FERC_IS1      Layout: FERC_IS1</t>
  </si>
  <si>
    <t>ONE MONTH ENDED</t>
  </si>
  <si>
    <t>Variance</t>
  </si>
  <si>
    <t>YEAR TO DATE</t>
  </si>
  <si>
    <t>THREE MONTHS ENDED</t>
  </si>
  <si>
    <t>TWELVE MONTHS ENDED</t>
  </si>
  <si>
    <t>KYP_CORP_CONSOL</t>
  </si>
  <si>
    <t>2020</t>
  </si>
  <si>
    <t>$</t>
  </si>
  <si>
    <t>%</t>
  </si>
  <si>
    <t>Explanation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</si>
  <si>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</si>
  <si>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</si>
  <si>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</si>
  <si>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</si>
  <si>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</si>
  <si>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</si>
  <si>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</si>
  <si>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</si>
  <si>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</si>
  <si>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</si>
  <si>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</si>
  <si>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</si>
  <si>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</si>
  <si>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</si>
  <si>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</si>
  <si>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</si>
  <si>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</si>
  <si>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</si>
  <si>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</si>
  <si>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</si>
  <si>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</si>
  <si>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</si>
  <si>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</si>
  <si>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</si>
  <si>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</si>
  <si>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FERC Form</t>
  </si>
  <si>
    <t>INCOME STATEMENT</t>
  </si>
  <si>
    <t>Line 1</t>
  </si>
  <si>
    <t>Utility Operating Income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</si>
  <si>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</si>
  <si>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</si>
  <si>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</si>
  <si>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</si>
  <si>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</si>
  <si>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</si>
  <si>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</si>
  <si>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</si>
  <si>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</si>
  <si>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%,R,FACCOUNT,TGL_FERC_ACCT,XDYYNNY01,N4400</t>
  </si>
  <si>
    <t>Residential Sales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</si>
  <si>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</si>
  <si>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</si>
  <si>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</si>
  <si>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</si>
  <si>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</si>
  <si>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</si>
  <si>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</si>
  <si>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</si>
  <si>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</si>
  <si>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</si>
  <si>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</si>
  <si>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</si>
  <si>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</si>
  <si>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</si>
  <si>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</si>
  <si>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</si>
  <si>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</si>
  <si>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</si>
  <si>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</si>
  <si>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</si>
  <si>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</si>
  <si>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%,R,FACCOUNT,TGL_FERC_ACCT,XDYYNNY01,N4420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</si>
  <si>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</si>
  <si>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</si>
  <si>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</si>
  <si>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</si>
  <si>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</si>
  <si>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</si>
  <si>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%,R,FACCOUNT,TGL_FERC_ACCT,XDYYNNY01,N4440,N4450,N4460,N4480</t>
  </si>
  <si>
    <t>Public Streets and Highway Lighting</t>
  </si>
  <si>
    <t>%,V4470001</t>
  </si>
  <si>
    <t>4470001</t>
  </si>
  <si>
    <t>Sales for Resale - Assoc Cos</t>
  </si>
  <si>
    <t>N.M.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</si>
  <si>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</si>
  <si>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</si>
  <si>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</si>
  <si>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</si>
  <si>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</si>
  <si>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</si>
  <si>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</si>
  <si>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</si>
  <si>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</si>
  <si>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%,V4470033</t>
  </si>
  <si>
    <t>4470033</t>
  </si>
  <si>
    <t>Whsal/Muni/Pub Auth Base Rev</t>
  </si>
  <si>
    <t>%,V4470074</t>
  </si>
  <si>
    <t>4470074</t>
  </si>
  <si>
    <t>Sale for Resale-Aff-Trnf Price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</si>
  <si>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</si>
  <si>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</si>
  <si>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</si>
  <si>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</si>
  <si>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</si>
  <si>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</si>
  <si>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</si>
  <si>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</si>
  <si>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</si>
  <si>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</si>
  <si>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</si>
  <si>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</si>
  <si>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</si>
  <si>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</si>
  <si>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</si>
  <si>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</si>
  <si>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</si>
  <si>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</si>
  <si>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%,V4470103</t>
  </si>
  <si>
    <t>4470103</t>
  </si>
  <si>
    <t>PJM Energy Sales Cost</t>
  </si>
  <si>
    <t>%,V4470107</t>
  </si>
  <si>
    <t>4470107</t>
  </si>
  <si>
    <t>PJM NITS Purch-NonAff.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</si>
  <si>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</si>
  <si>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</si>
  <si>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</si>
  <si>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</si>
  <si>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</si>
  <si>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</si>
  <si>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</si>
  <si>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</si>
  <si>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</si>
  <si>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</si>
  <si>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</si>
  <si>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</si>
  <si>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%,V4470126</t>
  </si>
  <si>
    <t>4470126</t>
  </si>
  <si>
    <t>PJM Incremental Imp Cong-OSS</t>
  </si>
  <si>
    <t>%,V4470127</t>
  </si>
  <si>
    <t>4470127</t>
  </si>
  <si>
    <t>Sales for Res-Affil Pool Cap.</t>
  </si>
  <si>
    <t>%,V4470131</t>
  </si>
  <si>
    <t>4470131</t>
  </si>
  <si>
    <t>Non-Trading Bookout Purch-OSS</t>
  </si>
  <si>
    <t>%,V4470143</t>
  </si>
  <si>
    <t>4470143</t>
  </si>
  <si>
    <t>Financial Hedge Realized</t>
  </si>
  <si>
    <t>%,V4470150</t>
  </si>
  <si>
    <t>4470150</t>
  </si>
  <si>
    <t>Transm. Rev.-Dedic. Whlsl/Muni</t>
  </si>
  <si>
    <t>%,V4470151</t>
  </si>
  <si>
    <t>4470151</t>
  </si>
  <si>
    <t>Trading Auction Sales Affil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</si>
  <si>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</si>
  <si>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</si>
  <si>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</si>
  <si>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</si>
  <si>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</si>
  <si>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</si>
  <si>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%,V4470206</t>
  </si>
  <si>
    <t>4470206</t>
  </si>
  <si>
    <t>PJM Trans loss credits-OSS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</si>
  <si>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</si>
  <si>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</si>
  <si>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</si>
  <si>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</si>
  <si>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</si>
  <si>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</si>
  <si>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</si>
  <si>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</si>
  <si>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</si>
  <si>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%,V4470220</t>
  </si>
  <si>
    <t>4470220</t>
  </si>
  <si>
    <t>PJM Regulation - OSS</t>
  </si>
  <si>
    <t>%,V4470221</t>
  </si>
  <si>
    <t>4470221</t>
  </si>
  <si>
    <t>PJM Spinning Reserve - OSS</t>
  </si>
  <si>
    <t>%,V4470222</t>
  </si>
  <si>
    <t>4470222</t>
  </si>
  <si>
    <t>PJM Reasctive - OSS</t>
  </si>
  <si>
    <t>%,R,FACCOUNT,TGL_FERC_ACCT,XDYYNNY01,N4470</t>
  </si>
  <si>
    <t>Sales for Resale</t>
  </si>
  <si>
    <t>Sales of Electricity</t>
  </si>
  <si>
    <t>%,V4491002</t>
  </si>
  <si>
    <t>4491002</t>
  </si>
  <si>
    <t>Prov Rate Refund-Nonaffiliated</t>
  </si>
  <si>
    <t>%,V4491003</t>
  </si>
  <si>
    <t>4491003</t>
  </si>
  <si>
    <t>Prov Rate Refund - Retail</t>
  </si>
  <si>
    <t>%,V4491004</t>
  </si>
  <si>
    <t>4491004</t>
  </si>
  <si>
    <t>Prov Rate Refund - Affiliated</t>
  </si>
  <si>
    <t>%,V4491018</t>
  </si>
  <si>
    <t>4491018</t>
  </si>
  <si>
    <t>Prov Rate Refund - Tax Reform</t>
  </si>
  <si>
    <t>%,V4491019</t>
  </si>
  <si>
    <t>4491019</t>
  </si>
  <si>
    <t>Prov Rate Refund-Exces Protect</t>
  </si>
  <si>
    <t>%,R,FACCOUNT,TGL_FERC_ACCT,XDYYNNY01,N449</t>
  </si>
  <si>
    <t>Less Rate Refund Provision</t>
  </si>
  <si>
    <t>%,V4500000</t>
  </si>
  <si>
    <t>4500000</t>
  </si>
  <si>
    <t>Forfeited Discounts</t>
  </si>
  <si>
    <t>%,V4510001</t>
  </si>
  <si>
    <t>4510001</t>
  </si>
  <si>
    <t>Misc Service Rev - Nonaffil</t>
  </si>
  <si>
    <t>%,V4540001</t>
  </si>
  <si>
    <t>4540001</t>
  </si>
  <si>
    <t>Rent From Elect Property - Af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</si>
  <si>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</si>
  <si>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</si>
  <si>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</si>
  <si>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</si>
  <si>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</si>
  <si>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</si>
  <si>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%,V4540005</t>
  </si>
  <si>
    <t>4540005</t>
  </si>
  <si>
    <t>Rent from Elec Prop-Pole Attch</t>
  </si>
  <si>
    <t>%,V4560001</t>
  </si>
  <si>
    <t>4560001</t>
  </si>
  <si>
    <t>Oth Elect Rev - Affiliated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</si>
  <si>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</si>
  <si>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</si>
  <si>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</si>
  <si>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</si>
  <si>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</si>
  <si>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</si>
  <si>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</si>
  <si>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</si>
  <si>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</si>
  <si>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%,V4560043</t>
  </si>
  <si>
    <t>4560043</t>
  </si>
  <si>
    <t>Oth Elec Rv-Trn-Aff-Trnf Price</t>
  </si>
  <si>
    <t>%,V4561002</t>
  </si>
  <si>
    <t>4561002</t>
  </si>
  <si>
    <t>RTO Formation Cost Recovery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</si>
  <si>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</si>
  <si>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</si>
  <si>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</si>
  <si>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</si>
  <si>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</si>
  <si>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</si>
  <si>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</si>
  <si>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</si>
  <si>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</si>
  <si>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</si>
  <si>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</si>
  <si>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</si>
  <si>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</si>
  <si>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</si>
  <si>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</si>
  <si>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</si>
  <si>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</si>
  <si>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</si>
  <si>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</si>
  <si>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</si>
  <si>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</si>
  <si>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</si>
  <si>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</si>
  <si>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</si>
  <si>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</si>
  <si>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</si>
  <si>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</si>
  <si>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</si>
  <si>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</si>
  <si>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</si>
  <si>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</si>
  <si>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</si>
  <si>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</si>
  <si>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%,V4561058</t>
  </si>
  <si>
    <t>4561058</t>
  </si>
  <si>
    <t>NonAffil PJM Trans Enhncmt Rev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</si>
  <si>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</si>
  <si>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</si>
  <si>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</si>
  <si>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</si>
  <si>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</si>
  <si>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</si>
  <si>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%,V4561061</t>
  </si>
  <si>
    <t>4561061</t>
  </si>
  <si>
    <t>NAff PJM RTEP Rev for Whsl-FR</t>
  </si>
  <si>
    <t>%,V4561062</t>
  </si>
  <si>
    <t>4561062</t>
  </si>
  <si>
    <t>PROVISION RTO Cost - Affi</t>
  </si>
  <si>
    <t>%,V4561063</t>
  </si>
  <si>
    <t>4561063</t>
  </si>
  <si>
    <t>PROVISION RTO Rev Affiliated</t>
  </si>
  <si>
    <t>%,V4561064</t>
  </si>
  <si>
    <t>4561064</t>
  </si>
  <si>
    <t>PROVISION RTO Rev WhslCus-NAf</t>
  </si>
  <si>
    <t>%,V4561065</t>
  </si>
  <si>
    <t>4561065</t>
  </si>
  <si>
    <t>PROVISION RTO Rev - NonAff</t>
  </si>
  <si>
    <t>%,V4561073</t>
  </si>
  <si>
    <t>4561073</t>
  </si>
  <si>
    <t>PROVISION RTO Rev-Affil NoElim</t>
  </si>
  <si>
    <t>%,R,FACCOUNT,TGL_FERC_ACCT,XDYYNNY01,NOTHER_OPER_REVENUES</t>
  </si>
  <si>
    <t>Other Operating Revenues</t>
  </si>
  <si>
    <t>Line 2</t>
  </si>
  <si>
    <t>Operating Revenues (400)</t>
  </si>
  <si>
    <t>Line 3</t>
  </si>
  <si>
    <t>Operating Expenses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</si>
  <si>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</si>
  <si>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</si>
  <si>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</si>
  <si>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</si>
  <si>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</si>
  <si>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</si>
  <si>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</si>
  <si>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</si>
  <si>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</si>
  <si>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</si>
  <si>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</si>
  <si>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</si>
  <si>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%,V5010012</t>
  </si>
  <si>
    <t>5010012</t>
  </si>
  <si>
    <t>Ash Sales Proceeds</t>
  </si>
  <si>
    <t>%,V5010013</t>
  </si>
  <si>
    <t>5010013</t>
  </si>
  <si>
    <t>Fuel Survey Activity</t>
  </si>
  <si>
    <t>%,V5010019</t>
  </si>
  <si>
    <t>5010019</t>
  </si>
  <si>
    <t>Fuel Oil Consumed</t>
  </si>
  <si>
    <t>%,V5010020</t>
  </si>
  <si>
    <t>5010020</t>
  </si>
  <si>
    <t>Nat Gas Consumed Steam</t>
  </si>
  <si>
    <t>%,V5010021</t>
  </si>
  <si>
    <t>5010021</t>
  </si>
  <si>
    <t>Transp Gas Consumed Steam</t>
  </si>
  <si>
    <t>%,V5010027</t>
  </si>
  <si>
    <t>5010027</t>
  </si>
  <si>
    <t>Gypsum handling/disposal costs</t>
  </si>
  <si>
    <t>%,V5010028</t>
  </si>
  <si>
    <t>5010028</t>
  </si>
  <si>
    <t>Gypsum Sales Proceeds</t>
  </si>
  <si>
    <t>%,V5010033</t>
  </si>
  <si>
    <t>5010033</t>
  </si>
  <si>
    <t>Coal Procurement Sales Net-NA</t>
  </si>
  <si>
    <t>%,V5010034</t>
  </si>
  <si>
    <t>5010034</t>
  </si>
  <si>
    <t>Gas Transp Res Fees-Steam</t>
  </si>
  <si>
    <t>%,V5010040</t>
  </si>
  <si>
    <t>5010040</t>
  </si>
  <si>
    <t>Gas Procuremnt Sales Net</t>
  </si>
  <si>
    <t>%,FACCOUNT,TGL_FERC_ACCT,XDYYNNY01,N5010</t>
  </si>
  <si>
    <t>Fuel Expense</t>
  </si>
  <si>
    <t>%,V5000000</t>
  </si>
  <si>
    <t>5000000</t>
  </si>
  <si>
    <t>Oper Supervision &amp; Engineering</t>
  </si>
  <si>
    <t>%,V5000001</t>
  </si>
  <si>
    <t>5000001</t>
  </si>
  <si>
    <t>Oper Super &amp; Eng-RATA-Affil</t>
  </si>
  <si>
    <t>%,V5020000</t>
  </si>
  <si>
    <t>5020000</t>
  </si>
  <si>
    <t>Steam Expenses</t>
  </si>
  <si>
    <t>%,V5020002</t>
  </si>
  <si>
    <t>5020002</t>
  </si>
  <si>
    <t>Urea Expense</t>
  </si>
  <si>
    <t>%,V5020003</t>
  </si>
  <si>
    <t>5020003</t>
  </si>
  <si>
    <t>Trona Expense</t>
  </si>
  <si>
    <t>%,V5020004</t>
  </si>
  <si>
    <t>5020004</t>
  </si>
  <si>
    <t>Limestone Expense</t>
  </si>
  <si>
    <t>%,V5020005</t>
  </si>
  <si>
    <t>5020005</t>
  </si>
  <si>
    <t>Polymer expense</t>
  </si>
  <si>
    <t>%,V5020007</t>
  </si>
  <si>
    <t>5020007</t>
  </si>
  <si>
    <t>Lime Hydrate Expense</t>
  </si>
  <si>
    <t>%,V5020025</t>
  </si>
  <si>
    <t>5020025</t>
  </si>
  <si>
    <t>Steam Exp Environmental</t>
  </si>
  <si>
    <t>%,V5050000</t>
  </si>
  <si>
    <t>5050000</t>
  </si>
  <si>
    <t>Electric Expenses</t>
  </si>
  <si>
    <t>%,V5060000</t>
  </si>
  <si>
    <t>5060000</t>
  </si>
  <si>
    <t>Misc Steam Power Expenses</t>
  </si>
  <si>
    <t>%,V5060002</t>
  </si>
  <si>
    <t>5060002</t>
  </si>
  <si>
    <t>Misc Steam Power Exp-Assoc</t>
  </si>
  <si>
    <t>%,V5060003</t>
  </si>
  <si>
    <t>5060003</t>
  </si>
  <si>
    <t>Removal Cost Expense - Steam</t>
  </si>
  <si>
    <t>%,V5060004</t>
  </si>
  <si>
    <t>5060004</t>
  </si>
  <si>
    <t>NSR Settlement Expense</t>
  </si>
  <si>
    <t>%,V5060011</t>
  </si>
  <si>
    <t>5060011</t>
  </si>
  <si>
    <t>BSRR O/U Recovery-Oper Costs</t>
  </si>
  <si>
    <t>%,V5070000</t>
  </si>
  <si>
    <t>5070000</t>
  </si>
  <si>
    <t>Rents</t>
  </si>
  <si>
    <t>%,V5090000</t>
  </si>
  <si>
    <t>5090000</t>
  </si>
  <si>
    <t>Allow Consum Title IV SO2</t>
  </si>
  <si>
    <t>%,V5090009</t>
  </si>
  <si>
    <t>5090009</t>
  </si>
  <si>
    <t>Allow Consumpt CSAPR SO2</t>
  </si>
  <si>
    <t>%,V5090013</t>
  </si>
  <si>
    <t>5090013</t>
  </si>
  <si>
    <t>CSAPR Seasonal NOx Cons. Exp</t>
  </si>
  <si>
    <t>%,FACCOUNT,TGL_FERC_ACCT,XDYYNNY01,N500-509_EXC_501</t>
  </si>
  <si>
    <t>Steam Power Operations</t>
  </si>
  <si>
    <t>%,FACCOUNT,TGL_FERC_ACCT,XDYYNNY01,N517-525</t>
  </si>
  <si>
    <t>Nuclear Power Operations</t>
  </si>
  <si>
    <t>%,FACCOUNT,TGL_FERC_ACCT,XDYYNNY01,N535-540</t>
  </si>
  <si>
    <t>Hydraulic Power Operations</t>
  </si>
  <si>
    <t>%,FACCOUNT,TGL_FERC_ACCT,XDYYNNY01,N546-550</t>
  </si>
  <si>
    <t>Other Power Operations</t>
  </si>
  <si>
    <t>%,V5550001</t>
  </si>
  <si>
    <t>5550001</t>
  </si>
  <si>
    <t>Purch Pwr-NonTrading-Nonassoc</t>
  </si>
  <si>
    <t>%,V5550027</t>
  </si>
  <si>
    <t>5550027</t>
  </si>
  <si>
    <t>Purch Pwr-Non-Fuel Portion-Aff</t>
  </si>
  <si>
    <t>%,V5550029</t>
  </si>
  <si>
    <t>5550029</t>
  </si>
  <si>
    <t>Purch Power-Assoc-Trnsfr Price</t>
  </si>
  <si>
    <t>%,V5550032</t>
  </si>
  <si>
    <t>5550032</t>
  </si>
  <si>
    <t>Gas-Conversion-Mone Plant</t>
  </si>
  <si>
    <t>%,V5550039</t>
  </si>
  <si>
    <t>5550039</t>
  </si>
  <si>
    <t>PJM Inadvertent Mtr Res-OSS</t>
  </si>
  <si>
    <t>%,V5550040</t>
  </si>
  <si>
    <t>5550040</t>
  </si>
  <si>
    <t>PJM Inadvertent Mtr Res-LSE</t>
  </si>
  <si>
    <t>%,V5550046</t>
  </si>
  <si>
    <t>5550046</t>
  </si>
  <si>
    <t>Purch Power-Fuel Portion-Affil</t>
  </si>
  <si>
    <t>%,V5550074</t>
  </si>
  <si>
    <t>5550074</t>
  </si>
  <si>
    <t>PJM Reactive-Charge</t>
  </si>
  <si>
    <t>%,V5550075</t>
  </si>
  <si>
    <t>5550075</t>
  </si>
  <si>
    <t>PJM Reactive-Credit</t>
  </si>
  <si>
    <t>%,V5550076</t>
  </si>
  <si>
    <t>5550076</t>
  </si>
  <si>
    <t>PJM Black Start-Charge</t>
  </si>
  <si>
    <t>%,V5550078</t>
  </si>
  <si>
    <t>5550078</t>
  </si>
  <si>
    <t>PJM Regulation-Charge</t>
  </si>
  <si>
    <t>%,V5550079</t>
  </si>
  <si>
    <t>5550079</t>
  </si>
  <si>
    <t>PJM Regulation-Credit</t>
  </si>
  <si>
    <t>%,V5550080</t>
  </si>
  <si>
    <t>5550080</t>
  </si>
  <si>
    <t>PJM Hourly Net Purch.-FERC</t>
  </si>
  <si>
    <t>%,V5550083</t>
  </si>
  <si>
    <t>5550083</t>
  </si>
  <si>
    <t>PJM Spinning Reserve-Charge</t>
  </si>
  <si>
    <t>%,V5550084</t>
  </si>
  <si>
    <t>5550084</t>
  </si>
  <si>
    <t>PJM Spinning Reserve-Credit</t>
  </si>
  <si>
    <t>%,V5550090</t>
  </si>
  <si>
    <t>5550090</t>
  </si>
  <si>
    <t>PJM 30m Suppl Rserv Charge LSE</t>
  </si>
  <si>
    <t>%,V5550094</t>
  </si>
  <si>
    <t>5550094</t>
  </si>
  <si>
    <t>Purchased Power - Fuel</t>
  </si>
  <si>
    <t>%,V5550099</t>
  </si>
  <si>
    <t>5550099</t>
  </si>
  <si>
    <t>PJM Purchases-non-ECR-Auction</t>
  </si>
  <si>
    <t>%,V5550123</t>
  </si>
  <si>
    <t>5550123</t>
  </si>
  <si>
    <t>PJM OpRes-LSE-Charge</t>
  </si>
  <si>
    <t>%,V5550124</t>
  </si>
  <si>
    <t>5550124</t>
  </si>
  <si>
    <t>PJM Implicit Congestion-LSE</t>
  </si>
  <si>
    <t>%,V5550132</t>
  </si>
  <si>
    <t>5550132</t>
  </si>
  <si>
    <t>PJM FTR Revenue-LSE</t>
  </si>
  <si>
    <t>%,V5550137</t>
  </si>
  <si>
    <t>5550137</t>
  </si>
  <si>
    <t>PJM OpRes-LSE-Credit</t>
  </si>
  <si>
    <t>%,V5550139</t>
  </si>
  <si>
    <t>5550139</t>
  </si>
  <si>
    <t>Generation Deactivation expens</t>
  </si>
  <si>
    <t>%,V5550153</t>
  </si>
  <si>
    <t>5550153</t>
  </si>
  <si>
    <t>PurchPower-Rockport Def-NonAff</t>
  </si>
  <si>
    <t>%,V5550326</t>
  </si>
  <si>
    <t>5550326</t>
  </si>
  <si>
    <t>PJM Transm Loss Charges - LSE</t>
  </si>
  <si>
    <t>%,V5550327</t>
  </si>
  <si>
    <t>5550327</t>
  </si>
  <si>
    <t>PJM Transm Loss Credits-LSE</t>
  </si>
  <si>
    <t>%,V5550328</t>
  </si>
  <si>
    <t>5550328</t>
  </si>
  <si>
    <t>PJM FC Penalty Credit</t>
  </si>
  <si>
    <t>%,V5550329</t>
  </si>
  <si>
    <t>5550329</t>
  </si>
  <si>
    <t>PJM FC Penalty Charge</t>
  </si>
  <si>
    <t>%,V5560000</t>
  </si>
  <si>
    <t>5560000</t>
  </si>
  <si>
    <t>Sys Control &amp; Load Dispatching</t>
  </si>
  <si>
    <t>%,V5570000</t>
  </si>
  <si>
    <t>5570000</t>
  </si>
  <si>
    <t>Other Expenses</t>
  </si>
  <si>
    <t>%,V5570007</t>
  </si>
  <si>
    <t>5570007</t>
  </si>
  <si>
    <t>Other Pwr Exp - Wholesale RECs</t>
  </si>
  <si>
    <t>%,FACCOUNT,TGL_FERC_ACCT,XDYYNNY01,N555-557</t>
  </si>
  <si>
    <t>Purchased Power</t>
  </si>
  <si>
    <t>%,V4010001</t>
  </si>
  <si>
    <t>4010001</t>
  </si>
  <si>
    <t>Operation Exp - Nonassociated</t>
  </si>
  <si>
    <t>%,FACCOUNT,TGL_FERC_ACCT,XDYYNNY01,N401_OPERATION</t>
  </si>
  <si>
    <t>401 Operation Expense</t>
  </si>
  <si>
    <t>%,V5600000</t>
  </si>
  <si>
    <t>5600000</t>
  </si>
  <si>
    <t>%,V5611000</t>
  </si>
  <si>
    <t>5611000</t>
  </si>
  <si>
    <t>Load Dispatch - Reliability</t>
  </si>
  <si>
    <t>%,V5612000</t>
  </si>
  <si>
    <t>5612000</t>
  </si>
  <si>
    <t>Load Dispatch-Mntr&amp;Op TransSys</t>
  </si>
  <si>
    <t>%,V5614000</t>
  </si>
  <si>
    <t>5614000</t>
  </si>
  <si>
    <t>PJM Admin-SSC&amp;DS-OSS</t>
  </si>
  <si>
    <t>%,V5614001</t>
  </si>
  <si>
    <t>5614001</t>
  </si>
  <si>
    <t>PJM Admin-SSC&amp;DS-Internal</t>
  </si>
  <si>
    <t>%,V5614007</t>
  </si>
  <si>
    <t>5614007</t>
  </si>
  <si>
    <t>RTO Admin Default LSE.</t>
  </si>
  <si>
    <t>%,V5614008</t>
  </si>
  <si>
    <t>5614008</t>
  </si>
  <si>
    <t>PJM Admin Defaults OSS</t>
  </si>
  <si>
    <t>%,V5614009</t>
  </si>
  <si>
    <t>5614009</t>
  </si>
  <si>
    <t>GreenHat Settlement</t>
  </si>
  <si>
    <t>%,V5615000</t>
  </si>
  <si>
    <t>5615000</t>
  </si>
  <si>
    <t>Reliability,Plng&amp;Stds Develop</t>
  </si>
  <si>
    <t>%,V5618000</t>
  </si>
  <si>
    <t>5618000</t>
  </si>
  <si>
    <t>PJM Admin-RP&amp;SDS-OSS</t>
  </si>
  <si>
    <t>%,V5618001</t>
  </si>
  <si>
    <t>5618001</t>
  </si>
  <si>
    <t>PJM Admin-RP&amp;SDS- Internal</t>
  </si>
  <si>
    <t>%,V5620001</t>
  </si>
  <si>
    <t>5620001</t>
  </si>
  <si>
    <t>Station Expenses - Nonassoc</t>
  </si>
  <si>
    <t>%,V5630000</t>
  </si>
  <si>
    <t>5630000</t>
  </si>
  <si>
    <t>Overhead Line Expenses</t>
  </si>
  <si>
    <t>%,V5640000</t>
  </si>
  <si>
    <t>5640000</t>
  </si>
  <si>
    <t>Underground Line Expenses</t>
  </si>
  <si>
    <t>%,V5650002</t>
  </si>
  <si>
    <t>5650002</t>
  </si>
  <si>
    <t>Transmssn Elec by Others-NAC</t>
  </si>
  <si>
    <t>%,V5650007</t>
  </si>
  <si>
    <t>5650007</t>
  </si>
  <si>
    <t>Tran Elec by Oth-Aff-Trn Price</t>
  </si>
  <si>
    <t>%,V5650012</t>
  </si>
  <si>
    <t>5650012</t>
  </si>
  <si>
    <t>PJM Trans Enhancement Charge</t>
  </si>
  <si>
    <t>%,V5650015</t>
  </si>
  <si>
    <t>5650015</t>
  </si>
  <si>
    <t>PJM TO Serv Exp - Aff</t>
  </si>
  <si>
    <t>%,V5650016</t>
  </si>
  <si>
    <t>5650016</t>
  </si>
  <si>
    <t>PJM NITS Expense - Affiliated</t>
  </si>
  <si>
    <t>%,V5650019</t>
  </si>
  <si>
    <t>5650019</t>
  </si>
  <si>
    <t>Affil PJM Trans Enhncement Exp</t>
  </si>
  <si>
    <t>%,V5650020</t>
  </si>
  <si>
    <t>5650020</t>
  </si>
  <si>
    <t>PROVISION RTO Affl Expense</t>
  </si>
  <si>
    <t>%,V5650021</t>
  </si>
  <si>
    <t>5650021</t>
  </si>
  <si>
    <t>PJM NITS Expense - Non-Affilia</t>
  </si>
  <si>
    <t>%,V5650060</t>
  </si>
  <si>
    <t>5650060</t>
  </si>
  <si>
    <t>PJM trans enhancement refund</t>
  </si>
  <si>
    <t>%,V5660000</t>
  </si>
  <si>
    <t>5660000</t>
  </si>
  <si>
    <t>Misc Transmission Expenses</t>
  </si>
  <si>
    <t>%,V5660009</t>
  </si>
  <si>
    <t>5660009</t>
  </si>
  <si>
    <t>PJM OATT LSE Over-Under Adjust</t>
  </si>
  <si>
    <t>%,V5660010</t>
  </si>
  <si>
    <t>5660010</t>
  </si>
  <si>
    <t>%,V5660011</t>
  </si>
  <si>
    <t>5660011</t>
  </si>
  <si>
    <t>Misc Transm Exp - Affiliate</t>
  </si>
  <si>
    <t>%,V5670001</t>
  </si>
  <si>
    <t>5670001</t>
  </si>
  <si>
    <t>Rents - Nonassociated</t>
  </si>
  <si>
    <t>%,V5670002</t>
  </si>
  <si>
    <t>5670002</t>
  </si>
  <si>
    <t>Rents - Associated</t>
  </si>
  <si>
    <t>%,FACCOUNT,TGL_FERC_ACCT,XDYYNNY01,N560-567</t>
  </si>
  <si>
    <t>Transmission Operations</t>
  </si>
  <si>
    <t>%,V5757000</t>
  </si>
  <si>
    <t>5757000</t>
  </si>
  <si>
    <t>PJM Admin-MAM&amp;SC- OSS</t>
  </si>
  <si>
    <t>%,V5757001</t>
  </si>
  <si>
    <t>5757001</t>
  </si>
  <si>
    <t>PJM Admin-MAM&amp;SC- Internal</t>
  </si>
  <si>
    <t>%,FACCOUNT,TGL_FERC_ACCT,XDYYNNY01,N575-576</t>
  </si>
  <si>
    <t>Regional Market Expense</t>
  </si>
  <si>
    <t>%,V5800000</t>
  </si>
  <si>
    <t>5800000</t>
  </si>
  <si>
    <t>%,V5810000</t>
  </si>
  <si>
    <t>5810000</t>
  </si>
  <si>
    <t>Load Dispatching</t>
  </si>
  <si>
    <t>%,V5820000</t>
  </si>
  <si>
    <t>5820000</t>
  </si>
  <si>
    <t>Station Expenses</t>
  </si>
  <si>
    <t>%,V5830000</t>
  </si>
  <si>
    <t>5830000</t>
  </si>
  <si>
    <t>%,V5840000</t>
  </si>
  <si>
    <t>5840000</t>
  </si>
  <si>
    <t>%,V5850000</t>
  </si>
  <si>
    <t>5850000</t>
  </si>
  <si>
    <t>Street Lighting &amp; Signal Sys E</t>
  </si>
  <si>
    <t>%,V5860000</t>
  </si>
  <si>
    <t>5860000</t>
  </si>
  <si>
    <t>Meter Expenses</t>
  </si>
  <si>
    <t>%,V5870000</t>
  </si>
  <si>
    <t>5870000</t>
  </si>
  <si>
    <t>Customer Installations Exp</t>
  </si>
  <si>
    <t>%,V5880000</t>
  </si>
  <si>
    <t>5880000</t>
  </si>
  <si>
    <t>Miscellaneous Distribution Exp</t>
  </si>
  <si>
    <t>%,V5890001</t>
  </si>
  <si>
    <t>5890001</t>
  </si>
  <si>
    <t>%,V5890002</t>
  </si>
  <si>
    <t>5890002</t>
  </si>
  <si>
    <t>%,FACCOUNT,TGL_FERC_ACCT,XDYYNNY01,N580-589</t>
  </si>
  <si>
    <t>Distribution Expense</t>
  </si>
  <si>
    <t>%,FACCOUNT,TGL_FERC_ACCT,XDYYNNY01,N814-826,N871-881</t>
  </si>
  <si>
    <t>Gas Operations</t>
  </si>
  <si>
    <t>%,V9010000</t>
  </si>
  <si>
    <t>9010000</t>
  </si>
  <si>
    <t>Supervision - Customer Accts</t>
  </si>
  <si>
    <t>%,V9020000</t>
  </si>
  <si>
    <t>9020000</t>
  </si>
  <si>
    <t>Meter Reading Expenses</t>
  </si>
  <si>
    <t>%,V9020002</t>
  </si>
  <si>
    <t>9020002</t>
  </si>
  <si>
    <t>Meter Reading - Regular</t>
  </si>
  <si>
    <t>%,V9020003</t>
  </si>
  <si>
    <t>9020003</t>
  </si>
  <si>
    <t>Meter Reading - Large Power</t>
  </si>
  <si>
    <t>%,V9030000</t>
  </si>
  <si>
    <t>9030000</t>
  </si>
  <si>
    <t>Cust Records &amp; Collection Exp</t>
  </si>
  <si>
    <t>%,V9030001</t>
  </si>
  <si>
    <t>9030001</t>
  </si>
  <si>
    <t>Customer Orders &amp; Inquiries</t>
  </si>
  <si>
    <t>%,V9030002</t>
  </si>
  <si>
    <t>9030002</t>
  </si>
  <si>
    <t>Manual Billing</t>
  </si>
  <si>
    <t>%,V9030003</t>
  </si>
  <si>
    <t>9030003</t>
  </si>
  <si>
    <t>Postage - Customer Bills</t>
  </si>
  <si>
    <t>%,V9030004</t>
  </si>
  <si>
    <t>9030004</t>
  </si>
  <si>
    <t>Cashiering</t>
  </si>
  <si>
    <t>%,V9030005</t>
  </si>
  <si>
    <t>9030005</t>
  </si>
  <si>
    <t>Collection Agents Fees &amp; Exp</t>
  </si>
  <si>
    <t>%,V9030006</t>
  </si>
  <si>
    <t>9030006</t>
  </si>
  <si>
    <t>Credit &amp; Oth Collection Activi</t>
  </si>
  <si>
    <t>%,V9030007</t>
  </si>
  <si>
    <t>9030007</t>
  </si>
  <si>
    <t>Collectors</t>
  </si>
  <si>
    <t>%,V9030009</t>
  </si>
  <si>
    <t>9030009</t>
  </si>
  <si>
    <t>Data Processing</t>
  </si>
  <si>
    <t>%,V9040007</t>
  </si>
  <si>
    <t>9040007</t>
  </si>
  <si>
    <t>Uncoll Accts - Misc Receivable</t>
  </si>
  <si>
    <t>%,V9050000</t>
  </si>
  <si>
    <t>9050000</t>
  </si>
  <si>
    <t>Misc Customer Accounts Exp</t>
  </si>
  <si>
    <t>%,FACCOUNT,TGL_FERC_ACCT,XDYYNNY01,N901-905</t>
  </si>
  <si>
    <t>Customer Account Expense</t>
  </si>
  <si>
    <t>%,V9070000</t>
  </si>
  <si>
    <t>9070000</t>
  </si>
  <si>
    <t>Supervision - Customer Service</t>
  </si>
  <si>
    <t>%,V9070001</t>
  </si>
  <si>
    <t>9070001</t>
  </si>
  <si>
    <t>Supervision - DSM</t>
  </si>
  <si>
    <t>%,V9080000</t>
  </si>
  <si>
    <t>9080000</t>
  </si>
  <si>
    <t>Customer Assistance Expenses</t>
  </si>
  <si>
    <t>%,V9080004</t>
  </si>
  <si>
    <t>9080004</t>
  </si>
  <si>
    <t>Cust Assistnce Exp - DSM - Ind</t>
  </si>
  <si>
    <t>%,V9080009</t>
  </si>
  <si>
    <t>9080009</t>
  </si>
  <si>
    <t>Cust Assistance Expense - DSM</t>
  </si>
  <si>
    <t>%,V9090000</t>
  </si>
  <si>
    <t>9090000</t>
  </si>
  <si>
    <t>Information &amp; Instruct Advrtis</t>
  </si>
  <si>
    <t>%,V9100000</t>
  </si>
  <si>
    <t>9100000</t>
  </si>
  <si>
    <t>Misc Cust Svc&amp;Informational Ex</t>
  </si>
  <si>
    <t>%,V9100001</t>
  </si>
  <si>
    <t>9100001</t>
  </si>
  <si>
    <t>Misc Cust Svc &amp; Info Exp - RCS</t>
  </si>
  <si>
    <t>%,V9110001</t>
  </si>
  <si>
    <t>9110001</t>
  </si>
  <si>
    <t>Supervision - Residential</t>
  </si>
  <si>
    <t>%,V9110002</t>
  </si>
  <si>
    <t>9110002</t>
  </si>
  <si>
    <t>Supervision - Comm &amp; Ind</t>
  </si>
  <si>
    <t>%,V9120000</t>
  </si>
  <si>
    <t>9120000</t>
  </si>
  <si>
    <t>Demonstrating &amp; Selling Exp</t>
  </si>
  <si>
    <t>%,V9120001</t>
  </si>
  <si>
    <t>9120001</t>
  </si>
  <si>
    <t>Demo &amp; Selling Exp - Res</t>
  </si>
  <si>
    <t>%,V9120003</t>
  </si>
  <si>
    <t>9120003</t>
  </si>
  <si>
    <t>Demo &amp; Selling Exp - Area Dev</t>
  </si>
  <si>
    <t>%,V9130000</t>
  </si>
  <si>
    <t>9130000</t>
  </si>
  <si>
    <t>Advertising Expenses</t>
  </si>
  <si>
    <t>%,V9130001</t>
  </si>
  <si>
    <t>9130001</t>
  </si>
  <si>
    <t>Advertising Exp - Residential</t>
  </si>
  <si>
    <t>%,FACCOUNT,TGL_FERC_ACCT,XDYYNNY01,N906-917</t>
  </si>
  <si>
    <t>Customer Service Information &amp; Sales</t>
  </si>
  <si>
    <t>%,V9200000</t>
  </si>
  <si>
    <t>9200000</t>
  </si>
  <si>
    <t>Administrative &amp; Gen Salaries</t>
  </si>
  <si>
    <t>%,V9200003</t>
  </si>
  <si>
    <t>9200003</t>
  </si>
  <si>
    <t>Admin &amp; Gen Salaries Trnsfr</t>
  </si>
  <si>
    <t>%,V9200005</t>
  </si>
  <si>
    <t>9200005</t>
  </si>
  <si>
    <t>GridSmart Reimbursement Contra</t>
  </si>
  <si>
    <t>%,V9210001</t>
  </si>
  <si>
    <t>9210001</t>
  </si>
  <si>
    <t>Off Supl &amp; Exp - Nonassociated</t>
  </si>
  <si>
    <t>%,V9210003</t>
  </si>
  <si>
    <t>9210003</t>
  </si>
  <si>
    <t>Office Supplies &amp; Exp - Trnsf</t>
  </si>
  <si>
    <t>%,V9210004</t>
  </si>
  <si>
    <t>9210004</t>
  </si>
  <si>
    <t>Office Utilites</t>
  </si>
  <si>
    <t>%,V9210005</t>
  </si>
  <si>
    <t>9210005</t>
  </si>
  <si>
    <t>Cellular Phones and Pagers</t>
  </si>
  <si>
    <t>%,V9210006</t>
  </si>
  <si>
    <t>9210006</t>
  </si>
  <si>
    <t>O&amp;M Reconciliation</t>
  </si>
  <si>
    <t>%,V9210021</t>
  </si>
  <si>
    <t>9210021</t>
  </si>
  <si>
    <t>EMP TRAVEL - Airfare</t>
  </si>
  <si>
    <t>%,V9210022</t>
  </si>
  <si>
    <t>9210022</t>
  </si>
  <si>
    <t>MEALS &amp; ENT-100 Pct DEDUCTIBLE</t>
  </si>
  <si>
    <t>%,V9210023</t>
  </si>
  <si>
    <t>9210023</t>
  </si>
  <si>
    <t>EMP TRAVEL-MILEAGE</t>
  </si>
  <si>
    <t>%,V9210024</t>
  </si>
  <si>
    <t>9210024</t>
  </si>
  <si>
    <t>EMP TRAVEL-PARKING</t>
  </si>
  <si>
    <t>%,V9210025</t>
  </si>
  <si>
    <t>9210025</t>
  </si>
  <si>
    <t>MEALS &amp; ENT-50 Pct DEDUCTIBLE</t>
  </si>
  <si>
    <t>%,V9210026</t>
  </si>
  <si>
    <t>9210026</t>
  </si>
  <si>
    <t>EMP TRAVEL-CAR RENTAL</t>
  </si>
  <si>
    <t>%,V9210027</t>
  </si>
  <si>
    <t>9210027</t>
  </si>
  <si>
    <t>EMP TRAVEL-TAXI AND SHUTTLE</t>
  </si>
  <si>
    <t>%,V9210028</t>
  </si>
  <si>
    <t>9210028</t>
  </si>
  <si>
    <t>EMP TRAVEL-HOTEL &amp; LODGING</t>
  </si>
  <si>
    <t>%,V9210030</t>
  </si>
  <si>
    <t>9210030</t>
  </si>
  <si>
    <t>EMP TRAVEL-OTHER</t>
  </si>
  <si>
    <t>%,V9210031</t>
  </si>
  <si>
    <t>9210031</t>
  </si>
  <si>
    <t>SAFETY EQUIPMENT AND SUPPLIES</t>
  </si>
  <si>
    <t>%,V9210032</t>
  </si>
  <si>
    <t>9210032</t>
  </si>
  <si>
    <t>FUEL</t>
  </si>
  <si>
    <t>%,V9210033</t>
  </si>
  <si>
    <t>9210033</t>
  </si>
  <si>
    <t>FOOD SERVICE-CATERING</t>
  </si>
  <si>
    <t>%,V9210034</t>
  </si>
  <si>
    <t>9210034</t>
  </si>
  <si>
    <t>In-House Training &amp; Seminars</t>
  </si>
  <si>
    <t>%,V9210035</t>
  </si>
  <si>
    <t>9210035</t>
  </si>
  <si>
    <t>RECRUITING AND SCREENING</t>
  </si>
  <si>
    <t>%,V9210036</t>
  </si>
  <si>
    <t>9210036</t>
  </si>
  <si>
    <t>SAFETY TRAINING</t>
  </si>
  <si>
    <t>%,V9210040</t>
  </si>
  <si>
    <t>9210040</t>
  </si>
  <si>
    <t>DUES-BUSINESS/PROFESSIONAL</t>
  </si>
  <si>
    <t>%,V9220000</t>
  </si>
  <si>
    <t>9220000</t>
  </si>
  <si>
    <t>Administrative Exp Trnsf - Cr</t>
  </si>
  <si>
    <t>%,V9220001</t>
  </si>
  <si>
    <t>9220001</t>
  </si>
  <si>
    <t>Admin Exp Trnsf to Cnstrction</t>
  </si>
  <si>
    <t>%,V9220004</t>
  </si>
  <si>
    <t>9220004</t>
  </si>
  <si>
    <t>Admin Exp Trnsf to ABD</t>
  </si>
  <si>
    <t>%,V9230001</t>
  </si>
  <si>
    <t>9230001</t>
  </si>
  <si>
    <t>Outside Svcs Empl - Nonassoc</t>
  </si>
  <si>
    <t>%,V9230003</t>
  </si>
  <si>
    <t>9230003</t>
  </si>
  <si>
    <t>AEPSC Billed to Client Co</t>
  </si>
  <si>
    <t>%,V9230024</t>
  </si>
  <si>
    <t>9230024</t>
  </si>
  <si>
    <t>SRV-MAIL/MESSENGER-POSTAGE</t>
  </si>
  <si>
    <t>%,V9230025</t>
  </si>
  <si>
    <t>9230025</t>
  </si>
  <si>
    <t>SRV-CONSULTING</t>
  </si>
  <si>
    <t>%,V9230034</t>
  </si>
  <si>
    <t>9230034</t>
  </si>
  <si>
    <t>SRV-SOFTWARE LICENSING</t>
  </si>
  <si>
    <t>%,V9230035</t>
  </si>
  <si>
    <t>9230035</t>
  </si>
  <si>
    <t>Development Project Expense</t>
  </si>
  <si>
    <t>%,V9240000</t>
  </si>
  <si>
    <t>9240000</t>
  </si>
  <si>
    <t>Property Insurance</t>
  </si>
  <si>
    <t>%,V9250000</t>
  </si>
  <si>
    <t>9250000</t>
  </si>
  <si>
    <t>Injuries and Damages</t>
  </si>
  <si>
    <t>%,V9250001</t>
  </si>
  <si>
    <t>9250001</t>
  </si>
  <si>
    <t>Safety Dinners and Awards</t>
  </si>
  <si>
    <t>%,V9250002</t>
  </si>
  <si>
    <t>9250002</t>
  </si>
  <si>
    <t>Emp Accdent Prvntion-Adm Exp</t>
  </si>
  <si>
    <t>%,V9250006</t>
  </si>
  <si>
    <t>9250006</t>
  </si>
  <si>
    <t>Wrkrs Cmpnstn Pre&amp;Slf Ins Prv</t>
  </si>
  <si>
    <t>%,V9250007</t>
  </si>
  <si>
    <t>9250007</t>
  </si>
  <si>
    <t>Prsnal Injries&amp;Prop Dmage-Pub</t>
  </si>
  <si>
    <t>%,V9250010</t>
  </si>
  <si>
    <t>9250010</t>
  </si>
  <si>
    <t>Frg Ben Loading - Workers Comp</t>
  </si>
  <si>
    <t>%,V9260000</t>
  </si>
  <si>
    <t>9260000</t>
  </si>
  <si>
    <t>Employee Pensions &amp; Benefits</t>
  </si>
  <si>
    <t>%,V9260001</t>
  </si>
  <si>
    <t>9260001</t>
  </si>
  <si>
    <t>Edit &amp; Print Empl Pub-Salaries</t>
  </si>
  <si>
    <t>%,V9260002</t>
  </si>
  <si>
    <t>9260002</t>
  </si>
  <si>
    <t>Pension &amp; Group Ins Admin</t>
  </si>
  <si>
    <t>%,V9260003</t>
  </si>
  <si>
    <t>9260003</t>
  </si>
  <si>
    <t>Pension Plan</t>
  </si>
  <si>
    <t>%,V9260004</t>
  </si>
  <si>
    <t>9260004</t>
  </si>
  <si>
    <t>Group Life Insurance Premiums</t>
  </si>
  <si>
    <t>%,V9260005</t>
  </si>
  <si>
    <t>9260005</t>
  </si>
  <si>
    <t>Group Medical Ins Premiums</t>
  </si>
  <si>
    <t>%,V9260007</t>
  </si>
  <si>
    <t>9260007</t>
  </si>
  <si>
    <t>Group L-T Disability Ins Prem</t>
  </si>
  <si>
    <t>%,V9260009</t>
  </si>
  <si>
    <t>9260009</t>
  </si>
  <si>
    <t>Group Dental Insurance Prem</t>
  </si>
  <si>
    <t>%,V9260010</t>
  </si>
  <si>
    <t>9260010</t>
  </si>
  <si>
    <t>Training Administration Exp</t>
  </si>
  <si>
    <t>%,V9260012</t>
  </si>
  <si>
    <t>9260012</t>
  </si>
  <si>
    <t>Employee Activities</t>
  </si>
  <si>
    <t>%,V9260014</t>
  </si>
  <si>
    <t>9260014</t>
  </si>
  <si>
    <t>Educational Assistance Pmts</t>
  </si>
  <si>
    <t>%,V9260021</t>
  </si>
  <si>
    <t>9260021</t>
  </si>
  <si>
    <t>Postretirement Benefits - OPEB</t>
  </si>
  <si>
    <t>%,V9260027</t>
  </si>
  <si>
    <t>9260027</t>
  </si>
  <si>
    <t>Savings Plan Contributions</t>
  </si>
  <si>
    <t>%,V9260036</t>
  </si>
  <si>
    <t>9260036</t>
  </si>
  <si>
    <t>Deferred Compensation</t>
  </si>
  <si>
    <t>%,V9260037</t>
  </si>
  <si>
    <t>9260037</t>
  </si>
  <si>
    <t>Supplemental Pension</t>
  </si>
  <si>
    <t>%,V9260040</t>
  </si>
  <si>
    <t>9260040</t>
  </si>
  <si>
    <t>SFAS 112 Postemployment Benef</t>
  </si>
  <si>
    <t>%,V9260042</t>
  </si>
  <si>
    <t>9260042</t>
  </si>
  <si>
    <t>SERP Pension  - Non-Service</t>
  </si>
  <si>
    <t>%,V9260043</t>
  </si>
  <si>
    <t>9260043</t>
  </si>
  <si>
    <t>OPEB - Non-Service</t>
  </si>
  <si>
    <t>%,V9260050</t>
  </si>
  <si>
    <t>9260050</t>
  </si>
  <si>
    <t>Frg Ben Loading - Pension</t>
  </si>
  <si>
    <t>%,V9260051</t>
  </si>
  <si>
    <t>9260051</t>
  </si>
  <si>
    <t>Frg Ben Loading - Grp Ins</t>
  </si>
  <si>
    <t>%,V9260052</t>
  </si>
  <si>
    <t>9260052</t>
  </si>
  <si>
    <t>Frg Ben Loading - Savings</t>
  </si>
  <si>
    <t>%,V9260053</t>
  </si>
  <si>
    <t>9260053</t>
  </si>
  <si>
    <t>Frg Ben Loading - OPEB</t>
  </si>
  <si>
    <t>%,V9260055</t>
  </si>
  <si>
    <t>9260055</t>
  </si>
  <si>
    <t>IntercoFringeOffset- Don't Use</t>
  </si>
  <si>
    <t>%,V9260058</t>
  </si>
  <si>
    <t>9260058</t>
  </si>
  <si>
    <t>Frg Ben Loading - Accrual</t>
  </si>
  <si>
    <t>%,V9260060</t>
  </si>
  <si>
    <t>9260060</t>
  </si>
  <si>
    <t>Amort-Post Retirerment Benefit</t>
  </si>
  <si>
    <t>%,V9260062</t>
  </si>
  <si>
    <t>9260062</t>
  </si>
  <si>
    <t>Pension Plan - Non-Service</t>
  </si>
  <si>
    <t>%,V9270000</t>
  </si>
  <si>
    <t>9270000</t>
  </si>
  <si>
    <t>Franchise Requirements</t>
  </si>
  <si>
    <t>%,V9280000</t>
  </si>
  <si>
    <t>9280000</t>
  </si>
  <si>
    <t>Regulatory Commission Exp</t>
  </si>
  <si>
    <t>%,V9280001</t>
  </si>
  <si>
    <t>9280001</t>
  </si>
  <si>
    <t>Regulatory Commission Exp-Adm</t>
  </si>
  <si>
    <t>%,V9280002</t>
  </si>
  <si>
    <t>9280002</t>
  </si>
  <si>
    <t>Regulatory Commission Exp-Case</t>
  </si>
  <si>
    <t>%,V9280005</t>
  </si>
  <si>
    <t>9280005</t>
  </si>
  <si>
    <t>Reg Com Exp-FERC Trans Cases</t>
  </si>
  <si>
    <t>%,V9301000</t>
  </si>
  <si>
    <t>9301000</t>
  </si>
  <si>
    <t>General Advertising Expenses</t>
  </si>
  <si>
    <t>%,V9301001</t>
  </si>
  <si>
    <t>9301001</t>
  </si>
  <si>
    <t>Newspaper Advertising Space</t>
  </si>
  <si>
    <t>%,V9301002</t>
  </si>
  <si>
    <t>9301002</t>
  </si>
  <si>
    <t>Radio Station Advertising Time</t>
  </si>
  <si>
    <t>%,V9301003</t>
  </si>
  <si>
    <t>9301003</t>
  </si>
  <si>
    <t>TV Station Advertising Time</t>
  </si>
  <si>
    <t>%,V9301009</t>
  </si>
  <si>
    <t>9301009</t>
  </si>
  <si>
    <t>Fairs, Shows, and Exhibits</t>
  </si>
  <si>
    <t>%,V9301010</t>
  </si>
  <si>
    <t>9301010</t>
  </si>
  <si>
    <t>Publicity</t>
  </si>
  <si>
    <t>%,V9301012</t>
  </si>
  <si>
    <t>9301012</t>
  </si>
  <si>
    <t>Public Opinion Surveys</t>
  </si>
  <si>
    <t>%,V9301014</t>
  </si>
  <si>
    <t>9301014</t>
  </si>
  <si>
    <t>Video Communications</t>
  </si>
  <si>
    <t>%,V9301015</t>
  </si>
  <si>
    <t>9301015</t>
  </si>
  <si>
    <t>Other Corporate Comm Exp</t>
  </si>
  <si>
    <t>%,V9302000</t>
  </si>
  <si>
    <t>9302000</t>
  </si>
  <si>
    <t>Misc General Expenses</t>
  </si>
  <si>
    <t>%,V9302003</t>
  </si>
  <si>
    <t>9302003</t>
  </si>
  <si>
    <t>Corporate &amp; Fiscal Expenses</t>
  </si>
  <si>
    <t>%,V9302004</t>
  </si>
  <si>
    <t>9302004</t>
  </si>
  <si>
    <t>Research, Develop&amp;Demonstr Exp</t>
  </si>
  <si>
    <t>%,V9302006</t>
  </si>
  <si>
    <t>9302006</t>
  </si>
  <si>
    <t>Assoc Bus Dev - Materials Sold</t>
  </si>
  <si>
    <t>%,V9302007</t>
  </si>
  <si>
    <t>9302007</t>
  </si>
  <si>
    <t>Assoc Business Development Exp</t>
  </si>
  <si>
    <t>%,V9310001</t>
  </si>
  <si>
    <t>9310001</t>
  </si>
  <si>
    <t>Rents - Real Property</t>
  </si>
  <si>
    <t>%,V9310002</t>
  </si>
  <si>
    <t>9310002</t>
  </si>
  <si>
    <t>Rents - Personal Property</t>
  </si>
  <si>
    <t>%,V9310005</t>
  </si>
  <si>
    <t>9310005</t>
  </si>
  <si>
    <t>Int on Regulated Fin Leases</t>
  </si>
  <si>
    <t>%,FACCOUNT,TGL_FERC_ACCT,XDYYNNY01,N920-933</t>
  </si>
  <si>
    <t>Administration &amp; General Operations</t>
  </si>
  <si>
    <t>Line 4</t>
  </si>
  <si>
    <t>Operating Expenses (401)</t>
  </si>
  <si>
    <t>%,V5100000</t>
  </si>
  <si>
    <t>5100000</t>
  </si>
  <si>
    <t>Maint Supv &amp; Engineering</t>
  </si>
  <si>
    <t>%,V5100001</t>
  </si>
  <si>
    <t>5100001</t>
  </si>
  <si>
    <t>Dresden Maint Sup&amp; Engineer</t>
  </si>
  <si>
    <t>%,V5110000</t>
  </si>
  <si>
    <t>5110000</t>
  </si>
  <si>
    <t>Maintenance of Structures</t>
  </si>
  <si>
    <t>%,V5120000</t>
  </si>
  <si>
    <t>5120000</t>
  </si>
  <si>
    <t>Maintenance of Boiler Plant</t>
  </si>
  <si>
    <t>%,V5120025</t>
  </si>
  <si>
    <t>5120025</t>
  </si>
  <si>
    <t>Maint of Blr Plt Environmental</t>
  </si>
  <si>
    <t>%,V5120034</t>
  </si>
  <si>
    <t>5120034</t>
  </si>
  <si>
    <t>BSDR O/U Recovery - Maint Cost</t>
  </si>
  <si>
    <t>%,V5130000</t>
  </si>
  <si>
    <t>5130000</t>
  </si>
  <si>
    <t>Maintenance of Electric Plant</t>
  </si>
  <si>
    <t>%,V5140000</t>
  </si>
  <si>
    <t>5140000</t>
  </si>
  <si>
    <t>Maintenance of Misc Steam Plt</t>
  </si>
  <si>
    <t>%,V5140025</t>
  </si>
  <si>
    <t>5140025</t>
  </si>
  <si>
    <t>Maint MiscStmPlt Environmental</t>
  </si>
  <si>
    <t>%,FACCOUNT,TGL_FERC_ACCT,XDYYNNY01,N510-515</t>
  </si>
  <si>
    <t>Steam Plant Maintenance</t>
  </si>
  <si>
    <t>%,FACCOUNT,TGL_FERC_ACCT,XDYYNNY01,N528-533</t>
  </si>
  <si>
    <t>Nuclear Plant Maintenance</t>
  </si>
  <si>
    <t>%,FACCOUNT,TGL_FERC_ACCT,XDYYNNY01,N541-545</t>
  </si>
  <si>
    <t>Hydraulic Plant Maintenance</t>
  </si>
  <si>
    <t>%,FACCOUNT,TGL_FERC_ACCT,XDYYNNY01,N551-554</t>
  </si>
  <si>
    <t>Other Power Plant Maintenance</t>
  </si>
  <si>
    <t>%,V4020000</t>
  </si>
  <si>
    <t>4020000</t>
  </si>
  <si>
    <t>Maintenance Expense</t>
  </si>
  <si>
    <t>%,FACCOUNT,TGL_FERC_ACCT,XDYYNNY01,N402_MAINTENANCE</t>
  </si>
  <si>
    <t>402 Maintenance Expense</t>
  </si>
  <si>
    <t>%,V5680000</t>
  </si>
  <si>
    <t>5680000</t>
  </si>
  <si>
    <t>%,V5690000</t>
  </si>
  <si>
    <t>5690000</t>
  </si>
  <si>
    <t>%,V5691000</t>
  </si>
  <si>
    <t>5691000</t>
  </si>
  <si>
    <t>Maint of Computer Hardware</t>
  </si>
  <si>
    <t>%,V5692000</t>
  </si>
  <si>
    <t>5692000</t>
  </si>
  <si>
    <t>Maint of Computer Software</t>
  </si>
  <si>
    <t>%,V5693000</t>
  </si>
  <si>
    <t>5693000</t>
  </si>
  <si>
    <t>Maint of Communication Equip</t>
  </si>
  <si>
    <t>%,V5700000</t>
  </si>
  <si>
    <t>5700000</t>
  </si>
  <si>
    <t>Maint of Station Equipment</t>
  </si>
  <si>
    <t>%,V5710000</t>
  </si>
  <si>
    <t>5710000</t>
  </si>
  <si>
    <t>Maintenance of Overhead Lines</t>
  </si>
  <si>
    <t>%,V5720000</t>
  </si>
  <si>
    <t>5720000</t>
  </si>
  <si>
    <t>Maint of Underground Lines</t>
  </si>
  <si>
    <t>%,V5730000</t>
  </si>
  <si>
    <t>5730000</t>
  </si>
  <si>
    <t>Maint of Misc Trnsmssion Plt</t>
  </si>
  <si>
    <t>%,FACCOUNT,TGL_FERC_ACCT,XDYYNNY01,N568-574</t>
  </si>
  <si>
    <t>Transmission Maintenance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</si>
  <si>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</si>
  <si>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</si>
  <si>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</si>
  <si>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</si>
  <si>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</si>
  <si>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</si>
  <si>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</si>
  <si>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</si>
  <si>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</si>
  <si>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</si>
  <si>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Tree and Brush Control</t>
  </si>
  <si>
    <t>%,V5930010</t>
  </si>
  <si>
    <t>5930010</t>
  </si>
  <si>
    <t>Storm Expense Amortization</t>
  </si>
  <si>
    <t>%,V5940000</t>
  </si>
  <si>
    <t>5940000</t>
  </si>
  <si>
    <t>%,V5950000</t>
  </si>
  <si>
    <t>5950000</t>
  </si>
  <si>
    <t>Maint of Lne Trnf,Rglators&amp;Dvi</t>
  </si>
  <si>
    <t>%,V5960000</t>
  </si>
  <si>
    <t>5960000</t>
  </si>
  <si>
    <t>Maint of Strt Lghtng &amp; Sgnal S</t>
  </si>
  <si>
    <t>%,V5970000</t>
  </si>
  <si>
    <t>5970000</t>
  </si>
  <si>
    <t>Maintenance of Meters</t>
  </si>
  <si>
    <t>%,V5980000</t>
  </si>
  <si>
    <t>5980000</t>
  </si>
  <si>
    <t>Maint of Misc Distribution Plt</t>
  </si>
  <si>
    <t>%,FACCOUNT,TGL_FERC_ACCT,XDYYNNY01,N590-599</t>
  </si>
  <si>
    <t>Distribution Maintenance</t>
  </si>
  <si>
    <t>%,FACCOUNT,TGL_FERC_ACCT,XDYYNNY01,N830-837,N861-870</t>
  </si>
  <si>
    <t>Gas Maintenance</t>
  </si>
  <si>
    <t>%,V9350000</t>
  </si>
  <si>
    <t>9350000</t>
  </si>
  <si>
    <t>Maintenance of General Plant</t>
  </si>
  <si>
    <t>%,V9350001</t>
  </si>
  <si>
    <t>9350001</t>
  </si>
  <si>
    <t>Maint of Structures - Owned</t>
  </si>
  <si>
    <t>%,V9350002</t>
  </si>
  <si>
    <t>9350002</t>
  </si>
  <si>
    <t>Maint of Structures - Leased</t>
  </si>
  <si>
    <t>%,V9350012</t>
  </si>
  <si>
    <t>9350012</t>
  </si>
  <si>
    <t>Maint of Data Equipment</t>
  </si>
  <si>
    <t>%,V9350013</t>
  </si>
  <si>
    <t>9350013</t>
  </si>
  <si>
    <t>Maint of Cmmncation Eq-Unall</t>
  </si>
  <si>
    <t>%,V9350015</t>
  </si>
  <si>
    <t>9350015</t>
  </si>
  <si>
    <t>Maint of Office Furniture &amp; Eq</t>
  </si>
  <si>
    <t>%,V9350016</t>
  </si>
  <si>
    <t>9350016</t>
  </si>
  <si>
    <t>Maintenance of Video Equipment</t>
  </si>
  <si>
    <t>%,V9350017</t>
  </si>
  <si>
    <t>9350017</t>
  </si>
  <si>
    <t>Maint of Misc General Property</t>
  </si>
  <si>
    <t>%,V9350019</t>
  </si>
  <si>
    <t>9350019</t>
  </si>
  <si>
    <t>Maint of Gen Plant-SCADA Equ</t>
  </si>
  <si>
    <t>%,V9350024</t>
  </si>
  <si>
    <t>9350024</t>
  </si>
  <si>
    <t>Maint of DA-AMI Comm Equip</t>
  </si>
  <si>
    <t>%,FACCOUNT,TGL_FERC_ACCT,XDYYNNY01,N935</t>
  </si>
  <si>
    <t>Adminstration &amp; General Maintenance</t>
  </si>
  <si>
    <t>Line 5</t>
  </si>
  <si>
    <t>Maintenance Expenses (402)</t>
  </si>
  <si>
    <t>%,V4030001</t>
  </si>
  <si>
    <t>4030001</t>
  </si>
  <si>
    <t>Depreciation Exp</t>
  </si>
  <si>
    <t>%,V4030029</t>
  </si>
  <si>
    <t>4030029</t>
  </si>
  <si>
    <t>Over/Undr Depr Exp Var Riders</t>
  </si>
  <si>
    <t>%,FACCOUNT,TGL_FERC_ACCT,XDYYNNY01,NDEPR_EXP_OTHER,NDEPR_EXP_REG,NSTP_NUCLEAR_DECOMM</t>
  </si>
  <si>
    <t>Line 6</t>
  </si>
  <si>
    <t>Depreciation Expense (403)</t>
  </si>
  <si>
    <t>%,V4031001</t>
  </si>
  <si>
    <t>4031001</t>
  </si>
  <si>
    <t>Depr - Asset Retirement Oblig</t>
  </si>
  <si>
    <t>%,FACCOUNT,TGL_FERC_ACCT,XDYYNNY01,NDEPR_EXP_ARO</t>
  </si>
  <si>
    <t>Line 7</t>
  </si>
  <si>
    <t>Depreciation Expense for Asset Retirement Costs (403.1)</t>
  </si>
  <si>
    <t>%,V4040001</t>
  </si>
  <si>
    <t>4040001</t>
  </si>
  <si>
    <t>Amort. of Plant</t>
  </si>
  <si>
    <t>%,V4040007</t>
  </si>
  <si>
    <t>4040007</t>
  </si>
  <si>
    <t>Cloud Implement - Amort Plant</t>
  </si>
  <si>
    <t>%,FACCOUNT,TGL_FERC_ACCT,XDYYNNY01,NAMORT_&amp;_DEPL_OF_PLT</t>
  </si>
  <si>
    <t>Line 8</t>
  </si>
  <si>
    <t>Amort. &amp; Depl. Of Utility Plant (404-405)</t>
  </si>
  <si>
    <t>%,V4060001</t>
  </si>
  <si>
    <t>4060001</t>
  </si>
  <si>
    <t>Amort of Plt Acq Adj</t>
  </si>
  <si>
    <t>%,FACCOUNT,TGL_FERC_ACCT,XDYYNNY01,N406</t>
  </si>
  <si>
    <t>Line 9</t>
  </si>
  <si>
    <t>Amort. Of Utility Plant Acq. Adj. (406)</t>
  </si>
  <si>
    <t>%,FACCOUNT,TGL_FERC_ACCT,XDYYNNY01,N407</t>
  </si>
  <si>
    <t>Line 10</t>
  </si>
  <si>
    <t>Amort. Property Losses, Unrecov Plant and Regulatory Study Costs (407)</t>
  </si>
  <si>
    <t>Line 11</t>
  </si>
  <si>
    <t>Amort. Of Conversion Expenses (407)</t>
  </si>
  <si>
    <t>%,V4073000</t>
  </si>
  <si>
    <t>4073000</t>
  </si>
  <si>
    <t>Regulatory Debits</t>
  </si>
  <si>
    <t>%,V4073014</t>
  </si>
  <si>
    <t>4073014</t>
  </si>
  <si>
    <t>Regulatory Debit - BSDR</t>
  </si>
  <si>
    <t>%,FACCOUNT,TGL_FERC_ACCT,XDYYNNY01,N4073</t>
  </si>
  <si>
    <t>Line 12</t>
  </si>
  <si>
    <t>Regulatory Debits (407.3)</t>
  </si>
  <si>
    <t>%,R,FACCOUNT,TGL_FERC_ACCT,XDYYNNY01,N4074</t>
  </si>
  <si>
    <t>Line 13</t>
  </si>
  <si>
    <t>(Less) Regulatory Credits (407.4)</t>
  </si>
  <si>
    <t>%,V4081002</t>
  </si>
  <si>
    <t>4081002</t>
  </si>
  <si>
    <t>FICA</t>
  </si>
  <si>
    <t>%,V4081003</t>
  </si>
  <si>
    <t>4081003</t>
  </si>
  <si>
    <t>Federal Unemployment Tax</t>
  </si>
  <si>
    <t>%,V408100516</t>
  </si>
  <si>
    <t>408100516</t>
  </si>
  <si>
    <t>Real Personal Property Taxes</t>
  </si>
  <si>
    <t>%,V408100517</t>
  </si>
  <si>
    <t>408100517</t>
  </si>
  <si>
    <t>%,V408100518</t>
  </si>
  <si>
    <t>408100518</t>
  </si>
  <si>
    <t>%,V408100519</t>
  </si>
  <si>
    <t>408100519</t>
  </si>
  <si>
    <t>%,V408100600</t>
  </si>
  <si>
    <t>408100600</t>
  </si>
  <si>
    <t>State Gross Receipts Tax</t>
  </si>
  <si>
    <t>%,V408100613</t>
  </si>
  <si>
    <t>408100613</t>
  </si>
  <si>
    <t>%,V408100617</t>
  </si>
  <si>
    <t>408100617</t>
  </si>
  <si>
    <t>%,V408100618</t>
  </si>
  <si>
    <t>408100618</t>
  </si>
  <si>
    <t>%,V408100619</t>
  </si>
  <si>
    <t>408100619</t>
  </si>
  <si>
    <t>%,V408100620</t>
  </si>
  <si>
    <t>408100620</t>
  </si>
  <si>
    <t>%,V4081007</t>
  </si>
  <si>
    <t>4081007</t>
  </si>
  <si>
    <t>State Unemployment Tax</t>
  </si>
  <si>
    <t>%,V408100817</t>
  </si>
  <si>
    <t>408100817</t>
  </si>
  <si>
    <t>State Franchise Taxes</t>
  </si>
  <si>
    <t>%,V408100818</t>
  </si>
  <si>
    <t>408100818</t>
  </si>
  <si>
    <t>%,V408100819</t>
  </si>
  <si>
    <t>408100819</t>
  </si>
  <si>
    <t>%,V408100820</t>
  </si>
  <si>
    <t>408100820</t>
  </si>
  <si>
    <t>%,V408101418</t>
  </si>
  <si>
    <t>408101418</t>
  </si>
  <si>
    <t>Federal Excise Taxes</t>
  </si>
  <si>
    <t>%,V408101419</t>
  </si>
  <si>
    <t>408101419</t>
  </si>
  <si>
    <t>%,V408101718</t>
  </si>
  <si>
    <t>408101718</t>
  </si>
  <si>
    <t>St Lic-Rgstrtion Tax-Fees</t>
  </si>
  <si>
    <t>%,V408101719</t>
  </si>
  <si>
    <t>408101719</t>
  </si>
  <si>
    <t>%,V408101817</t>
  </si>
  <si>
    <t>408101817</t>
  </si>
  <si>
    <t>St Publ Serv Comm Tax-Fees</t>
  </si>
  <si>
    <t>%,V408101818</t>
  </si>
  <si>
    <t>408101818</t>
  </si>
  <si>
    <t>%,V408101819</t>
  </si>
  <si>
    <t>408101819</t>
  </si>
  <si>
    <t>%,V408101900</t>
  </si>
  <si>
    <t>408101900</t>
  </si>
  <si>
    <t>State Sales and Use Taxes</t>
  </si>
  <si>
    <t>%,V408101917</t>
  </si>
  <si>
    <t>408101917</t>
  </si>
  <si>
    <t>%,V408101918</t>
  </si>
  <si>
    <t>408101918</t>
  </si>
  <si>
    <t>%,V408101919</t>
  </si>
  <si>
    <t>408101919</t>
  </si>
  <si>
    <t>%,V408101920</t>
  </si>
  <si>
    <t>408101920</t>
  </si>
  <si>
    <t>%,V408102017</t>
  </si>
  <si>
    <t>408102017</t>
  </si>
  <si>
    <t>State Business Occup Taxes</t>
  </si>
  <si>
    <t>%,V408102018</t>
  </si>
  <si>
    <t>408102018</t>
  </si>
  <si>
    <t>%,V408102019</t>
  </si>
  <si>
    <t>408102019</t>
  </si>
  <si>
    <t>%,V408102020</t>
  </si>
  <si>
    <t>408102020</t>
  </si>
  <si>
    <t>%,V408102917</t>
  </si>
  <si>
    <t>408102917</t>
  </si>
  <si>
    <t>Real-Pers Prop Tax-Cap Leases</t>
  </si>
  <si>
    <t>%,V408102918</t>
  </si>
  <si>
    <t>408102918</t>
  </si>
  <si>
    <t>%,V408102919</t>
  </si>
  <si>
    <t>408102919</t>
  </si>
  <si>
    <t>%,V408102920</t>
  </si>
  <si>
    <t>408102920</t>
  </si>
  <si>
    <t>%,V4081033</t>
  </si>
  <si>
    <t>4081033</t>
  </si>
  <si>
    <t>Fringe Benefit Loading - FICA</t>
  </si>
  <si>
    <t>%,V4081034</t>
  </si>
  <si>
    <t>4081034</t>
  </si>
  <si>
    <t>Fringe Benefit Loading - FUT</t>
  </si>
  <si>
    <t>%,V4081035</t>
  </si>
  <si>
    <t>4081035</t>
  </si>
  <si>
    <t>Fringe Benefit Loading - SUT</t>
  </si>
  <si>
    <t>%,V408103618</t>
  </si>
  <si>
    <t>408103618</t>
  </si>
  <si>
    <t>Real Prop Tax-Cap Leases</t>
  </si>
  <si>
    <t>%,V408103619</t>
  </si>
  <si>
    <t>408103619</t>
  </si>
  <si>
    <t>%,V408103620</t>
  </si>
  <si>
    <t>408103620</t>
  </si>
  <si>
    <t>%,FACCOUNT,TGL_FERC_ACCT,XDYYNNY01,N408</t>
  </si>
  <si>
    <t>Line 14</t>
  </si>
  <si>
    <t>Taxes Other Than Income Taxes (408.1)</t>
  </si>
  <si>
    <t>%,V4091001</t>
  </si>
  <si>
    <t>4091001</t>
  </si>
  <si>
    <t>Income Taxes, UOI - Federal</t>
  </si>
  <si>
    <t>%,FACCOUNT,TGL_FERC_ACCT,XDYYNNY01,NINCOME_TAXES_FEDERAL</t>
  </si>
  <si>
    <t>Income Taxes Federal</t>
  </si>
  <si>
    <t>%,V4265009</t>
  </si>
  <si>
    <t>4265009</t>
  </si>
  <si>
    <t>Factored Cust A/R Exp - Affil</t>
  </si>
  <si>
    <t>%,V4265010</t>
  </si>
  <si>
    <t>4265010</t>
  </si>
  <si>
    <t>Fact Cust A/R-Bad Debts-Affil</t>
  </si>
  <si>
    <t>%,FACCOUNT,TGL_FERC_ACCT,XDYYNNY01,NMISC_INC_DED_FAR</t>
  </si>
  <si>
    <t>Factored Accounts Rec Expenses</t>
  </si>
  <si>
    <t>Tax Effect on Factored Accounts Rec Expenses (21%)</t>
  </si>
  <si>
    <t>Line 15</t>
  </si>
  <si>
    <t>Income Taxes - Federal (409.1)</t>
  </si>
  <si>
    <t>%,V409100212</t>
  </si>
  <si>
    <t>409100212</t>
  </si>
  <si>
    <t>Income Taxes UOI - State</t>
  </si>
  <si>
    <t>%,V409100217</t>
  </si>
  <si>
    <t>409100217</t>
  </si>
  <si>
    <t>%,V409100218</t>
  </si>
  <si>
    <t>409100218</t>
  </si>
  <si>
    <t>%,V409100219</t>
  </si>
  <si>
    <t>409100219</t>
  </si>
  <si>
    <t>%,FACCOUNT,TGL_FERC_ACCT,XDYYNNY01,NINCOME_TAXES_OTHER</t>
  </si>
  <si>
    <t>Line 16</t>
  </si>
  <si>
    <t>Income Taxes - Other (409.1)</t>
  </si>
  <si>
    <t>%,V4101001</t>
  </si>
  <si>
    <t>4101001</t>
  </si>
  <si>
    <t>Prov Def I/T Util Op Inc-Fed</t>
  </si>
  <si>
    <t>%,V4101002</t>
  </si>
  <si>
    <t>4101002</t>
  </si>
  <si>
    <t>Prov Def I/T Util Op Inc-State</t>
  </si>
  <si>
    <t>%,FACCOUNT,TGL_FERC_ACCT,XDYYNNY01,NDEFER_FIT</t>
  </si>
  <si>
    <t>Line 17</t>
  </si>
  <si>
    <t>Provision for Deferred Income Taxes (410.1)</t>
  </si>
  <si>
    <t>%,V4111001</t>
  </si>
  <si>
    <t>4111001</t>
  </si>
  <si>
    <t>Prv Def I/T-Cr Util Op Inc-Fed</t>
  </si>
  <si>
    <t>%,V4111002</t>
  </si>
  <si>
    <t>4111002</t>
  </si>
  <si>
    <t>Prv Def I/T-Cr UtilOpInc-State</t>
  </si>
  <si>
    <t>%,R,FACCOUNT,TGL_FERC_ACCT,XDYYNNY01,NPROV_DEFER_FIT,</t>
  </si>
  <si>
    <t>Line 18</t>
  </si>
  <si>
    <t>(Less) Provision for Deferred Income Taxes-Cr (411.1)</t>
  </si>
  <si>
    <t>%,V4114001</t>
  </si>
  <si>
    <t>4114001</t>
  </si>
  <si>
    <t>ITC Adj, Utility Oper - Fed</t>
  </si>
  <si>
    <t>%,FACCOUNT,TGL_FERC_ACCT,XDYYNNY01,NDEFRRD_ITC_UTIL_OPER</t>
  </si>
  <si>
    <t>Line 19</t>
  </si>
  <si>
    <t>Investment Tax Credit Adj. - Net (411.4)</t>
  </si>
  <si>
    <t>%,V4116000</t>
  </si>
  <si>
    <t>4116000</t>
  </si>
  <si>
    <t>Gain From Disposition of Plant</t>
  </si>
  <si>
    <t>%,R,FACCOUNT,TGL_FERC_ACCT,XDYYNNY01,NGN_FRM_DISP_UT_PLT</t>
  </si>
  <si>
    <t>Line 20</t>
  </si>
  <si>
    <t>(Less) Gains from Disp. Of Utility Plant (411.6)</t>
  </si>
  <si>
    <t>%,FACCOUNT,TGL_FERC_ACCT,XDYYNNY01,NLSES_FRM_DISP_UT_PLT</t>
  </si>
  <si>
    <t>Line 21</t>
  </si>
  <si>
    <t>Losses from Disp. Of Utility Plant (411.7)</t>
  </si>
  <si>
    <t>%,V4118002</t>
  </si>
  <si>
    <t>4118002</t>
  </si>
  <si>
    <t>Comp. Allow Gains Title IV SO2</t>
  </si>
  <si>
    <t>%,V4118008</t>
  </si>
  <si>
    <t>4118008</t>
  </si>
  <si>
    <t>Comp Allow Gain CSAPR Seas NOx</t>
  </si>
  <si>
    <t>%,R,FACCOUNT,TGL_FERC_ACCT,XDYYNNY01,NGN_FRM_DISP_ALLOWAN</t>
  </si>
  <si>
    <t>Line 22</t>
  </si>
  <si>
    <t>(Less) Gains from Disposition of Allowances (411.8)</t>
  </si>
  <si>
    <t>%,FACCOUNT,TGL_FERC_ACCT,XDYYNNY01,NLOSS_FRM_DISP_ALLOW</t>
  </si>
  <si>
    <t>Line 23</t>
  </si>
  <si>
    <t>Losses from Disposition of Allowances (411.9)</t>
  </si>
  <si>
    <t>%,V4111005</t>
  </si>
  <si>
    <t>4111005</t>
  </si>
  <si>
    <t>Accretion Expense</t>
  </si>
  <si>
    <t>%,FACCOUNT,TGL_FERC_ACCT,XDYYNNY01,NACCRETION</t>
  </si>
  <si>
    <t>Line 24</t>
  </si>
  <si>
    <t>Accretion Expense (411.10)</t>
  </si>
  <si>
    <t>Line 25</t>
  </si>
  <si>
    <t>TOTAL Utility Operating Expenses (Enter Total of lines 4 thru 24)</t>
  </si>
  <si>
    <t>Line 26</t>
  </si>
  <si>
    <t>Net Util Oper Inc (Enter Tot. line 2 less 25) Carry to Pg 117, line 27</t>
  </si>
  <si>
    <t>Line 27</t>
  </si>
  <si>
    <t>Net Util Oper Inc (Carried FORWARD FROM PAGE 114)</t>
  </si>
  <si>
    <t>Line 28</t>
  </si>
  <si>
    <t>Other Income and Deductions</t>
  </si>
  <si>
    <t>Line 29</t>
  </si>
  <si>
    <t>Other Income</t>
  </si>
  <si>
    <t>Line 30</t>
  </si>
  <si>
    <t>Nonutility Operating Income</t>
  </si>
  <si>
    <t>%,R,FACCOUNT,TGL_FERC_ACCT,XDYYNNY01,N415</t>
  </si>
  <si>
    <t>Line 31</t>
  </si>
  <si>
    <t>Revenues From Merchandising, Jobbing &amp; Contract Work (415)</t>
  </si>
  <si>
    <t>%,FACCOUNT,TGL_FERC_ACCT,XDYYNNY01,N416</t>
  </si>
  <si>
    <t>Line 32</t>
  </si>
  <si>
    <t>(Less) Costs and Exp. Merchandising, Job. &amp; Contract Work (416)</t>
  </si>
  <si>
    <t>%,V4170004</t>
  </si>
  <si>
    <t>4170004</t>
  </si>
  <si>
    <t>Rev from Non-Util Oper NonAfil</t>
  </si>
  <si>
    <t>%,R,FACCOUNT,TGL_FERC_ACCT,XDYYNNY01,NREV_NONUTIL_OPS</t>
  </si>
  <si>
    <t>Line 33</t>
  </si>
  <si>
    <t>Revenues From Nonutility Operations (417)</t>
  </si>
  <si>
    <t>%,V4171001</t>
  </si>
  <si>
    <t>4171001</t>
  </si>
  <si>
    <t>Exp of NonUtil Oper - Nonassoc</t>
  </si>
  <si>
    <t>%,FACCOUNT,TGL_FERC_ACCT,XDYYNNY01,NEXP_NONUTIL_OPS</t>
  </si>
  <si>
    <t>Line 34</t>
  </si>
  <si>
    <t>(Less) Expenses of Nonutility Operations (417.1)</t>
  </si>
  <si>
    <t>%,V4180001</t>
  </si>
  <si>
    <t>4180001</t>
  </si>
  <si>
    <t>Non-Operatng Rental Income</t>
  </si>
  <si>
    <t>%,V4180003</t>
  </si>
  <si>
    <t>4180003</t>
  </si>
  <si>
    <t>Non-Opratng Rntal Inc-Maint</t>
  </si>
  <si>
    <t>%,V4180005</t>
  </si>
  <si>
    <t>4180005</t>
  </si>
  <si>
    <t>Non-Opratng Rntal Inc-Depr</t>
  </si>
  <si>
    <t>%,R,FACCOUNT,TGL_FERC_ACCT,XDYYNNY01,NNON_OP_RENTAL_INCOME</t>
  </si>
  <si>
    <t>Line 35</t>
  </si>
  <si>
    <t>Nonoperating Rental Income (418)</t>
  </si>
  <si>
    <t>%,R,FACCOUNT,TGL_FERC_ACCT,XDYYNNY01,NEQUITY_IN_SUB_EARN</t>
  </si>
  <si>
    <t>Line 36</t>
  </si>
  <si>
    <t>Equity in Earnings of Subsidiary Companies (418.1)</t>
  </si>
  <si>
    <t>%,V4190002</t>
  </si>
  <si>
    <t>4190002</t>
  </si>
  <si>
    <t>Int &amp; Dividend Inc - Nonassoc</t>
  </si>
  <si>
    <t>%,V4190005</t>
  </si>
  <si>
    <t>4190005</t>
  </si>
  <si>
    <t>Interest Income - Assoc CBP</t>
  </si>
  <si>
    <t>%,R,FACCOUNT,TGL_FERC_ACCT,XDYYNNY01,NINTEREST_INCOME</t>
  </si>
  <si>
    <t>Line 37</t>
  </si>
  <si>
    <t>Interest and Dividend Income (419)</t>
  </si>
  <si>
    <t>%,V4191000</t>
  </si>
  <si>
    <t>4191000</t>
  </si>
  <si>
    <t>Allw Oth Fnds Usd Drng Cnstr</t>
  </si>
  <si>
    <t>%,R,FACCOUNT,TGL_FERC_ACCT,XDYYNNY01,NAFUDC_OTH_FUNDS-CR</t>
  </si>
  <si>
    <t>Line 38</t>
  </si>
  <si>
    <t>Allowance for Other Funds Used During Construction (419.1)</t>
  </si>
  <si>
    <t>%,V4210002</t>
  </si>
  <si>
    <t>4210002</t>
  </si>
  <si>
    <t>Misc Non-Op Inc-NonAsc-Rents</t>
  </si>
  <si>
    <t>%,V4210005</t>
  </si>
  <si>
    <t>4210005</t>
  </si>
  <si>
    <t>Misc Non-Op Inc-NonAsc-Timber</t>
  </si>
  <si>
    <t>%,V4210007</t>
  </si>
  <si>
    <t>4210007</t>
  </si>
  <si>
    <t>Misc Non-Op Inc - NonAsc - Oth</t>
  </si>
  <si>
    <t>%,V4210009</t>
  </si>
  <si>
    <t>4210009</t>
  </si>
  <si>
    <t>Misc Non-Op Exp - NonAssoc</t>
  </si>
  <si>
    <t>%,V4210031</t>
  </si>
  <si>
    <t>4210031</t>
  </si>
  <si>
    <t>Pwr Sales Outside Svc Territry</t>
  </si>
  <si>
    <t>%,V4210039</t>
  </si>
  <si>
    <t>4210039</t>
  </si>
  <si>
    <t>Carrying Charges</t>
  </si>
  <si>
    <t>%,R,FACCOUNT,TGL_FERC_ACCT,XDYYNNY01,NMISC_NONOP_INC</t>
  </si>
  <si>
    <t>Line 39</t>
  </si>
  <si>
    <t>Miscellaneous Nonoperating Income (421)</t>
  </si>
  <si>
    <t>%,V4211000</t>
  </si>
  <si>
    <t>4211000</t>
  </si>
  <si>
    <t>Gain on Dspsition of Property</t>
  </si>
  <si>
    <t>%,R,FACCOUNT,TGL_FERC_ACCT,XDYYNNY01,NGAIN_ON_DIST_PROPERT</t>
  </si>
  <si>
    <t>Line 40</t>
  </si>
  <si>
    <t>Gain on Disposition of Property (421.1)</t>
  </si>
  <si>
    <t>Line 41</t>
  </si>
  <si>
    <t>TOTAL Other Income (Enter Total of lines 31 thru 40)</t>
  </si>
  <si>
    <t>Line 42</t>
  </si>
  <si>
    <t>Other Income Deductions</t>
  </si>
  <si>
    <t>%,V4212000</t>
  </si>
  <si>
    <t>4212000</t>
  </si>
  <si>
    <t>Loss on Dspsition of Property</t>
  </si>
  <si>
    <t>%,FACCOUNT,TGL_FERC_ACCT,XDYYNNY01,NLOSS_DIST_PROPERTY</t>
  </si>
  <si>
    <t>Line 43</t>
  </si>
  <si>
    <t>Loss on Disposition of Property (421.2)</t>
  </si>
  <si>
    <t>%,FACCOUNT,TGL_FERC_ACCT,XDYYNNY01,NMISC_AMORT_PLT_ADJ</t>
  </si>
  <si>
    <t>Line 44</t>
  </si>
  <si>
    <t>Miscellaneous Amortization (425)</t>
  </si>
  <si>
    <t>%,V4261000</t>
  </si>
  <si>
    <t>4261000</t>
  </si>
  <si>
    <t>Donations</t>
  </si>
  <si>
    <t>%,FACCOUNT,TGL_FERC_ACCT,XDYYNNY01,N4261</t>
  </si>
  <si>
    <t>Line 45</t>
  </si>
  <si>
    <t>Donations (426.1)</t>
  </si>
  <si>
    <t>%,FACCOUNT,TGL_FERC_ACCT,XDYYNNY01,N4262</t>
  </si>
  <si>
    <t>Line 46</t>
  </si>
  <si>
    <t>Life Insurance (426.2)</t>
  </si>
  <si>
    <t>%,V4263001</t>
  </si>
  <si>
    <t>4263001</t>
  </si>
  <si>
    <t>Penalties</t>
  </si>
  <si>
    <t>%,V4263003</t>
  </si>
  <si>
    <t>4263003</t>
  </si>
  <si>
    <t>Penalties - Quality of Service</t>
  </si>
  <si>
    <t>%,FACCOUNT,TGL_FERC_ACCT,XDYYNNY01,N4263</t>
  </si>
  <si>
    <t>Line 47</t>
  </si>
  <si>
    <t>Penalties (426.3)</t>
  </si>
  <si>
    <t>%,V4264000</t>
  </si>
  <si>
    <t>4264000</t>
  </si>
  <si>
    <t>Civic and Political Activity</t>
  </si>
  <si>
    <t>%,V4264001</t>
  </si>
  <si>
    <t>4264001</t>
  </si>
  <si>
    <t>Non-deduct Lobbying per IRS</t>
  </si>
  <si>
    <t>%,FACCOUNT,TGL_FERC_ACCT,XDYYNNY01,N4264</t>
  </si>
  <si>
    <t>Line 48</t>
  </si>
  <si>
    <t>Exp. For Certain Civic, Political &amp; Related Activities (426.4)</t>
  </si>
  <si>
    <t>%,V4265002</t>
  </si>
  <si>
    <t>4265002</t>
  </si>
  <si>
    <t>Other Deductions - Nonassoc</t>
  </si>
  <si>
    <t>%,V4265004</t>
  </si>
  <si>
    <t>4265004</t>
  </si>
  <si>
    <t>Social &amp; Service Club Dues</t>
  </si>
  <si>
    <t>%,V4265007</t>
  </si>
  <si>
    <t>4265007</t>
  </si>
  <si>
    <t>Regulatory Expenses</t>
  </si>
  <si>
    <t>%,V4265033</t>
  </si>
  <si>
    <t>4265033</t>
  </si>
  <si>
    <t>Transition Costs</t>
  </si>
  <si>
    <t>%,V4265053</t>
  </si>
  <si>
    <t>4265053</t>
  </si>
  <si>
    <t>Specul. Allow Loss-SO2</t>
  </si>
  <si>
    <t>%,V4265058</t>
  </si>
  <si>
    <t>4265058</t>
  </si>
  <si>
    <t>Cust Savings Plan Project Exp</t>
  </si>
  <si>
    <t>%,FACCOUNT,TGL_FERC_ACCT,XDYYNNY01,N4265</t>
  </si>
  <si>
    <t>Line 49</t>
  </si>
  <si>
    <t>Other Deductions (426.5)</t>
  </si>
  <si>
    <t>Line 50</t>
  </si>
  <si>
    <t>TOTAL Other Income Deductions(Total of lines 43 thru 49)</t>
  </si>
  <si>
    <t>Line 51</t>
  </si>
  <si>
    <t>Taxes Applic. To Other Income and Deductions</t>
  </si>
  <si>
    <t>%,V408200517</t>
  </si>
  <si>
    <t>408200517</t>
  </si>
  <si>
    <t>%,V408200518</t>
  </si>
  <si>
    <t>408200518</t>
  </si>
  <si>
    <t>%,V408200519</t>
  </si>
  <si>
    <t>408200519</t>
  </si>
  <si>
    <t>%,V408200818</t>
  </si>
  <si>
    <t>408200818</t>
  </si>
  <si>
    <t>%,V408201417</t>
  </si>
  <si>
    <t>408201417</t>
  </si>
  <si>
    <t>St Lic-Registration Tax-Fees</t>
  </si>
  <si>
    <t>%,V408201418</t>
  </si>
  <si>
    <t>408201418</t>
  </si>
  <si>
    <t>%,FACCOUNT,TGL_FERC_ACCT,XDYYNNY01,NTAXES_OTHER_THN_INC</t>
  </si>
  <si>
    <t>Line 52</t>
  </si>
  <si>
    <t>Taxes Other Than Income Taxes (408.2)</t>
  </si>
  <si>
    <t>%,V4092001</t>
  </si>
  <si>
    <t>4092001</t>
  </si>
  <si>
    <t>Inc Tax, Oth Inc&amp;Ded-Federal</t>
  </si>
  <si>
    <t>%,FACCOUNT,TGL_FERC_ACCT,XDYYNNY01,NINCOME_TAX_FED_NONOP</t>
  </si>
  <si>
    <t>Federal Income Taxes NonOperating</t>
  </si>
  <si>
    <t>Line 53</t>
  </si>
  <si>
    <t>Income Taxes - Federal (409.2)</t>
  </si>
  <si>
    <t>%,V409200217</t>
  </si>
  <si>
    <t>409200217</t>
  </si>
  <si>
    <t>Inc Tax Oth Inc  Ded - State</t>
  </si>
  <si>
    <t>%,V409200218</t>
  </si>
  <si>
    <t>409200218</t>
  </si>
  <si>
    <t>%,V409200219</t>
  </si>
  <si>
    <t>409200219</t>
  </si>
  <si>
    <t>%,FACCOUNT,TGL_FERC_ACCT,XDYYNNY01,NINCOME_TAX_OTH_NONOP</t>
  </si>
  <si>
    <t>Line 54</t>
  </si>
  <si>
    <t>Income Taxes - Other (409.2)</t>
  </si>
  <si>
    <t>%,V4102001</t>
  </si>
  <si>
    <t>4102001</t>
  </si>
  <si>
    <t>Prov Def I/T Oth I&amp;D - Federal</t>
  </si>
  <si>
    <t>%,FACCOUNT,TGL_FERC_ACCT,XDYYNNY01,NPROV_FOR_DEF_TAX_NON</t>
  </si>
  <si>
    <t>Line 55</t>
  </si>
  <si>
    <t>Provision for Deferred Inc. Taxes (410.2)</t>
  </si>
  <si>
    <t>%,V4112001</t>
  </si>
  <si>
    <t>4112001</t>
  </si>
  <si>
    <t>Prv Def I/T-Cr Oth I&amp;D-Fed</t>
  </si>
  <si>
    <t>%,R,FACCOUNT,TGL_FERC_ACCT,XDYYNNY01,NPROV_DEF_TX_NON_CR</t>
  </si>
  <si>
    <t>Line 56</t>
  </si>
  <si>
    <t xml:space="preserve">(Less) Provision for Deferred Income Taxes-Cr (411.2) </t>
  </si>
  <si>
    <t>%,FACCOUNT,TGL_FERC_ACCT,XDYYNNY01,NINVESTMENT_TAX</t>
  </si>
  <si>
    <t>Line 57</t>
  </si>
  <si>
    <t>Investment Tax Credit Adj.-Net (411.5)</t>
  </si>
  <si>
    <t>%,R,FACCOUNT,TGL_FERC_ACCT,XDYYNNY01,N420</t>
  </si>
  <si>
    <t>Line 58</t>
  </si>
  <si>
    <t>(Less) Investment Tax Credits (420)</t>
  </si>
  <si>
    <t>Line 59</t>
  </si>
  <si>
    <t>TOTAL Taxes on Other Income and Deductions (Total of lines 52-58)</t>
  </si>
  <si>
    <t>Line 60</t>
  </si>
  <si>
    <t>Net Other Income and Deductions (Total of lines 41, 50, 59)</t>
  </si>
  <si>
    <t>Line 61</t>
  </si>
  <si>
    <t xml:space="preserve">Interest Charges </t>
  </si>
  <si>
    <t>%,V4270002</t>
  </si>
  <si>
    <t>4270002</t>
  </si>
  <si>
    <t>Int on LTD - Install Pur Contr</t>
  </si>
  <si>
    <t>%,V4270005</t>
  </si>
  <si>
    <t>4270005</t>
  </si>
  <si>
    <t>Int on LTD - Other LTD</t>
  </si>
  <si>
    <t>%,V4270006</t>
  </si>
  <si>
    <t>4270006</t>
  </si>
  <si>
    <t>Int on LTD - Sen Unsec Notes</t>
  </si>
  <si>
    <t>%,FACCOUNT,TGL_FERC_ACCT,XDYYNNY01,NINT_LONG-TERM_DEBT</t>
  </si>
  <si>
    <t>Line 62</t>
  </si>
  <si>
    <t>Interest on Long-Term Debt (427)</t>
  </si>
  <si>
    <t>%,V4280002</t>
  </si>
  <si>
    <t>4280002</t>
  </si>
  <si>
    <t>Amrtz Debt Dscnt&amp;Exp-Instl Pur</t>
  </si>
  <si>
    <t>%,V4280003</t>
  </si>
  <si>
    <t>4280003</t>
  </si>
  <si>
    <t>Amrtz Debt Dscnt&amp;Exp-N/P</t>
  </si>
  <si>
    <t>%,V4280006</t>
  </si>
  <si>
    <t>4280006</t>
  </si>
  <si>
    <t>Amrtz Dscnt&amp;Exp-Sn Unsec Note</t>
  </si>
  <si>
    <t>%,FACCOUNT,TGL_FERC_ACCT,XDYYNNY01,NAMORT_DEBT_DISC&amp;EXP</t>
  </si>
  <si>
    <t>Line 63</t>
  </si>
  <si>
    <t>Amort. Of Debt Disc. And Expense (428)</t>
  </si>
  <si>
    <t>%,V4281004</t>
  </si>
  <si>
    <t>4281004</t>
  </si>
  <si>
    <t>Amrtz Loss Rcquired Debt-Dbnt</t>
  </si>
  <si>
    <t>%,FACCOUNT,TGL_FERC_ACCT,XDYYNNY01,NAMORT_LOSS_REACQ_DBT</t>
  </si>
  <si>
    <t>Line 64</t>
  </si>
  <si>
    <t>Amortization of Loss on Reacquired Debt (428.1)</t>
  </si>
  <si>
    <t>%,R,FACCOUNT,TGL_FERC_ACCT,XDYYNNY01,NAMORT_DBT_PREM</t>
  </si>
  <si>
    <t>Line 65</t>
  </si>
  <si>
    <t>(Less) Amort. Of Premium on Debt-Credit (429)</t>
  </si>
  <si>
    <t>%,R,FACCOUNT,TGL_FERC_ACCT,XDYYNNY01,NAMORT_GAIN_REAQUIRED</t>
  </si>
  <si>
    <t>Line 66</t>
  </si>
  <si>
    <t>(Less) Amortization of Gain on Reacquired Debt-Credit (429.1)</t>
  </si>
  <si>
    <t>%,V4300001</t>
  </si>
  <si>
    <t>4300001</t>
  </si>
  <si>
    <t>Interest Exp - Assoc Non-CBP</t>
  </si>
  <si>
    <t>%,V4300003</t>
  </si>
  <si>
    <t>4300003</t>
  </si>
  <si>
    <t>Int to Assoc Co - CBP</t>
  </si>
  <si>
    <t>%,FACCOUNT,TGL_FERC_ACCT,XDYYNNY01,NINTEREST_ASSOC_COS</t>
  </si>
  <si>
    <t>Line 67</t>
  </si>
  <si>
    <t>Interest on Debt to Assoc. Companies (430)</t>
  </si>
  <si>
    <t>%,V4310001</t>
  </si>
  <si>
    <t>4310001</t>
  </si>
  <si>
    <t>Other Interest Expense</t>
  </si>
  <si>
    <t>%,V4310002</t>
  </si>
  <si>
    <t>4310002</t>
  </si>
  <si>
    <t>Interest on Customer Deposits</t>
  </si>
  <si>
    <t>%,V4310007</t>
  </si>
  <si>
    <t>4310007</t>
  </si>
  <si>
    <t>Lines Of Credit</t>
  </si>
  <si>
    <t>%,V4310022</t>
  </si>
  <si>
    <t>4310022</t>
  </si>
  <si>
    <t>Interest Expense - Federal Tax</t>
  </si>
  <si>
    <t>%,V4310023</t>
  </si>
  <si>
    <t>4310023</t>
  </si>
  <si>
    <t>Interest Expense - State Tax</t>
  </si>
  <si>
    <t>%,FACCOUNT,TGL_FERC_ACCT,XDYYNNY01,NOTH_INTEREST_EXP</t>
  </si>
  <si>
    <t>Line 68</t>
  </si>
  <si>
    <t>Other Interest Expense (431)</t>
  </si>
  <si>
    <t>%,V4320000</t>
  </si>
  <si>
    <t>4320000</t>
  </si>
  <si>
    <t>Allw Brrwed Fnds Used Cnstr-Cr</t>
  </si>
  <si>
    <t>%,R,FACCOUNT,TGL_FERC_ACCT,XDYYNNY01,NAFUDC-BRWD_FUNDS-CR</t>
  </si>
  <si>
    <t>Line 69</t>
  </si>
  <si>
    <t>(Less) Allowance for Borrowed Funds Used During Construction-Cr. (432)</t>
  </si>
  <si>
    <t>Line 70</t>
  </si>
  <si>
    <t>Net Interest Charges (Total of lines 62 thru 69)</t>
  </si>
  <si>
    <t>Line 71</t>
  </si>
  <si>
    <t>Income Before Extraordinary Items (Total of lines 27, 60 and 70)</t>
  </si>
  <si>
    <t>Line 72</t>
  </si>
  <si>
    <t>Extraordinary Items</t>
  </si>
  <si>
    <t>%,R,FACCOUNT,TGL_FERC_ACCT,XDYYNNY01,NEXTRAORDINARY_INCOME</t>
  </si>
  <si>
    <t>Line 73</t>
  </si>
  <si>
    <t>Extraordinary Income (434)</t>
  </si>
  <si>
    <t>%,FACCOUNT,TGL_FERC_ACCT,XDYYNNY01,NEXTRAORDINARY_DEDUCT</t>
  </si>
  <si>
    <t>Line 74</t>
  </si>
  <si>
    <t>(Less) Extraordinary Deductions (435)</t>
  </si>
  <si>
    <t>Line 75</t>
  </si>
  <si>
    <t>Net Extraordinary Items (Total of line 73 less line 74)</t>
  </si>
  <si>
    <t>%,FACCOUNT,TGL_FERC_ACCT,XDYYNNY01,NINC_TX_FED_&amp;_OTH_EXT</t>
  </si>
  <si>
    <t>Line 76</t>
  </si>
  <si>
    <t>Income Taxes-Federal and Other (409.3)</t>
  </si>
  <si>
    <t>Line 77</t>
  </si>
  <si>
    <t>Extraordinary Items After Taxes (line 75 less line 76)</t>
  </si>
  <si>
    <t>Line 78</t>
  </si>
  <si>
    <t>Net Income (Total of line 71 and 77)</t>
  </si>
  <si>
    <t>%,FACCOUNT,TGL_FERC_ACCT,NINCOME_STATEMENT</t>
  </si>
  <si>
    <t>Net Income Verification</t>
  </si>
  <si>
    <t>This line should be zero</t>
  </si>
  <si>
    <t xml:space="preserve">Report as of Date: </t>
  </si>
  <si>
    <t>2020-03-31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</si>
  <si>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</si>
  <si>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</si>
  <si>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</si>
  <si>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</si>
  <si>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</si>
  <si>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</si>
  <si>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Operator</t>
  </si>
  <si>
    <t>S295458</t>
  </si>
  <si>
    <t>RID   Report ID</t>
  </si>
  <si>
    <t>FERC_IS1</t>
  </si>
  <si>
    <t>LYN   Report Layout</t>
  </si>
  <si>
    <t>BUN   Business Unit</t>
  </si>
  <si>
    <t>Error</t>
  </si>
  <si>
    <t>RBN   Report Request</t>
  </si>
  <si>
    <t>Kentucky Power Integrated Elim</t>
  </si>
  <si>
    <t>RBU   Request Bus Unit</t>
  </si>
  <si>
    <t>X992</t>
  </si>
  <si>
    <t>SCN   Scope Decrip</t>
  </si>
  <si>
    <t>SCD   Scope Description</t>
  </si>
  <si>
    <t>KYP CORP CONSOLIDATED</t>
  </si>
  <si>
    <t>SFD   Scope Field Descr</t>
  </si>
  <si>
    <t>SFV   Scope Field Value</t>
  </si>
  <si>
    <t>STN   Scope Tree Name</t>
  </si>
  <si>
    <t>GL_PRPT_CONS</t>
  </si>
  <si>
    <t>Elapsed Run Time</t>
  </si>
  <si>
    <t>Performance : GL_FERC_ACCT</t>
  </si>
  <si>
    <t>YSNYN</t>
  </si>
  <si>
    <t>Performance: GL_PRPT_CONS</t>
  </si>
  <si>
    <t>Reserved Section</t>
  </si>
  <si>
    <t>Run Date: 04/06/2020  10:54 PM</t>
  </si>
  <si>
    <t>V2099-01-01 Acct: GL_FERC_ACCT      BU: GL_PRPT_CONS</t>
  </si>
  <si>
    <t>00:01:00</t>
  </si>
  <si>
    <t>Over/Under</t>
  </si>
  <si>
    <t>ES FORM 3.15</t>
  </si>
  <si>
    <t>KENTUCKY POWER COMPANY - ENVIRONMENTAL SURCHARGE REPORT</t>
  </si>
  <si>
    <t>CURRENT PERIOD REVENUE REQUIREMENT</t>
  </si>
  <si>
    <t xml:space="preserve">       MITCHELL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</si>
  <si>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</si>
  <si>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</si>
  <si>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</si>
  <si>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</si>
  <si>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</si>
  <si>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</si>
  <si>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</si>
  <si>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</si>
  <si>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</si>
  <si>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</si>
  <si>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</si>
  <si>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</si>
  <si>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</si>
  <si>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</si>
  <si>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</si>
  <si>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</si>
  <si>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</si>
  <si>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</si>
  <si>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</si>
  <si>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</si>
  <si>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</si>
  <si>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</si>
  <si>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</si>
  <si>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</si>
  <si>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</si>
  <si>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>Less Federal Income Taxes (Ln 13*21%)</t>
  </si>
  <si>
    <t>ML FGD Revenue Requirement</t>
  </si>
  <si>
    <t>Marshall County, WV rate</t>
  </si>
  <si>
    <t>Less State Income Taxes (Ln 4 x 5.8545)</t>
  </si>
  <si>
    <t>Gross-up for Uncollectible Expense &amp; KPSC Maint Fee (Ln 40 * .006093)</t>
  </si>
  <si>
    <t>Gross-up for Uncollectible Expense &amp; KPSC Maint Fee (Ln 25 * .006093)</t>
  </si>
  <si>
    <t>As of                                           3/31/2020*</t>
  </si>
  <si>
    <t>BILLED &amp; ACCRUED SURCHARGES</t>
  </si>
  <si>
    <t>RS</t>
  </si>
  <si>
    <t>RS LMTOD</t>
  </si>
  <si>
    <t>RS TOD</t>
  </si>
  <si>
    <t>SGS TOD</t>
  </si>
  <si>
    <t>GS-NM</t>
  </si>
  <si>
    <t>GS-AF</t>
  </si>
  <si>
    <t>GS-SEC</t>
  </si>
  <si>
    <t>GSLMTOD</t>
  </si>
  <si>
    <t>MGSTOD</t>
  </si>
  <si>
    <t>GS-PRI</t>
  </si>
  <si>
    <t>GS-SUB</t>
  </si>
  <si>
    <t>LGS-SEC</t>
  </si>
  <si>
    <t>LGSLMTOD</t>
  </si>
  <si>
    <t>LGS-SEC TOD</t>
  </si>
  <si>
    <t>LGS-PRI TOD</t>
  </si>
  <si>
    <t>LGS-PRI</t>
  </si>
  <si>
    <t>LGS-SUB</t>
  </si>
  <si>
    <t>LGS-TRAN</t>
  </si>
  <si>
    <t>PS-SEC</t>
  </si>
  <si>
    <t>PS-PRI</t>
  </si>
  <si>
    <t>IGS-SEC</t>
  </si>
  <si>
    <t>IGS-PRI</t>
  </si>
  <si>
    <t>IGS-SUB</t>
  </si>
  <si>
    <t>IGS-TRAN</t>
  </si>
  <si>
    <t>SL</t>
  </si>
  <si>
    <t>MW</t>
  </si>
  <si>
    <t>Environmental</t>
  </si>
  <si>
    <t>Surcharge</t>
  </si>
  <si>
    <t>Revenue</t>
  </si>
  <si>
    <t>Annual Rev Req</t>
  </si>
  <si>
    <t>Non FGD-Non Rockport</t>
  </si>
  <si>
    <t>Now matches all AG-KIUC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</si>
</sst>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%"/>
    <numFmt numFmtId="167" formatCode="0_);\(0\)"/>
    <numFmt numFmtId="168" formatCode="&quot;$&quot;#,##0.00"/>
    <numFmt numFmtId="169" formatCode="#,##0.000_);\(#,##0.000\)"/>
    <numFmt numFmtId="170" formatCode="&quot;$&quot;#,##0"/>
    <numFmt numFmtId="171" formatCode="_(* #,##0_);_(* \(#,##0\);_(* &quot;-&quot;??_);_(@_)"/>
    <numFmt numFmtId="172" formatCode="0.0%;[Red]\(0.0\)%"/>
    <numFmt numFmtId="173" formatCode="&quot;ID: &quot;\ #,##0"/>
    <numFmt numFmtId="174" formatCode="0.00%_);[Red]\(0.00%\)"/>
    <numFmt numFmtId="175" formatCode="0.000%"/>
    <numFmt numFmtId="176" formatCode="0.000000"/>
    <numFmt numFmtId="177" formatCode="#,##0.0000_);\(#,##0.0000\)"/>
    <numFmt numFmtId="178" formatCode="_(* #,##0.0000_);_(* \(#,##0.0000\);_(* &quot;-&quot;??_);_(@_)"/>
    <numFmt numFmtId="179" formatCode="0.000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 Unicode MS"/>
      <family val="2"/>
    </font>
    <font>
      <b/>
      <u/>
      <sz val="10"/>
      <name val="Times New Roman"/>
      <family val="1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indexed="8"/>
      <name val="Arial"/>
      <family val="2"/>
    </font>
    <font>
      <b/>
      <sz val="10"/>
      <color indexed="33"/>
      <name val="Arial"/>
      <family val="2"/>
    </font>
    <font>
      <sz val="10"/>
      <color indexed="14"/>
      <name val="Arial"/>
      <family val="2"/>
    </font>
    <font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name val="Arial MT"/>
    </font>
    <font>
      <sz val="10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8" applyNumberFormat="0" applyAlignment="0" applyProtection="0"/>
    <xf numFmtId="0" fontId="22" fillId="21" borderId="1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8" applyNumberFormat="0" applyAlignment="0" applyProtection="0"/>
    <xf numFmtId="0" fontId="29" fillId="0" borderId="23" applyNumberFormat="0" applyFill="0" applyAlignment="0" applyProtection="0"/>
    <xf numFmtId="0" fontId="30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7" fillId="0" borderId="0"/>
    <xf numFmtId="0" fontId="14" fillId="0" borderId="0"/>
    <xf numFmtId="0" fontId="7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8" fillId="0" borderId="0"/>
    <xf numFmtId="0" fontId="35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24" applyNumberFormat="0" applyFont="0" applyAlignment="0" applyProtection="0"/>
    <xf numFmtId="0" fontId="31" fillId="20" borderId="2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0" borderId="0" applyNumberFormat="0" applyFill="0" applyBorder="0" applyAlignment="0" applyProtection="0"/>
  </cellStyleXfs>
  <cellXfs count="505">
    <xf numFmtId="0" fontId="0" fillId="0" borderId="0" xfId="0"/>
    <xf numFmtId="0" fontId="3" fillId="0" borderId="0" xfId="0" applyFont="1"/>
    <xf numFmtId="0" fontId="4" fillId="0" borderId="1" xfId="3" applyFont="1" applyBorder="1"/>
    <xf numFmtId="0" fontId="4" fillId="0" borderId="2" xfId="3" applyFont="1" applyBorder="1"/>
    <xf numFmtId="17" fontId="4" fillId="0" borderId="3" xfId="3" applyNumberFormat="1" applyFont="1" applyBorder="1" applyAlignment="1">
      <alignment horizontal="center" wrapText="1"/>
    </xf>
    <xf numFmtId="0" fontId="3" fillId="0" borderId="4" xfId="3" applyFont="1" applyBorder="1"/>
    <xf numFmtId="0" fontId="3" fillId="0" borderId="0" xfId="3" applyFont="1" applyBorder="1"/>
    <xf numFmtId="0" fontId="3" fillId="0" borderId="5" xfId="3" applyFont="1" applyBorder="1"/>
    <xf numFmtId="164" fontId="5" fillId="0" borderId="5" xfId="4" applyNumberFormat="1" applyFont="1" applyBorder="1"/>
    <xf numFmtId="164" fontId="3" fillId="0" borderId="5" xfId="3" applyNumberFormat="1" applyFont="1" applyBorder="1"/>
    <xf numFmtId="0" fontId="3" fillId="0" borderId="4" xfId="3" applyFont="1" applyFill="1" applyBorder="1"/>
    <xf numFmtId="0" fontId="3" fillId="0" borderId="0" xfId="3" applyFont="1" applyFill="1" applyBorder="1"/>
    <xf numFmtId="164" fontId="3" fillId="0" borderId="5" xfId="3" applyNumberFormat="1" applyFont="1" applyFill="1" applyBorder="1"/>
    <xf numFmtId="164" fontId="3" fillId="0" borderId="7" xfId="3" applyNumberFormat="1" applyFont="1" applyBorder="1"/>
    <xf numFmtId="0" fontId="4" fillId="0" borderId="4" xfId="3" applyFont="1" applyBorder="1" applyAlignment="1">
      <alignment horizontal="right"/>
    </xf>
    <xf numFmtId="0" fontId="4" fillId="0" borderId="0" xfId="3" applyFont="1" applyBorder="1"/>
    <xf numFmtId="44" fontId="5" fillId="0" borderId="5" xfId="1" applyFont="1" applyBorder="1"/>
    <xf numFmtId="164" fontId="5" fillId="0" borderId="5" xfId="1" applyNumberFormat="1" applyFont="1" applyBorder="1"/>
    <xf numFmtId="164" fontId="5" fillId="0" borderId="5" xfId="3" applyNumberFormat="1" applyFont="1" applyBorder="1"/>
    <xf numFmtId="164" fontId="3" fillId="0" borderId="5" xfId="3" quotePrefix="1" applyNumberFormat="1" applyFont="1" applyBorder="1" applyAlignment="1">
      <alignment horizontal="center"/>
    </xf>
    <xf numFmtId="164" fontId="3" fillId="0" borderId="5" xfId="6" applyNumberFormat="1" applyFont="1" applyBorder="1"/>
    <xf numFmtId="0" fontId="4" fillId="0" borderId="9" xfId="3" applyFont="1" applyBorder="1" applyAlignment="1">
      <alignment horizontal="right"/>
    </xf>
    <xf numFmtId="0" fontId="4" fillId="0" borderId="10" xfId="3" applyFont="1" applyBorder="1"/>
    <xf numFmtId="0" fontId="4" fillId="0" borderId="3" xfId="3" applyFont="1" applyBorder="1"/>
    <xf numFmtId="17" fontId="4" fillId="0" borderId="12" xfId="3" applyNumberFormat="1" applyFont="1" applyBorder="1" applyAlignment="1">
      <alignment horizontal="center" wrapText="1"/>
    </xf>
    <xf numFmtId="0" fontId="3" fillId="0" borderId="5" xfId="3" applyFont="1" applyFill="1" applyBorder="1"/>
    <xf numFmtId="0" fontId="3" fillId="0" borderId="13" xfId="3" applyFont="1" applyFill="1" applyBorder="1"/>
    <xf numFmtId="164" fontId="5" fillId="0" borderId="13" xfId="4" applyNumberFormat="1" applyFont="1" applyFill="1" applyBorder="1"/>
    <xf numFmtId="164" fontId="3" fillId="0" borderId="13" xfId="3" applyNumberFormat="1" applyFont="1" applyFill="1" applyBorder="1"/>
    <xf numFmtId="164" fontId="5" fillId="0" borderId="13" xfId="3" applyNumberFormat="1" applyFont="1" applyFill="1" applyBorder="1"/>
    <xf numFmtId="164" fontId="3" fillId="0" borderId="14" xfId="3" applyNumberFormat="1" applyFont="1" applyFill="1" applyBorder="1"/>
    <xf numFmtId="0" fontId="4" fillId="0" borderId="4" xfId="3" applyFont="1" applyFill="1" applyBorder="1" applyAlignment="1">
      <alignment horizontal="right"/>
    </xf>
    <xf numFmtId="0" fontId="4" fillId="0" borderId="5" xfId="3" applyFont="1" applyFill="1" applyBorder="1"/>
    <xf numFmtId="0" fontId="3" fillId="0" borderId="4" xfId="3" applyFont="1" applyFill="1" applyBorder="1" applyAlignment="1">
      <alignment horizontal="right"/>
    </xf>
    <xf numFmtId="0" fontId="5" fillId="0" borderId="4" xfId="3" applyFont="1" applyFill="1" applyBorder="1" applyAlignment="1">
      <alignment horizontal="right"/>
    </xf>
    <xf numFmtId="164" fontId="3" fillId="0" borderId="13" xfId="7" applyNumberFormat="1" applyFont="1" applyBorder="1"/>
    <xf numFmtId="0" fontId="4" fillId="0" borderId="9" xfId="3" applyFont="1" applyFill="1" applyBorder="1" applyAlignment="1">
      <alignment horizontal="right"/>
    </xf>
    <xf numFmtId="9" fontId="4" fillId="0" borderId="11" xfId="3" applyNumberFormat="1" applyFont="1" applyFill="1" applyBorder="1"/>
    <xf numFmtId="0" fontId="3" fillId="0" borderId="0" xfId="0" applyFont="1" applyAlignment="1">
      <alignment horizontal="right"/>
    </xf>
    <xf numFmtId="44" fontId="3" fillId="0" borderId="0" xfId="1" applyFont="1"/>
    <xf numFmtId="166" fontId="3" fillId="0" borderId="0" xfId="2" applyNumberFormat="1" applyFont="1"/>
    <xf numFmtId="0" fontId="3" fillId="0" borderId="0" xfId="0" applyFont="1" applyAlignment="1">
      <alignment horizontal="left"/>
    </xf>
    <xf numFmtId="17" fontId="6" fillId="0" borderId="0" xfId="0" applyNumberFormat="1" applyFont="1" applyAlignment="1">
      <alignment horizontal="center"/>
    </xf>
    <xf numFmtId="0" fontId="6" fillId="0" borderId="0" xfId="0" applyFont="1"/>
    <xf numFmtId="166" fontId="3" fillId="0" borderId="0" xfId="0" applyNumberFormat="1" applyFont="1"/>
    <xf numFmtId="164" fontId="3" fillId="0" borderId="0" xfId="0" applyNumberFormat="1" applyFont="1"/>
    <xf numFmtId="0" fontId="10" fillId="0" borderId="0" xfId="9" applyFont="1"/>
    <xf numFmtId="0" fontId="10" fillId="0" borderId="0" xfId="9" applyFont="1" applyAlignment="1">
      <alignment horizontal="right"/>
    </xf>
    <xf numFmtId="49" fontId="10" fillId="0" borderId="0" xfId="9" applyNumberFormat="1" applyFont="1" applyAlignment="1">
      <alignment horizontal="center" wrapText="1"/>
    </xf>
    <xf numFmtId="0" fontId="10" fillId="0" borderId="0" xfId="9" applyFont="1" applyAlignment="1">
      <alignment horizontal="center"/>
    </xf>
    <xf numFmtId="170" fontId="5" fillId="0" borderId="0" xfId="392" applyNumberFormat="1" applyFont="1"/>
    <xf numFmtId="168" fontId="10" fillId="0" borderId="0" xfId="9" applyNumberFormat="1" applyFont="1"/>
    <xf numFmtId="170" fontId="5" fillId="0" borderId="0" xfId="392" applyNumberFormat="1" applyFont="1" applyBorder="1"/>
    <xf numFmtId="168" fontId="10" fillId="0" borderId="0" xfId="9" applyNumberFormat="1" applyFont="1" applyBorder="1"/>
    <xf numFmtId="0" fontId="10" fillId="0" borderId="0" xfId="9" applyFont="1" applyBorder="1"/>
    <xf numFmtId="0" fontId="13" fillId="0" borderId="0" xfId="9" applyFont="1"/>
    <xf numFmtId="5" fontId="13" fillId="0" borderId="0" xfId="431" applyNumberFormat="1" applyFont="1" applyBorder="1" applyAlignment="1">
      <alignment horizontal="right"/>
    </xf>
    <xf numFmtId="164" fontId="10" fillId="0" borderId="0" xfId="392" applyNumberFormat="1" applyFont="1" applyFill="1" applyAlignment="1">
      <alignment horizontal="right"/>
    </xf>
    <xf numFmtId="169" fontId="10" fillId="0" borderId="0" xfId="431" applyNumberFormat="1" applyFont="1" applyFill="1" applyBorder="1" applyAlignment="1">
      <alignment horizontal="right"/>
    </xf>
    <xf numFmtId="0" fontId="10" fillId="0" borderId="0" xfId="431" applyFont="1" applyFill="1" applyBorder="1" applyAlignment="1">
      <alignment horizontal="right"/>
    </xf>
    <xf numFmtId="171" fontId="10" fillId="0" borderId="0" xfId="9" applyNumberFormat="1" applyFont="1"/>
    <xf numFmtId="0" fontId="13" fillId="0" borderId="0" xfId="9" applyFont="1" applyAlignment="1">
      <alignment horizontal="right"/>
    </xf>
    <xf numFmtId="164" fontId="13" fillId="0" borderId="0" xfId="1" applyNumberFormat="1" applyFont="1"/>
    <xf numFmtId="49" fontId="13" fillId="0" borderId="0" xfId="9" applyNumberFormat="1" applyFont="1" applyAlignment="1">
      <alignment horizontal="center" wrapText="1"/>
    </xf>
    <xf numFmtId="49" fontId="17" fillId="0" borderId="0" xfId="9" applyNumberFormat="1" applyFont="1" applyAlignment="1">
      <alignment horizontal="center" wrapText="1"/>
    </xf>
    <xf numFmtId="37" fontId="13" fillId="0" borderId="0" xfId="9" applyNumberFormat="1" applyFont="1" applyAlignment="1">
      <alignment horizontal="center"/>
    </xf>
    <xf numFmtId="0" fontId="3" fillId="0" borderId="0" xfId="464" applyFont="1"/>
    <xf numFmtId="165" fontId="3" fillId="0" borderId="0" xfId="464" applyNumberFormat="1" applyFont="1"/>
    <xf numFmtId="9" fontId="3" fillId="0" borderId="0" xfId="464" applyNumberFormat="1" applyFont="1"/>
    <xf numFmtId="37" fontId="13" fillId="0" borderId="0" xfId="9" applyNumberFormat="1" applyFont="1" applyFill="1" applyAlignment="1">
      <alignment horizontal="center"/>
    </xf>
    <xf numFmtId="0" fontId="13" fillId="0" borderId="0" xfId="9" applyFont="1" applyFill="1"/>
    <xf numFmtId="49" fontId="17" fillId="0" borderId="0" xfId="9" applyNumberFormat="1" applyFont="1" applyFill="1" applyAlignment="1">
      <alignment horizontal="left"/>
    </xf>
    <xf numFmtId="0" fontId="13" fillId="0" borderId="0" xfId="9" applyFont="1" applyFill="1" applyAlignment="1">
      <alignment horizontal="center"/>
    </xf>
    <xf numFmtId="49" fontId="10" fillId="0" borderId="0" xfId="9" applyNumberFormat="1" applyFont="1" applyFill="1"/>
    <xf numFmtId="164" fontId="10" fillId="0" borderId="3" xfId="1" applyNumberFormat="1" applyFont="1" applyFill="1" applyBorder="1"/>
    <xf numFmtId="164" fontId="10" fillId="0" borderId="5" xfId="1" applyNumberFormat="1" applyFont="1" applyFill="1" applyBorder="1"/>
    <xf numFmtId="49" fontId="10" fillId="0" borderId="0" xfId="9" applyNumberFormat="1" applyFont="1" applyFill="1" applyBorder="1"/>
    <xf numFmtId="164" fontId="10" fillId="0" borderId="11" xfId="1" applyNumberFormat="1" applyFont="1" applyFill="1" applyBorder="1"/>
    <xf numFmtId="164" fontId="10" fillId="0" borderId="10" xfId="1" applyNumberFormat="1" applyFont="1" applyFill="1" applyBorder="1"/>
    <xf numFmtId="164" fontId="10" fillId="0" borderId="27" xfId="1" applyNumberFormat="1" applyFont="1" applyFill="1" applyBorder="1"/>
    <xf numFmtId="0" fontId="10" fillId="0" borderId="0" xfId="9" applyFont="1" applyFill="1" applyBorder="1"/>
    <xf numFmtId="49" fontId="10" fillId="0" borderId="0" xfId="9" applyNumberFormat="1" applyFont="1" applyFill="1" applyAlignment="1">
      <alignment horizontal="left" wrapText="1"/>
    </xf>
    <xf numFmtId="49" fontId="13" fillId="0" borderId="0" xfId="9" applyNumberFormat="1" applyFont="1" applyFill="1" applyAlignment="1">
      <alignment horizontal="left"/>
    </xf>
    <xf numFmtId="49" fontId="10" fillId="0" borderId="0" xfId="9" applyNumberFormat="1" applyFont="1" applyFill="1" applyAlignment="1">
      <alignment horizontal="left"/>
    </xf>
    <xf numFmtId="49" fontId="17" fillId="0" borderId="0" xfId="9" applyNumberFormat="1" applyFont="1" applyFill="1" applyAlignment="1">
      <alignment horizontal="left" wrapText="1"/>
    </xf>
    <xf numFmtId="164" fontId="10" fillId="0" borderId="2" xfId="1" applyNumberFormat="1" applyFont="1" applyFill="1" applyBorder="1"/>
    <xf numFmtId="164" fontId="10" fillId="0" borderId="12" xfId="1" applyNumberFormat="1" applyFont="1" applyFill="1" applyBorder="1"/>
    <xf numFmtId="164" fontId="13" fillId="0" borderId="3" xfId="1" applyNumberFormat="1" applyFont="1" applyFill="1" applyBorder="1"/>
    <xf numFmtId="164" fontId="10" fillId="0" borderId="0" xfId="1" applyNumberFormat="1" applyFont="1" applyFill="1" applyBorder="1"/>
    <xf numFmtId="164" fontId="10" fillId="0" borderId="13" xfId="1" applyNumberFormat="1" applyFont="1" applyFill="1" applyBorder="1"/>
    <xf numFmtId="164" fontId="13" fillId="0" borderId="28" xfId="1" applyNumberFormat="1" applyFont="1" applyFill="1" applyBorder="1"/>
    <xf numFmtId="0" fontId="10" fillId="0" borderId="0" xfId="9" applyFont="1" applyFill="1"/>
    <xf numFmtId="0" fontId="10" fillId="0" borderId="0" xfId="507" applyFont="1" applyAlignment="1">
      <alignment horizontal="center"/>
    </xf>
    <xf numFmtId="0" fontId="10" fillId="0" borderId="0" xfId="507" applyFont="1"/>
    <xf numFmtId="0" fontId="10" fillId="0" borderId="0" xfId="507" applyFont="1" applyAlignment="1">
      <alignment horizontal="right"/>
    </xf>
    <xf numFmtId="0" fontId="10" fillId="0" borderId="0" xfId="507" applyFont="1" applyFill="1" applyAlignment="1"/>
    <xf numFmtId="44" fontId="10" fillId="0" borderId="0" xfId="9" applyNumberFormat="1" applyFont="1" applyFill="1" applyBorder="1"/>
    <xf numFmtId="0" fontId="10" fillId="0" borderId="0" xfId="9" applyFont="1" applyFill="1" applyAlignment="1">
      <alignment horizontal="center"/>
    </xf>
    <xf numFmtId="40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center"/>
    </xf>
    <xf numFmtId="49" fontId="10" fillId="0" borderId="0" xfId="434" applyNumberFormat="1" applyFont="1" applyAlignment="1">
      <alignment horizontal="left"/>
    </xf>
    <xf numFmtId="0" fontId="3" fillId="0" borderId="0" xfId="6" applyFont="1"/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horizontal="center"/>
    </xf>
    <xf numFmtId="0" fontId="17" fillId="25" borderId="0" xfId="9" applyFont="1" applyFill="1" applyAlignment="1">
      <alignment horizontal="center"/>
    </xf>
    <xf numFmtId="166" fontId="13" fillId="0" borderId="28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7" fontId="6" fillId="0" borderId="32" xfId="0" applyNumberFormat="1" applyFont="1" applyFill="1" applyBorder="1" applyAlignment="1">
      <alignment horizontal="center"/>
    </xf>
    <xf numFmtId="17" fontId="6" fillId="0" borderId="30" xfId="0" applyNumberFormat="1" applyFont="1" applyFill="1" applyBorder="1" applyAlignment="1">
      <alignment horizontal="center"/>
    </xf>
    <xf numFmtId="17" fontId="6" fillId="0" borderId="31" xfId="0" applyNumberFormat="1" applyFont="1" applyFill="1" applyBorder="1" applyAlignment="1">
      <alignment horizontal="center"/>
    </xf>
    <xf numFmtId="165" fontId="4" fillId="0" borderId="5" xfId="5" applyNumberFormat="1" applyFont="1" applyFill="1" applyBorder="1"/>
    <xf numFmtId="10" fontId="5" fillId="0" borderId="13" xfId="5" applyNumberFormat="1" applyFont="1" applyFill="1" applyBorder="1"/>
    <xf numFmtId="10" fontId="4" fillId="0" borderId="5" xfId="3" applyNumberFormat="1" applyFont="1" applyFill="1" applyBorder="1"/>
    <xf numFmtId="0" fontId="6" fillId="0" borderId="0" xfId="6" applyFont="1"/>
    <xf numFmtId="0" fontId="13" fillId="0" borderId="0" xfId="507" applyFont="1" applyFill="1" applyAlignment="1">
      <alignment horizontal="center"/>
    </xf>
    <xf numFmtId="167" fontId="6" fillId="0" borderId="0" xfId="6" applyNumberFormat="1" applyFont="1" applyAlignment="1">
      <alignment horizontal="center"/>
    </xf>
    <xf numFmtId="49" fontId="10" fillId="0" borderId="0" xfId="9" applyNumberFormat="1" applyFont="1" applyFill="1" applyAlignment="1">
      <alignment horizontal="center"/>
    </xf>
    <xf numFmtId="164" fontId="4" fillId="25" borderId="6" xfId="3" applyNumberFormat="1" applyFont="1" applyFill="1" applyBorder="1"/>
    <xf numFmtId="164" fontId="4" fillId="25" borderId="5" xfId="3" applyNumberFormat="1" applyFont="1" applyFill="1" applyBorder="1"/>
    <xf numFmtId="164" fontId="5" fillId="25" borderId="5" xfId="3" applyNumberFormat="1" applyFont="1" applyFill="1" applyBorder="1"/>
    <xf numFmtId="164" fontId="4" fillId="25" borderId="11" xfId="3" applyNumberFormat="1" applyFont="1" applyFill="1" applyBorder="1" applyAlignment="1">
      <alignment horizontal="center"/>
    </xf>
    <xf numFmtId="0" fontId="3" fillId="25" borderId="0" xfId="0" applyFont="1" applyFill="1"/>
    <xf numFmtId="164" fontId="3" fillId="25" borderId="5" xfId="3" applyNumberFormat="1" applyFont="1" applyFill="1" applyBorder="1"/>
    <xf numFmtId="0" fontId="4" fillId="0" borderId="0" xfId="3" applyFont="1" applyBorder="1" applyAlignment="1"/>
    <xf numFmtId="44" fontId="3" fillId="0" borderId="0" xfId="1" applyFont="1" applyAlignment="1">
      <alignment horizontal="left"/>
    </xf>
    <xf numFmtId="164" fontId="4" fillId="25" borderId="15" xfId="3" applyNumberFormat="1" applyFont="1" applyFill="1" applyBorder="1"/>
    <xf numFmtId="164" fontId="3" fillId="25" borderId="13" xfId="3" applyNumberFormat="1" applyFont="1" applyFill="1" applyBorder="1"/>
    <xf numFmtId="164" fontId="4" fillId="25" borderId="13" xfId="3" applyNumberFormat="1" applyFont="1" applyFill="1" applyBorder="1"/>
    <xf numFmtId="164" fontId="4" fillId="25" borderId="16" xfId="3" applyNumberFormat="1" applyFont="1" applyFill="1" applyBorder="1"/>
    <xf numFmtId="3" fontId="7" fillId="25" borderId="0" xfId="0" applyNumberFormat="1" applyFont="1" applyFill="1"/>
    <xf numFmtId="40" fontId="7" fillId="25" borderId="0" xfId="0" applyNumberFormat="1" applyFont="1" applyFill="1" applyAlignment="1">
      <alignment horizontal="left" indent="1"/>
    </xf>
    <xf numFmtId="40" fontId="7" fillId="25" borderId="0" xfId="0" applyNumberFormat="1" applyFont="1" applyFill="1" applyAlignment="1">
      <alignment horizontal="left" indent="6"/>
    </xf>
    <xf numFmtId="0" fontId="7" fillId="25" borderId="0" xfId="0" applyNumberFormat="1" applyFont="1" applyFill="1" applyAlignment="1">
      <alignment horizontal="left" indent="6"/>
    </xf>
    <xf numFmtId="37" fontId="7" fillId="25" borderId="0" xfId="0" applyNumberFormat="1" applyFont="1" applyFill="1" applyBorder="1"/>
    <xf numFmtId="43" fontId="7" fillId="26" borderId="0" xfId="38" applyFont="1" applyFill="1"/>
    <xf numFmtId="41" fontId="7" fillId="26" borderId="0" xfId="0" applyNumberFormat="1" applyFont="1" applyFill="1"/>
    <xf numFmtId="172" fontId="7" fillId="26" borderId="0" xfId="0" applyNumberFormat="1" applyFont="1" applyFill="1" applyBorder="1" applyAlignment="1">
      <alignment horizontal="right"/>
    </xf>
    <xf numFmtId="41" fontId="7" fillId="26" borderId="33" xfId="0" applyNumberFormat="1" applyFont="1" applyFill="1" applyBorder="1"/>
    <xf numFmtId="172" fontId="7" fillId="26" borderId="0" xfId="0" applyNumberFormat="1" applyFont="1" applyFill="1" applyBorder="1" applyAlignment="1">
      <alignment horizontal="left"/>
    </xf>
    <xf numFmtId="8" fontId="7" fillId="0" borderId="0" xfId="0" applyNumberFormat="1" applyFont="1" applyFill="1" applyBorder="1"/>
    <xf numFmtId="43" fontId="7" fillId="27" borderId="34" xfId="38" applyFont="1" applyFill="1" applyBorder="1"/>
    <xf numFmtId="43" fontId="7" fillId="28" borderId="0" xfId="38" applyFont="1" applyFill="1"/>
    <xf numFmtId="43" fontId="7" fillId="27" borderId="0" xfId="38" applyFont="1" applyFill="1"/>
    <xf numFmtId="3" fontId="7" fillId="0" borderId="0" xfId="0" applyNumberFormat="1" applyFont="1"/>
    <xf numFmtId="0" fontId="8" fillId="0" borderId="0" xfId="0" applyFont="1" applyAlignment="1">
      <alignment horizontal="center"/>
    </xf>
    <xf numFmtId="0" fontId="37" fillId="0" borderId="0" xfId="0" applyNumberFormat="1" applyFont="1" applyAlignment="1">
      <alignment horizontal="right"/>
    </xf>
    <xf numFmtId="39" fontId="38" fillId="0" borderId="0" xfId="0" applyNumberFormat="1" applyFont="1" applyAlignment="1">
      <alignment horizontal="left" indent="11"/>
    </xf>
    <xf numFmtId="41" fontId="8" fillId="0" borderId="0" xfId="0" applyNumberFormat="1" applyFont="1" applyAlignment="1"/>
    <xf numFmtId="0" fontId="8" fillId="0" borderId="0" xfId="0" applyFont="1" applyBorder="1" applyAlignment="1"/>
    <xf numFmtId="41" fontId="8" fillId="0" borderId="33" xfId="0" applyNumberFormat="1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/>
    <xf numFmtId="41" fontId="38" fillId="0" borderId="34" xfId="0" applyNumberFormat="1" applyFont="1" applyBorder="1" applyAlignment="1">
      <alignment horizontal="left" indent="1"/>
    </xf>
    <xf numFmtId="41" fontId="7" fillId="29" borderId="0" xfId="0" applyNumberFormat="1" applyFont="1" applyFill="1" applyBorder="1"/>
    <xf numFmtId="41" fontId="38" fillId="0" borderId="0" xfId="0" applyNumberFormat="1" applyFont="1" applyAlignment="1">
      <alignment horizontal="center"/>
    </xf>
    <xf numFmtId="41" fontId="7" fillId="0" borderId="0" xfId="0" applyNumberFormat="1" applyFont="1"/>
    <xf numFmtId="41" fontId="7" fillId="0" borderId="0" xfId="0" applyNumberFormat="1" applyFont="1" applyFill="1" applyAlignment="1">
      <alignment horizontal="right"/>
    </xf>
    <xf numFmtId="41" fontId="38" fillId="0" borderId="0" xfId="0" applyNumberFormat="1" applyFont="1" applyAlignment="1"/>
    <xf numFmtId="0" fontId="39" fillId="0" borderId="0" xfId="0" applyNumberFormat="1" applyFont="1" applyFill="1" applyAlignment="1">
      <alignment horizontal="right"/>
    </xf>
    <xf numFmtId="39" fontId="8" fillId="0" borderId="0" xfId="0" applyNumberFormat="1" applyFont="1" applyAlignment="1">
      <alignment horizontal="left" indent="14"/>
    </xf>
    <xf numFmtId="41" fontId="8" fillId="0" borderId="0" xfId="0" applyNumberFormat="1" applyFont="1" applyAlignment="1">
      <alignment horizontal="left" indent="14"/>
    </xf>
    <xf numFmtId="41" fontId="8" fillId="0" borderId="0" xfId="0" applyNumberFormat="1" applyFont="1" applyAlignment="1">
      <alignment horizontal="center"/>
    </xf>
    <xf numFmtId="41" fontId="7" fillId="0" borderId="0" xfId="0" applyNumberFormat="1" applyFont="1" applyFill="1" applyAlignment="1">
      <alignment horizontal="centerContinuous"/>
    </xf>
    <xf numFmtId="172" fontId="7" fillId="0" borderId="0" xfId="0" applyNumberFormat="1" applyFont="1" applyFill="1" applyBorder="1" applyAlignment="1">
      <alignment horizontal="centerContinuous"/>
    </xf>
    <xf numFmtId="41" fontId="7" fillId="0" borderId="33" xfId="0" applyNumberFormat="1" applyFont="1" applyFill="1" applyBorder="1"/>
    <xf numFmtId="172" fontId="7" fillId="0" borderId="0" xfId="0" applyNumberFormat="1" applyFont="1" applyFill="1" applyBorder="1" applyAlignment="1">
      <alignment horizontal="left"/>
    </xf>
    <xf numFmtId="41" fontId="7" fillId="0" borderId="34" xfId="0" applyNumberFormat="1" applyFont="1" applyFill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7" fillId="0" borderId="35" xfId="0" applyNumberFormat="1" applyFont="1" applyBorder="1" applyAlignment="1">
      <alignment horizontal="center"/>
    </xf>
    <xf numFmtId="0" fontId="39" fillId="0" borderId="35" xfId="0" applyNumberFormat="1" applyFont="1" applyFill="1" applyBorder="1" applyAlignment="1">
      <alignment horizontal="right"/>
    </xf>
    <xf numFmtId="39" fontId="8" fillId="0" borderId="35" xfId="0" applyNumberFormat="1" applyFont="1" applyFill="1" applyBorder="1" applyAlignment="1">
      <alignment horizontal="center"/>
    </xf>
    <xf numFmtId="41" fontId="8" fillId="0" borderId="35" xfId="0" applyNumberFormat="1" applyFont="1" applyFill="1" applyBorder="1" applyAlignment="1">
      <alignment horizontal="center"/>
    </xf>
    <xf numFmtId="41" fontId="8" fillId="0" borderId="35" xfId="0" applyNumberFormat="1" applyFont="1" applyFill="1" applyBorder="1" applyAlignment="1"/>
    <xf numFmtId="172" fontId="8" fillId="0" borderId="35" xfId="0" applyNumberFormat="1" applyFont="1" applyFill="1" applyBorder="1" applyAlignment="1">
      <alignment horizontal="right"/>
    </xf>
    <xf numFmtId="41" fontId="8" fillId="0" borderId="36" xfId="0" applyNumberFormat="1" applyFont="1" applyFill="1" applyBorder="1"/>
    <xf numFmtId="172" fontId="8" fillId="0" borderId="35" xfId="0" applyNumberFormat="1" applyFont="1" applyFill="1" applyBorder="1" applyAlignment="1">
      <alignment horizontal="left"/>
    </xf>
    <xf numFmtId="8" fontId="8" fillId="0" borderId="0" xfId="0" applyNumberFormat="1" applyFont="1" applyFill="1" applyBorder="1"/>
    <xf numFmtId="41" fontId="8" fillId="0" borderId="34" xfId="0" applyNumberFormat="1" applyFont="1" applyBorder="1" applyAlignment="1">
      <alignment horizontal="center"/>
    </xf>
    <xf numFmtId="173" fontId="40" fillId="0" borderId="0" xfId="0" applyNumberFormat="1" applyFont="1" applyFill="1" applyAlignment="1">
      <alignment horizontal="left"/>
    </xf>
    <xf numFmtId="3" fontId="40" fillId="0" borderId="0" xfId="0" applyNumberFormat="1" applyFont="1" applyFill="1" applyAlignment="1">
      <alignment horizontal="center"/>
    </xf>
    <xf numFmtId="39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 horizontal="centerContinuous"/>
    </xf>
    <xf numFmtId="41" fontId="7" fillId="0" borderId="33" xfId="0" applyNumberFormat="1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centerContinuous"/>
    </xf>
    <xf numFmtId="41" fontId="41" fillId="0" borderId="34" xfId="0" applyNumberFormat="1" applyFont="1" applyBorder="1" applyAlignment="1">
      <alignment horizontal="centerContinuous"/>
    </xf>
    <xf numFmtId="41" fontId="41" fillId="0" borderId="0" xfId="0" applyNumberFormat="1" applyFont="1" applyAlignment="1">
      <alignment horizontal="centerContinuous"/>
    </xf>
    <xf numFmtId="3" fontId="40" fillId="0" borderId="35" xfId="0" applyNumberFormat="1" applyFont="1" applyBorder="1" applyAlignment="1">
      <alignment horizontal="left"/>
    </xf>
    <xf numFmtId="3" fontId="40" fillId="0" borderId="35" xfId="0" applyNumberFormat="1" applyFont="1" applyBorder="1" applyAlignment="1">
      <alignment horizontal="center"/>
    </xf>
    <xf numFmtId="39" fontId="8" fillId="0" borderId="35" xfId="0" applyNumberFormat="1" applyFont="1" applyBorder="1" applyAlignment="1">
      <alignment horizontal="center"/>
    </xf>
    <xf numFmtId="41" fontId="8" fillId="0" borderId="35" xfId="0" applyNumberFormat="1" applyFont="1" applyBorder="1" applyAlignment="1">
      <alignment horizontal="center"/>
    </xf>
    <xf numFmtId="167" fontId="8" fillId="0" borderId="35" xfId="0" applyNumberFormat="1" applyFont="1" applyBorder="1" applyAlignment="1">
      <alignment horizontal="center"/>
    </xf>
    <xf numFmtId="172" fontId="8" fillId="0" borderId="35" xfId="0" applyNumberFormat="1" applyFont="1" applyFill="1" applyBorder="1" applyAlignment="1">
      <alignment horizontal="center"/>
    </xf>
    <xf numFmtId="41" fontId="8" fillId="0" borderId="36" xfId="0" applyNumberFormat="1" applyFont="1" applyFill="1" applyBorder="1" applyAlignment="1">
      <alignment horizontal="center"/>
    </xf>
    <xf numFmtId="40" fontId="8" fillId="0" borderId="0" xfId="0" applyNumberFormat="1" applyFont="1" applyFill="1" applyBorder="1" applyAlignment="1">
      <alignment horizontal="center"/>
    </xf>
    <xf numFmtId="41" fontId="8" fillId="0" borderId="37" xfId="0" applyNumberFormat="1" applyFont="1" applyBorder="1" applyAlignment="1">
      <alignment horizontal="center"/>
    </xf>
    <xf numFmtId="3" fontId="8" fillId="0" borderId="0" xfId="0" applyNumberFormat="1" applyFont="1"/>
    <xf numFmtId="3" fontId="42" fillId="0" borderId="0" xfId="0" applyNumberFormat="1" applyFont="1" applyAlignment="1">
      <alignment horizontal="left"/>
    </xf>
    <xf numFmtId="40" fontId="7" fillId="0" borderId="0" xfId="0" applyNumberFormat="1" applyFont="1"/>
    <xf numFmtId="41" fontId="8" fillId="0" borderId="0" xfId="0" applyNumberFormat="1" applyFont="1" applyFill="1"/>
    <xf numFmtId="172" fontId="8" fillId="0" borderId="38" xfId="0" applyNumberFormat="1" applyFont="1" applyFill="1" applyBorder="1" applyAlignment="1">
      <alignment horizontal="right"/>
    </xf>
    <xf numFmtId="41" fontId="8" fillId="0" borderId="33" xfId="0" applyNumberFormat="1" applyFont="1" applyFill="1" applyBorder="1"/>
    <xf numFmtId="172" fontId="8" fillId="0" borderId="0" xfId="0" applyNumberFormat="1" applyFont="1" applyFill="1" applyBorder="1" applyAlignment="1">
      <alignment horizontal="left"/>
    </xf>
    <xf numFmtId="41" fontId="7" fillId="0" borderId="34" xfId="0" applyNumberFormat="1" applyFont="1" applyFill="1" applyBorder="1"/>
    <xf numFmtId="41" fontId="7" fillId="28" borderId="0" xfId="0" applyNumberFormat="1" applyFont="1" applyFill="1" applyBorder="1"/>
    <xf numFmtId="41" fontId="7" fillId="0" borderId="0" xfId="0" applyNumberFormat="1" applyFont="1" applyFill="1" applyBorder="1"/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indent="5"/>
    </xf>
    <xf numFmtId="0" fontId="39" fillId="0" borderId="0" xfId="0" applyNumberFormat="1" applyFont="1" applyFill="1" applyBorder="1" applyAlignment="1">
      <alignment horizontal="right"/>
    </xf>
    <xf numFmtId="40" fontId="39" fillId="0" borderId="0" xfId="0" applyNumberFormat="1" applyFont="1" applyFill="1" applyBorder="1" applyAlignment="1">
      <alignment horizontal="right"/>
    </xf>
    <xf numFmtId="174" fontId="43" fillId="30" borderId="0" xfId="0" applyNumberFormat="1" applyFont="1" applyFill="1" applyBorder="1" applyAlignment="1">
      <alignment horizontal="right"/>
    </xf>
    <xf numFmtId="172" fontId="43" fillId="31" borderId="0" xfId="0" applyNumberFormat="1" applyFont="1" applyFill="1" applyBorder="1" applyAlignment="1">
      <alignment horizontal="right"/>
    </xf>
    <xf numFmtId="174" fontId="43" fillId="0" borderId="0" xfId="0" applyNumberFormat="1" applyFont="1" applyFill="1" applyBorder="1" applyAlignment="1">
      <alignment horizontal="right"/>
    </xf>
    <xf numFmtId="41" fontId="7" fillId="28" borderId="0" xfId="0" applyNumberFormat="1" applyFont="1" applyFill="1"/>
    <xf numFmtId="3" fontId="43" fillId="30" borderId="0" xfId="0" applyNumberFormat="1" applyFont="1" applyFill="1" applyBorder="1" applyAlignment="1">
      <alignment horizontal="left" indent="2"/>
    </xf>
    <xf numFmtId="38" fontId="44" fillId="30" borderId="0" xfId="0" applyNumberFormat="1" applyFont="1" applyFill="1" applyBorder="1" applyAlignment="1">
      <alignment horizontal="center"/>
    </xf>
    <xf numFmtId="174" fontId="43" fillId="30" borderId="33" xfId="0" applyNumberFormat="1" applyFont="1" applyFill="1" applyBorder="1" applyAlignment="1">
      <alignment horizontal="right"/>
    </xf>
    <xf numFmtId="40" fontId="43" fillId="30" borderId="0" xfId="0" applyNumberFormat="1" applyFont="1" applyFill="1" applyBorder="1" applyAlignment="1">
      <alignment horizontal="right"/>
    </xf>
    <xf numFmtId="172" fontId="43" fillId="30" borderId="0" xfId="0" applyNumberFormat="1" applyFont="1" applyFill="1" applyBorder="1" applyAlignment="1">
      <alignment horizontal="right"/>
    </xf>
    <xf numFmtId="40" fontId="43" fillId="30" borderId="34" xfId="0" applyNumberFormat="1" applyFont="1" applyFill="1" applyBorder="1" applyAlignment="1">
      <alignment horizontal="right"/>
    </xf>
    <xf numFmtId="174" fontId="43" fillId="28" borderId="0" xfId="0" applyNumberFormat="1" applyFont="1" applyFill="1" applyBorder="1" applyAlignment="1">
      <alignment horizontal="right"/>
    </xf>
    <xf numFmtId="38" fontId="45" fillId="0" borderId="0" xfId="0" applyNumberFormat="1" applyFont="1" applyFill="1" applyBorder="1" applyAlignment="1">
      <alignment horizontal="center"/>
    </xf>
    <xf numFmtId="172" fontId="39" fillId="0" borderId="0" xfId="0" applyNumberFormat="1" applyFont="1" applyFill="1" applyBorder="1" applyAlignment="1">
      <alignment horizontal="right"/>
    </xf>
    <xf numFmtId="3" fontId="7" fillId="0" borderId="33" xfId="0" applyNumberFormat="1" applyFont="1" applyFill="1" applyBorder="1"/>
    <xf numFmtId="172" fontId="7" fillId="0" borderId="39" xfId="515" applyNumberFormat="1" applyFont="1" applyFill="1" applyBorder="1" applyAlignment="1">
      <alignment horizontal="right"/>
    </xf>
    <xf numFmtId="174" fontId="39" fillId="0" borderId="33" xfId="0" applyNumberFormat="1" applyFont="1" applyFill="1" applyBorder="1" applyAlignment="1">
      <alignment horizontal="right"/>
    </xf>
    <xf numFmtId="172" fontId="39" fillId="0" borderId="39" xfId="0" applyNumberFormat="1" applyFont="1" applyFill="1" applyBorder="1" applyAlignment="1">
      <alignment horizontal="right"/>
    </xf>
    <xf numFmtId="40" fontId="39" fillId="0" borderId="34" xfId="0" applyNumberFormat="1" applyFont="1" applyFill="1" applyBorder="1" applyAlignment="1">
      <alignment horizontal="right"/>
    </xf>
    <xf numFmtId="3" fontId="7" fillId="28" borderId="0" xfId="0" applyNumberFormat="1" applyFont="1" applyFill="1" applyBorder="1"/>
    <xf numFmtId="40" fontId="7" fillId="0" borderId="0" xfId="0" applyNumberFormat="1" applyFont="1" applyFill="1" applyBorder="1"/>
    <xf numFmtId="172" fontId="7" fillId="0" borderId="0" xfId="515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 indent="4"/>
    </xf>
    <xf numFmtId="3" fontId="7" fillId="0" borderId="0" xfId="0" applyNumberFormat="1" applyFont="1" applyFill="1" applyBorder="1" applyAlignment="1">
      <alignment horizontal="left" indent="3"/>
    </xf>
    <xf numFmtId="38" fontId="39" fillId="0" borderId="0" xfId="0" quotePrefix="1" applyNumberFormat="1" applyFont="1" applyFill="1" applyBorder="1" applyAlignment="1">
      <alignment horizontal="center"/>
    </xf>
    <xf numFmtId="40" fontId="39" fillId="0" borderId="0" xfId="0" applyNumberFormat="1" applyFont="1" applyBorder="1" applyAlignment="1">
      <alignment horizontal="right"/>
    </xf>
    <xf numFmtId="3" fontId="38" fillId="0" borderId="33" xfId="0" applyNumberFormat="1" applyFont="1" applyFill="1" applyBorder="1"/>
    <xf numFmtId="8" fontId="7" fillId="0" borderId="33" xfId="0" applyNumberFormat="1" applyFont="1" applyFill="1" applyBorder="1"/>
    <xf numFmtId="3" fontId="38" fillId="0" borderId="0" xfId="0" applyNumberFormat="1" applyFont="1" applyFill="1" applyBorder="1"/>
    <xf numFmtId="40" fontId="39" fillId="0" borderId="34" xfId="0" applyNumberFormat="1" applyFont="1" applyBorder="1" applyAlignment="1">
      <alignment horizontal="right"/>
    </xf>
    <xf numFmtId="3" fontId="38" fillId="28" borderId="0" xfId="0" applyNumberFormat="1" applyFont="1" applyFill="1" applyBorder="1"/>
    <xf numFmtId="38" fontId="39" fillId="0" borderId="0" xfId="0" applyNumberFormat="1" applyFont="1" applyFill="1" applyBorder="1" applyAlignment="1">
      <alignment horizontal="center"/>
    </xf>
    <xf numFmtId="3" fontId="8" fillId="0" borderId="33" xfId="0" applyNumberFormat="1" applyFont="1" applyFill="1" applyBorder="1"/>
    <xf numFmtId="3" fontId="8" fillId="0" borderId="0" xfId="0" applyNumberFormat="1" applyFont="1" applyFill="1" applyBorder="1"/>
    <xf numFmtId="3" fontId="8" fillId="28" borderId="0" xfId="0" applyNumberFormat="1" applyFont="1" applyFill="1" applyBorder="1"/>
    <xf numFmtId="174" fontId="39" fillId="0" borderId="0" xfId="0" applyNumberFormat="1" applyFont="1" applyFill="1" applyBorder="1" applyAlignment="1">
      <alignment horizontal="right"/>
    </xf>
    <xf numFmtId="3" fontId="7" fillId="32" borderId="0" xfId="0" applyNumberFormat="1" applyFont="1" applyFill="1" applyBorder="1"/>
    <xf numFmtId="3" fontId="7" fillId="32" borderId="0" xfId="0" applyNumberFormat="1" applyFont="1" applyFill="1" applyBorder="1" applyAlignment="1">
      <alignment horizontal="left"/>
    </xf>
    <xf numFmtId="3" fontId="7" fillId="32" borderId="0" xfId="0" applyNumberFormat="1" applyFont="1" applyFill="1" applyBorder="1" applyAlignment="1">
      <alignment horizontal="left" indent="5"/>
    </xf>
    <xf numFmtId="38" fontId="39" fillId="32" borderId="0" xfId="0" applyNumberFormat="1" applyFont="1" applyFill="1" applyBorder="1" applyAlignment="1">
      <alignment horizontal="center"/>
    </xf>
    <xf numFmtId="40" fontId="39" fillId="32" borderId="0" xfId="0" applyNumberFormat="1" applyFont="1" applyFill="1" applyBorder="1" applyAlignment="1">
      <alignment horizontal="right"/>
    </xf>
    <xf numFmtId="40" fontId="7" fillId="32" borderId="0" xfId="0" applyNumberFormat="1" applyFont="1" applyFill="1" applyBorder="1"/>
    <xf numFmtId="172" fontId="7" fillId="32" borderId="0" xfId="515" applyNumberFormat="1" applyFont="1" applyFill="1" applyBorder="1" applyAlignment="1">
      <alignment horizontal="right"/>
    </xf>
    <xf numFmtId="3" fontId="8" fillId="32" borderId="33" xfId="0" applyNumberFormat="1" applyFont="1" applyFill="1" applyBorder="1"/>
    <xf numFmtId="8" fontId="7" fillId="32" borderId="0" xfId="0" applyNumberFormat="1" applyFont="1" applyFill="1" applyBorder="1"/>
    <xf numFmtId="8" fontId="7" fillId="32" borderId="33" xfId="0" applyNumberFormat="1" applyFont="1" applyFill="1" applyBorder="1"/>
    <xf numFmtId="172" fontId="7" fillId="32" borderId="39" xfId="515" applyNumberFormat="1" applyFont="1" applyFill="1" applyBorder="1" applyAlignment="1">
      <alignment horizontal="right"/>
    </xf>
    <xf numFmtId="3" fontId="8" fillId="32" borderId="0" xfId="0" applyNumberFormat="1" applyFont="1" applyFill="1" applyBorder="1"/>
    <xf numFmtId="40" fontId="39" fillId="32" borderId="34" xfId="0" applyNumberFormat="1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left" indent="7"/>
    </xf>
    <xf numFmtId="8" fontId="8" fillId="32" borderId="0" xfId="0" applyNumberFormat="1" applyFont="1" applyFill="1" applyBorder="1"/>
    <xf numFmtId="8" fontId="8" fillId="32" borderId="33" xfId="0" applyNumberFormat="1" applyFont="1" applyFill="1" applyBorder="1"/>
    <xf numFmtId="8" fontId="8" fillId="0" borderId="33" xfId="0" applyNumberFormat="1" applyFont="1" applyFill="1" applyBorder="1"/>
    <xf numFmtId="3" fontId="7" fillId="0" borderId="17" xfId="0" applyNumberFormat="1" applyFont="1" applyFill="1" applyBorder="1" applyAlignment="1">
      <alignment horizontal="left" indent="4"/>
    </xf>
    <xf numFmtId="38" fontId="39" fillId="0" borderId="17" xfId="0" applyNumberFormat="1" applyFont="1" applyFill="1" applyBorder="1" applyAlignment="1">
      <alignment horizontal="center"/>
    </xf>
    <xf numFmtId="40" fontId="39" fillId="0" borderId="17" xfId="0" applyNumberFormat="1" applyFont="1" applyBorder="1" applyAlignment="1">
      <alignment horizontal="right"/>
    </xf>
    <xf numFmtId="40" fontId="7" fillId="0" borderId="17" xfId="0" applyNumberFormat="1" applyFont="1" applyFill="1" applyBorder="1"/>
    <xf numFmtId="172" fontId="7" fillId="0" borderId="17" xfId="515" applyNumberFormat="1" applyFont="1" applyFill="1" applyBorder="1" applyAlignment="1">
      <alignment horizontal="right"/>
    </xf>
    <xf numFmtId="3" fontId="8" fillId="0" borderId="40" xfId="0" applyNumberFormat="1" applyFont="1" applyFill="1" applyBorder="1"/>
    <xf numFmtId="8" fontId="7" fillId="0" borderId="17" xfId="0" applyNumberFormat="1" applyFont="1" applyFill="1" applyBorder="1"/>
    <xf numFmtId="8" fontId="7" fillId="0" borderId="40" xfId="0" applyNumberFormat="1" applyFont="1" applyFill="1" applyBorder="1"/>
    <xf numFmtId="172" fontId="7" fillId="0" borderId="41" xfId="515" applyNumberFormat="1" applyFont="1" applyFill="1" applyBorder="1" applyAlignment="1">
      <alignment horizontal="right"/>
    </xf>
    <xf numFmtId="3" fontId="8" fillId="0" borderId="17" xfId="0" applyNumberFormat="1" applyFont="1" applyFill="1" applyBorder="1"/>
    <xf numFmtId="40" fontId="39" fillId="0" borderId="42" xfId="0" applyNumberFormat="1" applyFont="1" applyBorder="1" applyAlignment="1">
      <alignment horizontal="right"/>
    </xf>
    <xf numFmtId="3" fontId="8" fillId="28" borderId="17" xfId="0" applyNumberFormat="1" applyFont="1" applyFill="1" applyBorder="1"/>
    <xf numFmtId="3" fontId="8" fillId="0" borderId="0" xfId="0" applyNumberFormat="1" applyFont="1" applyFill="1" applyBorder="1" applyAlignment="1">
      <alignment horizontal="left" indent="3"/>
    </xf>
    <xf numFmtId="38" fontId="37" fillId="0" borderId="0" xfId="0" applyNumberFormat="1" applyFont="1" applyFill="1" applyBorder="1" applyAlignment="1">
      <alignment horizontal="center"/>
    </xf>
    <xf numFmtId="40" fontId="37" fillId="0" borderId="0" xfId="0" applyNumberFormat="1" applyFont="1" applyBorder="1" applyAlignment="1">
      <alignment horizontal="right"/>
    </xf>
    <xf numFmtId="40" fontId="8" fillId="0" borderId="0" xfId="0" applyNumberFormat="1" applyFont="1" applyFill="1" applyBorder="1"/>
    <xf numFmtId="172" fontId="8" fillId="0" borderId="0" xfId="515" applyNumberFormat="1" applyFont="1" applyFill="1" applyBorder="1" applyAlignment="1">
      <alignment horizontal="right"/>
    </xf>
    <xf numFmtId="172" fontId="8" fillId="0" borderId="39" xfId="515" applyNumberFormat="1" applyFont="1" applyFill="1" applyBorder="1" applyAlignment="1">
      <alignment horizontal="right"/>
    </xf>
    <xf numFmtId="40" fontId="37" fillId="0" borderId="34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left" indent="2"/>
    </xf>
    <xf numFmtId="0" fontId="46" fillId="0" borderId="0" xfId="0" quotePrefix="1" applyNumberFormat="1" applyFont="1" applyFill="1" applyBorder="1" applyAlignment="1">
      <alignment horizontal="left"/>
    </xf>
    <xf numFmtId="0" fontId="46" fillId="0" borderId="33" xfId="0" quotePrefix="1" applyNumberFormat="1" applyFont="1" applyFill="1" applyBorder="1" applyAlignment="1">
      <alignment horizontal="left"/>
    </xf>
    <xf numFmtId="40" fontId="47" fillId="0" borderId="0" xfId="0" applyNumberFormat="1" applyFont="1" applyFill="1" applyBorder="1" applyAlignment="1">
      <alignment horizontal="center"/>
    </xf>
    <xf numFmtId="40" fontId="47" fillId="0" borderId="33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left" indent="3"/>
    </xf>
    <xf numFmtId="38" fontId="39" fillId="33" borderId="0" xfId="0" applyNumberFormat="1" applyFont="1" applyFill="1" applyBorder="1" applyAlignment="1">
      <alignment horizontal="center"/>
    </xf>
    <xf numFmtId="40" fontId="39" fillId="33" borderId="0" xfId="0" applyNumberFormat="1" applyFont="1" applyFill="1" applyBorder="1" applyAlignment="1">
      <alignment horizontal="right"/>
    </xf>
    <xf numFmtId="172" fontId="39" fillId="33" borderId="0" xfId="0" applyNumberFormat="1" applyFont="1" applyFill="1" applyBorder="1" applyAlignment="1">
      <alignment horizontal="right"/>
    </xf>
    <xf numFmtId="174" fontId="39" fillId="33" borderId="0" xfId="0" applyNumberFormat="1" applyFont="1" applyFill="1" applyBorder="1" applyAlignment="1">
      <alignment horizontal="right"/>
    </xf>
    <xf numFmtId="174" fontId="39" fillId="33" borderId="33" xfId="0" applyNumberFormat="1" applyFont="1" applyFill="1" applyBorder="1" applyAlignment="1">
      <alignment horizontal="right"/>
    </xf>
    <xf numFmtId="172" fontId="39" fillId="33" borderId="39" xfId="0" applyNumberFormat="1" applyFont="1" applyFill="1" applyBorder="1" applyAlignment="1">
      <alignment horizontal="right"/>
    </xf>
    <xf numFmtId="40" fontId="39" fillId="33" borderId="34" xfId="0" applyNumberFormat="1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left" indent="4"/>
    </xf>
    <xf numFmtId="3" fontId="7" fillId="33" borderId="0" xfId="0" applyNumberFormat="1" applyFont="1" applyFill="1" applyBorder="1" applyAlignment="1">
      <alignment horizontal="left" indent="2"/>
    </xf>
    <xf numFmtId="3" fontId="7" fillId="0" borderId="17" xfId="0" applyNumberFormat="1" applyFont="1" applyFill="1" applyBorder="1"/>
    <xf numFmtId="40" fontId="39" fillId="0" borderId="17" xfId="0" applyNumberFormat="1" applyFont="1" applyFill="1" applyBorder="1" applyAlignment="1">
      <alignment horizontal="right"/>
    </xf>
    <xf numFmtId="0" fontId="46" fillId="0" borderId="17" xfId="0" quotePrefix="1" applyNumberFormat="1" applyFont="1" applyFill="1" applyBorder="1" applyAlignment="1">
      <alignment horizontal="left"/>
    </xf>
    <xf numFmtId="0" fontId="46" fillId="0" borderId="40" xfId="0" quotePrefix="1" applyNumberFormat="1" applyFont="1" applyFill="1" applyBorder="1" applyAlignment="1">
      <alignment horizontal="left"/>
    </xf>
    <xf numFmtId="40" fontId="39" fillId="0" borderId="42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left" indent="3"/>
    </xf>
    <xf numFmtId="3" fontId="7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Border="1"/>
    <xf numFmtId="3" fontId="8" fillId="0" borderId="0" xfId="0" applyNumberFormat="1" applyFont="1" applyFill="1" applyBorder="1" applyAlignment="1">
      <alignment horizontal="left" indent="1"/>
    </xf>
    <xf numFmtId="40" fontId="8" fillId="0" borderId="0" xfId="0" applyNumberFormat="1" applyFont="1" applyFill="1" applyBorder="1" applyAlignment="1">
      <alignment horizontal="right"/>
    </xf>
    <xf numFmtId="3" fontId="7" fillId="0" borderId="33" xfId="0" applyNumberFormat="1" applyFont="1" applyBorder="1"/>
    <xf numFmtId="40" fontId="8" fillId="0" borderId="34" xfId="0" applyNumberFormat="1" applyFont="1" applyFill="1" applyBorder="1" applyAlignment="1">
      <alignment horizontal="right"/>
    </xf>
    <xf numFmtId="3" fontId="8" fillId="0" borderId="0" xfId="0" applyNumberFormat="1" applyFont="1" applyBorder="1"/>
    <xf numFmtId="3" fontId="8" fillId="0" borderId="33" xfId="0" applyNumberFormat="1" applyFont="1" applyBorder="1"/>
    <xf numFmtId="40" fontId="7" fillId="0" borderId="0" xfId="0" applyNumberFormat="1" applyFont="1" applyFill="1" applyBorder="1" applyAlignment="1">
      <alignment horizontal="right"/>
    </xf>
    <xf numFmtId="40" fontId="7" fillId="0" borderId="34" xfId="0" applyNumberFormat="1" applyFont="1" applyFill="1" applyBorder="1" applyAlignment="1">
      <alignment horizontal="right"/>
    </xf>
    <xf numFmtId="41" fontId="8" fillId="0" borderId="0" xfId="38" applyNumberFormat="1" applyFont="1" applyFill="1" applyBorder="1" applyAlignment="1">
      <alignment horizontal="right"/>
    </xf>
    <xf numFmtId="41" fontId="8" fillId="0" borderId="33" xfId="0" applyNumberFormat="1" applyFont="1" applyFill="1" applyBorder="1" applyAlignment="1">
      <alignment horizontal="right"/>
    </xf>
    <xf numFmtId="40" fontId="8" fillId="0" borderId="0" xfId="0" applyNumberFormat="1" applyFont="1" applyFill="1" applyBorder="1" applyAlignment="1">
      <alignment horizontal="left"/>
    </xf>
    <xf numFmtId="41" fontId="7" fillId="0" borderId="34" xfId="0" applyNumberFormat="1" applyFont="1" applyBorder="1"/>
    <xf numFmtId="41" fontId="7" fillId="0" borderId="0" xfId="0" applyNumberFormat="1" applyFont="1" applyBorder="1"/>
    <xf numFmtId="3" fontId="7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40" fontId="7" fillId="0" borderId="0" xfId="0" applyNumberFormat="1" applyFont="1" applyFill="1"/>
    <xf numFmtId="43" fontId="7" fillId="0" borderId="0" xfId="38" applyFont="1"/>
    <xf numFmtId="43" fontId="7" fillId="0" borderId="0" xfId="38" applyFont="1" applyFill="1"/>
    <xf numFmtId="172" fontId="7" fillId="0" borderId="0" xfId="0" applyNumberFormat="1" applyFont="1" applyFill="1" applyBorder="1" applyAlignment="1">
      <alignment horizontal="right"/>
    </xf>
    <xf numFmtId="43" fontId="7" fillId="0" borderId="34" xfId="38" applyFont="1" applyFill="1" applyBorder="1"/>
    <xf numFmtId="49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indent="1"/>
    </xf>
    <xf numFmtId="43" fontId="0" fillId="0" borderId="34" xfId="38" applyFont="1" applyFill="1" applyBorder="1"/>
    <xf numFmtId="43" fontId="0" fillId="0" borderId="0" xfId="38" applyFont="1" applyFill="1"/>
    <xf numFmtId="0" fontId="0" fillId="0" borderId="0" xfId="0" applyFill="1"/>
    <xf numFmtId="3" fontId="48" fillId="0" borderId="0" xfId="0" applyNumberFormat="1" applyFont="1" applyAlignment="1">
      <alignment horizontal="center"/>
    </xf>
    <xf numFmtId="40" fontId="7" fillId="0" borderId="0" xfId="0" applyNumberFormat="1" applyFont="1" applyAlignment="1"/>
    <xf numFmtId="43" fontId="48" fillId="0" borderId="0" xfId="38" applyFont="1" applyFill="1" applyAlignment="1"/>
    <xf numFmtId="41" fontId="7" fillId="0" borderId="33" xfId="0" applyNumberFormat="1" applyFont="1" applyBorder="1"/>
    <xf numFmtId="43" fontId="8" fillId="0" borderId="0" xfId="38" applyFont="1" applyFill="1"/>
    <xf numFmtId="38" fontId="7" fillId="0" borderId="0" xfId="0" applyNumberFormat="1" applyFont="1" applyFill="1"/>
    <xf numFmtId="8" fontId="8" fillId="0" borderId="0" xfId="0" applyNumberFormat="1" applyFont="1" applyFill="1"/>
    <xf numFmtId="0" fontId="7" fillId="0" borderId="0" xfId="0" applyFont="1" applyFill="1"/>
    <xf numFmtId="43" fontId="7" fillId="0" borderId="34" xfId="38" applyFont="1" applyBorder="1"/>
    <xf numFmtId="40" fontId="47" fillId="0" borderId="0" xfId="0" applyNumberFormat="1" applyFont="1" applyFill="1" applyAlignment="1">
      <alignment horizontal="center"/>
    </xf>
    <xf numFmtId="41" fontId="7" fillId="0" borderId="0" xfId="38" applyNumberFormat="1" applyFont="1" applyFill="1"/>
    <xf numFmtId="41" fontId="7" fillId="0" borderId="0" xfId="0" applyNumberFormat="1" applyFont="1" applyFill="1"/>
    <xf numFmtId="41" fontId="0" fillId="0" borderId="34" xfId="0" applyNumberFormat="1" applyFill="1" applyBorder="1"/>
    <xf numFmtId="41" fontId="0" fillId="0" borderId="0" xfId="0" applyNumberFormat="1" applyFill="1"/>
    <xf numFmtId="0" fontId="7" fillId="34" borderId="0" xfId="0" applyFont="1" applyFill="1" applyBorder="1"/>
    <xf numFmtId="3" fontId="39" fillId="34" borderId="0" xfId="0" applyNumberFormat="1" applyFont="1" applyFill="1" applyBorder="1" applyAlignment="1">
      <alignment horizontal="left"/>
    </xf>
    <xf numFmtId="3" fontId="39" fillId="34" borderId="0" xfId="0" quotePrefix="1" applyNumberFormat="1" applyFont="1" applyFill="1" applyBorder="1" applyAlignment="1" applyProtection="1">
      <alignment horizontal="right"/>
      <protection hidden="1"/>
    </xf>
    <xf numFmtId="43" fontId="7" fillId="34" borderId="0" xfId="38" applyFont="1" applyFill="1" applyBorder="1"/>
    <xf numFmtId="41" fontId="7" fillId="0" borderId="0" xfId="38" applyNumberFormat="1" applyFont="1"/>
    <xf numFmtId="41" fontId="7" fillId="34" borderId="34" xfId="0" applyNumberFormat="1" applyFont="1" applyFill="1" applyBorder="1"/>
    <xf numFmtId="41" fontId="7" fillId="34" borderId="0" xfId="0" applyNumberFormat="1" applyFont="1" applyFill="1" applyBorder="1"/>
    <xf numFmtId="3" fontId="7" fillId="34" borderId="0" xfId="0" applyNumberFormat="1" applyFont="1" applyFill="1" applyBorder="1"/>
    <xf numFmtId="3" fontId="39" fillId="34" borderId="0" xfId="0" applyNumberFormat="1" applyFont="1" applyFill="1" applyBorder="1" applyAlignment="1">
      <alignment horizontal="right"/>
    </xf>
    <xf numFmtId="38" fontId="39" fillId="34" borderId="0" xfId="0" applyNumberFormat="1" applyFont="1" applyFill="1" applyBorder="1" applyAlignment="1">
      <alignment horizontal="left"/>
    </xf>
    <xf numFmtId="38" fontId="39" fillId="34" borderId="0" xfId="0" quotePrefix="1" applyNumberFormat="1" applyFont="1" applyFill="1" applyBorder="1" applyAlignment="1">
      <alignment horizontal="right"/>
    </xf>
    <xf numFmtId="38" fontId="7" fillId="34" borderId="0" xfId="0" applyNumberFormat="1" applyFont="1" applyFill="1" applyBorder="1"/>
    <xf numFmtId="40" fontId="7" fillId="34" borderId="0" xfId="0" applyNumberFormat="1" applyFont="1" applyFill="1" applyBorder="1"/>
    <xf numFmtId="40" fontId="39" fillId="34" borderId="0" xfId="0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right"/>
    </xf>
    <xf numFmtId="39" fontId="7" fillId="0" borderId="0" xfId="0" applyNumberFormat="1" applyFont="1"/>
    <xf numFmtId="164" fontId="5" fillId="0" borderId="5" xfId="4" applyNumberFormat="1" applyFont="1" applyFill="1" applyBorder="1"/>
    <xf numFmtId="164" fontId="3" fillId="0" borderId="7" xfId="3" applyNumberFormat="1" applyFont="1" applyFill="1" applyBorder="1"/>
    <xf numFmtId="44" fontId="5" fillId="0" borderId="5" xfId="1" applyFont="1" applyFill="1" applyBorder="1"/>
    <xf numFmtId="164" fontId="5" fillId="0" borderId="5" xfId="1" applyNumberFormat="1" applyFont="1" applyFill="1" applyBorder="1"/>
    <xf numFmtId="164" fontId="5" fillId="0" borderId="5" xfId="3" applyNumberFormat="1" applyFont="1" applyFill="1" applyBorder="1"/>
    <xf numFmtId="164" fontId="3" fillId="0" borderId="5" xfId="3" quotePrefix="1" applyNumberFormat="1" applyFont="1" applyFill="1" applyBorder="1" applyAlignment="1">
      <alignment horizontal="center"/>
    </xf>
    <xf numFmtId="164" fontId="3" fillId="0" borderId="5" xfId="6" applyNumberFormat="1" applyFont="1" applyFill="1" applyBorder="1"/>
    <xf numFmtId="0" fontId="7" fillId="0" borderId="0" xfId="471" applyAlignment="1">
      <alignment horizontal="center"/>
    </xf>
    <xf numFmtId="0" fontId="7" fillId="0" borderId="0" xfId="471"/>
    <xf numFmtId="49" fontId="7" fillId="0" borderId="0" xfId="471" applyNumberFormat="1" applyAlignment="1">
      <alignment horizontal="left"/>
    </xf>
    <xf numFmtId="0" fontId="7" fillId="0" borderId="0" xfId="471" applyFont="1"/>
    <xf numFmtId="0" fontId="7" fillId="0" borderId="0" xfId="471" applyBorder="1" applyAlignment="1">
      <alignment horizontal="center"/>
    </xf>
    <xf numFmtId="0" fontId="7" fillId="0" borderId="0" xfId="471" applyBorder="1"/>
    <xf numFmtId="49" fontId="12" fillId="0" borderId="28" xfId="450" applyNumberFormat="1" applyBorder="1" applyAlignment="1">
      <alignment horizontal="center" wrapText="1"/>
    </xf>
    <xf numFmtId="49" fontId="12" fillId="31" borderId="2" xfId="450" applyNumberFormat="1" applyFill="1" applyBorder="1" applyAlignment="1">
      <alignment wrapText="1"/>
    </xf>
    <xf numFmtId="49" fontId="12" fillId="0" borderId="43" xfId="450" applyNumberFormat="1" applyBorder="1" applyAlignment="1">
      <alignment horizontal="center" wrapText="1"/>
    </xf>
    <xf numFmtId="49" fontId="12" fillId="31" borderId="44" xfId="450" applyNumberFormat="1" applyFill="1" applyBorder="1" applyAlignment="1">
      <alignment wrapText="1"/>
    </xf>
    <xf numFmtId="49" fontId="12" fillId="0" borderId="44" xfId="450" applyNumberFormat="1" applyBorder="1" applyAlignment="1">
      <alignment horizontal="center" wrapText="1"/>
    </xf>
    <xf numFmtId="49" fontId="12" fillId="0" borderId="28" xfId="450" applyNumberFormat="1" applyFill="1" applyBorder="1" applyAlignment="1">
      <alignment wrapText="1"/>
    </xf>
    <xf numFmtId="0" fontId="12" fillId="31" borderId="44" xfId="450" applyFill="1" applyBorder="1"/>
    <xf numFmtId="0" fontId="12" fillId="0" borderId="44" xfId="450" applyBorder="1" applyAlignment="1">
      <alignment horizontal="center"/>
    </xf>
    <xf numFmtId="0" fontId="12" fillId="31" borderId="44" xfId="450" applyFill="1" applyBorder="1" applyAlignment="1">
      <alignment horizontal="center"/>
    </xf>
    <xf numFmtId="0" fontId="12" fillId="0" borderId="44" xfId="450" applyBorder="1"/>
    <xf numFmtId="49" fontId="12" fillId="0" borderId="45" xfId="450" applyNumberFormat="1" applyBorder="1" applyAlignment="1">
      <alignment horizontal="center" wrapText="1"/>
    </xf>
    <xf numFmtId="49" fontId="7" fillId="0" borderId="0" xfId="471" applyNumberFormat="1" applyBorder="1" applyAlignment="1">
      <alignment horizontal="center" wrapText="1"/>
    </xf>
    <xf numFmtId="49" fontId="12" fillId="0" borderId="4" xfId="450" applyNumberFormat="1" applyBorder="1" applyAlignment="1">
      <alignment horizontal="center" wrapText="1"/>
    </xf>
    <xf numFmtId="49" fontId="12" fillId="31" borderId="0" xfId="450" applyNumberFormat="1" applyFill="1" applyBorder="1" applyAlignment="1">
      <alignment wrapText="1"/>
    </xf>
    <xf numFmtId="49" fontId="12" fillId="0" borderId="0" xfId="450" applyNumberFormat="1" applyBorder="1" applyAlignment="1">
      <alignment horizontal="center" wrapText="1"/>
    </xf>
    <xf numFmtId="49" fontId="12" fillId="0" borderId="5" xfId="450" applyNumberFormat="1" applyFill="1" applyBorder="1" applyAlignment="1">
      <alignment wrapText="1"/>
    </xf>
    <xf numFmtId="0" fontId="12" fillId="31" borderId="0" xfId="450" applyFill="1" applyBorder="1"/>
    <xf numFmtId="0" fontId="12" fillId="0" borderId="0" xfId="450" applyBorder="1" applyAlignment="1">
      <alignment horizontal="center"/>
    </xf>
    <xf numFmtId="0" fontId="12" fillId="31" borderId="0" xfId="450" applyFill="1" applyBorder="1" applyAlignment="1">
      <alignment horizontal="center"/>
    </xf>
    <xf numFmtId="0" fontId="12" fillId="0" borderId="0" xfId="450" applyBorder="1"/>
    <xf numFmtId="49" fontId="12" fillId="0" borderId="13" xfId="450" applyNumberFormat="1" applyBorder="1" applyAlignment="1">
      <alignment horizontal="center" wrapText="1"/>
    </xf>
    <xf numFmtId="0" fontId="12" fillId="0" borderId="3" xfId="450" applyBorder="1" applyAlignment="1">
      <alignment horizontal="center"/>
    </xf>
    <xf numFmtId="0" fontId="12" fillId="31" borderId="2" xfId="450" applyFill="1" applyBorder="1"/>
    <xf numFmtId="0" fontId="12" fillId="0" borderId="2" xfId="450" applyBorder="1"/>
    <xf numFmtId="0" fontId="12" fillId="0" borderId="3" xfId="450" applyFill="1" applyBorder="1"/>
    <xf numFmtId="0" fontId="12" fillId="0" borderId="12" xfId="450" applyBorder="1"/>
    <xf numFmtId="0" fontId="0" fillId="0" borderId="5" xfId="450" applyFont="1" applyBorder="1" applyAlignment="1">
      <alignment horizontal="center"/>
    </xf>
    <xf numFmtId="0" fontId="12" fillId="0" borderId="5" xfId="450" applyFill="1" applyBorder="1"/>
    <xf numFmtId="0" fontId="0" fillId="0" borderId="0" xfId="450" applyFont="1" applyBorder="1"/>
    <xf numFmtId="10" fontId="7" fillId="0" borderId="0" xfId="471" applyNumberFormat="1" applyBorder="1"/>
    <xf numFmtId="49" fontId="12" fillId="0" borderId="0" xfId="450" applyNumberFormat="1" applyFill="1" applyBorder="1" applyAlignment="1">
      <alignment wrapText="1"/>
    </xf>
    <xf numFmtId="0" fontId="7" fillId="0" borderId="5" xfId="450" applyFont="1" applyBorder="1" applyAlignment="1">
      <alignment horizontal="center"/>
    </xf>
    <xf numFmtId="0" fontId="0" fillId="0" borderId="0" xfId="450" applyFont="1" applyBorder="1" applyAlignment="1">
      <alignment horizontal="center"/>
    </xf>
    <xf numFmtId="175" fontId="12" fillId="0" borderId="0" xfId="450" applyNumberFormat="1" applyBorder="1"/>
    <xf numFmtId="177" fontId="7" fillId="0" borderId="0" xfId="471" applyNumberFormat="1" applyBorder="1"/>
    <xf numFmtId="10" fontId="8" fillId="0" borderId="0" xfId="450" applyNumberFormat="1" applyFont="1" applyBorder="1"/>
    <xf numFmtId="10" fontId="8" fillId="0" borderId="0" xfId="471" applyNumberFormat="1" applyFont="1" applyBorder="1" applyAlignment="1">
      <alignment horizontal="center" wrapText="1"/>
    </xf>
    <xf numFmtId="0" fontId="12" fillId="0" borderId="13" xfId="450" applyBorder="1"/>
    <xf numFmtId="0" fontId="0" fillId="0" borderId="11" xfId="450" applyFont="1" applyBorder="1" applyAlignment="1">
      <alignment horizontal="center"/>
    </xf>
    <xf numFmtId="0" fontId="12" fillId="31" borderId="10" xfId="450" applyFill="1" applyBorder="1"/>
    <xf numFmtId="0" fontId="12" fillId="0" borderId="10" xfId="450" applyBorder="1"/>
    <xf numFmtId="0" fontId="12" fillId="0" borderId="11" xfId="450" applyFill="1" applyBorder="1"/>
    <xf numFmtId="0" fontId="12" fillId="0" borderId="27" xfId="450" applyBorder="1"/>
    <xf numFmtId="0" fontId="7" fillId="0" borderId="4" xfId="471" applyBorder="1" applyAlignment="1">
      <alignment horizontal="center"/>
    </xf>
    <xf numFmtId="0" fontId="7" fillId="31" borderId="0" xfId="471" applyFill="1" applyBorder="1"/>
    <xf numFmtId="0" fontId="7" fillId="31" borderId="0" xfId="471" applyFill="1" applyBorder="1" applyAlignment="1">
      <alignment horizontal="center"/>
    </xf>
    <xf numFmtId="0" fontId="7" fillId="0" borderId="13" xfId="471" applyBorder="1"/>
    <xf numFmtId="0" fontId="7" fillId="0" borderId="0" xfId="471" applyFill="1" applyBorder="1" applyAlignment="1">
      <alignment horizontal="center"/>
    </xf>
    <xf numFmtId="0" fontId="7" fillId="0" borderId="0" xfId="471" applyFill="1" applyBorder="1"/>
    <xf numFmtId="0" fontId="7" fillId="0" borderId="0" xfId="471" applyFill="1"/>
    <xf numFmtId="0" fontId="51" fillId="0" borderId="0" xfId="471" applyFont="1" applyFill="1" applyBorder="1" applyAlignment="1">
      <alignment horizontal="center"/>
    </xf>
    <xf numFmtId="0" fontId="12" fillId="0" borderId="0" xfId="450"/>
    <xf numFmtId="178" fontId="12" fillId="0" borderId="0" xfId="141" applyNumberFormat="1" applyFont="1" applyAlignment="1">
      <alignment horizontal="right"/>
    </xf>
    <xf numFmtId="0" fontId="0" fillId="0" borderId="0" xfId="450" applyFont="1"/>
    <xf numFmtId="0" fontId="7" fillId="0" borderId="0" xfId="450" applyFont="1"/>
    <xf numFmtId="0" fontId="7" fillId="0" borderId="0" xfId="471" applyFont="1" applyAlignment="1">
      <alignment horizontal="center"/>
    </xf>
    <xf numFmtId="0" fontId="12" fillId="0" borderId="0" xfId="450" applyAlignment="1">
      <alignment horizontal="center"/>
    </xf>
    <xf numFmtId="0" fontId="12" fillId="0" borderId="0" xfId="450" applyAlignment="1">
      <alignment horizontal="right"/>
    </xf>
    <xf numFmtId="0" fontId="7" fillId="0" borderId="0" xfId="450" applyFont="1" applyAlignment="1">
      <alignment horizontal="center"/>
    </xf>
    <xf numFmtId="0" fontId="7" fillId="0" borderId="0" xfId="450" applyFont="1" applyAlignment="1">
      <alignment horizontal="right"/>
    </xf>
    <xf numFmtId="0" fontId="8" fillId="0" borderId="0" xfId="450" applyFont="1" applyFill="1" applyBorder="1" applyAlignment="1">
      <alignment horizontal="center"/>
    </xf>
    <xf numFmtId="37" fontId="7" fillId="0" borderId="0" xfId="450" applyNumberFormat="1" applyFont="1" applyFill="1" applyBorder="1" applyAlignment="1">
      <alignment horizontal="center"/>
    </xf>
    <xf numFmtId="0" fontId="7" fillId="0" borderId="0" xfId="450" applyFont="1" applyFill="1" applyBorder="1"/>
    <xf numFmtId="0" fontId="12" fillId="0" borderId="0" xfId="450" applyFill="1" applyBorder="1"/>
    <xf numFmtId="10" fontId="12" fillId="0" borderId="0" xfId="450" applyNumberFormat="1" applyFill="1" applyBorder="1"/>
    <xf numFmtId="0" fontId="12" fillId="0" borderId="0" xfId="450" applyFill="1" applyBorder="1" applyAlignment="1">
      <alignment horizontal="center"/>
    </xf>
    <xf numFmtId="0" fontId="12" fillId="0" borderId="0" xfId="450" applyFill="1"/>
    <xf numFmtId="49" fontId="7" fillId="0" borderId="0" xfId="450" applyNumberFormat="1" applyFont="1" applyFill="1" applyBorder="1" applyAlignment="1">
      <alignment horizontal="center" wrapText="1"/>
    </xf>
    <xf numFmtId="37" fontId="12" fillId="0" borderId="0" xfId="450" applyNumberFormat="1" applyFill="1" applyBorder="1" applyAlignment="1">
      <alignment horizontal="center"/>
    </xf>
    <xf numFmtId="10" fontId="12" fillId="25" borderId="0" xfId="450" applyNumberFormat="1" applyFill="1" applyBorder="1"/>
    <xf numFmtId="175" fontId="12" fillId="25" borderId="0" xfId="450" applyNumberFormat="1" applyFill="1" applyBorder="1"/>
    <xf numFmtId="10" fontId="8" fillId="25" borderId="0" xfId="450" applyNumberFormat="1" applyFont="1" applyFill="1" applyBorder="1"/>
    <xf numFmtId="176" fontId="12" fillId="25" borderId="0" xfId="450" applyNumberFormat="1" applyFill="1" applyBorder="1" applyAlignment="1">
      <alignment horizontal="center"/>
    </xf>
    <xf numFmtId="176" fontId="49" fillId="25" borderId="0" xfId="450" applyNumberFormat="1" applyFont="1" applyFill="1" applyBorder="1" applyAlignment="1">
      <alignment horizontal="center"/>
    </xf>
    <xf numFmtId="165" fontId="12" fillId="25" borderId="13" xfId="450" applyNumberFormat="1" applyFill="1" applyBorder="1"/>
    <xf numFmtId="177" fontId="12" fillId="25" borderId="13" xfId="450" applyNumberFormat="1" applyFill="1" applyBorder="1"/>
    <xf numFmtId="179" fontId="12" fillId="25" borderId="0" xfId="450" applyNumberFormat="1" applyFill="1"/>
    <xf numFmtId="0" fontId="12" fillId="25" borderId="0" xfId="450" applyFill="1"/>
    <xf numFmtId="178" fontId="12" fillId="25" borderId="0" xfId="141" applyNumberFormat="1" applyFont="1" applyFill="1" applyAlignment="1">
      <alignment horizontal="right"/>
    </xf>
    <xf numFmtId="178" fontId="12" fillId="25" borderId="0" xfId="141" applyNumberFormat="1" applyFont="1" applyFill="1" applyAlignment="1">
      <alignment horizontal="right" vertical="center"/>
    </xf>
    <xf numFmtId="179" fontId="12" fillId="25" borderId="0" xfId="450" applyNumberFormat="1" applyFill="1" applyAlignment="1">
      <alignment horizontal="right"/>
    </xf>
    <xf numFmtId="43" fontId="7" fillId="0" borderId="0" xfId="8" applyFont="1"/>
    <xf numFmtId="0" fontId="7" fillId="25" borderId="0" xfId="471" applyFill="1"/>
    <xf numFmtId="10" fontId="5" fillId="0" borderId="0" xfId="5" applyNumberFormat="1" applyFont="1" applyFill="1" applyBorder="1"/>
    <xf numFmtId="10" fontId="5" fillId="25" borderId="5" xfId="5" applyNumberFormat="1" applyFont="1" applyFill="1" applyBorder="1"/>
    <xf numFmtId="164" fontId="3" fillId="0" borderId="0" xfId="1" applyNumberFormat="1" applyFont="1"/>
    <xf numFmtId="164" fontId="3" fillId="0" borderId="0" xfId="1" applyNumberFormat="1" applyFont="1" applyFill="1"/>
    <xf numFmtId="164" fontId="3" fillId="25" borderId="0" xfId="1" applyNumberFormat="1" applyFont="1" applyFill="1"/>
    <xf numFmtId="164" fontId="3" fillId="25" borderId="0" xfId="0" applyNumberFormat="1" applyFont="1" applyFill="1"/>
    <xf numFmtId="164" fontId="3" fillId="0" borderId="0" xfId="1" applyNumberFormat="1" applyFont="1" applyAlignment="1">
      <alignment horizontal="center" vertical="center"/>
    </xf>
    <xf numFmtId="0" fontId="4" fillId="0" borderId="0" xfId="3" applyFont="1" applyFill="1" applyBorder="1" applyAlignment="1"/>
    <xf numFmtId="164" fontId="4" fillId="25" borderId="8" xfId="3" applyNumberFormat="1" applyFont="1" applyFill="1" applyBorder="1"/>
    <xf numFmtId="164" fontId="10" fillId="25" borderId="0" xfId="9" applyNumberFormat="1" applyFont="1" applyFill="1" applyBorder="1"/>
    <xf numFmtId="164" fontId="10" fillId="0" borderId="0" xfId="9" applyNumberFormat="1" applyFont="1" applyFill="1" applyBorder="1"/>
    <xf numFmtId="164" fontId="10" fillId="25" borderId="29" xfId="9" applyNumberFormat="1" applyFont="1" applyFill="1" applyBorder="1"/>
    <xf numFmtId="164" fontId="10" fillId="0" borderId="0" xfId="9" applyNumberFormat="1" applyFont="1" applyFill="1"/>
    <xf numFmtId="164" fontId="10" fillId="0" borderId="0" xfId="1" applyNumberFormat="1" applyFont="1" applyFill="1" applyAlignment="1">
      <alignment horizontal="right"/>
    </xf>
    <xf numFmtId="176" fontId="12" fillId="25" borderId="0" xfId="450" applyNumberFormat="1" applyFill="1"/>
    <xf numFmtId="10" fontId="5" fillId="25" borderId="0" xfId="5" applyNumberFormat="1" applyFont="1" applyFill="1" applyBorder="1"/>
    <xf numFmtId="0" fontId="3" fillId="0" borderId="0" xfId="7" applyFont="1"/>
    <xf numFmtId="49" fontId="49" fillId="0" borderId="0" xfId="450" applyNumberFormat="1" applyFont="1" applyFill="1" applyBorder="1" applyAlignment="1">
      <alignment horizontal="center" wrapText="1"/>
    </xf>
    <xf numFmtId="0" fontId="12" fillId="0" borderId="2" xfId="450" applyFill="1" applyBorder="1"/>
    <xf numFmtId="5" fontId="39" fillId="0" borderId="0" xfId="450" applyNumberFormat="1" applyFont="1" applyFill="1" applyBorder="1"/>
    <xf numFmtId="5" fontId="37" fillId="0" borderId="0" xfId="450" applyNumberFormat="1" applyFont="1" applyFill="1" applyBorder="1"/>
    <xf numFmtId="49" fontId="12" fillId="0" borderId="0" xfId="450" applyNumberFormat="1" applyFill="1" applyBorder="1" applyAlignment="1">
      <alignment horizontal="center" wrapText="1"/>
    </xf>
    <xf numFmtId="175" fontId="39" fillId="0" borderId="0" xfId="450" applyNumberFormat="1" applyFont="1" applyFill="1" applyBorder="1"/>
    <xf numFmtId="175" fontId="50" fillId="0" borderId="0" xfId="450" applyNumberFormat="1" applyFont="1" applyFill="1" applyBorder="1"/>
    <xf numFmtId="178" fontId="12" fillId="0" borderId="0" xfId="141" applyNumberFormat="1" applyFont="1" applyFill="1" applyBorder="1"/>
    <xf numFmtId="178" fontId="12" fillId="0" borderId="0" xfId="141" applyNumberFormat="1" applyFont="1" applyFill="1" applyBorder="1" applyAlignment="1">
      <alignment horizontal="right"/>
    </xf>
    <xf numFmtId="178" fontId="12" fillId="0" borderId="0" xfId="141" applyNumberFormat="1" applyFont="1" applyFill="1" applyAlignment="1">
      <alignment horizontal="right"/>
    </xf>
    <xf numFmtId="179" fontId="12" fillId="0" borderId="0" xfId="450" applyNumberFormat="1" applyFill="1"/>
    <xf numFmtId="0" fontId="0" fillId="0" borderId="0" xfId="450" applyFont="1" applyFill="1"/>
    <xf numFmtId="0" fontId="52" fillId="0" borderId="0" xfId="0" applyFont="1"/>
    <xf numFmtId="0" fontId="48" fillId="0" borderId="0" xfId="0" applyFont="1" applyAlignment="1">
      <alignment horizontal="center"/>
    </xf>
    <xf numFmtId="0" fontId="53" fillId="0" borderId="0" xfId="449" applyFont="1"/>
    <xf numFmtId="0" fontId="54" fillId="0" borderId="0" xfId="0" applyFont="1" applyFill="1" applyBorder="1" applyAlignment="1">
      <alignment horizontal="left" vertical="center"/>
    </xf>
    <xf numFmtId="0" fontId="53" fillId="0" borderId="0" xfId="449" applyFont="1" applyFill="1"/>
    <xf numFmtId="0" fontId="0" fillId="0" borderId="0" xfId="0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/>
    <xf numFmtId="5" fontId="0" fillId="0" borderId="0" xfId="0" applyNumberFormat="1" applyFill="1"/>
    <xf numFmtId="5" fontId="0" fillId="35" borderId="0" xfId="0" applyNumberFormat="1" applyFill="1"/>
    <xf numFmtId="7" fontId="0" fillId="0" borderId="0" xfId="0" applyNumberFormat="1"/>
    <xf numFmtId="171" fontId="3" fillId="0" borderId="0" xfId="8" applyNumberFormat="1" applyFont="1"/>
    <xf numFmtId="5" fontId="39" fillId="36" borderId="0" xfId="450" applyNumberFormat="1" applyFont="1" applyFill="1" applyBorder="1"/>
    <xf numFmtId="175" fontId="39" fillId="36" borderId="0" xfId="450" applyNumberFormat="1" applyFont="1" applyFill="1" applyBorder="1"/>
    <xf numFmtId="175" fontId="49" fillId="36" borderId="0" xfId="450" applyNumberFormat="1" applyFont="1" applyFill="1" applyBorder="1"/>
    <xf numFmtId="165" fontId="8" fillId="36" borderId="13" xfId="450" applyNumberFormat="1" applyFont="1" applyFill="1" applyBorder="1" applyAlignment="1">
      <alignment horizontal="right" wrapText="1"/>
    </xf>
    <xf numFmtId="0" fontId="7" fillId="36" borderId="0" xfId="471" applyFill="1" applyBorder="1"/>
    <xf numFmtId="165" fontId="12" fillId="36" borderId="0" xfId="2" applyNumberFormat="1" applyFont="1" applyFill="1"/>
  </cellXfs>
  <cellStyles count="926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8" builtinId="3"/>
    <cellStyle name="Comma 10" xfId="38"/>
    <cellStyle name="Comma 10 2" xfId="39"/>
    <cellStyle name="Comma 10 3" xfId="40"/>
    <cellStyle name="Comma 10 3 2" xfId="41"/>
    <cellStyle name="Comma 10 3 3" xfId="42"/>
    <cellStyle name="Comma 10 4" xfId="43"/>
    <cellStyle name="Comma 10 4 2" xfId="44"/>
    <cellStyle name="Comma 10 4 3" xfId="45"/>
    <cellStyle name="Comma 10 4 4" xfId="46"/>
    <cellStyle name="Comma 10 5" xfId="47"/>
    <cellStyle name="Comma 10 5 2" xfId="48"/>
    <cellStyle name="Comma 10 5 2 2" xfId="49"/>
    <cellStyle name="Comma 10 5 2 3" xfId="50"/>
    <cellStyle name="Comma 10 5 2 3 2" xfId="51"/>
    <cellStyle name="Comma 10 5 3" xfId="52"/>
    <cellStyle name="Comma 10 6" xfId="53"/>
    <cellStyle name="Comma 10 6 2" xfId="54"/>
    <cellStyle name="Comma 10 6 3" xfId="55"/>
    <cellStyle name="Comma 10 6 3 2" xfId="56"/>
    <cellStyle name="Comma 10 7" xfId="57"/>
    <cellStyle name="Comma 10 8" xfId="58"/>
    <cellStyle name="Comma 10 8 2" xfId="59"/>
    <cellStyle name="Comma 11" xfId="60"/>
    <cellStyle name="Comma 11 10" xfId="61"/>
    <cellStyle name="Comma 11 11" xfId="62"/>
    <cellStyle name="Comma 11 11 2" xfId="63"/>
    <cellStyle name="Comma 11 11 2 2" xfId="64"/>
    <cellStyle name="Comma 11 11 2 3" xfId="65"/>
    <cellStyle name="Comma 11 11 2 3 2" xfId="66"/>
    <cellStyle name="Comma 11 12" xfId="67"/>
    <cellStyle name="Comma 11 13" xfId="68"/>
    <cellStyle name="Comma 11 13 2" xfId="69"/>
    <cellStyle name="Comma 11 13 2 2" xfId="70"/>
    <cellStyle name="Comma 11 13 2 3" xfId="71"/>
    <cellStyle name="Comma 11 13 2 3 2" xfId="72"/>
    <cellStyle name="Comma 11 2" xfId="73"/>
    <cellStyle name="Comma 11 3" xfId="74"/>
    <cellStyle name="Comma 11 4" xfId="75"/>
    <cellStyle name="Comma 11 5" xfId="76"/>
    <cellStyle name="Comma 11 6" xfId="77"/>
    <cellStyle name="Comma 11 7" xfId="78"/>
    <cellStyle name="Comma 11 7 2" xfId="79"/>
    <cellStyle name="Comma 11 7 2 2" xfId="80"/>
    <cellStyle name="Comma 11 7 2 3" xfId="81"/>
    <cellStyle name="Comma 11 8" xfId="82"/>
    <cellStyle name="Comma 11 9" xfId="83"/>
    <cellStyle name="Comma 12" xfId="84"/>
    <cellStyle name="Comma 12 10" xfId="85"/>
    <cellStyle name="Comma 12 10 2" xfId="86"/>
    <cellStyle name="Comma 12 10 2 2" xfId="87"/>
    <cellStyle name="Comma 12 10 2 3" xfId="88"/>
    <cellStyle name="Comma 12 10 2 3 2" xfId="89"/>
    <cellStyle name="Comma 12 11" xfId="90"/>
    <cellStyle name="Comma 12 12" xfId="91"/>
    <cellStyle name="Comma 12 12 2" xfId="92"/>
    <cellStyle name="Comma 12 12 2 2" xfId="93"/>
    <cellStyle name="Comma 12 12 2 3" xfId="94"/>
    <cellStyle name="Comma 12 12 2 3 2" xfId="95"/>
    <cellStyle name="Comma 12 2" xfId="96"/>
    <cellStyle name="Comma 12 3" xfId="97"/>
    <cellStyle name="Comma 12 4" xfId="98"/>
    <cellStyle name="Comma 12 5" xfId="99"/>
    <cellStyle name="Comma 12 6" xfId="100"/>
    <cellStyle name="Comma 12 6 2" xfId="101"/>
    <cellStyle name="Comma 12 6 2 2" xfId="102"/>
    <cellStyle name="Comma 12 6 2 3" xfId="103"/>
    <cellStyle name="Comma 12 7" xfId="104"/>
    <cellStyle name="Comma 12 8" xfId="105"/>
    <cellStyle name="Comma 12 9" xfId="106"/>
    <cellStyle name="Comma 13" xfId="107"/>
    <cellStyle name="Comma 13 2" xfId="108"/>
    <cellStyle name="Comma 13 3" xfId="109"/>
    <cellStyle name="Comma 13 4" xfId="110"/>
    <cellStyle name="Comma 13 5" xfId="111"/>
    <cellStyle name="Comma 13 6" xfId="112"/>
    <cellStyle name="Comma 14" xfId="113"/>
    <cellStyle name="Comma 14 2" xfId="114"/>
    <cellStyle name="Comma 14 3" xfId="115"/>
    <cellStyle name="Comma 14 4" xfId="116"/>
    <cellStyle name="Comma 14 5" xfId="117"/>
    <cellStyle name="Comma 15" xfId="118"/>
    <cellStyle name="Comma 15 2" xfId="119"/>
    <cellStyle name="Comma 15 3" xfId="120"/>
    <cellStyle name="Comma 15 4" xfId="121"/>
    <cellStyle name="Comma 15 5" xfId="122"/>
    <cellStyle name="Comma 16" xfId="123"/>
    <cellStyle name="Comma 16 2" xfId="124"/>
    <cellStyle name="Comma 16 3" xfId="125"/>
    <cellStyle name="Comma 16 3 2" xfId="126"/>
    <cellStyle name="Comma 16 3 3" xfId="127"/>
    <cellStyle name="Comma 16 3 3 2" xfId="128"/>
    <cellStyle name="Comma 17" xfId="129"/>
    <cellStyle name="Comma 17 2" xfId="130"/>
    <cellStyle name="Comma 17 3" xfId="131"/>
    <cellStyle name="Comma 17 3 2" xfId="132"/>
    <cellStyle name="Comma 18" xfId="133"/>
    <cellStyle name="Comma 18 2" xfId="134"/>
    <cellStyle name="Comma 18 3" xfId="135"/>
    <cellStyle name="Comma 18 3 2" xfId="136"/>
    <cellStyle name="Comma 19" xfId="137"/>
    <cellStyle name="Comma 19 2" xfId="138"/>
    <cellStyle name="Comma 19 3" xfId="139"/>
    <cellStyle name="Comma 19 3 2" xfId="140"/>
    <cellStyle name="Comma 2" xfId="141"/>
    <cellStyle name="Comma 2 2" xfId="142"/>
    <cellStyle name="Comma 2 2 2" xfId="143"/>
    <cellStyle name="Comma 2 2 3" xfId="144"/>
    <cellStyle name="Comma 2 2 4" xfId="145"/>
    <cellStyle name="Comma 2 2 5" xfId="146"/>
    <cellStyle name="Comma 2 2 6" xfId="147"/>
    <cellStyle name="Comma 2 2 6 2" xfId="148"/>
    <cellStyle name="Comma 2 2 7" xfId="149"/>
    <cellStyle name="Comma 2 2 8" xfId="150"/>
    <cellStyle name="Comma 2 2 9" xfId="151"/>
    <cellStyle name="Comma 2 3" xfId="152"/>
    <cellStyle name="Comma 2 3 2" xfId="153"/>
    <cellStyle name="Comma 2 3 3" xfId="154"/>
    <cellStyle name="Comma 2 3 4" xfId="155"/>
    <cellStyle name="Comma 2 3 4 2" xfId="156"/>
    <cellStyle name="Comma 2 3 4 2 2" xfId="157"/>
    <cellStyle name="Comma 2 3 4 3" xfId="158"/>
    <cellStyle name="Comma 2 3 4 4" xfId="159"/>
    <cellStyle name="Comma 2 3 4 5" xfId="160"/>
    <cellStyle name="Comma 2 3 4 5 2" xfId="161"/>
    <cellStyle name="Comma 2 3 5" xfId="162"/>
    <cellStyle name="Comma 2 4" xfId="163"/>
    <cellStyle name="Comma 2 5" xfId="164"/>
    <cellStyle name="Comma 20" xfId="165"/>
    <cellStyle name="Comma 20 2" xfId="166"/>
    <cellStyle name="Comma 20 3" xfId="167"/>
    <cellStyle name="Comma 20 3 2" xfId="168"/>
    <cellStyle name="Comma 21" xfId="169"/>
    <cellStyle name="Comma 21 2" xfId="170"/>
    <cellStyle name="Comma 21 3" xfId="171"/>
    <cellStyle name="Comma 21 3 2" xfId="172"/>
    <cellStyle name="Comma 22" xfId="173"/>
    <cellStyle name="Comma 22 2" xfId="174"/>
    <cellStyle name="Comma 22 3" xfId="175"/>
    <cellStyle name="Comma 22 3 2" xfId="176"/>
    <cellStyle name="Comma 23" xfId="177"/>
    <cellStyle name="Comma 23 2" xfId="178"/>
    <cellStyle name="Comma 23 3" xfId="179"/>
    <cellStyle name="Comma 23 3 2" xfId="180"/>
    <cellStyle name="Comma 24" xfId="181"/>
    <cellStyle name="Comma 24 2" xfId="182"/>
    <cellStyle name="Comma 24 3" xfId="183"/>
    <cellStyle name="Comma 24 3 2" xfId="184"/>
    <cellStyle name="Comma 25" xfId="185"/>
    <cellStyle name="Comma 25 2" xfId="186"/>
    <cellStyle name="Comma 25 3" xfId="187"/>
    <cellStyle name="Comma 25 3 2" xfId="188"/>
    <cellStyle name="Comma 26" xfId="189"/>
    <cellStyle name="Comma 26 2" xfId="190"/>
    <cellStyle name="Comma 26 3" xfId="191"/>
    <cellStyle name="Comma 26 3 2" xfId="192"/>
    <cellStyle name="Comma 27" xfId="193"/>
    <cellStyle name="Comma 27 2" xfId="194"/>
    <cellStyle name="Comma 27 3" xfId="195"/>
    <cellStyle name="Comma 27 3 2" xfId="196"/>
    <cellStyle name="Comma 28" xfId="197"/>
    <cellStyle name="Comma 28 2" xfId="198"/>
    <cellStyle name="Comma 29" xfId="199"/>
    <cellStyle name="Comma 29 2" xfId="200"/>
    <cellStyle name="Comma 3" xfId="201"/>
    <cellStyle name="Comma 3 2" xfId="202"/>
    <cellStyle name="Comma 3 3" xfId="203"/>
    <cellStyle name="Comma 3 3 2" xfId="204"/>
    <cellStyle name="Comma 3 3 2 2" xfId="205"/>
    <cellStyle name="Comma 3 3 3" xfId="206"/>
    <cellStyle name="Comma 3 3 4" xfId="207"/>
    <cellStyle name="Comma 3 3 5" xfId="208"/>
    <cellStyle name="Comma 3 4" xfId="209"/>
    <cellStyle name="Comma 3 5" xfId="210"/>
    <cellStyle name="Comma 3 5 2" xfId="211"/>
    <cellStyle name="Comma 3 6" xfId="212"/>
    <cellStyle name="Comma 3 7" xfId="213"/>
    <cellStyle name="Comma 3 8" xfId="214"/>
    <cellStyle name="Comma 30" xfId="215"/>
    <cellStyle name="Comma 31" xfId="216"/>
    <cellStyle name="Comma 31 2" xfId="217"/>
    <cellStyle name="Comma 31 3" xfId="218"/>
    <cellStyle name="Comma 31 3 2" xfId="219"/>
    <cellStyle name="Comma 32" xfId="220"/>
    <cellStyle name="Comma 32 2" xfId="221"/>
    <cellStyle name="Comma 32 2 2" xfId="222"/>
    <cellStyle name="Comma 32 3" xfId="223"/>
    <cellStyle name="Comma 32 4" xfId="224"/>
    <cellStyle name="Comma 32 4 2" xfId="225"/>
    <cellStyle name="Comma 33" xfId="226"/>
    <cellStyle name="Comma 33 2" xfId="227"/>
    <cellStyle name="Comma 33 3" xfId="228"/>
    <cellStyle name="Comma 33 3 2" xfId="229"/>
    <cellStyle name="Comma 34" xfId="230"/>
    <cellStyle name="Comma 35" xfId="231"/>
    <cellStyle name="Comma 35 2" xfId="232"/>
    <cellStyle name="Comma 36" xfId="233"/>
    <cellStyle name="Comma 36 2" xfId="234"/>
    <cellStyle name="Comma 37" xfId="235"/>
    <cellStyle name="Comma 37 2" xfId="236"/>
    <cellStyle name="Comma 38" xfId="237"/>
    <cellStyle name="Comma 38 2" xfId="238"/>
    <cellStyle name="Comma 39" xfId="239"/>
    <cellStyle name="Comma 39 2" xfId="240"/>
    <cellStyle name="Comma 39 3" xfId="241"/>
    <cellStyle name="Comma 4" xfId="242"/>
    <cellStyle name="Comma 4 2" xfId="243"/>
    <cellStyle name="Comma 4 3" xfId="244"/>
    <cellStyle name="Comma 4 4" xfId="245"/>
    <cellStyle name="Comma 4 5" xfId="246"/>
    <cellStyle name="Comma 40" xfId="247"/>
    <cellStyle name="Comma 40 2" xfId="248"/>
    <cellStyle name="Comma 41" xfId="249"/>
    <cellStyle name="Comma 41 2" xfId="250"/>
    <cellStyle name="Comma 42" xfId="251"/>
    <cellStyle name="Comma 43" xfId="252"/>
    <cellStyle name="Comma 43 2" xfId="253"/>
    <cellStyle name="Comma 44" xfId="37"/>
    <cellStyle name="Comma 5" xfId="254"/>
    <cellStyle name="Comma 5 2" xfId="255"/>
    <cellStyle name="Comma 5 3" xfId="256"/>
    <cellStyle name="Comma 5 4" xfId="257"/>
    <cellStyle name="Comma 5 5" xfId="258"/>
    <cellStyle name="Comma 5 6" xfId="259"/>
    <cellStyle name="Comma 6" xfId="260"/>
    <cellStyle name="Comma 6 2" xfId="261"/>
    <cellStyle name="Comma 6 3" xfId="262"/>
    <cellStyle name="Comma 6 4" xfId="263"/>
    <cellStyle name="Comma 6 4 2" xfId="264"/>
    <cellStyle name="Comma 6 4 2 2" xfId="265"/>
    <cellStyle name="Comma 6 4 3" xfId="266"/>
    <cellStyle name="Comma 6 4 4" xfId="267"/>
    <cellStyle name="Comma 6 4 5" xfId="268"/>
    <cellStyle name="Comma 6 4 5 2" xfId="269"/>
    <cellStyle name="Comma 6 5" xfId="270"/>
    <cellStyle name="Comma 7" xfId="271"/>
    <cellStyle name="Comma 7 2" xfId="272"/>
    <cellStyle name="Comma 7 2 2" xfId="273"/>
    <cellStyle name="Comma 7 2 2 2" xfId="274"/>
    <cellStyle name="Comma 7 2 2 2 2" xfId="275"/>
    <cellStyle name="Comma 7 2 2 3" xfId="276"/>
    <cellStyle name="Comma 7 2 2 3 2" xfId="277"/>
    <cellStyle name="Comma 7 2 2 3 2 2" xfId="278"/>
    <cellStyle name="Comma 7 2 2 3 3" xfId="279"/>
    <cellStyle name="Comma 7 2 2 4" xfId="280"/>
    <cellStyle name="Comma 7 2 3" xfId="281"/>
    <cellStyle name="Comma 7 3" xfId="282"/>
    <cellStyle name="Comma 7 3 2" xfId="283"/>
    <cellStyle name="Comma 7 3 2 2" xfId="284"/>
    <cellStyle name="Comma 7 3 3" xfId="285"/>
    <cellStyle name="Comma 7 3 3 2" xfId="286"/>
    <cellStyle name="Comma 7 3 3 2 2" xfId="287"/>
    <cellStyle name="Comma 7 3 3 3" xfId="288"/>
    <cellStyle name="Comma 7 3 4" xfId="289"/>
    <cellStyle name="Comma 7 4" xfId="290"/>
    <cellStyle name="Comma 7 4 2" xfId="291"/>
    <cellStyle name="Comma 7 5" xfId="292"/>
    <cellStyle name="Comma 7 5 2" xfId="293"/>
    <cellStyle name="Comma 7 5 2 2" xfId="294"/>
    <cellStyle name="Comma 7 5 3" xfId="295"/>
    <cellStyle name="Comma 7 6" xfId="296"/>
    <cellStyle name="Comma 8" xfId="297"/>
    <cellStyle name="Comma 8 2" xfId="298"/>
    <cellStyle name="Comma 8 2 2" xfId="299"/>
    <cellStyle name="Comma 8 2 3" xfId="300"/>
    <cellStyle name="Comma 8 2 4" xfId="301"/>
    <cellStyle name="Comma 8 2 4 10" xfId="302"/>
    <cellStyle name="Comma 8 2 4 11" xfId="303"/>
    <cellStyle name="Comma 8 2 4 11 2" xfId="304"/>
    <cellStyle name="Comma 8 2 4 11 2 2" xfId="305"/>
    <cellStyle name="Comma 8 2 4 11 2 3" xfId="306"/>
    <cellStyle name="Comma 8 2 4 11 2 3 2" xfId="307"/>
    <cellStyle name="Comma 8 2 4 2" xfId="308"/>
    <cellStyle name="Comma 8 2 4 3" xfId="309"/>
    <cellStyle name="Comma 8 2 4 4" xfId="310"/>
    <cellStyle name="Comma 8 2 4 5" xfId="311"/>
    <cellStyle name="Comma 8 2 4 5 2" xfId="312"/>
    <cellStyle name="Comma 8 2 4 5 2 2" xfId="313"/>
    <cellStyle name="Comma 8 2 4 5 2 3" xfId="314"/>
    <cellStyle name="Comma 8 2 4 6" xfId="315"/>
    <cellStyle name="Comma 8 2 4 7" xfId="316"/>
    <cellStyle name="Comma 8 2 4 8" xfId="317"/>
    <cellStyle name="Comma 8 2 4 9" xfId="318"/>
    <cellStyle name="Comma 8 2 4 9 2" xfId="319"/>
    <cellStyle name="Comma 8 2 4 9 2 2" xfId="320"/>
    <cellStyle name="Comma 8 2 4 9 2 3" xfId="321"/>
    <cellStyle name="Comma 8 2 4 9 2 3 2" xfId="322"/>
    <cellStyle name="Comma 8 2 5" xfId="323"/>
    <cellStyle name="Comma 8 2 5 2" xfId="324"/>
    <cellStyle name="Comma 8 2 5 3" xfId="325"/>
    <cellStyle name="Comma 8 2 5 4" xfId="326"/>
    <cellStyle name="Comma 8 2 6" xfId="327"/>
    <cellStyle name="Comma 8 2 6 2" xfId="328"/>
    <cellStyle name="Comma 8 2 6 2 2" xfId="329"/>
    <cellStyle name="Comma 8 2 6 2 3" xfId="330"/>
    <cellStyle name="Comma 8 2 6 2 3 2" xfId="331"/>
    <cellStyle name="Comma 8 2 6 3" xfId="332"/>
    <cellStyle name="Comma 8 2 7" xfId="333"/>
    <cellStyle name="Comma 8 2 7 2" xfId="334"/>
    <cellStyle name="Comma 8 2 7 3" xfId="335"/>
    <cellStyle name="Comma 8 2 7 3 2" xfId="336"/>
    <cellStyle name="Comma 8 2 8" xfId="337"/>
    <cellStyle name="Comma 8 2 9" xfId="338"/>
    <cellStyle name="Comma 8 2 9 2" xfId="339"/>
    <cellStyle name="Comma 8 3" xfId="340"/>
    <cellStyle name="Comma 8 4" xfId="341"/>
    <cellStyle name="Comma 8 5" xfId="342"/>
    <cellStyle name="Comma 8 5 2" xfId="343"/>
    <cellStyle name="Comma 8 6" xfId="344"/>
    <cellStyle name="Comma 8 6 2" xfId="345"/>
    <cellStyle name="Comma 9" xfId="346"/>
    <cellStyle name="Comma 9 2" xfId="347"/>
    <cellStyle name="Comma 9 2 2" xfId="348"/>
    <cellStyle name="Comma 9 2 3" xfId="349"/>
    <cellStyle name="Comma 9 2 3 2" xfId="350"/>
    <cellStyle name="Comma 9 2 3 3" xfId="351"/>
    <cellStyle name="Comma 9 2 3 4" xfId="352"/>
    <cellStyle name="Comma 9 2 4" xfId="353"/>
    <cellStyle name="Comma 9 2 4 2" xfId="354"/>
    <cellStyle name="Comma 9 2 4 2 2" xfId="355"/>
    <cellStyle name="Comma 9 2 4 2 3" xfId="356"/>
    <cellStyle name="Comma 9 2 4 2 3 2" xfId="357"/>
    <cellStyle name="Comma 9 2 4 3" xfId="358"/>
    <cellStyle name="Comma 9 2 5" xfId="359"/>
    <cellStyle name="Comma 9 2 5 2" xfId="360"/>
    <cellStyle name="Comma 9 2 5 3" xfId="361"/>
    <cellStyle name="Comma 9 2 5 3 2" xfId="362"/>
    <cellStyle name="Comma 9 2 6" xfId="363"/>
    <cellStyle name="Comma 9 2 7" xfId="364"/>
    <cellStyle name="Comma 9 2 7 2" xfId="365"/>
    <cellStyle name="Comma 9 3" xfId="366"/>
    <cellStyle name="Comma 9 4" xfId="367"/>
    <cellStyle name="Comma 9 5" xfId="368"/>
    <cellStyle name="Comma 9 6" xfId="369"/>
    <cellStyle name="Comma 9 6 10" xfId="370"/>
    <cellStyle name="Comma 9 6 11" xfId="371"/>
    <cellStyle name="Comma 9 6 11 2" xfId="372"/>
    <cellStyle name="Comma 9 6 11 2 2" xfId="373"/>
    <cellStyle name="Comma 9 6 11 2 3" xfId="374"/>
    <cellStyle name="Comma 9 6 11 2 3 2" xfId="375"/>
    <cellStyle name="Comma 9 6 2" xfId="376"/>
    <cellStyle name="Comma 9 6 3" xfId="377"/>
    <cellStyle name="Comma 9 6 4" xfId="378"/>
    <cellStyle name="Comma 9 6 5" xfId="379"/>
    <cellStyle name="Comma 9 6 5 2" xfId="380"/>
    <cellStyle name="Comma 9 6 5 2 2" xfId="381"/>
    <cellStyle name="Comma 9 6 5 2 3" xfId="382"/>
    <cellStyle name="Comma 9 6 6" xfId="383"/>
    <cellStyle name="Comma 9 6 7" xfId="384"/>
    <cellStyle name="Comma 9 6 8" xfId="385"/>
    <cellStyle name="Comma 9 6 9" xfId="386"/>
    <cellStyle name="Comma 9 6 9 2" xfId="387"/>
    <cellStyle name="Comma 9 6 9 2 2" xfId="388"/>
    <cellStyle name="Comma 9 6 9 2 3" xfId="389"/>
    <cellStyle name="Comma 9 6 9 2 3 2" xfId="390"/>
    <cellStyle name="Currency" xfId="1" builtinId="4"/>
    <cellStyle name="Currency 10" xfId="392"/>
    <cellStyle name="Currency 11" xfId="393"/>
    <cellStyle name="Currency 12" xfId="394"/>
    <cellStyle name="Currency 13" xfId="391"/>
    <cellStyle name="Currency 2" xfId="395"/>
    <cellStyle name="Currency 2 2" xfId="396"/>
    <cellStyle name="Currency 3" xfId="4"/>
    <cellStyle name="Currency 3 2" xfId="397"/>
    <cellStyle name="Currency 3 2 2" xfId="398"/>
    <cellStyle name="Currency 3 3" xfId="399"/>
    <cellStyle name="Currency 3 4" xfId="400"/>
    <cellStyle name="Currency 3 5" xfId="401"/>
    <cellStyle name="Currency 4" xfId="402"/>
    <cellStyle name="Currency 4 2" xfId="403"/>
    <cellStyle name="Currency 4 3" xfId="404"/>
    <cellStyle name="Currency 4 3 2" xfId="405"/>
    <cellStyle name="Currency 5" xfId="406"/>
    <cellStyle name="Currency 5 2" xfId="407"/>
    <cellStyle name="Currency 5 3" xfId="408"/>
    <cellStyle name="Currency 5 3 2" xfId="409"/>
    <cellStyle name="Currency 6" xfId="410"/>
    <cellStyle name="Currency 7" xfId="411"/>
    <cellStyle name="Currency 7 2" xfId="412"/>
    <cellStyle name="Currency 8" xfId="413"/>
    <cellStyle name="Currency 8 2" xfId="414"/>
    <cellStyle name="Currency 8 3" xfId="415"/>
    <cellStyle name="Currency 9" xfId="416"/>
    <cellStyle name="Currency 9 2" xfId="417"/>
    <cellStyle name="Explanatory Text 2" xfId="418"/>
    <cellStyle name="Good 2" xfId="419"/>
    <cellStyle name="Heading 1 2" xfId="420"/>
    <cellStyle name="Heading 2 2" xfId="421"/>
    <cellStyle name="Heading 3 2" xfId="422"/>
    <cellStyle name="Heading 4 2" xfId="423"/>
    <cellStyle name="Input 2" xfId="424"/>
    <cellStyle name="Linked Cell 2" xfId="425"/>
    <cellStyle name="Neutral 2" xfId="426"/>
    <cellStyle name="Normal" xfId="0" builtinId="0"/>
    <cellStyle name="Normal 10" xfId="427"/>
    <cellStyle name="Normal 10 2" xfId="428"/>
    <cellStyle name="Normal 105" xfId="9"/>
    <cellStyle name="Normal 11" xfId="429"/>
    <cellStyle name="Normal 11 2" xfId="430"/>
    <cellStyle name="Normal 111" xfId="431"/>
    <cellStyle name="Normal 12" xfId="432"/>
    <cellStyle name="Normal 12 2" xfId="433"/>
    <cellStyle name="Normal 121" xfId="434"/>
    <cellStyle name="Normal 13" xfId="435"/>
    <cellStyle name="Normal 13 2" xfId="436"/>
    <cellStyle name="Normal 14" xfId="437"/>
    <cellStyle name="Normal 14 2" xfId="438"/>
    <cellStyle name="Normal 15" xfId="439"/>
    <cellStyle name="Normal 15 2" xfId="440"/>
    <cellStyle name="Normal 15 2 2" xfId="6"/>
    <cellStyle name="Normal 15 3" xfId="441"/>
    <cellStyle name="Normal 16" xfId="442"/>
    <cellStyle name="Normal 17" xfId="443"/>
    <cellStyle name="Normal 18" xfId="444"/>
    <cellStyle name="Normal 19" xfId="445"/>
    <cellStyle name="Normal 19 2" xfId="446"/>
    <cellStyle name="Normal 19 2 2" xfId="447"/>
    <cellStyle name="Normal 19 3" xfId="448"/>
    <cellStyle name="Normal 2" xfId="449"/>
    <cellStyle name="Normal 2 2" xfId="450"/>
    <cellStyle name="Normal 2 2 2" xfId="451"/>
    <cellStyle name="Normal 2 2 3" xfId="452"/>
    <cellStyle name="Normal 2 2 4" xfId="453"/>
    <cellStyle name="Normal 2 2 4 2" xfId="454"/>
    <cellStyle name="Normal 2 2 4 2 2" xfId="455"/>
    <cellStyle name="Normal 2 2 4 3" xfId="456"/>
    <cellStyle name="Normal 2 2 4 4" xfId="457"/>
    <cellStyle name="Normal 2 2 4 5" xfId="458"/>
    <cellStyle name="Normal 2 2 4 5 2" xfId="459"/>
    <cellStyle name="Normal 2 2 5" xfId="460"/>
    <cellStyle name="Normal 2 2 6" xfId="7"/>
    <cellStyle name="Normal 2 2 6 2" xfId="461"/>
    <cellStyle name="Normal 2 2 6 2 2" xfId="462"/>
    <cellStyle name="Normal 2 2 6 3" xfId="463"/>
    <cellStyle name="Normal 2 3" xfId="464"/>
    <cellStyle name="Normal 2 3 2" xfId="465"/>
    <cellStyle name="Normal 2 3 2 2" xfId="466"/>
    <cellStyle name="Normal 2 3 3" xfId="467"/>
    <cellStyle name="Normal 2 4" xfId="468"/>
    <cellStyle name="Normal 2 5" xfId="469"/>
    <cellStyle name="Normal 20" xfId="470"/>
    <cellStyle name="Normal 3" xfId="471"/>
    <cellStyle name="Normal 3 2" xfId="472"/>
    <cellStyle name="Normal 3 2 2" xfId="473"/>
    <cellStyle name="Normal 3 3" xfId="474"/>
    <cellStyle name="Normal 3 3 2" xfId="475"/>
    <cellStyle name="Normal 3 4" xfId="476"/>
    <cellStyle name="Normal 3 4 2" xfId="477"/>
    <cellStyle name="Normal 3 4 2 2" xfId="478"/>
    <cellStyle name="Normal 3 4 3" xfId="479"/>
    <cellStyle name="Normal 3 5" xfId="480"/>
    <cellStyle name="Normal 4" xfId="3"/>
    <cellStyle name="Normal 4 2" xfId="481"/>
    <cellStyle name="Normal 4 3" xfId="482"/>
    <cellStyle name="Normal 4 3 2" xfId="483"/>
    <cellStyle name="Normal 4 3 2 2" xfId="484"/>
    <cellStyle name="Normal 4 3 2 2 2" xfId="485"/>
    <cellStyle name="Normal 4 3 2 3" xfId="486"/>
    <cellStyle name="Normal 4 3 3" xfId="487"/>
    <cellStyle name="Normal 4 4" xfId="488"/>
    <cellStyle name="Normal 4 4 2" xfId="489"/>
    <cellStyle name="Normal 4 4 3" xfId="490"/>
    <cellStyle name="Normal 4 4 4" xfId="491"/>
    <cellStyle name="Normal 4 5" xfId="492"/>
    <cellStyle name="Normal 5" xfId="493"/>
    <cellStyle name="Normal 5 2" xfId="494"/>
    <cellStyle name="Normal 5 2 2" xfId="495"/>
    <cellStyle name="Normal 5 2 3" xfId="496"/>
    <cellStyle name="Normal 5 2 3 2" xfId="497"/>
    <cellStyle name="Normal 5 3" xfId="498"/>
    <cellStyle name="Normal 5 4" xfId="499"/>
    <cellStyle name="Normal 6" xfId="500"/>
    <cellStyle name="Normal 6 2" xfId="501"/>
    <cellStyle name="Normal 7" xfId="502"/>
    <cellStyle name="Normal 7 2" xfId="503"/>
    <cellStyle name="Normal 7 3" xfId="504"/>
    <cellStyle name="Normal 7 3 2" xfId="505"/>
    <cellStyle name="Normal 7 4" xfId="506"/>
    <cellStyle name="Normal 7 4 2" xfId="507"/>
    <cellStyle name="Normal 7 5" xfId="508"/>
    <cellStyle name="Normal 8" xfId="509"/>
    <cellStyle name="Normal 9" xfId="510"/>
    <cellStyle name="Normal 9 2" xfId="511"/>
    <cellStyle name="Note 2" xfId="512"/>
    <cellStyle name="Output 2" xfId="513"/>
    <cellStyle name="Percent" xfId="2" builtinId="5"/>
    <cellStyle name="Percent 10" xfId="515"/>
    <cellStyle name="Percent 10 2" xfId="516"/>
    <cellStyle name="Percent 10 3" xfId="517"/>
    <cellStyle name="Percent 10 3 2" xfId="518"/>
    <cellStyle name="Percent 10 3 3" xfId="519"/>
    <cellStyle name="Percent 10 3 3 2" xfId="520"/>
    <cellStyle name="Percent 11" xfId="521"/>
    <cellStyle name="Percent 11 2" xfId="522"/>
    <cellStyle name="Percent 11 3" xfId="523"/>
    <cellStyle name="Percent 11 3 2" xfId="524"/>
    <cellStyle name="Percent 12" xfId="525"/>
    <cellStyle name="Percent 12 2" xfId="526"/>
    <cellStyle name="Percent 12 3" xfId="527"/>
    <cellStyle name="Percent 12 3 2" xfId="528"/>
    <cellStyle name="Percent 13" xfId="529"/>
    <cellStyle name="Percent 13 2" xfId="530"/>
    <cellStyle name="Percent 13 3" xfId="531"/>
    <cellStyle name="Percent 13 3 2" xfId="532"/>
    <cellStyle name="Percent 14" xfId="533"/>
    <cellStyle name="Percent 14 2" xfId="534"/>
    <cellStyle name="Percent 14 3" xfId="535"/>
    <cellStyle name="Percent 14 3 2" xfId="536"/>
    <cellStyle name="Percent 15" xfId="537"/>
    <cellStyle name="Percent 15 2" xfId="538"/>
    <cellStyle name="Percent 15 3" xfId="539"/>
    <cellStyle name="Percent 15 3 2" xfId="540"/>
    <cellStyle name="Percent 16" xfId="541"/>
    <cellStyle name="Percent 16 2" xfId="542"/>
    <cellStyle name="Percent 16 3" xfId="543"/>
    <cellStyle name="Percent 16 3 2" xfId="544"/>
    <cellStyle name="Percent 17" xfId="545"/>
    <cellStyle name="Percent 17 2" xfId="546"/>
    <cellStyle name="Percent 17 3" xfId="547"/>
    <cellStyle name="Percent 17 3 2" xfId="548"/>
    <cellStyle name="Percent 18" xfId="549"/>
    <cellStyle name="Percent 18 2" xfId="550"/>
    <cellStyle name="Percent 18 3" xfId="551"/>
    <cellStyle name="Percent 18 3 2" xfId="552"/>
    <cellStyle name="Percent 19" xfId="553"/>
    <cellStyle name="Percent 19 2" xfId="554"/>
    <cellStyle name="Percent 19 3" xfId="555"/>
    <cellStyle name="Percent 19 3 2" xfId="556"/>
    <cellStyle name="Percent 2" xfId="557"/>
    <cellStyle name="Percent 2 2" xfId="558"/>
    <cellStyle name="Percent 2 2 2" xfId="559"/>
    <cellStyle name="Percent 2 2 2 2" xfId="560"/>
    <cellStyle name="Percent 2 2 2 3" xfId="561"/>
    <cellStyle name="Percent 2 2 2 3 2" xfId="562"/>
    <cellStyle name="Percent 2 2 2 3 3" xfId="563"/>
    <cellStyle name="Percent 2 2 2 3 3 2" xfId="564"/>
    <cellStyle name="Percent 2 2 2 3 3 3" xfId="565"/>
    <cellStyle name="Percent 2 2 2 3 3 4" xfId="566"/>
    <cellStyle name="Percent 2 2 2 3 4" xfId="567"/>
    <cellStyle name="Percent 2 2 2 3 4 2" xfId="568"/>
    <cellStyle name="Percent 2 2 2 3 4 2 2" xfId="569"/>
    <cellStyle name="Percent 2 2 2 3 4 2 3" xfId="570"/>
    <cellStyle name="Percent 2 2 2 3 4 2 3 2" xfId="571"/>
    <cellStyle name="Percent 2 2 2 3 4 3" xfId="572"/>
    <cellStyle name="Percent 2 2 2 3 5" xfId="573"/>
    <cellStyle name="Percent 2 2 2 3 5 2" xfId="574"/>
    <cellStyle name="Percent 2 2 2 3 5 3" xfId="575"/>
    <cellStyle name="Percent 2 2 2 3 5 3 2" xfId="576"/>
    <cellStyle name="Percent 2 2 2 3 6" xfId="577"/>
    <cellStyle name="Percent 2 2 2 3 7" xfId="578"/>
    <cellStyle name="Percent 2 2 2 3 7 2" xfId="579"/>
    <cellStyle name="Percent 2 2 2 4" xfId="580"/>
    <cellStyle name="Percent 2 2 2 4 2" xfId="581"/>
    <cellStyle name="Percent 2 2 2 4 2 2" xfId="582"/>
    <cellStyle name="Percent 2 2 2 4 2 3" xfId="583"/>
    <cellStyle name="Percent 2 2 2 4 2 3 2" xfId="584"/>
    <cellStyle name="Percent 2 2 2 4 3" xfId="585"/>
    <cellStyle name="Percent 2 2 2 5" xfId="586"/>
    <cellStyle name="Percent 2 2 2 5 2" xfId="587"/>
    <cellStyle name="Percent 2 2 2 5 3" xfId="588"/>
    <cellStyle name="Percent 2 2 2 5 3 2" xfId="589"/>
    <cellStyle name="Percent 2 2 2 6" xfId="590"/>
    <cellStyle name="Percent 2 2 2 6 2" xfId="591"/>
    <cellStyle name="Percent 2 2 3" xfId="592"/>
    <cellStyle name="Percent 2 2 3 2" xfId="593"/>
    <cellStyle name="Percent 2 2 3 3" xfId="594"/>
    <cellStyle name="Percent 2 2 3 4" xfId="595"/>
    <cellStyle name="Percent 2 3" xfId="596"/>
    <cellStyle name="Percent 2 4" xfId="597"/>
    <cellStyle name="Percent 2 4 10" xfId="598"/>
    <cellStyle name="Percent 2 4 11" xfId="599"/>
    <cellStyle name="Percent 2 4 11 2" xfId="600"/>
    <cellStyle name="Percent 2 4 11 2 2" xfId="601"/>
    <cellStyle name="Percent 2 4 11 2 3" xfId="602"/>
    <cellStyle name="Percent 2 4 11 2 3 2" xfId="603"/>
    <cellStyle name="Percent 2 4 2" xfId="604"/>
    <cellStyle name="Percent 2 4 3" xfId="605"/>
    <cellStyle name="Percent 2 4 4" xfId="606"/>
    <cellStyle name="Percent 2 4 5" xfId="607"/>
    <cellStyle name="Percent 2 4 5 2" xfId="608"/>
    <cellStyle name="Percent 2 4 5 2 2" xfId="609"/>
    <cellStyle name="Percent 2 4 5 2 3" xfId="610"/>
    <cellStyle name="Percent 2 4 6" xfId="611"/>
    <cellStyle name="Percent 2 4 7" xfId="612"/>
    <cellStyle name="Percent 2 4 8" xfId="613"/>
    <cellStyle name="Percent 2 4 9" xfId="614"/>
    <cellStyle name="Percent 2 4 9 2" xfId="615"/>
    <cellStyle name="Percent 2 4 9 2 2" xfId="616"/>
    <cellStyle name="Percent 2 4 9 2 3" xfId="617"/>
    <cellStyle name="Percent 2 4 9 2 3 2" xfId="618"/>
    <cellStyle name="Percent 2 5" xfId="619"/>
    <cellStyle name="Percent 2 5 2" xfId="620"/>
    <cellStyle name="Percent 2 5 2 2" xfId="621"/>
    <cellStyle name="Percent 2 5 3" xfId="622"/>
    <cellStyle name="Percent 2 5 4" xfId="623"/>
    <cellStyle name="Percent 2 5 5" xfId="624"/>
    <cellStyle name="Percent 2 6" xfId="625"/>
    <cellStyle name="Percent 20" xfId="626"/>
    <cellStyle name="Percent 20 2" xfId="627"/>
    <cellStyle name="Percent 20 3" xfId="628"/>
    <cellStyle name="Percent 20 3 2" xfId="629"/>
    <cellStyle name="Percent 21" xfId="630"/>
    <cellStyle name="Percent 21 2" xfId="631"/>
    <cellStyle name="Percent 21 3" xfId="632"/>
    <cellStyle name="Percent 21 3 2" xfId="633"/>
    <cellStyle name="Percent 22" xfId="634"/>
    <cellStyle name="Percent 22 2" xfId="635"/>
    <cellStyle name="Percent 23" xfId="636"/>
    <cellStyle name="Percent 23 2" xfId="637"/>
    <cellStyle name="Percent 24" xfId="638"/>
    <cellStyle name="Percent 25" xfId="639"/>
    <cellStyle name="Percent 25 2" xfId="640"/>
    <cellStyle name="Percent 25 3" xfId="641"/>
    <cellStyle name="Percent 25 3 2" xfId="642"/>
    <cellStyle name="Percent 26" xfId="643"/>
    <cellStyle name="Percent 27" xfId="644"/>
    <cellStyle name="Percent 27 2" xfId="645"/>
    <cellStyle name="Percent 28" xfId="646"/>
    <cellStyle name="Percent 28 2" xfId="647"/>
    <cellStyle name="Percent 28 3" xfId="648"/>
    <cellStyle name="Percent 28 4" xfId="649"/>
    <cellStyle name="Percent 29" xfId="650"/>
    <cellStyle name="Percent 29 2" xfId="651"/>
    <cellStyle name="Percent 3" xfId="5"/>
    <cellStyle name="Percent 3 2" xfId="652"/>
    <cellStyle name="Percent 3 2 2" xfId="653"/>
    <cellStyle name="Percent 3 2 3" xfId="654"/>
    <cellStyle name="Percent 3 2 3 2" xfId="655"/>
    <cellStyle name="Percent 3 2 3 3" xfId="656"/>
    <cellStyle name="Percent 3 2 3 4" xfId="657"/>
    <cellStyle name="Percent 3 2 4" xfId="658"/>
    <cellStyle name="Percent 3 2 4 2" xfId="659"/>
    <cellStyle name="Percent 3 2 4 2 2" xfId="660"/>
    <cellStyle name="Percent 3 2 4 2 3" xfId="661"/>
    <cellStyle name="Percent 3 2 4 2 3 2" xfId="662"/>
    <cellStyle name="Percent 3 2 4 3" xfId="663"/>
    <cellStyle name="Percent 3 2 5" xfId="664"/>
    <cellStyle name="Percent 3 2 5 2" xfId="665"/>
    <cellStyle name="Percent 3 2 5 3" xfId="666"/>
    <cellStyle name="Percent 3 2 5 3 2" xfId="667"/>
    <cellStyle name="Percent 3 2 6" xfId="668"/>
    <cellStyle name="Percent 3 2 7" xfId="669"/>
    <cellStyle name="Percent 3 2 7 2" xfId="670"/>
    <cellStyle name="Percent 3 3" xfId="671"/>
    <cellStyle name="Percent 3 4" xfId="672"/>
    <cellStyle name="Percent 3 5" xfId="673"/>
    <cellStyle name="Percent 3 5 2" xfId="674"/>
    <cellStyle name="Percent 3 5 3" xfId="675"/>
    <cellStyle name="Percent 3 5 4" xfId="676"/>
    <cellStyle name="Percent 3 6" xfId="677"/>
    <cellStyle name="Percent 3 6 2" xfId="678"/>
    <cellStyle name="Percent 3 7" xfId="679"/>
    <cellStyle name="Percent 3 8" xfId="680"/>
    <cellStyle name="Percent 3 9" xfId="681"/>
    <cellStyle name="Percent 30" xfId="682"/>
    <cellStyle name="Percent 31" xfId="514"/>
    <cellStyle name="Percent 4" xfId="683"/>
    <cellStyle name="Percent 4 2" xfId="684"/>
    <cellStyle name="Percent 4 3" xfId="685"/>
    <cellStyle name="Percent 4 3 2" xfId="686"/>
    <cellStyle name="Percent 4 3 3" xfId="687"/>
    <cellStyle name="Percent 4 3 4" xfId="688"/>
    <cellStyle name="Percent 4 4" xfId="689"/>
    <cellStyle name="Percent 4 4 2" xfId="690"/>
    <cellStyle name="Percent 4 4 2 2" xfId="691"/>
    <cellStyle name="Percent 4 4 2 3" xfId="692"/>
    <cellStyle name="Percent 4 4 2 3 2" xfId="693"/>
    <cellStyle name="Percent 4 4 3" xfId="694"/>
    <cellStyle name="Percent 4 5" xfId="695"/>
    <cellStyle name="Percent 4 5 2" xfId="696"/>
    <cellStyle name="Percent 4 5 3" xfId="697"/>
    <cellStyle name="Percent 4 5 3 2" xfId="698"/>
    <cellStyle name="Percent 4 6" xfId="699"/>
    <cellStyle name="Percent 4 7" xfId="700"/>
    <cellStyle name="Percent 4 7 2" xfId="701"/>
    <cellStyle name="Percent 5" xfId="702"/>
    <cellStyle name="Percent 5 2" xfId="703"/>
    <cellStyle name="Percent 5 3" xfId="704"/>
    <cellStyle name="Percent 5 3 2" xfId="705"/>
    <cellStyle name="Percent 5 3 3" xfId="706"/>
    <cellStyle name="Percent 5 4" xfId="707"/>
    <cellStyle name="Percent 5 4 2" xfId="708"/>
    <cellStyle name="Percent 5 4 3" xfId="709"/>
    <cellStyle name="Percent 5 4 4" xfId="710"/>
    <cellStyle name="Percent 5 5" xfId="711"/>
    <cellStyle name="Percent 5 5 2" xfId="712"/>
    <cellStyle name="Percent 5 5 2 2" xfId="713"/>
    <cellStyle name="Percent 5 5 2 3" xfId="714"/>
    <cellStyle name="Percent 5 5 2 3 2" xfId="715"/>
    <cellStyle name="Percent 5 5 3" xfId="716"/>
    <cellStyle name="Percent 5 6" xfId="717"/>
    <cellStyle name="Percent 5 6 2" xfId="718"/>
    <cellStyle name="Percent 5 6 3" xfId="719"/>
    <cellStyle name="Percent 5 6 3 2" xfId="720"/>
    <cellStyle name="Percent 5 7" xfId="721"/>
    <cellStyle name="Percent 5 8" xfId="722"/>
    <cellStyle name="Percent 5 8 2" xfId="723"/>
    <cellStyle name="Percent 5 9" xfId="724"/>
    <cellStyle name="Percent 5 9 2" xfId="725"/>
    <cellStyle name="Percent 5 9 3" xfId="726"/>
    <cellStyle name="Percent 5 9 3 2" xfId="727"/>
    <cellStyle name="Percent 6" xfId="728"/>
    <cellStyle name="Percent 6 10" xfId="729"/>
    <cellStyle name="Percent 6 11" xfId="730"/>
    <cellStyle name="Percent 6 11 2" xfId="731"/>
    <cellStyle name="Percent 6 11 2 2" xfId="732"/>
    <cellStyle name="Percent 6 11 2 3" xfId="733"/>
    <cellStyle name="Percent 6 11 2 3 2" xfId="734"/>
    <cellStyle name="Percent 6 12" xfId="735"/>
    <cellStyle name="Percent 6 13" xfId="736"/>
    <cellStyle name="Percent 6 13 2" xfId="737"/>
    <cellStyle name="Percent 6 13 2 2" xfId="738"/>
    <cellStyle name="Percent 6 13 2 3" xfId="739"/>
    <cellStyle name="Percent 6 13 2 3 2" xfId="740"/>
    <cellStyle name="Percent 6 14" xfId="741"/>
    <cellStyle name="Percent 6 14 2" xfId="742"/>
    <cellStyle name="Percent 6 15" xfId="743"/>
    <cellStyle name="Percent 6 16" xfId="744"/>
    <cellStyle name="Percent 6 16 2" xfId="745"/>
    <cellStyle name="Percent 6 2" xfId="746"/>
    <cellStyle name="Percent 6 3" xfId="747"/>
    <cellStyle name="Percent 6 4" xfId="748"/>
    <cellStyle name="Percent 6 5" xfId="749"/>
    <cellStyle name="Percent 6 6" xfId="750"/>
    <cellStyle name="Percent 6 7" xfId="751"/>
    <cellStyle name="Percent 6 7 2" xfId="752"/>
    <cellStyle name="Percent 6 7 2 2" xfId="753"/>
    <cellStyle name="Percent 6 7 2 3" xfId="754"/>
    <cellStyle name="Percent 6 8" xfId="755"/>
    <cellStyle name="Percent 6 9" xfId="756"/>
    <cellStyle name="Percent 7" xfId="757"/>
    <cellStyle name="Percent 7 10" xfId="758"/>
    <cellStyle name="Percent 7 11" xfId="759"/>
    <cellStyle name="Percent 7 11 2" xfId="760"/>
    <cellStyle name="Percent 7 11 2 2" xfId="761"/>
    <cellStyle name="Percent 7 11 2 3" xfId="762"/>
    <cellStyle name="Percent 7 11 2 3 2" xfId="763"/>
    <cellStyle name="Percent 7 12" xfId="764"/>
    <cellStyle name="Percent 7 12 2" xfId="765"/>
    <cellStyle name="Percent 7 13" xfId="766"/>
    <cellStyle name="Percent 7 14" xfId="767"/>
    <cellStyle name="Percent 7 14 2" xfId="768"/>
    <cellStyle name="Percent 7 2" xfId="769"/>
    <cellStyle name="Percent 7 3" xfId="770"/>
    <cellStyle name="Percent 7 4" xfId="771"/>
    <cellStyle name="Percent 7 5" xfId="772"/>
    <cellStyle name="Percent 7 5 2" xfId="773"/>
    <cellStyle name="Percent 7 5 2 2" xfId="774"/>
    <cellStyle name="Percent 7 5 2 3" xfId="775"/>
    <cellStyle name="Percent 7 5 2 4" xfId="776"/>
    <cellStyle name="Percent 7 6" xfId="777"/>
    <cellStyle name="Percent 7 7" xfId="778"/>
    <cellStyle name="Percent 7 8" xfId="779"/>
    <cellStyle name="Percent 7 9" xfId="780"/>
    <cellStyle name="Percent 7 9 2" xfId="781"/>
    <cellStyle name="Percent 7 9 2 2" xfId="782"/>
    <cellStyle name="Percent 7 9 2 3" xfId="783"/>
    <cellStyle name="Percent 7 9 2 3 2" xfId="784"/>
    <cellStyle name="Percent 8" xfId="785"/>
    <cellStyle name="Percent 8 2" xfId="786"/>
    <cellStyle name="Percent 8 3" xfId="787"/>
    <cellStyle name="Percent 8 4" xfId="788"/>
    <cellStyle name="Percent 8 5" xfId="789"/>
    <cellStyle name="Percent 9" xfId="790"/>
    <cellStyle name="Percent 9 2" xfId="791"/>
    <cellStyle name="Percent 9 3" xfId="792"/>
    <cellStyle name="Percent 9 4" xfId="793"/>
    <cellStyle name="Percent 9 5" xfId="794"/>
    <cellStyle name="PSChar" xfId="795"/>
    <cellStyle name="PSChar 10" xfId="796"/>
    <cellStyle name="PSChar 10 2" xfId="797"/>
    <cellStyle name="PSChar 10 2 2" xfId="798"/>
    <cellStyle name="PSChar 10 3" xfId="799"/>
    <cellStyle name="PSChar 2" xfId="800"/>
    <cellStyle name="PSChar 2 2" xfId="801"/>
    <cellStyle name="PSChar 2 2 2" xfId="802"/>
    <cellStyle name="PSChar 3" xfId="803"/>
    <cellStyle name="PSChar 3 2" xfId="804"/>
    <cellStyle name="PSChar 4" xfId="805"/>
    <cellStyle name="PSChar 4 2" xfId="806"/>
    <cellStyle name="PSChar 5" xfId="807"/>
    <cellStyle name="PSChar 5 2" xfId="808"/>
    <cellStyle name="PSChar 5 3" xfId="809"/>
    <cellStyle name="PSChar 5 3 2" xfId="810"/>
    <cellStyle name="PSChar 6" xfId="811"/>
    <cellStyle name="PSChar 6 2" xfId="812"/>
    <cellStyle name="PSChar 7" xfId="813"/>
    <cellStyle name="PSChar 8" xfId="814"/>
    <cellStyle name="PSChar 8 2" xfId="815"/>
    <cellStyle name="PSChar 9" xfId="816"/>
    <cellStyle name="PSChar 9 2" xfId="817"/>
    <cellStyle name="PSDate" xfId="818"/>
    <cellStyle name="PSDate 2" xfId="819"/>
    <cellStyle name="PSDate 2 2" xfId="820"/>
    <cellStyle name="PSDate 2 2 2" xfId="821"/>
    <cellStyle name="PSDate 3" xfId="822"/>
    <cellStyle name="PSDate 3 2" xfId="823"/>
    <cellStyle name="PSDate 4" xfId="824"/>
    <cellStyle name="PSDate 4 2" xfId="825"/>
    <cellStyle name="PSDate 5" xfId="826"/>
    <cellStyle name="PSDate 5 2" xfId="827"/>
    <cellStyle name="PSDate 5 3" xfId="828"/>
    <cellStyle name="PSDate 5 3 2" xfId="829"/>
    <cellStyle name="PSDate 6" xfId="830"/>
    <cellStyle name="PSDate 6 2" xfId="831"/>
    <cellStyle name="PSDate 7" xfId="832"/>
    <cellStyle name="PSDate 8" xfId="833"/>
    <cellStyle name="PSDate 8 2" xfId="834"/>
    <cellStyle name="PSDate 9" xfId="835"/>
    <cellStyle name="PSDate 9 2" xfId="836"/>
    <cellStyle name="PSDate 9 2 2" xfId="837"/>
    <cellStyle name="PSDate 9 3" xfId="838"/>
    <cellStyle name="PSDec" xfId="839"/>
    <cellStyle name="PSDec 10" xfId="840"/>
    <cellStyle name="PSDec 10 2" xfId="841"/>
    <cellStyle name="PSDec 10 2 2" xfId="842"/>
    <cellStyle name="PSDec 10 3" xfId="843"/>
    <cellStyle name="PSDec 2" xfId="844"/>
    <cellStyle name="PSDec 2 2" xfId="845"/>
    <cellStyle name="PSDec 2 2 2" xfId="846"/>
    <cellStyle name="PSDec 3" xfId="847"/>
    <cellStyle name="PSDec 3 2" xfId="848"/>
    <cellStyle name="PSDec 4" xfId="849"/>
    <cellStyle name="PSDec 4 2" xfId="850"/>
    <cellStyle name="PSDec 5" xfId="851"/>
    <cellStyle name="PSDec 5 2" xfId="852"/>
    <cellStyle name="PSDec 5 3" xfId="853"/>
    <cellStyle name="PSDec 5 3 2" xfId="854"/>
    <cellStyle name="PSDec 6" xfId="855"/>
    <cellStyle name="PSDec 6 2" xfId="856"/>
    <cellStyle name="PSDec 7" xfId="857"/>
    <cellStyle name="PSDec 8" xfId="858"/>
    <cellStyle name="PSDec 8 2" xfId="859"/>
    <cellStyle name="PSDec 9" xfId="860"/>
    <cellStyle name="PSDec 9 2" xfId="861"/>
    <cellStyle name="PSHeading" xfId="862"/>
    <cellStyle name="PSHeading 2" xfId="863"/>
    <cellStyle name="PSHeading 2 2" xfId="864"/>
    <cellStyle name="PSHeading 2 2 2" xfId="865"/>
    <cellStyle name="PSHeading 2 2 3" xfId="866"/>
    <cellStyle name="PSHeading 2 2 3 2" xfId="867"/>
    <cellStyle name="PSHeading 3" xfId="868"/>
    <cellStyle name="PSHeading 3 2" xfId="869"/>
    <cellStyle name="PSHeading 3 3" xfId="870"/>
    <cellStyle name="PSHeading 3 3 2" xfId="871"/>
    <cellStyle name="PSHeading 4" xfId="872"/>
    <cellStyle name="PSHeading 4 2" xfId="873"/>
    <cellStyle name="PSHeading 5" xfId="874"/>
    <cellStyle name="PSHeading 5 2" xfId="875"/>
    <cellStyle name="PSHeading 6" xfId="876"/>
    <cellStyle name="PSHeading 6 2" xfId="877"/>
    <cellStyle name="PSHeading 6 2 2" xfId="878"/>
    <cellStyle name="PSHeading 6 3" xfId="879"/>
    <cellStyle name="PSInt" xfId="880"/>
    <cellStyle name="PSInt 10" xfId="881"/>
    <cellStyle name="PSInt 10 2" xfId="882"/>
    <cellStyle name="PSInt 10 2 2" xfId="883"/>
    <cellStyle name="PSInt 10 3" xfId="884"/>
    <cellStyle name="PSInt 2" xfId="885"/>
    <cellStyle name="PSInt 2 2" xfId="886"/>
    <cellStyle name="PSInt 2 2 2" xfId="887"/>
    <cellStyle name="PSInt 3" xfId="888"/>
    <cellStyle name="PSInt 3 2" xfId="889"/>
    <cellStyle name="PSInt 4" xfId="890"/>
    <cellStyle name="PSInt 4 2" xfId="891"/>
    <cellStyle name="PSInt 5" xfId="892"/>
    <cellStyle name="PSInt 5 2" xfId="893"/>
    <cellStyle name="PSInt 5 3" xfId="894"/>
    <cellStyle name="PSInt 5 3 2" xfId="895"/>
    <cellStyle name="PSInt 6" xfId="896"/>
    <cellStyle name="PSInt 6 2" xfId="897"/>
    <cellStyle name="PSInt 7" xfId="898"/>
    <cellStyle name="PSInt 8" xfId="899"/>
    <cellStyle name="PSInt 8 2" xfId="900"/>
    <cellStyle name="PSInt 9" xfId="901"/>
    <cellStyle name="PSInt 9 2" xfId="902"/>
    <cellStyle name="PSSpacer" xfId="903"/>
    <cellStyle name="PSSpacer 2" xfId="904"/>
    <cellStyle name="PSSpacer 2 2" xfId="905"/>
    <cellStyle name="PSSpacer 3" xfId="906"/>
    <cellStyle name="PSSpacer 3 2" xfId="907"/>
    <cellStyle name="PSSpacer 4" xfId="908"/>
    <cellStyle name="PSSpacer 4 2" xfId="909"/>
    <cellStyle name="PSSpacer 5" xfId="910"/>
    <cellStyle name="PSSpacer 5 2" xfId="911"/>
    <cellStyle name="PSSpacer 5 3" xfId="912"/>
    <cellStyle name="PSSpacer 5 3 2" xfId="913"/>
    <cellStyle name="PSSpacer 6" xfId="914"/>
    <cellStyle name="PSSpacer 6 2" xfId="915"/>
    <cellStyle name="PSSpacer 7" xfId="916"/>
    <cellStyle name="PSSpacer 8" xfId="917"/>
    <cellStyle name="PSSpacer 8 2" xfId="918"/>
    <cellStyle name="PSSpacer 9" xfId="919"/>
    <cellStyle name="PSSpacer 9 2" xfId="920"/>
    <cellStyle name="PSSpacer 9 2 2" xfId="921"/>
    <cellStyle name="PSSpacer 9 3" xfId="922"/>
    <cellStyle name="Title 2" xfId="923"/>
    <cellStyle name="Total 2" xfId="924"/>
    <cellStyle name="Warning Text 2" xfId="925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728799</xdr:colOff>
      <xdr:row>2</xdr:row>
      <xdr:rowOff>142876</xdr:rowOff>
    </xdr:to>
    <xdr:sp macro="Hide_ZERO_rows" textlink="">
      <xdr:nvSpPr>
        <xdr:cNvPr id="2" name="AutoShape 4"/>
        <xdr:cNvSpPr>
          <a:spLocks noChangeArrowheads="1"/>
        </xdr:cNvSpPr>
      </xdr:nvSpPr>
      <xdr:spPr bwMode="auto">
        <a:xfrm>
          <a:off x="0" y="47625"/>
          <a:ext cx="728799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126364</xdr:colOff>
      <xdr:row>1</xdr:row>
      <xdr:rowOff>47625</xdr:rowOff>
    </xdr:from>
    <xdr:to>
      <xdr:col>2</xdr:col>
      <xdr:colOff>725142</xdr:colOff>
      <xdr:row>2</xdr:row>
      <xdr:rowOff>142876</xdr:rowOff>
    </xdr:to>
    <xdr:sp macro="Hide_ZERO_rows" textlink="">
      <xdr:nvSpPr>
        <xdr:cNvPr id="3" name="AutoShape 4"/>
        <xdr:cNvSpPr>
          <a:spLocks noChangeArrowheads="1"/>
        </xdr:cNvSpPr>
      </xdr:nvSpPr>
      <xdr:spPr bwMode="auto">
        <a:xfrm>
          <a:off x="126364" y="47625"/>
          <a:ext cx="1446503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128269</xdr:colOff>
      <xdr:row>1</xdr:row>
      <xdr:rowOff>47625</xdr:rowOff>
    </xdr:from>
    <xdr:to>
      <xdr:col>2</xdr:col>
      <xdr:colOff>721631</xdr:colOff>
      <xdr:row>2</xdr:row>
      <xdr:rowOff>142876</xdr:rowOff>
    </xdr:to>
    <xdr:sp macro="Hide_ZERO_rows" textlink="">
      <xdr:nvSpPr>
        <xdr:cNvPr id="4" name="AutoShape 4"/>
        <xdr:cNvSpPr>
          <a:spLocks noChangeArrowheads="1"/>
        </xdr:cNvSpPr>
      </xdr:nvSpPr>
      <xdr:spPr bwMode="auto">
        <a:xfrm>
          <a:off x="128269" y="47625"/>
          <a:ext cx="144108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6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7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8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9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0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1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2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3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4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5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6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7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8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9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0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1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2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3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4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5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6" name="AutoShape 4"/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ternal\01_Regulatory%20Services\02_Cases\2020%20Cases\01%202020-00174%20Base%20Rate%20Case\Adjustments\02_Scott%20Adjustments\LMS%20Worksheets\ADJS\ES%20BRR%20and%20Adjs\2017-00179\Base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90792\AppData\Local\Microsoft\Windows\INetCache\Content.Outlook\EXXLF718\TYE%20Mar2020%20Per%20Book%20Revenue%20-%202020-5-1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 - 3 (2)"/>
      <sheetName val="AJE - 3"/>
      <sheetName val="Environmental"/>
      <sheetName val="IS"/>
      <sheetName val="Mitchell Retirements by Mth ADJ"/>
      <sheetName val="03 Remove FGD Expenses  "/>
      <sheetName val="05 Revenue Adjustment"/>
      <sheetName val="Rockport"/>
      <sheetName val="Non-FGD"/>
      <sheetName val="FGD"/>
      <sheetName val="Property Tax"/>
      <sheetName val="Rate Base Adjustment"/>
      <sheetName val="Allocation Factors"/>
      <sheetName val="Query"/>
      <sheetName val="403 &amp; 408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P"/>
      <sheetName val="Book2Bill"/>
      <sheetName val="Revenue Summary"/>
      <sheetName val="Envir FGD adj"/>
      <sheetName val="B&amp;A Surcharges"/>
      <sheetName val="Rate Input"/>
      <sheetName val="Bill Units"/>
      <sheetName val="PB - ED"/>
      <sheetName val="PB Sum"/>
      <sheetName val="PB - SS"/>
      <sheetName val="PB - CC"/>
      <sheetName val="PB - ES"/>
      <sheetName val="PB - BSRR"/>
      <sheetName val="PB - AF"/>
      <sheetName val="YEM"/>
      <sheetName val="Annualization Adj. P1"/>
      <sheetName val="Annualization Adj. P2"/>
      <sheetName val="SGS TOD NA"/>
      <sheetName val="RS"/>
      <sheetName val="RS LMTOD"/>
      <sheetName val="RS TOD"/>
      <sheetName val="GS-SEC"/>
      <sheetName val="SGS TOD"/>
      <sheetName val="GS-AF"/>
      <sheetName val="GS-NM"/>
      <sheetName val="GSLMTOD"/>
      <sheetName val="MGSTOD"/>
      <sheetName val="GS-PRI"/>
      <sheetName val="GS-SUB"/>
      <sheetName val="LGS-SEC"/>
      <sheetName val="LGSLMTOD"/>
      <sheetName val="LGS-SEC TOD"/>
      <sheetName val="LGS-PRI TOD"/>
      <sheetName val="LGS-PRI"/>
      <sheetName val="LGS-SUB"/>
      <sheetName val="LGS-TRAN"/>
      <sheetName val="PS-SEC"/>
      <sheetName val="PS-PRI"/>
      <sheetName val="CS-IRP TRAN 321"/>
      <sheetName val="CS-IRP SUB 331"/>
      <sheetName val="IGS-SEC"/>
      <sheetName val="IGS-PRI"/>
      <sheetName val="IGS-SUB"/>
      <sheetName val="IGS-TRAN"/>
      <sheetName val="OL"/>
      <sheetName val="SL"/>
      <sheetName val="MW"/>
      <sheetName val="WNLA"/>
      <sheetName val="12 Months TS"/>
      <sheetName val="Realizations"/>
      <sheetName val="Monthly # of Customers"/>
      <sheetName val="kW Demands"/>
      <sheetName val="Fuel Summary"/>
      <sheetName val="Newspaper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KENTUCKY POWER BILLING ANALYSIS</v>
          </cell>
        </row>
        <row r="3">
          <cell r="B3" t="str">
            <v>PER BOOKS</v>
          </cell>
        </row>
        <row r="4">
          <cell r="B4" t="str">
            <v>TEST YEAR ENDED MARCH 31, 2020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D29"/>
  <sheetViews>
    <sheetView zoomScaleNormal="100" workbookViewId="0">
      <pane xSplit="2" ySplit="9" topLeftCell="C10" activePane="bottomRight" state="frozen"/>
      <selection pane="topRight" activeCell="E1" sqref="E1"/>
      <selection pane="bottomLeft" activeCell="A10" sqref="A10"/>
      <selection pane="bottomRight" activeCell="J24" sqref="J24"/>
    </sheetView>
  </sheetViews>
  <sheetFormatPr defaultRowHeight="12.75"/>
  <cols>
    <col min="1" max="1" width="5.140625" style="46" customWidth="1"/>
    <col min="2" max="2" width="36.28515625" style="46" customWidth="1"/>
    <col min="3" max="14" width="12.28515625" style="46" customWidth="1"/>
    <col min="15" max="16" width="15.7109375" style="46" customWidth="1"/>
    <col min="17" max="17" width="18.28515625" style="46" customWidth="1"/>
    <col min="18" max="18" width="13" style="46" customWidth="1"/>
    <col min="19" max="19" width="10.28515625" style="46" customWidth="1"/>
    <col min="20" max="25" width="9.140625" style="46"/>
    <col min="26" max="26" width="10.85546875" style="46" bestFit="1" customWidth="1"/>
    <col min="27" max="255" width="9.140625" style="46"/>
    <col min="256" max="256" width="4.28515625" style="46" customWidth="1"/>
    <col min="257" max="257" width="3.42578125" style="46" customWidth="1"/>
    <col min="258" max="258" width="43.140625" style="46" bestFit="1" customWidth="1"/>
    <col min="259" max="259" width="0.7109375" style="46" customWidth="1"/>
    <col min="260" max="260" width="2.85546875" style="46" customWidth="1"/>
    <col min="261" max="261" width="16.5703125" style="46" customWidth="1"/>
    <col min="262" max="511" width="9.140625" style="46"/>
    <col min="512" max="512" width="4.28515625" style="46" customWidth="1"/>
    <col min="513" max="513" width="3.42578125" style="46" customWidth="1"/>
    <col min="514" max="514" width="43.140625" style="46" bestFit="1" customWidth="1"/>
    <col min="515" max="515" width="0.7109375" style="46" customWidth="1"/>
    <col min="516" max="516" width="2.85546875" style="46" customWidth="1"/>
    <col min="517" max="517" width="16.5703125" style="46" customWidth="1"/>
    <col min="518" max="767" width="9.140625" style="46"/>
    <col min="768" max="768" width="4.28515625" style="46" customWidth="1"/>
    <col min="769" max="769" width="3.42578125" style="46" customWidth="1"/>
    <col min="770" max="770" width="43.140625" style="46" bestFit="1" customWidth="1"/>
    <col min="771" max="771" width="0.7109375" style="46" customWidth="1"/>
    <col min="772" max="772" width="2.85546875" style="46" customWidth="1"/>
    <col min="773" max="773" width="16.5703125" style="46" customWidth="1"/>
    <col min="774" max="1023" width="9.140625" style="46"/>
    <col min="1024" max="1024" width="4.28515625" style="46" customWidth="1"/>
    <col min="1025" max="1025" width="3.42578125" style="46" customWidth="1"/>
    <col min="1026" max="1026" width="43.140625" style="46" bestFit="1" customWidth="1"/>
    <col min="1027" max="1027" width="0.7109375" style="46" customWidth="1"/>
    <col min="1028" max="1028" width="2.85546875" style="46" customWidth="1"/>
    <col min="1029" max="1029" width="16.5703125" style="46" customWidth="1"/>
    <col min="1030" max="1279" width="9.140625" style="46"/>
    <col min="1280" max="1280" width="4.28515625" style="46" customWidth="1"/>
    <col min="1281" max="1281" width="3.42578125" style="46" customWidth="1"/>
    <col min="1282" max="1282" width="43.140625" style="46" bestFit="1" customWidth="1"/>
    <col min="1283" max="1283" width="0.7109375" style="46" customWidth="1"/>
    <col min="1284" max="1284" width="2.85546875" style="46" customWidth="1"/>
    <col min="1285" max="1285" width="16.5703125" style="46" customWidth="1"/>
    <col min="1286" max="1535" width="9.140625" style="46"/>
    <col min="1536" max="1536" width="4.28515625" style="46" customWidth="1"/>
    <col min="1537" max="1537" width="3.42578125" style="46" customWidth="1"/>
    <col min="1538" max="1538" width="43.140625" style="46" bestFit="1" customWidth="1"/>
    <col min="1539" max="1539" width="0.7109375" style="46" customWidth="1"/>
    <col min="1540" max="1540" width="2.85546875" style="46" customWidth="1"/>
    <col min="1541" max="1541" width="16.5703125" style="46" customWidth="1"/>
    <col min="1542" max="1791" width="9.140625" style="46"/>
    <col min="1792" max="1792" width="4.28515625" style="46" customWidth="1"/>
    <col min="1793" max="1793" width="3.42578125" style="46" customWidth="1"/>
    <col min="1794" max="1794" width="43.140625" style="46" bestFit="1" customWidth="1"/>
    <col min="1795" max="1795" width="0.7109375" style="46" customWidth="1"/>
    <col min="1796" max="1796" width="2.85546875" style="46" customWidth="1"/>
    <col min="1797" max="1797" width="16.5703125" style="46" customWidth="1"/>
    <col min="1798" max="2047" width="9.140625" style="46"/>
    <col min="2048" max="2048" width="4.28515625" style="46" customWidth="1"/>
    <col min="2049" max="2049" width="3.42578125" style="46" customWidth="1"/>
    <col min="2050" max="2050" width="43.140625" style="46" bestFit="1" customWidth="1"/>
    <col min="2051" max="2051" width="0.7109375" style="46" customWidth="1"/>
    <col min="2052" max="2052" width="2.85546875" style="46" customWidth="1"/>
    <col min="2053" max="2053" width="16.5703125" style="46" customWidth="1"/>
    <col min="2054" max="2303" width="9.140625" style="46"/>
    <col min="2304" max="2304" width="4.28515625" style="46" customWidth="1"/>
    <col min="2305" max="2305" width="3.42578125" style="46" customWidth="1"/>
    <col min="2306" max="2306" width="43.140625" style="46" bestFit="1" customWidth="1"/>
    <col min="2307" max="2307" width="0.7109375" style="46" customWidth="1"/>
    <col min="2308" max="2308" width="2.85546875" style="46" customWidth="1"/>
    <col min="2309" max="2309" width="16.5703125" style="46" customWidth="1"/>
    <col min="2310" max="2559" width="9.140625" style="46"/>
    <col min="2560" max="2560" width="4.28515625" style="46" customWidth="1"/>
    <col min="2561" max="2561" width="3.42578125" style="46" customWidth="1"/>
    <col min="2562" max="2562" width="43.140625" style="46" bestFit="1" customWidth="1"/>
    <col min="2563" max="2563" width="0.7109375" style="46" customWidth="1"/>
    <col min="2564" max="2564" width="2.85546875" style="46" customWidth="1"/>
    <col min="2565" max="2565" width="16.5703125" style="46" customWidth="1"/>
    <col min="2566" max="2815" width="9.140625" style="46"/>
    <col min="2816" max="2816" width="4.28515625" style="46" customWidth="1"/>
    <col min="2817" max="2817" width="3.42578125" style="46" customWidth="1"/>
    <col min="2818" max="2818" width="43.140625" style="46" bestFit="1" customWidth="1"/>
    <col min="2819" max="2819" width="0.7109375" style="46" customWidth="1"/>
    <col min="2820" max="2820" width="2.85546875" style="46" customWidth="1"/>
    <col min="2821" max="2821" width="16.5703125" style="46" customWidth="1"/>
    <col min="2822" max="3071" width="9.140625" style="46"/>
    <col min="3072" max="3072" width="4.28515625" style="46" customWidth="1"/>
    <col min="3073" max="3073" width="3.42578125" style="46" customWidth="1"/>
    <col min="3074" max="3074" width="43.140625" style="46" bestFit="1" customWidth="1"/>
    <col min="3075" max="3075" width="0.7109375" style="46" customWidth="1"/>
    <col min="3076" max="3076" width="2.85546875" style="46" customWidth="1"/>
    <col min="3077" max="3077" width="16.5703125" style="46" customWidth="1"/>
    <col min="3078" max="3327" width="9.140625" style="46"/>
    <col min="3328" max="3328" width="4.28515625" style="46" customWidth="1"/>
    <col min="3329" max="3329" width="3.42578125" style="46" customWidth="1"/>
    <col min="3330" max="3330" width="43.140625" style="46" bestFit="1" customWidth="1"/>
    <col min="3331" max="3331" width="0.7109375" style="46" customWidth="1"/>
    <col min="3332" max="3332" width="2.85546875" style="46" customWidth="1"/>
    <col min="3333" max="3333" width="16.5703125" style="46" customWidth="1"/>
    <col min="3334" max="3583" width="9.140625" style="46"/>
    <col min="3584" max="3584" width="4.28515625" style="46" customWidth="1"/>
    <col min="3585" max="3585" width="3.42578125" style="46" customWidth="1"/>
    <col min="3586" max="3586" width="43.140625" style="46" bestFit="1" customWidth="1"/>
    <col min="3587" max="3587" width="0.7109375" style="46" customWidth="1"/>
    <col min="3588" max="3588" width="2.85546875" style="46" customWidth="1"/>
    <col min="3589" max="3589" width="16.5703125" style="46" customWidth="1"/>
    <col min="3590" max="3839" width="9.140625" style="46"/>
    <col min="3840" max="3840" width="4.28515625" style="46" customWidth="1"/>
    <col min="3841" max="3841" width="3.42578125" style="46" customWidth="1"/>
    <col min="3842" max="3842" width="43.140625" style="46" bestFit="1" customWidth="1"/>
    <col min="3843" max="3843" width="0.7109375" style="46" customWidth="1"/>
    <col min="3844" max="3844" width="2.85546875" style="46" customWidth="1"/>
    <col min="3845" max="3845" width="16.5703125" style="46" customWidth="1"/>
    <col min="3846" max="4095" width="9.140625" style="46"/>
    <col min="4096" max="4096" width="4.28515625" style="46" customWidth="1"/>
    <col min="4097" max="4097" width="3.42578125" style="46" customWidth="1"/>
    <col min="4098" max="4098" width="43.140625" style="46" bestFit="1" customWidth="1"/>
    <col min="4099" max="4099" width="0.7109375" style="46" customWidth="1"/>
    <col min="4100" max="4100" width="2.85546875" style="46" customWidth="1"/>
    <col min="4101" max="4101" width="16.5703125" style="46" customWidth="1"/>
    <col min="4102" max="4351" width="9.140625" style="46"/>
    <col min="4352" max="4352" width="4.28515625" style="46" customWidth="1"/>
    <col min="4353" max="4353" width="3.42578125" style="46" customWidth="1"/>
    <col min="4354" max="4354" width="43.140625" style="46" bestFit="1" customWidth="1"/>
    <col min="4355" max="4355" width="0.7109375" style="46" customWidth="1"/>
    <col min="4356" max="4356" width="2.85546875" style="46" customWidth="1"/>
    <col min="4357" max="4357" width="16.5703125" style="46" customWidth="1"/>
    <col min="4358" max="4607" width="9.140625" style="46"/>
    <col min="4608" max="4608" width="4.28515625" style="46" customWidth="1"/>
    <col min="4609" max="4609" width="3.42578125" style="46" customWidth="1"/>
    <col min="4610" max="4610" width="43.140625" style="46" bestFit="1" customWidth="1"/>
    <col min="4611" max="4611" width="0.7109375" style="46" customWidth="1"/>
    <col min="4612" max="4612" width="2.85546875" style="46" customWidth="1"/>
    <col min="4613" max="4613" width="16.5703125" style="46" customWidth="1"/>
    <col min="4614" max="4863" width="9.140625" style="46"/>
    <col min="4864" max="4864" width="4.28515625" style="46" customWidth="1"/>
    <col min="4865" max="4865" width="3.42578125" style="46" customWidth="1"/>
    <col min="4866" max="4866" width="43.140625" style="46" bestFit="1" customWidth="1"/>
    <col min="4867" max="4867" width="0.7109375" style="46" customWidth="1"/>
    <col min="4868" max="4868" width="2.85546875" style="46" customWidth="1"/>
    <col min="4869" max="4869" width="16.5703125" style="46" customWidth="1"/>
    <col min="4870" max="5119" width="9.140625" style="46"/>
    <col min="5120" max="5120" width="4.28515625" style="46" customWidth="1"/>
    <col min="5121" max="5121" width="3.42578125" style="46" customWidth="1"/>
    <col min="5122" max="5122" width="43.140625" style="46" bestFit="1" customWidth="1"/>
    <col min="5123" max="5123" width="0.7109375" style="46" customWidth="1"/>
    <col min="5124" max="5124" width="2.85546875" style="46" customWidth="1"/>
    <col min="5125" max="5125" width="16.5703125" style="46" customWidth="1"/>
    <col min="5126" max="5375" width="9.140625" style="46"/>
    <col min="5376" max="5376" width="4.28515625" style="46" customWidth="1"/>
    <col min="5377" max="5377" width="3.42578125" style="46" customWidth="1"/>
    <col min="5378" max="5378" width="43.140625" style="46" bestFit="1" customWidth="1"/>
    <col min="5379" max="5379" width="0.7109375" style="46" customWidth="1"/>
    <col min="5380" max="5380" width="2.85546875" style="46" customWidth="1"/>
    <col min="5381" max="5381" width="16.5703125" style="46" customWidth="1"/>
    <col min="5382" max="5631" width="9.140625" style="46"/>
    <col min="5632" max="5632" width="4.28515625" style="46" customWidth="1"/>
    <col min="5633" max="5633" width="3.42578125" style="46" customWidth="1"/>
    <col min="5634" max="5634" width="43.140625" style="46" bestFit="1" customWidth="1"/>
    <col min="5635" max="5635" width="0.7109375" style="46" customWidth="1"/>
    <col min="5636" max="5636" width="2.85546875" style="46" customWidth="1"/>
    <col min="5637" max="5637" width="16.5703125" style="46" customWidth="1"/>
    <col min="5638" max="5887" width="9.140625" style="46"/>
    <col min="5888" max="5888" width="4.28515625" style="46" customWidth="1"/>
    <col min="5889" max="5889" width="3.42578125" style="46" customWidth="1"/>
    <col min="5890" max="5890" width="43.140625" style="46" bestFit="1" customWidth="1"/>
    <col min="5891" max="5891" width="0.7109375" style="46" customWidth="1"/>
    <col min="5892" max="5892" width="2.85546875" style="46" customWidth="1"/>
    <col min="5893" max="5893" width="16.5703125" style="46" customWidth="1"/>
    <col min="5894" max="6143" width="9.140625" style="46"/>
    <col min="6144" max="6144" width="4.28515625" style="46" customWidth="1"/>
    <col min="6145" max="6145" width="3.42578125" style="46" customWidth="1"/>
    <col min="6146" max="6146" width="43.140625" style="46" bestFit="1" customWidth="1"/>
    <col min="6147" max="6147" width="0.7109375" style="46" customWidth="1"/>
    <col min="6148" max="6148" width="2.85546875" style="46" customWidth="1"/>
    <col min="6149" max="6149" width="16.5703125" style="46" customWidth="1"/>
    <col min="6150" max="6399" width="9.140625" style="46"/>
    <col min="6400" max="6400" width="4.28515625" style="46" customWidth="1"/>
    <col min="6401" max="6401" width="3.42578125" style="46" customWidth="1"/>
    <col min="6402" max="6402" width="43.140625" style="46" bestFit="1" customWidth="1"/>
    <col min="6403" max="6403" width="0.7109375" style="46" customWidth="1"/>
    <col min="6404" max="6404" width="2.85546875" style="46" customWidth="1"/>
    <col min="6405" max="6405" width="16.5703125" style="46" customWidth="1"/>
    <col min="6406" max="6655" width="9.140625" style="46"/>
    <col min="6656" max="6656" width="4.28515625" style="46" customWidth="1"/>
    <col min="6657" max="6657" width="3.42578125" style="46" customWidth="1"/>
    <col min="6658" max="6658" width="43.140625" style="46" bestFit="1" customWidth="1"/>
    <col min="6659" max="6659" width="0.7109375" style="46" customWidth="1"/>
    <col min="6660" max="6660" width="2.85546875" style="46" customWidth="1"/>
    <col min="6661" max="6661" width="16.5703125" style="46" customWidth="1"/>
    <col min="6662" max="6911" width="9.140625" style="46"/>
    <col min="6912" max="6912" width="4.28515625" style="46" customWidth="1"/>
    <col min="6913" max="6913" width="3.42578125" style="46" customWidth="1"/>
    <col min="6914" max="6914" width="43.140625" style="46" bestFit="1" customWidth="1"/>
    <col min="6915" max="6915" width="0.7109375" style="46" customWidth="1"/>
    <col min="6916" max="6916" width="2.85546875" style="46" customWidth="1"/>
    <col min="6917" max="6917" width="16.5703125" style="46" customWidth="1"/>
    <col min="6918" max="7167" width="9.140625" style="46"/>
    <col min="7168" max="7168" width="4.28515625" style="46" customWidth="1"/>
    <col min="7169" max="7169" width="3.42578125" style="46" customWidth="1"/>
    <col min="7170" max="7170" width="43.140625" style="46" bestFit="1" customWidth="1"/>
    <col min="7171" max="7171" width="0.7109375" style="46" customWidth="1"/>
    <col min="7172" max="7172" width="2.85546875" style="46" customWidth="1"/>
    <col min="7173" max="7173" width="16.5703125" style="46" customWidth="1"/>
    <col min="7174" max="7423" width="9.140625" style="46"/>
    <col min="7424" max="7424" width="4.28515625" style="46" customWidth="1"/>
    <col min="7425" max="7425" width="3.42578125" style="46" customWidth="1"/>
    <col min="7426" max="7426" width="43.140625" style="46" bestFit="1" customWidth="1"/>
    <col min="7427" max="7427" width="0.7109375" style="46" customWidth="1"/>
    <col min="7428" max="7428" width="2.85546875" style="46" customWidth="1"/>
    <col min="7429" max="7429" width="16.5703125" style="46" customWidth="1"/>
    <col min="7430" max="7679" width="9.140625" style="46"/>
    <col min="7680" max="7680" width="4.28515625" style="46" customWidth="1"/>
    <col min="7681" max="7681" width="3.42578125" style="46" customWidth="1"/>
    <col min="7682" max="7682" width="43.140625" style="46" bestFit="1" customWidth="1"/>
    <col min="7683" max="7683" width="0.7109375" style="46" customWidth="1"/>
    <col min="7684" max="7684" width="2.85546875" style="46" customWidth="1"/>
    <col min="7685" max="7685" width="16.5703125" style="46" customWidth="1"/>
    <col min="7686" max="7935" width="9.140625" style="46"/>
    <col min="7936" max="7936" width="4.28515625" style="46" customWidth="1"/>
    <col min="7937" max="7937" width="3.42578125" style="46" customWidth="1"/>
    <col min="7938" max="7938" width="43.140625" style="46" bestFit="1" customWidth="1"/>
    <col min="7939" max="7939" width="0.7109375" style="46" customWidth="1"/>
    <col min="7940" max="7940" width="2.85546875" style="46" customWidth="1"/>
    <col min="7941" max="7941" width="16.5703125" style="46" customWidth="1"/>
    <col min="7942" max="8191" width="9.140625" style="46"/>
    <col min="8192" max="8192" width="4.28515625" style="46" customWidth="1"/>
    <col min="8193" max="8193" width="3.42578125" style="46" customWidth="1"/>
    <col min="8194" max="8194" width="43.140625" style="46" bestFit="1" customWidth="1"/>
    <col min="8195" max="8195" width="0.7109375" style="46" customWidth="1"/>
    <col min="8196" max="8196" width="2.85546875" style="46" customWidth="1"/>
    <col min="8197" max="8197" width="16.5703125" style="46" customWidth="1"/>
    <col min="8198" max="8447" width="9.140625" style="46"/>
    <col min="8448" max="8448" width="4.28515625" style="46" customWidth="1"/>
    <col min="8449" max="8449" width="3.42578125" style="46" customWidth="1"/>
    <col min="8450" max="8450" width="43.140625" style="46" bestFit="1" customWidth="1"/>
    <col min="8451" max="8451" width="0.7109375" style="46" customWidth="1"/>
    <col min="8452" max="8452" width="2.85546875" style="46" customWidth="1"/>
    <col min="8453" max="8453" width="16.5703125" style="46" customWidth="1"/>
    <col min="8454" max="8703" width="9.140625" style="46"/>
    <col min="8704" max="8704" width="4.28515625" style="46" customWidth="1"/>
    <col min="8705" max="8705" width="3.42578125" style="46" customWidth="1"/>
    <col min="8706" max="8706" width="43.140625" style="46" bestFit="1" customWidth="1"/>
    <col min="8707" max="8707" width="0.7109375" style="46" customWidth="1"/>
    <col min="8708" max="8708" width="2.85546875" style="46" customWidth="1"/>
    <col min="8709" max="8709" width="16.5703125" style="46" customWidth="1"/>
    <col min="8710" max="8959" width="9.140625" style="46"/>
    <col min="8960" max="8960" width="4.28515625" style="46" customWidth="1"/>
    <col min="8961" max="8961" width="3.42578125" style="46" customWidth="1"/>
    <col min="8962" max="8962" width="43.140625" style="46" bestFit="1" customWidth="1"/>
    <col min="8963" max="8963" width="0.7109375" style="46" customWidth="1"/>
    <col min="8964" max="8964" width="2.85546875" style="46" customWidth="1"/>
    <col min="8965" max="8965" width="16.5703125" style="46" customWidth="1"/>
    <col min="8966" max="9215" width="9.140625" style="46"/>
    <col min="9216" max="9216" width="4.28515625" style="46" customWidth="1"/>
    <col min="9217" max="9217" width="3.42578125" style="46" customWidth="1"/>
    <col min="9218" max="9218" width="43.140625" style="46" bestFit="1" customWidth="1"/>
    <col min="9219" max="9219" width="0.7109375" style="46" customWidth="1"/>
    <col min="9220" max="9220" width="2.85546875" style="46" customWidth="1"/>
    <col min="9221" max="9221" width="16.5703125" style="46" customWidth="1"/>
    <col min="9222" max="9471" width="9.140625" style="46"/>
    <col min="9472" max="9472" width="4.28515625" style="46" customWidth="1"/>
    <col min="9473" max="9473" width="3.42578125" style="46" customWidth="1"/>
    <col min="9474" max="9474" width="43.140625" style="46" bestFit="1" customWidth="1"/>
    <col min="9475" max="9475" width="0.7109375" style="46" customWidth="1"/>
    <col min="9476" max="9476" width="2.85546875" style="46" customWidth="1"/>
    <col min="9477" max="9477" width="16.5703125" style="46" customWidth="1"/>
    <col min="9478" max="9727" width="9.140625" style="46"/>
    <col min="9728" max="9728" width="4.28515625" style="46" customWidth="1"/>
    <col min="9729" max="9729" width="3.42578125" style="46" customWidth="1"/>
    <col min="9730" max="9730" width="43.140625" style="46" bestFit="1" customWidth="1"/>
    <col min="9731" max="9731" width="0.7109375" style="46" customWidth="1"/>
    <col min="9732" max="9732" width="2.85546875" style="46" customWidth="1"/>
    <col min="9733" max="9733" width="16.5703125" style="46" customWidth="1"/>
    <col min="9734" max="9983" width="9.140625" style="46"/>
    <col min="9984" max="9984" width="4.28515625" style="46" customWidth="1"/>
    <col min="9985" max="9985" width="3.42578125" style="46" customWidth="1"/>
    <col min="9986" max="9986" width="43.140625" style="46" bestFit="1" customWidth="1"/>
    <col min="9987" max="9987" width="0.7109375" style="46" customWidth="1"/>
    <col min="9988" max="9988" width="2.85546875" style="46" customWidth="1"/>
    <col min="9989" max="9989" width="16.5703125" style="46" customWidth="1"/>
    <col min="9990" max="10239" width="9.140625" style="46"/>
    <col min="10240" max="10240" width="4.28515625" style="46" customWidth="1"/>
    <col min="10241" max="10241" width="3.42578125" style="46" customWidth="1"/>
    <col min="10242" max="10242" width="43.140625" style="46" bestFit="1" customWidth="1"/>
    <col min="10243" max="10243" width="0.7109375" style="46" customWidth="1"/>
    <col min="10244" max="10244" width="2.85546875" style="46" customWidth="1"/>
    <col min="10245" max="10245" width="16.5703125" style="46" customWidth="1"/>
    <col min="10246" max="10495" width="9.140625" style="46"/>
    <col min="10496" max="10496" width="4.28515625" style="46" customWidth="1"/>
    <col min="10497" max="10497" width="3.42578125" style="46" customWidth="1"/>
    <col min="10498" max="10498" width="43.140625" style="46" bestFit="1" customWidth="1"/>
    <col min="10499" max="10499" width="0.7109375" style="46" customWidth="1"/>
    <col min="10500" max="10500" width="2.85546875" style="46" customWidth="1"/>
    <col min="10501" max="10501" width="16.5703125" style="46" customWidth="1"/>
    <col min="10502" max="10751" width="9.140625" style="46"/>
    <col min="10752" max="10752" width="4.28515625" style="46" customWidth="1"/>
    <col min="10753" max="10753" width="3.42578125" style="46" customWidth="1"/>
    <col min="10754" max="10754" width="43.140625" style="46" bestFit="1" customWidth="1"/>
    <col min="10755" max="10755" width="0.7109375" style="46" customWidth="1"/>
    <col min="10756" max="10756" width="2.85546875" style="46" customWidth="1"/>
    <col min="10757" max="10757" width="16.5703125" style="46" customWidth="1"/>
    <col min="10758" max="11007" width="9.140625" style="46"/>
    <col min="11008" max="11008" width="4.28515625" style="46" customWidth="1"/>
    <col min="11009" max="11009" width="3.42578125" style="46" customWidth="1"/>
    <col min="11010" max="11010" width="43.140625" style="46" bestFit="1" customWidth="1"/>
    <col min="11011" max="11011" width="0.7109375" style="46" customWidth="1"/>
    <col min="11012" max="11012" width="2.85546875" style="46" customWidth="1"/>
    <col min="11013" max="11013" width="16.5703125" style="46" customWidth="1"/>
    <col min="11014" max="11263" width="9.140625" style="46"/>
    <col min="11264" max="11264" width="4.28515625" style="46" customWidth="1"/>
    <col min="11265" max="11265" width="3.42578125" style="46" customWidth="1"/>
    <col min="11266" max="11266" width="43.140625" style="46" bestFit="1" customWidth="1"/>
    <col min="11267" max="11267" width="0.7109375" style="46" customWidth="1"/>
    <col min="11268" max="11268" width="2.85546875" style="46" customWidth="1"/>
    <col min="11269" max="11269" width="16.5703125" style="46" customWidth="1"/>
    <col min="11270" max="11519" width="9.140625" style="46"/>
    <col min="11520" max="11520" width="4.28515625" style="46" customWidth="1"/>
    <col min="11521" max="11521" width="3.42578125" style="46" customWidth="1"/>
    <col min="11522" max="11522" width="43.140625" style="46" bestFit="1" customWidth="1"/>
    <col min="11523" max="11523" width="0.7109375" style="46" customWidth="1"/>
    <col min="11524" max="11524" width="2.85546875" style="46" customWidth="1"/>
    <col min="11525" max="11525" width="16.5703125" style="46" customWidth="1"/>
    <col min="11526" max="11775" width="9.140625" style="46"/>
    <col min="11776" max="11776" width="4.28515625" style="46" customWidth="1"/>
    <col min="11777" max="11777" width="3.42578125" style="46" customWidth="1"/>
    <col min="11778" max="11778" width="43.140625" style="46" bestFit="1" customWidth="1"/>
    <col min="11779" max="11779" width="0.7109375" style="46" customWidth="1"/>
    <col min="11780" max="11780" width="2.85546875" style="46" customWidth="1"/>
    <col min="11781" max="11781" width="16.5703125" style="46" customWidth="1"/>
    <col min="11782" max="12031" width="9.140625" style="46"/>
    <col min="12032" max="12032" width="4.28515625" style="46" customWidth="1"/>
    <col min="12033" max="12033" width="3.42578125" style="46" customWidth="1"/>
    <col min="12034" max="12034" width="43.140625" style="46" bestFit="1" customWidth="1"/>
    <col min="12035" max="12035" width="0.7109375" style="46" customWidth="1"/>
    <col min="12036" max="12036" width="2.85546875" style="46" customWidth="1"/>
    <col min="12037" max="12037" width="16.5703125" style="46" customWidth="1"/>
    <col min="12038" max="12287" width="9.140625" style="46"/>
    <col min="12288" max="12288" width="4.28515625" style="46" customWidth="1"/>
    <col min="12289" max="12289" width="3.42578125" style="46" customWidth="1"/>
    <col min="12290" max="12290" width="43.140625" style="46" bestFit="1" customWidth="1"/>
    <col min="12291" max="12291" width="0.7109375" style="46" customWidth="1"/>
    <col min="12292" max="12292" width="2.85546875" style="46" customWidth="1"/>
    <col min="12293" max="12293" width="16.5703125" style="46" customWidth="1"/>
    <col min="12294" max="12543" width="9.140625" style="46"/>
    <col min="12544" max="12544" width="4.28515625" style="46" customWidth="1"/>
    <col min="12545" max="12545" width="3.42578125" style="46" customWidth="1"/>
    <col min="12546" max="12546" width="43.140625" style="46" bestFit="1" customWidth="1"/>
    <col min="12547" max="12547" width="0.7109375" style="46" customWidth="1"/>
    <col min="12548" max="12548" width="2.85546875" style="46" customWidth="1"/>
    <col min="12549" max="12549" width="16.5703125" style="46" customWidth="1"/>
    <col min="12550" max="12799" width="9.140625" style="46"/>
    <col min="12800" max="12800" width="4.28515625" style="46" customWidth="1"/>
    <col min="12801" max="12801" width="3.42578125" style="46" customWidth="1"/>
    <col min="12802" max="12802" width="43.140625" style="46" bestFit="1" customWidth="1"/>
    <col min="12803" max="12803" width="0.7109375" style="46" customWidth="1"/>
    <col min="12804" max="12804" width="2.85546875" style="46" customWidth="1"/>
    <col min="12805" max="12805" width="16.5703125" style="46" customWidth="1"/>
    <col min="12806" max="13055" width="9.140625" style="46"/>
    <col min="13056" max="13056" width="4.28515625" style="46" customWidth="1"/>
    <col min="13057" max="13057" width="3.42578125" style="46" customWidth="1"/>
    <col min="13058" max="13058" width="43.140625" style="46" bestFit="1" customWidth="1"/>
    <col min="13059" max="13059" width="0.7109375" style="46" customWidth="1"/>
    <col min="13060" max="13060" width="2.85546875" style="46" customWidth="1"/>
    <col min="13061" max="13061" width="16.5703125" style="46" customWidth="1"/>
    <col min="13062" max="13311" width="9.140625" style="46"/>
    <col min="13312" max="13312" width="4.28515625" style="46" customWidth="1"/>
    <col min="13313" max="13313" width="3.42578125" style="46" customWidth="1"/>
    <col min="13314" max="13314" width="43.140625" style="46" bestFit="1" customWidth="1"/>
    <col min="13315" max="13315" width="0.7109375" style="46" customWidth="1"/>
    <col min="13316" max="13316" width="2.85546875" style="46" customWidth="1"/>
    <col min="13317" max="13317" width="16.5703125" style="46" customWidth="1"/>
    <col min="13318" max="13567" width="9.140625" style="46"/>
    <col min="13568" max="13568" width="4.28515625" style="46" customWidth="1"/>
    <col min="13569" max="13569" width="3.42578125" style="46" customWidth="1"/>
    <col min="13570" max="13570" width="43.140625" style="46" bestFit="1" customWidth="1"/>
    <col min="13571" max="13571" width="0.7109375" style="46" customWidth="1"/>
    <col min="13572" max="13572" width="2.85546875" style="46" customWidth="1"/>
    <col min="13573" max="13573" width="16.5703125" style="46" customWidth="1"/>
    <col min="13574" max="13823" width="9.140625" style="46"/>
    <col min="13824" max="13824" width="4.28515625" style="46" customWidth="1"/>
    <col min="13825" max="13825" width="3.42578125" style="46" customWidth="1"/>
    <col min="13826" max="13826" width="43.140625" style="46" bestFit="1" customWidth="1"/>
    <col min="13827" max="13827" width="0.7109375" style="46" customWidth="1"/>
    <col min="13828" max="13828" width="2.85546875" style="46" customWidth="1"/>
    <col min="13829" max="13829" width="16.5703125" style="46" customWidth="1"/>
    <col min="13830" max="14079" width="9.140625" style="46"/>
    <col min="14080" max="14080" width="4.28515625" style="46" customWidth="1"/>
    <col min="14081" max="14081" width="3.42578125" style="46" customWidth="1"/>
    <col min="14082" max="14082" width="43.140625" style="46" bestFit="1" customWidth="1"/>
    <col min="14083" max="14083" width="0.7109375" style="46" customWidth="1"/>
    <col min="14084" max="14084" width="2.85546875" style="46" customWidth="1"/>
    <col min="14085" max="14085" width="16.5703125" style="46" customWidth="1"/>
    <col min="14086" max="14335" width="9.140625" style="46"/>
    <col min="14336" max="14336" width="4.28515625" style="46" customWidth="1"/>
    <col min="14337" max="14337" width="3.42578125" style="46" customWidth="1"/>
    <col min="14338" max="14338" width="43.140625" style="46" bestFit="1" customWidth="1"/>
    <col min="14339" max="14339" width="0.7109375" style="46" customWidth="1"/>
    <col min="14340" max="14340" width="2.85546875" style="46" customWidth="1"/>
    <col min="14341" max="14341" width="16.5703125" style="46" customWidth="1"/>
    <col min="14342" max="14591" width="9.140625" style="46"/>
    <col min="14592" max="14592" width="4.28515625" style="46" customWidth="1"/>
    <col min="14593" max="14593" width="3.42578125" style="46" customWidth="1"/>
    <col min="14594" max="14594" width="43.140625" style="46" bestFit="1" customWidth="1"/>
    <col min="14595" max="14595" width="0.7109375" style="46" customWidth="1"/>
    <col min="14596" max="14596" width="2.85546875" style="46" customWidth="1"/>
    <col min="14597" max="14597" width="16.5703125" style="46" customWidth="1"/>
    <col min="14598" max="14847" width="9.140625" style="46"/>
    <col min="14848" max="14848" width="4.28515625" style="46" customWidth="1"/>
    <col min="14849" max="14849" width="3.42578125" style="46" customWidth="1"/>
    <col min="14850" max="14850" width="43.140625" style="46" bestFit="1" customWidth="1"/>
    <col min="14851" max="14851" width="0.7109375" style="46" customWidth="1"/>
    <col min="14852" max="14852" width="2.85546875" style="46" customWidth="1"/>
    <col min="14853" max="14853" width="16.5703125" style="46" customWidth="1"/>
    <col min="14854" max="15103" width="9.140625" style="46"/>
    <col min="15104" max="15104" width="4.28515625" style="46" customWidth="1"/>
    <col min="15105" max="15105" width="3.42578125" style="46" customWidth="1"/>
    <col min="15106" max="15106" width="43.140625" style="46" bestFit="1" customWidth="1"/>
    <col min="15107" max="15107" width="0.7109375" style="46" customWidth="1"/>
    <col min="15108" max="15108" width="2.85546875" style="46" customWidth="1"/>
    <col min="15109" max="15109" width="16.5703125" style="46" customWidth="1"/>
    <col min="15110" max="15359" width="9.140625" style="46"/>
    <col min="15360" max="15360" width="4.28515625" style="46" customWidth="1"/>
    <col min="15361" max="15361" width="3.42578125" style="46" customWidth="1"/>
    <col min="15362" max="15362" width="43.140625" style="46" bestFit="1" customWidth="1"/>
    <col min="15363" max="15363" width="0.7109375" style="46" customWidth="1"/>
    <col min="15364" max="15364" width="2.85546875" style="46" customWidth="1"/>
    <col min="15365" max="15365" width="16.5703125" style="46" customWidth="1"/>
    <col min="15366" max="15615" width="9.140625" style="46"/>
    <col min="15616" max="15616" width="4.28515625" style="46" customWidth="1"/>
    <col min="15617" max="15617" width="3.42578125" style="46" customWidth="1"/>
    <col min="15618" max="15618" width="43.140625" style="46" bestFit="1" customWidth="1"/>
    <col min="15619" max="15619" width="0.7109375" style="46" customWidth="1"/>
    <col min="15620" max="15620" width="2.85546875" style="46" customWidth="1"/>
    <col min="15621" max="15621" width="16.5703125" style="46" customWidth="1"/>
    <col min="15622" max="15871" width="9.140625" style="46"/>
    <col min="15872" max="15872" width="4.28515625" style="46" customWidth="1"/>
    <col min="15873" max="15873" width="3.42578125" style="46" customWidth="1"/>
    <col min="15874" max="15874" width="43.140625" style="46" bestFit="1" customWidth="1"/>
    <col min="15875" max="15875" width="0.7109375" style="46" customWidth="1"/>
    <col min="15876" max="15876" width="2.85546875" style="46" customWidth="1"/>
    <col min="15877" max="15877" width="16.5703125" style="46" customWidth="1"/>
    <col min="15878" max="16127" width="9.140625" style="46"/>
    <col min="16128" max="16128" width="4.28515625" style="46" customWidth="1"/>
    <col min="16129" max="16129" width="3.42578125" style="46" customWidth="1"/>
    <col min="16130" max="16130" width="43.140625" style="46" bestFit="1" customWidth="1"/>
    <col min="16131" max="16131" width="0.7109375" style="46" customWidth="1"/>
    <col min="16132" max="16132" width="2.85546875" style="46" customWidth="1"/>
    <col min="16133" max="16133" width="16.5703125" style="46" customWidth="1"/>
    <col min="16134" max="16384" width="9.140625" style="46"/>
  </cols>
  <sheetData>
    <row r="1" spans="1:30">
      <c r="B1" s="116" t="s">
        <v>78</v>
      </c>
      <c r="C1" s="47"/>
    </row>
    <row r="2" spans="1:30">
      <c r="B2" s="116" t="s">
        <v>79</v>
      </c>
      <c r="C2" s="47"/>
    </row>
    <row r="3" spans="1:30">
      <c r="B3" s="116" t="s">
        <v>91</v>
      </c>
      <c r="C3" s="94"/>
    </row>
    <row r="4" spans="1:30">
      <c r="B4" s="91"/>
      <c r="C4" s="47"/>
    </row>
    <row r="6" spans="1:30">
      <c r="C6" s="48"/>
    </row>
    <row r="7" spans="1:30" s="55" customFormat="1" ht="25.5">
      <c r="A7" s="63" t="s">
        <v>92</v>
      </c>
      <c r="B7" s="64" t="s">
        <v>80</v>
      </c>
      <c r="C7" s="63" t="s">
        <v>33</v>
      </c>
    </row>
    <row r="8" spans="1:30" s="55" customFormat="1" ht="13.5" thickBot="1">
      <c r="A8" s="65">
        <v>-1</v>
      </c>
      <c r="B8" s="69">
        <v>-2</v>
      </c>
      <c r="C8" s="69" t="s">
        <v>33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30" s="49" customFormat="1" ht="13.5" thickBot="1">
      <c r="B9" s="71" t="s">
        <v>81</v>
      </c>
      <c r="C9" s="107">
        <v>43556</v>
      </c>
      <c r="D9" s="108">
        <v>43586</v>
      </c>
      <c r="E9" s="108">
        <v>43617</v>
      </c>
      <c r="F9" s="108">
        <v>43647</v>
      </c>
      <c r="G9" s="108">
        <v>43678</v>
      </c>
      <c r="H9" s="108">
        <v>43709</v>
      </c>
      <c r="I9" s="108">
        <v>43739</v>
      </c>
      <c r="J9" s="108">
        <v>43770</v>
      </c>
      <c r="K9" s="108">
        <v>43800</v>
      </c>
      <c r="L9" s="108">
        <v>43831</v>
      </c>
      <c r="M9" s="108">
        <v>43862</v>
      </c>
      <c r="N9" s="109">
        <v>43891</v>
      </c>
      <c r="O9" s="72" t="s">
        <v>75</v>
      </c>
    </row>
    <row r="10" spans="1:30" ht="14.1" customHeight="1">
      <c r="A10" s="46">
        <v>1</v>
      </c>
      <c r="B10" s="73" t="s">
        <v>82</v>
      </c>
      <c r="C10" s="74">
        <f>'ML-FGD'!C23+'ML-FGD'!C24+'ML-FGD'!C25+'ML-FGD'!C26+'ML-FGD'!C27</f>
        <v>135032.37000000002</v>
      </c>
      <c r="D10" s="74">
        <f>'ML-FGD'!D23+'ML-FGD'!D24+'ML-FGD'!D25+'ML-FGD'!D26+'ML-FGD'!D27</f>
        <v>253032.26</v>
      </c>
      <c r="E10" s="74">
        <f>'ML-FGD'!E23+'ML-FGD'!E24+'ML-FGD'!E25+'ML-FGD'!E26+'ML-FGD'!E27</f>
        <v>471980.25</v>
      </c>
      <c r="F10" s="74">
        <f>'ML-FGD'!F23+'ML-FGD'!F24+'ML-FGD'!F25+'ML-FGD'!F26+'ML-FGD'!F27</f>
        <v>363457.99999999994</v>
      </c>
      <c r="G10" s="74">
        <f>'ML-FGD'!G23+'ML-FGD'!G24+'ML-FGD'!G25+'ML-FGD'!G26+'ML-FGD'!G27</f>
        <v>218465.14</v>
      </c>
      <c r="H10" s="74">
        <f>'ML-FGD'!H23+'ML-FGD'!H24+'ML-FGD'!H25+'ML-FGD'!H26+'ML-FGD'!H27</f>
        <v>219947.41</v>
      </c>
      <c r="I10" s="74">
        <f>'ML-FGD'!I23+'ML-FGD'!I24+'ML-FGD'!I25+'ML-FGD'!I26+'ML-FGD'!I27</f>
        <v>732092.54</v>
      </c>
      <c r="J10" s="74">
        <f>'ML-FGD'!J23+'ML-FGD'!J24+'ML-FGD'!J25+'ML-FGD'!J26+'ML-FGD'!J27</f>
        <v>211279.59</v>
      </c>
      <c r="K10" s="74">
        <f>'ML-FGD'!K23+'ML-FGD'!K24+'ML-FGD'!K25+'ML-FGD'!K26+'ML-FGD'!K27</f>
        <v>81890.98</v>
      </c>
      <c r="L10" s="74">
        <f>'ML-FGD'!L23+'ML-FGD'!L24+'ML-FGD'!L25+'ML-FGD'!L26+'ML-FGD'!L27</f>
        <v>149838.82999999999</v>
      </c>
      <c r="M10" s="74">
        <f>'ML-FGD'!M23+'ML-FGD'!M24+'ML-FGD'!M25+'ML-FGD'!M26+'ML-FGD'!M27</f>
        <v>371801.39999999997</v>
      </c>
      <c r="N10" s="74">
        <f>'ML-FGD'!N23+'ML-FGD'!N24+'ML-FGD'!N25+'ML-FGD'!N26+'ML-FGD'!N27</f>
        <v>318071.40999999997</v>
      </c>
      <c r="O10" s="73"/>
      <c r="P10" s="50"/>
      <c r="Q10" s="51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ht="14.1" customHeight="1">
      <c r="A11" s="46">
        <v>2</v>
      </c>
      <c r="B11" s="73" t="s">
        <v>83</v>
      </c>
      <c r="C11" s="75">
        <f>'ML-FGD'!C39</f>
        <v>16697.9840777514</v>
      </c>
      <c r="D11" s="75">
        <f>'ML-FGD'!D39</f>
        <v>16707.640344681004</v>
      </c>
      <c r="E11" s="75">
        <f>'ML-FGD'!E39</f>
        <v>16707.640344681</v>
      </c>
      <c r="F11" s="75">
        <f>'ML-FGD'!F39</f>
        <v>16707.640344681004</v>
      </c>
      <c r="G11" s="75">
        <f>'ML-FGD'!G39</f>
        <v>16710.683250865</v>
      </c>
      <c r="H11" s="75">
        <f>'ML-FGD'!H39</f>
        <v>16711.238082528598</v>
      </c>
      <c r="I11" s="75">
        <f>'ML-FGD'!I39</f>
        <v>16711.366285248201</v>
      </c>
      <c r="J11" s="75">
        <f>'ML-FGD'!J39</f>
        <v>16714.124821450998</v>
      </c>
      <c r="K11" s="75">
        <f>'ML-FGD'!K39</f>
        <v>16714.356011266998</v>
      </c>
      <c r="L11" s="75">
        <f>'ML-FGD'!L39</f>
        <v>16714.356011521199</v>
      </c>
      <c r="M11" s="75">
        <f>'ML-FGD'!M39</f>
        <v>16715.266371117799</v>
      </c>
      <c r="N11" s="75">
        <f>'ML-FGD'!N39</f>
        <v>16715.266371117799</v>
      </c>
      <c r="O11" s="73"/>
      <c r="P11" s="50"/>
      <c r="Q11" s="51"/>
      <c r="Z11" s="50"/>
    </row>
    <row r="12" spans="1:30" ht="14.1" customHeight="1">
      <c r="A12" s="46">
        <v>3</v>
      </c>
      <c r="B12" s="73" t="s">
        <v>84</v>
      </c>
      <c r="C12" s="75">
        <f>'ML-FGD'!C37</f>
        <v>810156.58389300015</v>
      </c>
      <c r="D12" s="75">
        <f>'ML-FGD'!D37</f>
        <v>810625.08884500014</v>
      </c>
      <c r="E12" s="75">
        <f>'ML-FGD'!E37</f>
        <v>810625.08884500002</v>
      </c>
      <c r="F12" s="75">
        <f>'ML-FGD'!F37</f>
        <v>810625.08884500014</v>
      </c>
      <c r="G12" s="75">
        <f>'ML-FGD'!G37</f>
        <v>810772.72525833326</v>
      </c>
      <c r="H12" s="75">
        <f>'ML-FGD'!H37</f>
        <v>810799.644707</v>
      </c>
      <c r="I12" s="75">
        <f>'ML-FGD'!I37</f>
        <v>810805.8648756668</v>
      </c>
      <c r="J12" s="75">
        <f>'ML-FGD'!J37</f>
        <v>810939.70416166668</v>
      </c>
      <c r="K12" s="75">
        <f>'ML-FGD'!K37</f>
        <v>810950.92108166672</v>
      </c>
      <c r="L12" s="75">
        <f>'ML-FGD'!L37</f>
        <v>810950.92109399999</v>
      </c>
      <c r="M12" s="75">
        <f>'ML-FGD'!M37</f>
        <v>810995.0901276666</v>
      </c>
      <c r="N12" s="75">
        <f>'ML-FGD'!N37</f>
        <v>810995.09012766683</v>
      </c>
      <c r="O12" s="73"/>
      <c r="P12" s="50"/>
      <c r="Q12" s="51"/>
    </row>
    <row r="13" spans="1:30" ht="14.1" customHeight="1">
      <c r="A13" s="46">
        <v>4</v>
      </c>
      <c r="B13" s="73" t="s">
        <v>85</v>
      </c>
      <c r="C13" s="75">
        <f>'ML-FGD'!C21</f>
        <v>-60122.18</v>
      </c>
      <c r="D13" s="75">
        <f>'ML-FGD'!D21</f>
        <v>-25755.42</v>
      </c>
      <c r="E13" s="75">
        <f>'ML-FGD'!E21</f>
        <v>-35100.89</v>
      </c>
      <c r="F13" s="75">
        <f>'ML-FGD'!F21</f>
        <v>-43808.25</v>
      </c>
      <c r="G13" s="75">
        <f>'ML-FGD'!G21</f>
        <v>-65720.86</v>
      </c>
      <c r="H13" s="75">
        <f>'ML-FGD'!H21</f>
        <v>-65027.77</v>
      </c>
      <c r="I13" s="75">
        <f>'ML-FGD'!I21</f>
        <v>-59278.98</v>
      </c>
      <c r="J13" s="75">
        <f>'ML-FGD'!J21</f>
        <v>-30269.22</v>
      </c>
      <c r="K13" s="75">
        <f>'ML-FGD'!K21</f>
        <v>-18877.72</v>
      </c>
      <c r="L13" s="75">
        <f>'ML-FGD'!L21</f>
        <v>3576.99</v>
      </c>
      <c r="M13" s="75">
        <f>'ML-FGD'!M21</f>
        <v>-60012.47</v>
      </c>
      <c r="N13" s="75">
        <f>'ML-FGD'!N21</f>
        <v>4091.25</v>
      </c>
      <c r="O13" s="76"/>
      <c r="P13" s="52"/>
      <c r="Q13" s="53"/>
      <c r="R13" s="54"/>
      <c r="S13" s="54"/>
    </row>
    <row r="14" spans="1:30" ht="14.1" customHeight="1">
      <c r="A14" s="46">
        <v>5</v>
      </c>
      <c r="B14" s="73" t="s">
        <v>86</v>
      </c>
      <c r="C14" s="75">
        <f>'ML-FGD'!C34</f>
        <v>48176.05</v>
      </c>
      <c r="D14" s="75">
        <f>'ML-FGD'!D34</f>
        <v>62766.7</v>
      </c>
      <c r="E14" s="75">
        <f>'ML-FGD'!E34</f>
        <v>85125.7</v>
      </c>
      <c r="F14" s="75">
        <f>'ML-FGD'!F34</f>
        <v>66392.33</v>
      </c>
      <c r="G14" s="75">
        <f>'ML-FGD'!G34</f>
        <v>106714.53</v>
      </c>
      <c r="H14" s="75">
        <f>'ML-FGD'!H34</f>
        <v>60498.85</v>
      </c>
      <c r="I14" s="75">
        <f>'ML-FGD'!I34</f>
        <v>171650.84</v>
      </c>
      <c r="J14" s="75">
        <f>'ML-FGD'!J34</f>
        <v>70408.039999999994</v>
      </c>
      <c r="K14" s="75">
        <f>'ML-FGD'!K34</f>
        <v>70306.63</v>
      </c>
      <c r="L14" s="75">
        <f>'ML-FGD'!L34</f>
        <v>136931.67000000001</v>
      </c>
      <c r="M14" s="75">
        <f>'ML-FGD'!M34</f>
        <v>16046.12</v>
      </c>
      <c r="N14" s="75">
        <f>'ML-FGD'!N34</f>
        <v>96254.55</v>
      </c>
      <c r="O14" s="76"/>
      <c r="P14" s="52"/>
      <c r="Q14" s="53"/>
      <c r="R14" s="54"/>
      <c r="S14" s="54"/>
    </row>
    <row r="15" spans="1:30" ht="14.1" customHeight="1" thickBot="1">
      <c r="A15" s="46">
        <v>6</v>
      </c>
      <c r="B15" s="70" t="s">
        <v>87</v>
      </c>
      <c r="C15" s="77">
        <f t="shared" ref="C15:L15" si="0">SUM(C10:C14)</f>
        <v>949940.80797075154</v>
      </c>
      <c r="D15" s="77">
        <f t="shared" si="0"/>
        <v>1117376.2691896812</v>
      </c>
      <c r="E15" s="77">
        <f t="shared" si="0"/>
        <v>1349337.7891896809</v>
      </c>
      <c r="F15" s="77">
        <f t="shared" si="0"/>
        <v>1213374.8091896812</v>
      </c>
      <c r="G15" s="77">
        <f t="shared" si="0"/>
        <v>1086942.2185091982</v>
      </c>
      <c r="H15" s="77">
        <f t="shared" si="0"/>
        <v>1042929.3727895286</v>
      </c>
      <c r="I15" s="77">
        <f t="shared" si="0"/>
        <v>1671981.6311609151</v>
      </c>
      <c r="J15" s="77">
        <f t="shared" si="0"/>
        <v>1079072.2389831177</v>
      </c>
      <c r="K15" s="77">
        <f t="shared" si="0"/>
        <v>960985.16709293379</v>
      </c>
      <c r="L15" s="77">
        <f t="shared" si="0"/>
        <v>1118012.7671055212</v>
      </c>
      <c r="M15" s="77">
        <f t="shared" ref="M15:N15" si="1">SUM(M10:M14)</f>
        <v>1155545.4064987844</v>
      </c>
      <c r="N15" s="77">
        <f t="shared" si="1"/>
        <v>1246127.5664987846</v>
      </c>
      <c r="O15" s="80"/>
      <c r="P15" s="56"/>
      <c r="Q15" s="53"/>
      <c r="R15" s="54"/>
      <c r="S15" s="54"/>
    </row>
    <row r="16" spans="1:30" ht="8.25" customHeight="1" thickBo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57"/>
    </row>
    <row r="17" spans="1:19" ht="14.1" customHeight="1" thickBot="1">
      <c r="A17" s="46">
        <v>7</v>
      </c>
      <c r="B17" s="82" t="s">
        <v>88</v>
      </c>
      <c r="C17" s="105">
        <f>'Allocation Factors'!B12</f>
        <v>0.93554939146287364</v>
      </c>
      <c r="D17" s="105">
        <f>'Allocation Factors'!C12</f>
        <v>0.95491512015366942</v>
      </c>
      <c r="E17" s="105">
        <f>'Allocation Factors'!D12</f>
        <v>0.95551041261056346</v>
      </c>
      <c r="F17" s="105">
        <f>'Allocation Factors'!E12</f>
        <v>0.86410040229487217</v>
      </c>
      <c r="G17" s="105">
        <f>'Allocation Factors'!F12</f>
        <v>0.92177589589034992</v>
      </c>
      <c r="H17" s="105">
        <f>'Allocation Factors'!G12</f>
        <v>0.91670630775810824</v>
      </c>
      <c r="I17" s="105">
        <f>'Allocation Factors'!H12</f>
        <v>0.95438504550244674</v>
      </c>
      <c r="J17" s="105">
        <f>'Allocation Factors'!I12</f>
        <v>0.96660749730720619</v>
      </c>
      <c r="K17" s="105">
        <f>'Allocation Factors'!J12</f>
        <v>0.97532534319173181</v>
      </c>
      <c r="L17" s="105">
        <f>'Allocation Factors'!K12</f>
        <v>0.9614116890929616</v>
      </c>
      <c r="M17" s="105">
        <f>'Allocation Factors'!L12</f>
        <v>0.96762409138731076</v>
      </c>
      <c r="N17" s="105">
        <f>'Allocation Factors'!M12</f>
        <v>0.97205394928993361</v>
      </c>
      <c r="O17" s="83"/>
      <c r="P17" s="58" t="s">
        <v>33</v>
      </c>
    </row>
    <row r="18" spans="1:19" ht="17.25" customHeight="1" thickBot="1">
      <c r="B18" s="84" t="s">
        <v>89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 t="s">
        <v>33</v>
      </c>
      <c r="P18" s="59" t="s">
        <v>33</v>
      </c>
    </row>
    <row r="19" spans="1:19" ht="14.1" customHeight="1" thickBot="1">
      <c r="A19" s="46">
        <v>8</v>
      </c>
      <c r="B19" s="73" t="s">
        <v>82</v>
      </c>
      <c r="C19" s="74">
        <f t="shared" ref="C19:N23" si="2">ROUND(C10*C$17,0)</f>
        <v>126329</v>
      </c>
      <c r="D19" s="85">
        <f t="shared" si="2"/>
        <v>241624</v>
      </c>
      <c r="E19" s="85">
        <f t="shared" si="2"/>
        <v>450982</v>
      </c>
      <c r="F19" s="85">
        <f t="shared" si="2"/>
        <v>314064</v>
      </c>
      <c r="G19" s="85">
        <f t="shared" si="2"/>
        <v>201376</v>
      </c>
      <c r="H19" s="85">
        <f t="shared" si="2"/>
        <v>201627</v>
      </c>
      <c r="I19" s="85">
        <f t="shared" si="2"/>
        <v>698698</v>
      </c>
      <c r="J19" s="85">
        <f t="shared" si="2"/>
        <v>204224</v>
      </c>
      <c r="K19" s="85">
        <f t="shared" si="2"/>
        <v>79870</v>
      </c>
      <c r="L19" s="86">
        <f t="shared" si="2"/>
        <v>144057</v>
      </c>
      <c r="M19" s="86">
        <f t="shared" si="2"/>
        <v>359764</v>
      </c>
      <c r="N19" s="86">
        <f t="shared" si="2"/>
        <v>309183</v>
      </c>
      <c r="O19" s="87">
        <f>-SUM(C19:N19)</f>
        <v>-3331798</v>
      </c>
      <c r="P19" s="54"/>
    </row>
    <row r="20" spans="1:19" ht="14.1" customHeight="1" thickBot="1">
      <c r="A20" s="46">
        <f>A19+1</f>
        <v>9</v>
      </c>
      <c r="B20" s="73" t="s">
        <v>83</v>
      </c>
      <c r="C20" s="75">
        <f t="shared" si="2"/>
        <v>15622</v>
      </c>
      <c r="D20" s="88">
        <f t="shared" si="2"/>
        <v>15954</v>
      </c>
      <c r="E20" s="88">
        <f t="shared" si="2"/>
        <v>15964</v>
      </c>
      <c r="F20" s="88">
        <f t="shared" si="2"/>
        <v>14437</v>
      </c>
      <c r="G20" s="88">
        <f t="shared" si="2"/>
        <v>15404</v>
      </c>
      <c r="H20" s="88">
        <f t="shared" si="2"/>
        <v>15319</v>
      </c>
      <c r="I20" s="88">
        <f t="shared" si="2"/>
        <v>15949</v>
      </c>
      <c r="J20" s="88">
        <f t="shared" si="2"/>
        <v>16156</v>
      </c>
      <c r="K20" s="88">
        <f t="shared" si="2"/>
        <v>16302</v>
      </c>
      <c r="L20" s="89">
        <f t="shared" si="2"/>
        <v>16069</v>
      </c>
      <c r="M20" s="89">
        <f t="shared" si="2"/>
        <v>16174</v>
      </c>
      <c r="N20" s="89">
        <f t="shared" si="2"/>
        <v>16248</v>
      </c>
      <c r="O20" s="87">
        <f t="shared" ref="O20:O23" si="3">-SUM(C20:N20)</f>
        <v>-189598</v>
      </c>
      <c r="P20" s="54"/>
    </row>
    <row r="21" spans="1:19" ht="14.1" customHeight="1" thickBot="1">
      <c r="A21" s="46">
        <f t="shared" ref="A21:A23" si="4">A20+1</f>
        <v>10</v>
      </c>
      <c r="B21" s="73" t="s">
        <v>84</v>
      </c>
      <c r="C21" s="75">
        <f t="shared" si="2"/>
        <v>757941</v>
      </c>
      <c r="D21" s="88">
        <f t="shared" si="2"/>
        <v>774078</v>
      </c>
      <c r="E21" s="88">
        <f t="shared" si="2"/>
        <v>774561</v>
      </c>
      <c r="F21" s="88">
        <f t="shared" si="2"/>
        <v>700461</v>
      </c>
      <c r="G21" s="88">
        <f t="shared" si="2"/>
        <v>747351</v>
      </c>
      <c r="H21" s="88">
        <f t="shared" si="2"/>
        <v>743265</v>
      </c>
      <c r="I21" s="88">
        <f t="shared" si="2"/>
        <v>773821</v>
      </c>
      <c r="J21" s="88">
        <f t="shared" si="2"/>
        <v>783860</v>
      </c>
      <c r="K21" s="88">
        <f t="shared" si="2"/>
        <v>790941</v>
      </c>
      <c r="L21" s="89">
        <f t="shared" si="2"/>
        <v>779658</v>
      </c>
      <c r="M21" s="89">
        <f t="shared" si="2"/>
        <v>784738</v>
      </c>
      <c r="N21" s="89">
        <f t="shared" si="2"/>
        <v>788331</v>
      </c>
      <c r="O21" s="87">
        <f t="shared" si="3"/>
        <v>-9199006</v>
      </c>
      <c r="P21" s="54"/>
    </row>
    <row r="22" spans="1:19" ht="14.1" customHeight="1" thickBot="1">
      <c r="A22" s="46">
        <f t="shared" si="4"/>
        <v>11</v>
      </c>
      <c r="B22" s="73" t="s">
        <v>85</v>
      </c>
      <c r="C22" s="75">
        <f t="shared" si="2"/>
        <v>-56247</v>
      </c>
      <c r="D22" s="88">
        <f t="shared" si="2"/>
        <v>-24594</v>
      </c>
      <c r="E22" s="88">
        <f t="shared" si="2"/>
        <v>-33539</v>
      </c>
      <c r="F22" s="88">
        <f t="shared" si="2"/>
        <v>-37855</v>
      </c>
      <c r="G22" s="88">
        <f t="shared" si="2"/>
        <v>-60580</v>
      </c>
      <c r="H22" s="88">
        <f t="shared" si="2"/>
        <v>-59611</v>
      </c>
      <c r="I22" s="88">
        <f t="shared" si="2"/>
        <v>-56575</v>
      </c>
      <c r="J22" s="88">
        <f t="shared" si="2"/>
        <v>-29258</v>
      </c>
      <c r="K22" s="88">
        <f t="shared" si="2"/>
        <v>-18412</v>
      </c>
      <c r="L22" s="89">
        <f t="shared" si="2"/>
        <v>3439</v>
      </c>
      <c r="M22" s="89">
        <f t="shared" si="2"/>
        <v>-58070</v>
      </c>
      <c r="N22" s="89">
        <f t="shared" si="2"/>
        <v>3977</v>
      </c>
      <c r="O22" s="87">
        <f t="shared" si="3"/>
        <v>427325</v>
      </c>
      <c r="P22" s="54"/>
    </row>
    <row r="23" spans="1:19" ht="14.1" customHeight="1" thickBot="1">
      <c r="A23" s="46">
        <f t="shared" si="4"/>
        <v>12</v>
      </c>
      <c r="B23" s="73" t="s">
        <v>86</v>
      </c>
      <c r="C23" s="77">
        <f t="shared" si="2"/>
        <v>45071</v>
      </c>
      <c r="D23" s="78">
        <f t="shared" si="2"/>
        <v>59937</v>
      </c>
      <c r="E23" s="78">
        <f t="shared" si="2"/>
        <v>81338</v>
      </c>
      <c r="F23" s="78">
        <f t="shared" si="2"/>
        <v>57370</v>
      </c>
      <c r="G23" s="78">
        <f t="shared" si="2"/>
        <v>98367</v>
      </c>
      <c r="H23" s="78">
        <f t="shared" si="2"/>
        <v>55460</v>
      </c>
      <c r="I23" s="78">
        <f t="shared" si="2"/>
        <v>163821</v>
      </c>
      <c r="J23" s="78">
        <f t="shared" si="2"/>
        <v>68057</v>
      </c>
      <c r="K23" s="78">
        <f t="shared" si="2"/>
        <v>68572</v>
      </c>
      <c r="L23" s="79">
        <f t="shared" si="2"/>
        <v>131648</v>
      </c>
      <c r="M23" s="79">
        <f t="shared" si="2"/>
        <v>15527</v>
      </c>
      <c r="N23" s="79">
        <f t="shared" si="2"/>
        <v>93565</v>
      </c>
      <c r="O23" s="90">
        <f t="shared" si="3"/>
        <v>-938733</v>
      </c>
      <c r="P23" s="54"/>
    </row>
    <row r="24" spans="1:19" ht="14.1" customHeight="1">
      <c r="B24" s="70" t="s">
        <v>33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Q24" s="60" t="s">
        <v>33</v>
      </c>
      <c r="R24" s="54"/>
    </row>
    <row r="25" spans="1:19" ht="14.1" customHeight="1">
      <c r="P25" s="61" t="s">
        <v>90</v>
      </c>
      <c r="Q25" s="60" t="s">
        <v>33</v>
      </c>
      <c r="R25" s="54"/>
    </row>
    <row r="26" spans="1:19" ht="14.1" customHeight="1">
      <c r="O26" s="62">
        <f>SUM(O19:O23)</f>
        <v>-13231810</v>
      </c>
      <c r="S26" s="54"/>
    </row>
    <row r="29" spans="1:19">
      <c r="B29" s="46" t="s">
        <v>93</v>
      </c>
    </row>
  </sheetData>
  <pageMargins left="0.7" right="0.7" top="0.75" bottom="0.75" header="0.3" footer="0.3"/>
  <pageSetup scale="41" orientation="landscape" r:id="rId1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workbookViewId="0">
      <pane ySplit="8" topLeftCell="A9" activePane="bottomLeft" state="frozen"/>
      <selection activeCell="J30" sqref="J30"/>
      <selection pane="bottomLeft" activeCell="J17" sqref="J17"/>
    </sheetView>
  </sheetViews>
  <sheetFormatPr defaultColWidth="8.85546875" defaultRowHeight="12.75"/>
  <cols>
    <col min="1" max="1" width="10.7109375" style="369" customWidth="1"/>
    <col min="2" max="2" width="5" style="368" bestFit="1" customWidth="1"/>
    <col min="3" max="3" width="0.28515625" style="369" customWidth="1"/>
    <col min="4" max="4" width="12.7109375" style="369" customWidth="1"/>
    <col min="5" max="5" width="0.28515625" style="369" customWidth="1"/>
    <col min="6" max="6" width="15.7109375" style="369" customWidth="1"/>
    <col min="7" max="7" width="0.28515625" style="369" customWidth="1"/>
    <col min="8" max="8" width="12.85546875" style="369" customWidth="1"/>
    <col min="9" max="9" width="0.28515625" style="369" customWidth="1"/>
    <col min="10" max="10" width="12.7109375" style="369" customWidth="1"/>
    <col min="11" max="11" width="3.7109375" style="369" customWidth="1"/>
    <col min="12" max="12" width="0.28515625" style="369" customWidth="1"/>
    <col min="13" max="13" width="12.7109375" style="369" customWidth="1"/>
    <col min="14" max="14" width="0.28515625" style="369" customWidth="1"/>
    <col min="15" max="15" width="9.7109375" style="369" customWidth="1"/>
    <col min="16" max="16" width="0.28515625" style="369" customWidth="1"/>
    <col min="17" max="17" width="3.7109375" style="369" customWidth="1"/>
    <col min="18" max="18" width="0.28515625" style="369" customWidth="1"/>
    <col min="19" max="19" width="12" style="369" bestFit="1" customWidth="1"/>
    <col min="20" max="20" width="2.28515625" style="369" customWidth="1"/>
    <col min="21" max="29" width="8.85546875" style="369"/>
    <col min="30" max="30" width="15" style="369" bestFit="1" customWidth="1"/>
    <col min="31" max="16384" width="8.85546875" style="369"/>
  </cols>
  <sheetData>
    <row r="1" spans="2:30" ht="15" customHeight="1"/>
    <row r="2" spans="2:30">
      <c r="Q2" s="369" t="s">
        <v>1859</v>
      </c>
    </row>
    <row r="4" spans="2:30">
      <c r="F4" s="370" t="s">
        <v>1860</v>
      </c>
    </row>
    <row r="5" spans="2:30">
      <c r="H5" s="369" t="s">
        <v>1861</v>
      </c>
    </row>
    <row r="6" spans="2:30">
      <c r="H6" s="371" t="s">
        <v>1862</v>
      </c>
    </row>
    <row r="7" spans="2:30">
      <c r="S7" s="456" t="s">
        <v>109</v>
      </c>
    </row>
    <row r="8" spans="2:30">
      <c r="J8" s="368" t="s">
        <v>33</v>
      </c>
    </row>
    <row r="9" spans="2:30" ht="13.5" thickBot="1">
      <c r="B9" s="372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</row>
    <row r="10" spans="2:30" ht="30" customHeight="1" thickBot="1">
      <c r="B10" s="374" t="s">
        <v>1863</v>
      </c>
      <c r="C10" s="375"/>
      <c r="D10" s="376" t="s">
        <v>1864</v>
      </c>
      <c r="E10" s="377"/>
      <c r="F10" s="378" t="s">
        <v>1865</v>
      </c>
      <c r="G10" s="377"/>
      <c r="H10" s="378" t="s">
        <v>1866</v>
      </c>
      <c r="I10" s="377"/>
      <c r="J10" s="378" t="s">
        <v>1867</v>
      </c>
      <c r="K10" s="379"/>
      <c r="L10" s="377"/>
      <c r="M10" s="378" t="s">
        <v>1868</v>
      </c>
      <c r="N10" s="380"/>
      <c r="O10" s="381" t="s">
        <v>1869</v>
      </c>
      <c r="P10" s="382"/>
      <c r="Q10" s="383"/>
      <c r="R10" s="380"/>
      <c r="S10" s="384" t="s">
        <v>1870</v>
      </c>
      <c r="T10" s="385"/>
    </row>
    <row r="11" spans="2:30" ht="30" customHeight="1" thickBot="1">
      <c r="B11" s="386"/>
      <c r="C11" s="387"/>
      <c r="D11" s="388"/>
      <c r="E11" s="387"/>
      <c r="F11" s="474" t="s">
        <v>1894</v>
      </c>
      <c r="G11" s="387"/>
      <c r="H11" s="388"/>
      <c r="I11" s="387"/>
      <c r="J11" s="478"/>
      <c r="K11" s="389"/>
      <c r="L11" s="387"/>
      <c r="M11" s="388"/>
      <c r="N11" s="390"/>
      <c r="O11" s="391"/>
      <c r="P11" s="392"/>
      <c r="Q11" s="393"/>
      <c r="R11" s="390"/>
      <c r="S11" s="394"/>
      <c r="T11" s="385"/>
      <c r="AD11" s="455"/>
    </row>
    <row r="12" spans="2:30" ht="12.75" customHeight="1">
      <c r="B12" s="395"/>
      <c r="C12" s="396"/>
      <c r="D12" s="397"/>
      <c r="E12" s="396"/>
      <c r="F12" s="475"/>
      <c r="G12" s="396"/>
      <c r="H12" s="397"/>
      <c r="I12" s="396"/>
      <c r="J12" s="475"/>
      <c r="K12" s="398"/>
      <c r="L12" s="396"/>
      <c r="M12" s="397"/>
      <c r="N12" s="396"/>
      <c r="O12" s="397"/>
      <c r="P12" s="396"/>
      <c r="Q12" s="397"/>
      <c r="R12" s="396"/>
      <c r="S12" s="399"/>
      <c r="T12" s="373"/>
    </row>
    <row r="13" spans="2:30" ht="15" customHeight="1">
      <c r="B13" s="400">
        <v>1</v>
      </c>
      <c r="C13" s="390"/>
      <c r="D13" s="393" t="s">
        <v>1871</v>
      </c>
      <c r="E13" s="390"/>
      <c r="F13" s="499">
        <v>677289285</v>
      </c>
      <c r="G13" s="390"/>
      <c r="H13" s="443">
        <f>ROUND(F13/$F$18,4)</f>
        <v>0.48380000000000001</v>
      </c>
      <c r="I13" s="390"/>
      <c r="J13" s="500">
        <v>3.9100000000000003E-2</v>
      </c>
      <c r="K13" s="401"/>
      <c r="L13" s="390"/>
      <c r="M13" s="443">
        <f>ROUND(H13*J13,4)</f>
        <v>1.89E-2</v>
      </c>
      <c r="N13" s="390"/>
      <c r="O13" s="446">
        <f>O42</f>
        <v>1.0060929999999999</v>
      </c>
      <c r="P13" s="390"/>
      <c r="Q13" s="402"/>
      <c r="R13" s="390"/>
      <c r="S13" s="448">
        <f>ROUND(M13*O13,6)</f>
        <v>1.9015000000000001E-2</v>
      </c>
      <c r="T13" s="403"/>
    </row>
    <row r="14" spans="2:30" ht="15">
      <c r="B14" s="400">
        <f>+B13+1</f>
        <v>2</v>
      </c>
      <c r="C14" s="390"/>
      <c r="D14" s="393" t="s">
        <v>1872</v>
      </c>
      <c r="E14" s="390"/>
      <c r="F14" s="499">
        <v>79492161</v>
      </c>
      <c r="G14" s="390"/>
      <c r="H14" s="443">
        <f>ROUND(F14/$F$18,4)</f>
        <v>5.6800000000000003E-2</v>
      </c>
      <c r="I14" s="390"/>
      <c r="J14" s="500">
        <v>5.1000000000000004E-3</v>
      </c>
      <c r="K14" s="401"/>
      <c r="L14" s="390"/>
      <c r="M14" s="443">
        <f>ROUND(H14*J14,4)</f>
        <v>2.9999999999999997E-4</v>
      </c>
      <c r="N14" s="390"/>
      <c r="O14" s="446">
        <f>O42</f>
        <v>1.0060929999999999</v>
      </c>
      <c r="P14" s="390"/>
      <c r="Q14" s="393"/>
      <c r="R14" s="390"/>
      <c r="S14" s="448">
        <f>ROUND(M14*O14,6)</f>
        <v>3.0200000000000002E-4</v>
      </c>
      <c r="T14" s="403"/>
    </row>
    <row r="15" spans="2:30" ht="26.25">
      <c r="B15" s="400">
        <f>+B14+1</f>
        <v>3</v>
      </c>
      <c r="C15" s="390"/>
      <c r="D15" s="404" t="s">
        <v>1873</v>
      </c>
      <c r="E15" s="390"/>
      <c r="F15" s="476">
        <v>42248932</v>
      </c>
      <c r="G15" s="390"/>
      <c r="H15" s="443">
        <f>ROUND(F15/$F$18,4)</f>
        <v>3.0200000000000001E-2</v>
      </c>
      <c r="I15" s="390"/>
      <c r="J15" s="479">
        <v>2.802E-2</v>
      </c>
      <c r="K15" s="401"/>
      <c r="L15" s="390"/>
      <c r="M15" s="443">
        <f>ROUND(H15*J15,4)</f>
        <v>8.0000000000000004E-4</v>
      </c>
      <c r="N15" s="390"/>
      <c r="O15" s="446">
        <f>O42</f>
        <v>1.0060929999999999</v>
      </c>
      <c r="P15" s="390"/>
      <c r="Q15" s="393"/>
      <c r="R15" s="390"/>
      <c r="S15" s="448">
        <f>ROUND(M15*O15,6)</f>
        <v>8.0500000000000005E-4</v>
      </c>
      <c r="T15" s="403"/>
    </row>
    <row r="16" spans="2:30" ht="15">
      <c r="B16" s="400">
        <f>+B15+1</f>
        <v>4</v>
      </c>
      <c r="C16" s="390"/>
      <c r="D16" s="393" t="s">
        <v>1874</v>
      </c>
      <c r="E16" s="390"/>
      <c r="F16" s="499">
        <v>600855855</v>
      </c>
      <c r="G16" s="390"/>
      <c r="H16" s="443">
        <f>ROUND(F16/$F$18,4)</f>
        <v>0.42920000000000003</v>
      </c>
      <c r="I16" s="390"/>
      <c r="J16" s="501">
        <v>0.09</v>
      </c>
      <c r="K16" s="405" t="s">
        <v>1875</v>
      </c>
      <c r="L16" s="390"/>
      <c r="M16" s="443">
        <f>ROUND(H16*J16,4)</f>
        <v>3.8600000000000002E-2</v>
      </c>
      <c r="N16" s="390"/>
      <c r="O16" s="447">
        <f>S42</f>
        <v>1.3405629999999999</v>
      </c>
      <c r="P16" s="390"/>
      <c r="Q16" s="406"/>
      <c r="R16" s="390"/>
      <c r="S16" s="448">
        <f>ROUND(M16*O16,6)</f>
        <v>5.1746E-2</v>
      </c>
      <c r="T16" s="403"/>
    </row>
    <row r="17" spans="2:21" ht="15">
      <c r="B17" s="400"/>
      <c r="C17" s="390"/>
      <c r="D17" s="393"/>
      <c r="E17" s="390"/>
      <c r="F17" s="476"/>
      <c r="G17" s="390"/>
      <c r="H17" s="444"/>
      <c r="I17" s="390"/>
      <c r="J17" s="480"/>
      <c r="K17" s="401"/>
      <c r="L17" s="390"/>
      <c r="M17" s="407"/>
      <c r="N17" s="390"/>
      <c r="O17" s="391"/>
      <c r="P17" s="390"/>
      <c r="Q17" s="393"/>
      <c r="R17" s="390"/>
      <c r="S17" s="449"/>
      <c r="T17" s="408"/>
    </row>
    <row r="18" spans="2:21" ht="15">
      <c r="B18" s="400">
        <f>+B16+1</f>
        <v>5</v>
      </c>
      <c r="C18" s="390"/>
      <c r="D18" s="393" t="s">
        <v>1876</v>
      </c>
      <c r="E18" s="390"/>
      <c r="F18" s="477">
        <f>SUM(F13:F16)</f>
        <v>1399886233</v>
      </c>
      <c r="G18" s="390"/>
      <c r="H18" s="445">
        <f>SUM(H13:H16)</f>
        <v>1</v>
      </c>
      <c r="I18" s="390"/>
      <c r="J18" s="480"/>
      <c r="K18" s="401"/>
      <c r="L18" s="390"/>
      <c r="M18" s="409" t="s">
        <v>33</v>
      </c>
      <c r="N18" s="390"/>
      <c r="O18" s="393"/>
      <c r="P18" s="390"/>
      <c r="Q18" s="393"/>
      <c r="R18" s="390"/>
      <c r="S18" s="502">
        <f>SUM(S13:S17)</f>
        <v>7.1868000000000001E-2</v>
      </c>
      <c r="T18" s="410"/>
    </row>
    <row r="19" spans="2:21" ht="15">
      <c r="B19" s="400"/>
      <c r="C19" s="390"/>
      <c r="D19" s="393"/>
      <c r="E19" s="390"/>
      <c r="F19" s="393"/>
      <c r="G19" s="390"/>
      <c r="H19" s="393"/>
      <c r="I19" s="390"/>
      <c r="J19" s="393"/>
      <c r="K19" s="401"/>
      <c r="L19" s="390"/>
      <c r="M19" s="393"/>
      <c r="N19" s="390"/>
      <c r="O19" s="393"/>
      <c r="P19" s="390"/>
      <c r="Q19" s="393"/>
      <c r="R19" s="390"/>
      <c r="S19" s="411"/>
      <c r="T19" s="373"/>
    </row>
    <row r="20" spans="2:21" ht="15.75" thickBot="1">
      <c r="B20" s="412"/>
      <c r="C20" s="413"/>
      <c r="D20" s="414"/>
      <c r="E20" s="413"/>
      <c r="F20" s="414"/>
      <c r="G20" s="413"/>
      <c r="H20" s="414"/>
      <c r="I20" s="413"/>
      <c r="J20" s="414"/>
      <c r="K20" s="415"/>
      <c r="L20" s="413"/>
      <c r="M20" s="414"/>
      <c r="N20" s="413"/>
      <c r="O20" s="414"/>
      <c r="P20" s="413"/>
      <c r="Q20" s="414"/>
      <c r="R20" s="413"/>
      <c r="S20" s="416"/>
      <c r="T20" s="373"/>
    </row>
    <row r="21" spans="2:21" hidden="1">
      <c r="B21" s="417"/>
      <c r="C21" s="418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418"/>
      <c r="O21" s="373"/>
      <c r="P21" s="419"/>
      <c r="Q21" s="373"/>
      <c r="R21" s="373"/>
      <c r="S21" s="420"/>
      <c r="T21" s="373"/>
    </row>
    <row r="22" spans="2:21" ht="12" hidden="1" customHeight="1">
      <c r="B22" s="417"/>
      <c r="C22" s="418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418"/>
      <c r="O22" s="373"/>
      <c r="P22" s="419"/>
      <c r="Q22" s="373"/>
      <c r="R22" s="373"/>
      <c r="S22" s="420"/>
      <c r="T22" s="373"/>
    </row>
    <row r="23" spans="2:21" s="423" customFormat="1" ht="12" customHeight="1">
      <c r="B23" s="421"/>
      <c r="C23" s="422"/>
      <c r="D23" s="422"/>
      <c r="E23" s="422"/>
      <c r="F23" s="503" t="s">
        <v>1927</v>
      </c>
      <c r="G23" s="503"/>
      <c r="H23" s="503"/>
      <c r="I23" s="503"/>
      <c r="J23" s="503"/>
      <c r="K23" s="422"/>
      <c r="L23" s="422"/>
      <c r="M23" s="422"/>
      <c r="N23" s="422"/>
      <c r="O23" s="422"/>
      <c r="P23" s="421"/>
      <c r="Q23" s="422"/>
      <c r="R23" s="422"/>
      <c r="S23" s="422"/>
      <c r="T23" s="422"/>
    </row>
    <row r="24" spans="2:21" s="423" customFormat="1" ht="12" customHeight="1">
      <c r="B24" s="421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1"/>
      <c r="Q24" s="422"/>
      <c r="R24" s="422"/>
      <c r="S24" s="422"/>
      <c r="T24" s="422"/>
    </row>
    <row r="25" spans="2:21" s="423" customFormat="1" ht="12" customHeight="1">
      <c r="B25" s="421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4" t="s">
        <v>1877</v>
      </c>
      <c r="P25" s="424"/>
      <c r="S25" s="424" t="s">
        <v>1878</v>
      </c>
      <c r="T25" s="422"/>
    </row>
    <row r="26" spans="2:21" ht="15">
      <c r="B26" s="406">
        <v>6</v>
      </c>
      <c r="C26" s="393"/>
      <c r="D26" s="402" t="s">
        <v>1879</v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481">
        <v>100</v>
      </c>
      <c r="P26" s="437"/>
      <c r="Q26" s="437"/>
      <c r="R26" s="437"/>
      <c r="S26" s="482">
        <f>O26</f>
        <v>100</v>
      </c>
      <c r="T26" s="437"/>
      <c r="U26" s="440"/>
    </row>
    <row r="27" spans="2:21" ht="15">
      <c r="B27" s="406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40"/>
      <c r="P27" s="440"/>
      <c r="Q27" s="440"/>
      <c r="R27" s="440"/>
      <c r="S27" s="483"/>
      <c r="T27" s="440"/>
      <c r="U27" s="440"/>
    </row>
    <row r="28" spans="2:21" ht="15">
      <c r="B28" s="406">
        <v>7</v>
      </c>
      <c r="C28" s="425"/>
      <c r="D28" s="427" t="s">
        <v>1880</v>
      </c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84">
        <v>0.41</v>
      </c>
      <c r="P28" s="440"/>
      <c r="Q28" s="440"/>
      <c r="R28" s="440"/>
      <c r="S28" s="483">
        <f>O28</f>
        <v>0.41</v>
      </c>
      <c r="T28" s="440"/>
      <c r="U28" s="440"/>
    </row>
    <row r="29" spans="2:21" ht="15">
      <c r="B29" s="406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40"/>
      <c r="P29" s="440"/>
      <c r="Q29" s="440"/>
      <c r="R29" s="440"/>
      <c r="S29" s="483"/>
      <c r="T29" s="440"/>
      <c r="U29" s="440"/>
    </row>
    <row r="30" spans="2:21" ht="15">
      <c r="B30" s="406">
        <v>8</v>
      </c>
      <c r="C30" s="425"/>
      <c r="D30" s="427" t="s">
        <v>1881</v>
      </c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40">
        <v>0.1956</v>
      </c>
      <c r="P30" s="440"/>
      <c r="Q30" s="440"/>
      <c r="R30" s="440"/>
      <c r="S30" s="483">
        <f>O30</f>
        <v>0.1956</v>
      </c>
      <c r="T30" s="440"/>
      <c r="U30" s="440"/>
    </row>
    <row r="31" spans="2:21" ht="15">
      <c r="B31" s="406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85" t="s">
        <v>33</v>
      </c>
      <c r="P31" s="440"/>
      <c r="Q31" s="440"/>
      <c r="R31" s="440"/>
      <c r="S31" s="483"/>
      <c r="T31" s="440"/>
      <c r="U31" s="440"/>
    </row>
    <row r="32" spans="2:21" ht="15">
      <c r="B32" s="406">
        <v>9</v>
      </c>
      <c r="C32" s="425"/>
      <c r="D32" s="427" t="s">
        <v>1882</v>
      </c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50">
        <f>O26-O28-O30</f>
        <v>99.394400000000005</v>
      </c>
      <c r="P32" s="451"/>
      <c r="Q32" s="451"/>
      <c r="R32" s="451"/>
      <c r="S32" s="452">
        <f>S26-S28-S30</f>
        <v>99.394400000000005</v>
      </c>
      <c r="T32" s="425"/>
      <c r="U32" s="425"/>
    </row>
    <row r="33" spans="1:24" ht="15">
      <c r="B33" s="406"/>
      <c r="C33" s="425"/>
      <c r="D33" s="427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6"/>
      <c r="T33" s="425"/>
      <c r="U33" s="425"/>
      <c r="X33" s="369" t="s">
        <v>33</v>
      </c>
    </row>
    <row r="34" spans="1:24" ht="15">
      <c r="B34" s="406">
        <v>10</v>
      </c>
      <c r="C34" s="425"/>
      <c r="D34" s="428" t="s">
        <v>1891</v>
      </c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504">
        <v>0.05</v>
      </c>
      <c r="P34" s="440"/>
      <c r="Q34" s="440"/>
      <c r="R34" s="440"/>
      <c r="S34" s="452">
        <f>ROUND(S32*O34,6)</f>
        <v>4.9697199999999997</v>
      </c>
      <c r="T34" s="440"/>
      <c r="U34" s="440"/>
    </row>
    <row r="35" spans="1:24" ht="15">
      <c r="B35" s="406"/>
      <c r="C35" s="425"/>
      <c r="D35" s="427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30"/>
      <c r="P35" s="425"/>
      <c r="Q35" s="425"/>
      <c r="R35" s="425"/>
      <c r="S35" s="426"/>
      <c r="T35" s="425"/>
      <c r="U35" s="425"/>
    </row>
    <row r="36" spans="1:24" ht="15">
      <c r="B36" s="406">
        <v>11</v>
      </c>
      <c r="C36" s="425"/>
      <c r="D36" s="428" t="s">
        <v>1883</v>
      </c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30"/>
      <c r="P36" s="425"/>
      <c r="Q36" s="425"/>
      <c r="R36" s="425"/>
      <c r="S36" s="452">
        <f>S32-S34</f>
        <v>94.424680000000009</v>
      </c>
      <c r="T36" s="425"/>
      <c r="U36" s="425"/>
    </row>
    <row r="37" spans="1:24" ht="15">
      <c r="B37" s="406"/>
      <c r="C37" s="425"/>
      <c r="D37" s="427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6"/>
      <c r="T37" s="425"/>
      <c r="U37" s="425"/>
    </row>
    <row r="38" spans="1:24" ht="15">
      <c r="B38" s="406">
        <f>B36+1</f>
        <v>12</v>
      </c>
      <c r="C38" s="425"/>
      <c r="D38" s="428" t="s">
        <v>1888</v>
      </c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53">
        <f>S36*0.21</f>
        <v>19.829182800000002</v>
      </c>
      <c r="T38" s="425"/>
      <c r="U38" s="425"/>
    </row>
    <row r="39" spans="1:24" ht="15">
      <c r="B39" s="406"/>
      <c r="C39" s="425"/>
      <c r="D39" s="428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6"/>
      <c r="T39" s="425"/>
      <c r="U39" s="425"/>
    </row>
    <row r="40" spans="1:24" ht="15">
      <c r="B40" s="406">
        <f>B38+1</f>
        <v>13</v>
      </c>
      <c r="C40" s="425"/>
      <c r="D40" s="428" t="s">
        <v>1884</v>
      </c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52">
        <f>S36-S38</f>
        <v>74.595497200000011</v>
      </c>
      <c r="T40" s="425"/>
      <c r="U40" s="425"/>
    </row>
    <row r="41" spans="1:24" ht="15">
      <c r="B41" s="406"/>
      <c r="C41" s="425"/>
      <c r="D41" s="428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31"/>
      <c r="T41" s="425"/>
      <c r="U41" s="425"/>
    </row>
    <row r="42" spans="1:24" ht="15">
      <c r="B42" s="406">
        <f>B40+1</f>
        <v>14</v>
      </c>
      <c r="C42" s="425"/>
      <c r="D42" s="428" t="s">
        <v>1885</v>
      </c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71">
        <f>ROUND(100/O32,6)</f>
        <v>1.0060929999999999</v>
      </c>
      <c r="P42" s="425"/>
      <c r="Q42" s="425"/>
      <c r="R42" s="425"/>
      <c r="S42" s="454">
        <f>ROUND(100/S40,6)</f>
        <v>1.3405629999999999</v>
      </c>
      <c r="T42" s="425"/>
      <c r="U42" s="425"/>
    </row>
    <row r="43" spans="1:24" ht="15">
      <c r="B43" s="406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31"/>
      <c r="T43" s="425"/>
      <c r="U43" s="425"/>
    </row>
    <row r="44" spans="1:24">
      <c r="A44" s="371"/>
      <c r="B44" s="432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33"/>
      <c r="T44" s="428"/>
      <c r="U44" s="428"/>
      <c r="V44" s="371"/>
      <c r="W44" s="371"/>
    </row>
    <row r="45" spans="1:24">
      <c r="A45" s="429" t="s">
        <v>33</v>
      </c>
      <c r="B45" s="432"/>
      <c r="C45" s="428"/>
      <c r="D45" s="371" t="s">
        <v>33</v>
      </c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33"/>
      <c r="T45" s="428"/>
      <c r="U45" s="428"/>
      <c r="V45" s="371"/>
      <c r="W45" s="371"/>
    </row>
    <row r="46" spans="1:24">
      <c r="A46" s="434" t="s">
        <v>33</v>
      </c>
      <c r="B46" s="435"/>
      <c r="C46" s="436" t="s">
        <v>1886</v>
      </c>
      <c r="D46" s="436" t="s">
        <v>33</v>
      </c>
      <c r="E46" s="436"/>
      <c r="F46" s="436"/>
      <c r="G46" s="436"/>
      <c r="H46" s="371"/>
      <c r="I46" s="371"/>
      <c r="J46" s="371"/>
      <c r="K46" s="371"/>
      <c r="L46" s="371"/>
      <c r="M46" s="371"/>
      <c r="N46" s="371"/>
      <c r="O46" s="428"/>
      <c r="P46" s="428"/>
      <c r="Q46" s="428"/>
      <c r="R46" s="428"/>
      <c r="S46" s="428"/>
      <c r="T46" s="428"/>
      <c r="U46" s="428"/>
      <c r="V46" s="371"/>
      <c r="W46" s="371"/>
    </row>
    <row r="47" spans="1:24">
      <c r="B47" s="430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</row>
    <row r="48" spans="1:24">
      <c r="B48" s="430"/>
      <c r="C48" s="425"/>
      <c r="D48" s="425"/>
      <c r="E48" s="425"/>
      <c r="F48" s="425"/>
      <c r="G48" s="425"/>
      <c r="H48" s="425"/>
      <c r="I48" s="437"/>
      <c r="J48" s="437" t="s">
        <v>1887</v>
      </c>
      <c r="K48" s="437"/>
      <c r="L48" s="437"/>
      <c r="M48" s="437"/>
      <c r="N48" s="437"/>
      <c r="O48" s="438"/>
      <c r="P48" s="439"/>
      <c r="Q48" s="437"/>
      <c r="R48" s="437"/>
      <c r="S48" s="437"/>
      <c r="T48" s="437"/>
      <c r="U48" s="440"/>
    </row>
    <row r="49" spans="2:21">
      <c r="B49" s="430"/>
      <c r="C49" s="425"/>
      <c r="D49" s="425"/>
      <c r="E49" s="425"/>
      <c r="F49" s="425"/>
      <c r="G49" s="425"/>
      <c r="H49" s="425"/>
      <c r="I49" s="437"/>
      <c r="J49" s="437"/>
      <c r="K49" s="437"/>
      <c r="L49" s="437"/>
      <c r="M49" s="437"/>
      <c r="N49" s="437"/>
      <c r="O49" s="437"/>
      <c r="P49" s="439"/>
      <c r="Q49" s="437"/>
      <c r="R49" s="437"/>
      <c r="S49" s="437"/>
      <c r="T49" s="437"/>
      <c r="U49" s="440"/>
    </row>
    <row r="50" spans="2:21">
      <c r="B50" s="430"/>
      <c r="C50" s="425"/>
      <c r="D50" s="425"/>
      <c r="E50" s="425"/>
      <c r="F50" s="425"/>
      <c r="G50" s="425"/>
      <c r="H50" s="425"/>
      <c r="I50" s="437"/>
      <c r="J50" s="437"/>
      <c r="K50" s="437"/>
      <c r="L50" s="437"/>
      <c r="M50" s="437"/>
      <c r="N50" s="437"/>
      <c r="O50" s="437"/>
      <c r="P50" s="439"/>
      <c r="Q50" s="437"/>
      <c r="R50" s="437"/>
      <c r="S50" s="437"/>
      <c r="T50" s="437"/>
      <c r="U50" s="440"/>
    </row>
    <row r="51" spans="2:21">
      <c r="B51" s="430"/>
      <c r="C51" s="425"/>
      <c r="D51" s="425"/>
      <c r="E51" s="425"/>
      <c r="F51" s="425"/>
      <c r="G51" s="425"/>
      <c r="H51" s="425"/>
      <c r="I51" s="437"/>
      <c r="J51" s="437"/>
      <c r="K51" s="437"/>
      <c r="L51" s="437"/>
      <c r="M51" s="437"/>
      <c r="N51" s="437"/>
      <c r="O51" s="437"/>
      <c r="P51" s="439"/>
      <c r="Q51" s="437"/>
      <c r="R51" s="437"/>
      <c r="S51" s="437"/>
      <c r="T51" s="437"/>
      <c r="U51" s="440"/>
    </row>
    <row r="52" spans="2:21">
      <c r="B52" s="430"/>
      <c r="C52" s="425"/>
      <c r="D52" s="425"/>
      <c r="E52" s="425"/>
      <c r="F52" s="425"/>
      <c r="G52" s="425"/>
      <c r="H52" s="425"/>
      <c r="I52" s="437"/>
      <c r="J52" s="437"/>
      <c r="K52" s="437"/>
      <c r="L52" s="437"/>
      <c r="M52" s="437"/>
      <c r="N52" s="437"/>
      <c r="O52" s="437"/>
      <c r="P52" s="439"/>
      <c r="Q52" s="437"/>
      <c r="R52" s="437"/>
      <c r="S52" s="437"/>
      <c r="T52" s="437"/>
      <c r="U52" s="440"/>
    </row>
    <row r="53" spans="2:21">
      <c r="B53" s="430"/>
      <c r="C53" s="425"/>
      <c r="D53" s="425"/>
      <c r="E53" s="425"/>
      <c r="F53" s="425"/>
      <c r="G53" s="425"/>
      <c r="H53" s="425"/>
      <c r="I53" s="437"/>
      <c r="J53" s="437"/>
      <c r="K53" s="437"/>
      <c r="L53" s="437"/>
      <c r="M53" s="437"/>
      <c r="N53" s="437"/>
      <c r="O53" s="437"/>
      <c r="P53" s="439"/>
      <c r="Q53" s="437"/>
      <c r="R53" s="437"/>
      <c r="S53" s="437"/>
      <c r="T53" s="437"/>
      <c r="U53" s="440"/>
    </row>
    <row r="54" spans="2:21">
      <c r="B54" s="430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</row>
    <row r="55" spans="2:21">
      <c r="B55" s="441" t="s">
        <v>33</v>
      </c>
      <c r="C55" s="442"/>
      <c r="D55" s="437"/>
      <c r="E55" s="437"/>
      <c r="F55" s="437"/>
      <c r="G55" s="437"/>
      <c r="H55" s="437"/>
    </row>
    <row r="57" spans="2:21">
      <c r="B57" s="442"/>
      <c r="C57" s="442"/>
      <c r="D57" s="437"/>
      <c r="E57" s="437"/>
      <c r="F57" s="437"/>
      <c r="G57" s="437"/>
      <c r="H57" s="437"/>
    </row>
    <row r="58" spans="2:21">
      <c r="B58" s="430"/>
      <c r="C58" s="425"/>
      <c r="D58" s="425"/>
      <c r="E58" s="425"/>
      <c r="F58" s="425"/>
      <c r="G58" s="425"/>
      <c r="H58" s="425"/>
    </row>
  </sheetData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40"/>
  <sheetViews>
    <sheetView zoomScaleNormal="100" workbookViewId="0">
      <selection activeCell="C32" sqref="C32"/>
    </sheetView>
  </sheetViews>
  <sheetFormatPr defaultRowHeight="12.75"/>
  <cols>
    <col min="1" max="2" width="13.5703125" style="46" customWidth="1"/>
    <col min="3" max="3" width="61.42578125" style="46" customWidth="1"/>
    <col min="4" max="4" width="3.85546875" style="46" customWidth="1"/>
    <col min="5" max="5" width="21.85546875" style="46" customWidth="1"/>
    <col min="6" max="6" width="4.5703125" style="46" customWidth="1"/>
    <col min="7" max="7" width="21.5703125" style="46" customWidth="1"/>
    <col min="8" max="8" width="7" style="46" customWidth="1"/>
    <col min="9" max="9" width="9.140625" style="46"/>
    <col min="10" max="10" width="28.5703125" style="46" customWidth="1"/>
    <col min="11" max="258" width="9.140625" style="46"/>
    <col min="259" max="259" width="50.85546875" style="46" bestFit="1" customWidth="1"/>
    <col min="260" max="260" width="3.85546875" style="46" customWidth="1"/>
    <col min="261" max="261" width="13.7109375" style="46" bestFit="1" customWidth="1"/>
    <col min="262" max="514" width="9.140625" style="46"/>
    <col min="515" max="515" width="50.85546875" style="46" bestFit="1" customWidth="1"/>
    <col min="516" max="516" width="3.85546875" style="46" customWidth="1"/>
    <col min="517" max="517" width="13.7109375" style="46" bestFit="1" customWidth="1"/>
    <col min="518" max="770" width="9.140625" style="46"/>
    <col min="771" max="771" width="50.85546875" style="46" bestFit="1" customWidth="1"/>
    <col min="772" max="772" width="3.85546875" style="46" customWidth="1"/>
    <col min="773" max="773" width="13.7109375" style="46" bestFit="1" customWidth="1"/>
    <col min="774" max="1026" width="9.140625" style="46"/>
    <col min="1027" max="1027" width="50.85546875" style="46" bestFit="1" customWidth="1"/>
    <col min="1028" max="1028" width="3.85546875" style="46" customWidth="1"/>
    <col min="1029" max="1029" width="13.7109375" style="46" bestFit="1" customWidth="1"/>
    <col min="1030" max="1282" width="9.140625" style="46"/>
    <col min="1283" max="1283" width="50.85546875" style="46" bestFit="1" customWidth="1"/>
    <col min="1284" max="1284" width="3.85546875" style="46" customWidth="1"/>
    <col min="1285" max="1285" width="13.7109375" style="46" bestFit="1" customWidth="1"/>
    <col min="1286" max="1538" width="9.140625" style="46"/>
    <col min="1539" max="1539" width="50.85546875" style="46" bestFit="1" customWidth="1"/>
    <col min="1540" max="1540" width="3.85546875" style="46" customWidth="1"/>
    <col min="1541" max="1541" width="13.7109375" style="46" bestFit="1" customWidth="1"/>
    <col min="1542" max="1794" width="9.140625" style="46"/>
    <col min="1795" max="1795" width="50.85546875" style="46" bestFit="1" customWidth="1"/>
    <col min="1796" max="1796" width="3.85546875" style="46" customWidth="1"/>
    <col min="1797" max="1797" width="13.7109375" style="46" bestFit="1" customWidth="1"/>
    <col min="1798" max="2050" width="9.140625" style="46"/>
    <col min="2051" max="2051" width="50.85546875" style="46" bestFit="1" customWidth="1"/>
    <col min="2052" max="2052" width="3.85546875" style="46" customWidth="1"/>
    <col min="2053" max="2053" width="13.7109375" style="46" bestFit="1" customWidth="1"/>
    <col min="2054" max="2306" width="9.140625" style="46"/>
    <col min="2307" max="2307" width="50.85546875" style="46" bestFit="1" customWidth="1"/>
    <col min="2308" max="2308" width="3.85546875" style="46" customWidth="1"/>
    <col min="2309" max="2309" width="13.7109375" style="46" bestFit="1" customWidth="1"/>
    <col min="2310" max="2562" width="9.140625" style="46"/>
    <col min="2563" max="2563" width="50.85546875" style="46" bestFit="1" customWidth="1"/>
    <col min="2564" max="2564" width="3.85546875" style="46" customWidth="1"/>
    <col min="2565" max="2565" width="13.7109375" style="46" bestFit="1" customWidth="1"/>
    <col min="2566" max="2818" width="9.140625" style="46"/>
    <col min="2819" max="2819" width="50.85546875" style="46" bestFit="1" customWidth="1"/>
    <col min="2820" max="2820" width="3.85546875" style="46" customWidth="1"/>
    <col min="2821" max="2821" width="13.7109375" style="46" bestFit="1" customWidth="1"/>
    <col min="2822" max="3074" width="9.140625" style="46"/>
    <col min="3075" max="3075" width="50.85546875" style="46" bestFit="1" customWidth="1"/>
    <col min="3076" max="3076" width="3.85546875" style="46" customWidth="1"/>
    <col min="3077" max="3077" width="13.7109375" style="46" bestFit="1" customWidth="1"/>
    <col min="3078" max="3330" width="9.140625" style="46"/>
    <col min="3331" max="3331" width="50.85546875" style="46" bestFit="1" customWidth="1"/>
    <col min="3332" max="3332" width="3.85546875" style="46" customWidth="1"/>
    <col min="3333" max="3333" width="13.7109375" style="46" bestFit="1" customWidth="1"/>
    <col min="3334" max="3586" width="9.140625" style="46"/>
    <col min="3587" max="3587" width="50.85546875" style="46" bestFit="1" customWidth="1"/>
    <col min="3588" max="3588" width="3.85546875" style="46" customWidth="1"/>
    <col min="3589" max="3589" width="13.7109375" style="46" bestFit="1" customWidth="1"/>
    <col min="3590" max="3842" width="9.140625" style="46"/>
    <col min="3843" max="3843" width="50.85546875" style="46" bestFit="1" customWidth="1"/>
    <col min="3844" max="3844" width="3.85546875" style="46" customWidth="1"/>
    <col min="3845" max="3845" width="13.7109375" style="46" bestFit="1" customWidth="1"/>
    <col min="3846" max="4098" width="9.140625" style="46"/>
    <col min="4099" max="4099" width="50.85546875" style="46" bestFit="1" customWidth="1"/>
    <col min="4100" max="4100" width="3.85546875" style="46" customWidth="1"/>
    <col min="4101" max="4101" width="13.7109375" style="46" bestFit="1" customWidth="1"/>
    <col min="4102" max="4354" width="9.140625" style="46"/>
    <col min="4355" max="4355" width="50.85546875" style="46" bestFit="1" customWidth="1"/>
    <col min="4356" max="4356" width="3.85546875" style="46" customWidth="1"/>
    <col min="4357" max="4357" width="13.7109375" style="46" bestFit="1" customWidth="1"/>
    <col min="4358" max="4610" width="9.140625" style="46"/>
    <col min="4611" max="4611" width="50.85546875" style="46" bestFit="1" customWidth="1"/>
    <col min="4612" max="4612" width="3.85546875" style="46" customWidth="1"/>
    <col min="4613" max="4613" width="13.7109375" style="46" bestFit="1" customWidth="1"/>
    <col min="4614" max="4866" width="9.140625" style="46"/>
    <col min="4867" max="4867" width="50.85546875" style="46" bestFit="1" customWidth="1"/>
    <col min="4868" max="4868" width="3.85546875" style="46" customWidth="1"/>
    <col min="4869" max="4869" width="13.7109375" style="46" bestFit="1" customWidth="1"/>
    <col min="4870" max="5122" width="9.140625" style="46"/>
    <col min="5123" max="5123" width="50.85546875" style="46" bestFit="1" customWidth="1"/>
    <col min="5124" max="5124" width="3.85546875" style="46" customWidth="1"/>
    <col min="5125" max="5125" width="13.7109375" style="46" bestFit="1" customWidth="1"/>
    <col min="5126" max="5378" width="9.140625" style="46"/>
    <col min="5379" max="5379" width="50.85546875" style="46" bestFit="1" customWidth="1"/>
    <col min="5380" max="5380" width="3.85546875" style="46" customWidth="1"/>
    <col min="5381" max="5381" width="13.7109375" style="46" bestFit="1" customWidth="1"/>
    <col min="5382" max="5634" width="9.140625" style="46"/>
    <col min="5635" max="5635" width="50.85546875" style="46" bestFit="1" customWidth="1"/>
    <col min="5636" max="5636" width="3.85546875" style="46" customWidth="1"/>
    <col min="5637" max="5637" width="13.7109375" style="46" bestFit="1" customWidth="1"/>
    <col min="5638" max="5890" width="9.140625" style="46"/>
    <col min="5891" max="5891" width="50.85546875" style="46" bestFit="1" customWidth="1"/>
    <col min="5892" max="5892" width="3.85546875" style="46" customWidth="1"/>
    <col min="5893" max="5893" width="13.7109375" style="46" bestFit="1" customWidth="1"/>
    <col min="5894" max="6146" width="9.140625" style="46"/>
    <col min="6147" max="6147" width="50.85546875" style="46" bestFit="1" customWidth="1"/>
    <col min="6148" max="6148" width="3.85546875" style="46" customWidth="1"/>
    <col min="6149" max="6149" width="13.7109375" style="46" bestFit="1" customWidth="1"/>
    <col min="6150" max="6402" width="9.140625" style="46"/>
    <col min="6403" max="6403" width="50.85546875" style="46" bestFit="1" customWidth="1"/>
    <col min="6404" max="6404" width="3.85546875" style="46" customWidth="1"/>
    <col min="6405" max="6405" width="13.7109375" style="46" bestFit="1" customWidth="1"/>
    <col min="6406" max="6658" width="9.140625" style="46"/>
    <col min="6659" max="6659" width="50.85546875" style="46" bestFit="1" customWidth="1"/>
    <col min="6660" max="6660" width="3.85546875" style="46" customWidth="1"/>
    <col min="6661" max="6661" width="13.7109375" style="46" bestFit="1" customWidth="1"/>
    <col min="6662" max="6914" width="9.140625" style="46"/>
    <col min="6915" max="6915" width="50.85546875" style="46" bestFit="1" customWidth="1"/>
    <col min="6916" max="6916" width="3.85546875" style="46" customWidth="1"/>
    <col min="6917" max="6917" width="13.7109375" style="46" bestFit="1" customWidth="1"/>
    <col min="6918" max="7170" width="9.140625" style="46"/>
    <col min="7171" max="7171" width="50.85546875" style="46" bestFit="1" customWidth="1"/>
    <col min="7172" max="7172" width="3.85546875" style="46" customWidth="1"/>
    <col min="7173" max="7173" width="13.7109375" style="46" bestFit="1" customWidth="1"/>
    <col min="7174" max="7426" width="9.140625" style="46"/>
    <col min="7427" max="7427" width="50.85546875" style="46" bestFit="1" customWidth="1"/>
    <col min="7428" max="7428" width="3.85546875" style="46" customWidth="1"/>
    <col min="7429" max="7429" width="13.7109375" style="46" bestFit="1" customWidth="1"/>
    <col min="7430" max="7682" width="9.140625" style="46"/>
    <col min="7683" max="7683" width="50.85546875" style="46" bestFit="1" customWidth="1"/>
    <col min="7684" max="7684" width="3.85546875" style="46" customWidth="1"/>
    <col min="7685" max="7685" width="13.7109375" style="46" bestFit="1" customWidth="1"/>
    <col min="7686" max="7938" width="9.140625" style="46"/>
    <col min="7939" max="7939" width="50.85546875" style="46" bestFit="1" customWidth="1"/>
    <col min="7940" max="7940" width="3.85546875" style="46" customWidth="1"/>
    <col min="7941" max="7941" width="13.7109375" style="46" bestFit="1" customWidth="1"/>
    <col min="7942" max="8194" width="9.140625" style="46"/>
    <col min="8195" max="8195" width="50.85546875" style="46" bestFit="1" customWidth="1"/>
    <col min="8196" max="8196" width="3.85546875" style="46" customWidth="1"/>
    <col min="8197" max="8197" width="13.7109375" style="46" bestFit="1" customWidth="1"/>
    <col min="8198" max="8450" width="9.140625" style="46"/>
    <col min="8451" max="8451" width="50.85546875" style="46" bestFit="1" customWidth="1"/>
    <col min="8452" max="8452" width="3.85546875" style="46" customWidth="1"/>
    <col min="8453" max="8453" width="13.7109375" style="46" bestFit="1" customWidth="1"/>
    <col min="8454" max="8706" width="9.140625" style="46"/>
    <col min="8707" max="8707" width="50.85546875" style="46" bestFit="1" customWidth="1"/>
    <col min="8708" max="8708" width="3.85546875" style="46" customWidth="1"/>
    <col min="8709" max="8709" width="13.7109375" style="46" bestFit="1" customWidth="1"/>
    <col min="8710" max="8962" width="9.140625" style="46"/>
    <col min="8963" max="8963" width="50.85546875" style="46" bestFit="1" customWidth="1"/>
    <col min="8964" max="8964" width="3.85546875" style="46" customWidth="1"/>
    <col min="8965" max="8965" width="13.7109375" style="46" bestFit="1" customWidth="1"/>
    <col min="8966" max="9218" width="9.140625" style="46"/>
    <col min="9219" max="9219" width="50.85546875" style="46" bestFit="1" customWidth="1"/>
    <col min="9220" max="9220" width="3.85546875" style="46" customWidth="1"/>
    <col min="9221" max="9221" width="13.7109375" style="46" bestFit="1" customWidth="1"/>
    <col min="9222" max="9474" width="9.140625" style="46"/>
    <col min="9475" max="9475" width="50.85546875" style="46" bestFit="1" customWidth="1"/>
    <col min="9476" max="9476" width="3.85546875" style="46" customWidth="1"/>
    <col min="9477" max="9477" width="13.7109375" style="46" bestFit="1" customWidth="1"/>
    <col min="9478" max="9730" width="9.140625" style="46"/>
    <col min="9731" max="9731" width="50.85546875" style="46" bestFit="1" customWidth="1"/>
    <col min="9732" max="9732" width="3.85546875" style="46" customWidth="1"/>
    <col min="9733" max="9733" width="13.7109375" style="46" bestFit="1" customWidth="1"/>
    <col min="9734" max="9986" width="9.140625" style="46"/>
    <col min="9987" max="9987" width="50.85546875" style="46" bestFit="1" customWidth="1"/>
    <col min="9988" max="9988" width="3.85546875" style="46" customWidth="1"/>
    <col min="9989" max="9989" width="13.7109375" style="46" bestFit="1" customWidth="1"/>
    <col min="9990" max="10242" width="9.140625" style="46"/>
    <col min="10243" max="10243" width="50.85546875" style="46" bestFit="1" customWidth="1"/>
    <col min="10244" max="10244" width="3.85546875" style="46" customWidth="1"/>
    <col min="10245" max="10245" width="13.7109375" style="46" bestFit="1" customWidth="1"/>
    <col min="10246" max="10498" width="9.140625" style="46"/>
    <col min="10499" max="10499" width="50.85546875" style="46" bestFit="1" customWidth="1"/>
    <col min="10500" max="10500" width="3.85546875" style="46" customWidth="1"/>
    <col min="10501" max="10501" width="13.7109375" style="46" bestFit="1" customWidth="1"/>
    <col min="10502" max="10754" width="9.140625" style="46"/>
    <col min="10755" max="10755" width="50.85546875" style="46" bestFit="1" customWidth="1"/>
    <col min="10756" max="10756" width="3.85546875" style="46" customWidth="1"/>
    <col min="10757" max="10757" width="13.7109375" style="46" bestFit="1" customWidth="1"/>
    <col min="10758" max="11010" width="9.140625" style="46"/>
    <col min="11011" max="11011" width="50.85546875" style="46" bestFit="1" customWidth="1"/>
    <col min="11012" max="11012" width="3.85546875" style="46" customWidth="1"/>
    <col min="11013" max="11013" width="13.7109375" style="46" bestFit="1" customWidth="1"/>
    <col min="11014" max="11266" width="9.140625" style="46"/>
    <col min="11267" max="11267" width="50.85546875" style="46" bestFit="1" customWidth="1"/>
    <col min="11268" max="11268" width="3.85546875" style="46" customWidth="1"/>
    <col min="11269" max="11269" width="13.7109375" style="46" bestFit="1" customWidth="1"/>
    <col min="11270" max="11522" width="9.140625" style="46"/>
    <col min="11523" max="11523" width="50.85546875" style="46" bestFit="1" customWidth="1"/>
    <col min="11524" max="11524" width="3.85546875" style="46" customWidth="1"/>
    <col min="11525" max="11525" width="13.7109375" style="46" bestFit="1" customWidth="1"/>
    <col min="11526" max="11778" width="9.140625" style="46"/>
    <col min="11779" max="11779" width="50.85546875" style="46" bestFit="1" customWidth="1"/>
    <col min="11780" max="11780" width="3.85546875" style="46" customWidth="1"/>
    <col min="11781" max="11781" width="13.7109375" style="46" bestFit="1" customWidth="1"/>
    <col min="11782" max="12034" width="9.140625" style="46"/>
    <col min="12035" max="12035" width="50.85546875" style="46" bestFit="1" customWidth="1"/>
    <col min="12036" max="12036" width="3.85546875" style="46" customWidth="1"/>
    <col min="12037" max="12037" width="13.7109375" style="46" bestFit="1" customWidth="1"/>
    <col min="12038" max="12290" width="9.140625" style="46"/>
    <col min="12291" max="12291" width="50.85546875" style="46" bestFit="1" customWidth="1"/>
    <col min="12292" max="12292" width="3.85546875" style="46" customWidth="1"/>
    <col min="12293" max="12293" width="13.7109375" style="46" bestFit="1" customWidth="1"/>
    <col min="12294" max="12546" width="9.140625" style="46"/>
    <col min="12547" max="12547" width="50.85546875" style="46" bestFit="1" customWidth="1"/>
    <col min="12548" max="12548" width="3.85546875" style="46" customWidth="1"/>
    <col min="12549" max="12549" width="13.7109375" style="46" bestFit="1" customWidth="1"/>
    <col min="12550" max="12802" width="9.140625" style="46"/>
    <col min="12803" max="12803" width="50.85546875" style="46" bestFit="1" customWidth="1"/>
    <col min="12804" max="12804" width="3.85546875" style="46" customWidth="1"/>
    <col min="12805" max="12805" width="13.7109375" style="46" bestFit="1" customWidth="1"/>
    <col min="12806" max="13058" width="9.140625" style="46"/>
    <col min="13059" max="13059" width="50.85546875" style="46" bestFit="1" customWidth="1"/>
    <col min="13060" max="13060" width="3.85546875" style="46" customWidth="1"/>
    <col min="13061" max="13061" width="13.7109375" style="46" bestFit="1" customWidth="1"/>
    <col min="13062" max="13314" width="9.140625" style="46"/>
    <col min="13315" max="13315" width="50.85546875" style="46" bestFit="1" customWidth="1"/>
    <col min="13316" max="13316" width="3.85546875" style="46" customWidth="1"/>
    <col min="13317" max="13317" width="13.7109375" style="46" bestFit="1" customWidth="1"/>
    <col min="13318" max="13570" width="9.140625" style="46"/>
    <col min="13571" max="13571" width="50.85546875" style="46" bestFit="1" customWidth="1"/>
    <col min="13572" max="13572" width="3.85546875" style="46" customWidth="1"/>
    <col min="13573" max="13573" width="13.7109375" style="46" bestFit="1" customWidth="1"/>
    <col min="13574" max="13826" width="9.140625" style="46"/>
    <col min="13827" max="13827" width="50.85546875" style="46" bestFit="1" customWidth="1"/>
    <col min="13828" max="13828" width="3.85546875" style="46" customWidth="1"/>
    <col min="13829" max="13829" width="13.7109375" style="46" bestFit="1" customWidth="1"/>
    <col min="13830" max="14082" width="9.140625" style="46"/>
    <col min="14083" max="14083" width="50.85546875" style="46" bestFit="1" customWidth="1"/>
    <col min="14084" max="14084" width="3.85546875" style="46" customWidth="1"/>
    <col min="14085" max="14085" width="13.7109375" style="46" bestFit="1" customWidth="1"/>
    <col min="14086" max="14338" width="9.140625" style="46"/>
    <col min="14339" max="14339" width="50.85546875" style="46" bestFit="1" customWidth="1"/>
    <col min="14340" max="14340" width="3.85546875" style="46" customWidth="1"/>
    <col min="14341" max="14341" width="13.7109375" style="46" bestFit="1" customWidth="1"/>
    <col min="14342" max="14594" width="9.140625" style="46"/>
    <col min="14595" max="14595" width="50.85546875" style="46" bestFit="1" customWidth="1"/>
    <col min="14596" max="14596" width="3.85546875" style="46" customWidth="1"/>
    <col min="14597" max="14597" width="13.7109375" style="46" bestFit="1" customWidth="1"/>
    <col min="14598" max="14850" width="9.140625" style="46"/>
    <col min="14851" max="14851" width="50.85546875" style="46" bestFit="1" customWidth="1"/>
    <col min="14852" max="14852" width="3.85546875" style="46" customWidth="1"/>
    <col min="14853" max="14853" width="13.7109375" style="46" bestFit="1" customWidth="1"/>
    <col min="14854" max="15106" width="9.140625" style="46"/>
    <col min="15107" max="15107" width="50.85546875" style="46" bestFit="1" customWidth="1"/>
    <col min="15108" max="15108" width="3.85546875" style="46" customWidth="1"/>
    <col min="15109" max="15109" width="13.7109375" style="46" bestFit="1" customWidth="1"/>
    <col min="15110" max="15362" width="9.140625" style="46"/>
    <col min="15363" max="15363" width="50.85546875" style="46" bestFit="1" customWidth="1"/>
    <col min="15364" max="15364" width="3.85546875" style="46" customWidth="1"/>
    <col min="15365" max="15365" width="13.7109375" style="46" bestFit="1" customWidth="1"/>
    <col min="15366" max="15618" width="9.140625" style="46"/>
    <col min="15619" max="15619" width="50.85546875" style="46" bestFit="1" customWidth="1"/>
    <col min="15620" max="15620" width="3.85546875" style="46" customWidth="1"/>
    <col min="15621" max="15621" width="13.7109375" style="46" bestFit="1" customWidth="1"/>
    <col min="15622" max="15874" width="9.140625" style="46"/>
    <col min="15875" max="15875" width="50.85546875" style="46" bestFit="1" customWidth="1"/>
    <col min="15876" max="15876" width="3.85546875" style="46" customWidth="1"/>
    <col min="15877" max="15877" width="13.7109375" style="46" bestFit="1" customWidth="1"/>
    <col min="15878" max="16130" width="9.140625" style="46"/>
    <col min="16131" max="16131" width="50.85546875" style="46" bestFit="1" customWidth="1"/>
    <col min="16132" max="16132" width="3.85546875" style="46" customWidth="1"/>
    <col min="16133" max="16133" width="13.7109375" style="46" bestFit="1" customWidth="1"/>
    <col min="16134" max="16384" width="9.140625" style="46"/>
  </cols>
  <sheetData>
    <row r="1" spans="1:11">
      <c r="A1" s="101"/>
      <c r="B1" s="101"/>
      <c r="C1" s="92" t="s">
        <v>78</v>
      </c>
      <c r="D1" s="93"/>
      <c r="E1" s="47"/>
    </row>
    <row r="2" spans="1:11">
      <c r="A2" s="101"/>
      <c r="B2" s="101"/>
      <c r="C2" s="92" t="s">
        <v>96</v>
      </c>
      <c r="D2" s="93"/>
      <c r="E2" s="94"/>
    </row>
    <row r="3" spans="1:11">
      <c r="A3" s="101"/>
      <c r="B3" s="101"/>
      <c r="C3" s="92" t="s">
        <v>106</v>
      </c>
      <c r="D3" s="93"/>
      <c r="E3" s="47"/>
    </row>
    <row r="4" spans="1:11">
      <c r="A4" s="101"/>
      <c r="B4" s="101"/>
      <c r="C4" s="92"/>
      <c r="D4" s="93"/>
      <c r="E4" s="94" t="s">
        <v>33</v>
      </c>
    </row>
    <row r="6" spans="1:11" s="55" customFormat="1">
      <c r="A6" s="114" t="s">
        <v>97</v>
      </c>
      <c r="B6" s="113"/>
      <c r="C6" s="114" t="s">
        <v>80</v>
      </c>
      <c r="D6" s="113"/>
      <c r="E6" s="114" t="s">
        <v>98</v>
      </c>
      <c r="K6" s="46"/>
    </row>
    <row r="7" spans="1:11" s="55" customFormat="1">
      <c r="A7" s="115">
        <v>-1</v>
      </c>
      <c r="B7" s="115"/>
      <c r="C7" s="115">
        <v>-2</v>
      </c>
      <c r="D7" s="115"/>
      <c r="E7" s="115">
        <v>-3</v>
      </c>
      <c r="K7" s="46"/>
    </row>
    <row r="8" spans="1:11">
      <c r="I8" s="91"/>
    </row>
    <row r="9" spans="1:11">
      <c r="A9" s="102">
        <v>1</v>
      </c>
      <c r="B9" s="102"/>
      <c r="C9" s="95" t="s">
        <v>107</v>
      </c>
      <c r="D9" s="101"/>
      <c r="E9" s="466">
        <f>Environmental!B66</f>
        <v>30030017.41</v>
      </c>
      <c r="H9" s="46" t="s">
        <v>33</v>
      </c>
      <c r="I9" s="91"/>
    </row>
    <row r="10" spans="1:11">
      <c r="A10" s="103">
        <f>A9+1</f>
        <v>2</v>
      </c>
      <c r="B10" s="103" t="s">
        <v>99</v>
      </c>
      <c r="C10" s="101" t="s">
        <v>108</v>
      </c>
      <c r="D10" s="101"/>
      <c r="E10" s="467">
        <v>44379316</v>
      </c>
      <c r="F10" s="46" t="s">
        <v>33</v>
      </c>
      <c r="I10" s="91"/>
    </row>
    <row r="11" spans="1:11">
      <c r="A11" s="103">
        <f t="shared" ref="A11:A12" si="0">A10+1</f>
        <v>3</v>
      </c>
      <c r="B11" s="49"/>
      <c r="C11" s="101" t="s">
        <v>100</v>
      </c>
      <c r="D11" s="101"/>
      <c r="E11" s="466">
        <f>'ML-Non FGD'!O50</f>
        <v>43702200.510895863</v>
      </c>
      <c r="I11" s="91"/>
    </row>
    <row r="12" spans="1:11" ht="13.5" thickBot="1">
      <c r="A12" s="103">
        <f t="shared" si="0"/>
        <v>4</v>
      </c>
      <c r="B12" s="103"/>
      <c r="C12" s="101" t="s">
        <v>101</v>
      </c>
      <c r="D12" s="101"/>
      <c r="E12" s="468">
        <f>E9+E10-E11</f>
        <v>30707132.899104133</v>
      </c>
      <c r="F12" s="46" t="s">
        <v>102</v>
      </c>
      <c r="H12" s="91"/>
      <c r="I12" s="91"/>
    </row>
    <row r="13" spans="1:11" ht="13.5" thickTop="1">
      <c r="A13" s="49"/>
      <c r="B13" s="97" t="s">
        <v>103</v>
      </c>
      <c r="C13" s="91"/>
      <c r="D13" s="91"/>
      <c r="E13" s="469"/>
      <c r="F13" s="91"/>
      <c r="H13" s="91"/>
      <c r="I13" s="91"/>
      <c r="J13" s="104" t="s">
        <v>104</v>
      </c>
    </row>
    <row r="14" spans="1:11">
      <c r="A14" s="49">
        <v>5</v>
      </c>
      <c r="B14" s="99">
        <v>4030029</v>
      </c>
      <c r="C14" s="98" t="s">
        <v>1858</v>
      </c>
      <c r="D14" s="91"/>
      <c r="E14" s="470">
        <f>IS!V421</f>
        <v>-464469.99999999988</v>
      </c>
      <c r="F14" s="91"/>
      <c r="G14" s="466">
        <f t="shared" ref="G14" si="1">-E14</f>
        <v>464469.99999999988</v>
      </c>
      <c r="H14" s="91" t="s">
        <v>105</v>
      </c>
      <c r="I14" s="91">
        <v>0.98499999999999999</v>
      </c>
      <c r="J14" s="466">
        <f t="shared" ref="J14" si="2">G14*I14</f>
        <v>457502.9499999999</v>
      </c>
    </row>
    <row r="15" spans="1:11">
      <c r="A15" s="49"/>
      <c r="B15" s="91"/>
      <c r="C15" s="91"/>
      <c r="D15" s="91"/>
      <c r="E15" s="467"/>
      <c r="G15" s="54"/>
      <c r="H15" s="91"/>
      <c r="I15" s="91"/>
      <c r="J15" s="54"/>
    </row>
    <row r="16" spans="1:11">
      <c r="A16" s="49"/>
      <c r="B16" s="91"/>
      <c r="C16" s="91"/>
      <c r="D16" s="91"/>
      <c r="E16" s="96"/>
      <c r="F16" s="54"/>
      <c r="H16" s="91"/>
      <c r="I16" s="91"/>
    </row>
    <row r="17" spans="1:9">
      <c r="B17" s="91"/>
      <c r="C17" s="91"/>
      <c r="D17" s="91"/>
      <c r="E17" s="54"/>
      <c r="F17" s="54"/>
      <c r="H17" s="91"/>
      <c r="I17" s="91"/>
    </row>
    <row r="18" spans="1:9">
      <c r="A18" s="49"/>
      <c r="B18" s="91"/>
      <c r="C18" s="91"/>
      <c r="D18" s="91"/>
      <c r="E18" s="96"/>
      <c r="F18" s="54"/>
      <c r="H18" s="91"/>
      <c r="I18" s="91"/>
    </row>
    <row r="19" spans="1:9">
      <c r="E19" s="54"/>
      <c r="F19" s="54"/>
      <c r="I19" s="91"/>
    </row>
    <row r="20" spans="1:9">
      <c r="E20" s="54"/>
      <c r="F20" s="54"/>
      <c r="I20" s="91"/>
    </row>
    <row r="21" spans="1:9">
      <c r="E21" s="54"/>
      <c r="F21" s="54"/>
      <c r="I21" s="91"/>
    </row>
    <row r="22" spans="1:9">
      <c r="I22" s="91"/>
    </row>
    <row r="23" spans="1:9">
      <c r="I23" s="91"/>
    </row>
    <row r="24" spans="1:9">
      <c r="I24" s="91"/>
    </row>
    <row r="25" spans="1:9">
      <c r="B25" s="100" t="s">
        <v>93</v>
      </c>
      <c r="I25" s="91"/>
    </row>
    <row r="26" spans="1:9">
      <c r="I26" s="91"/>
    </row>
    <row r="27" spans="1:9">
      <c r="I27" s="91"/>
    </row>
    <row r="28" spans="1:9">
      <c r="I28" s="91"/>
    </row>
    <row r="29" spans="1:9">
      <c r="I29" s="91"/>
    </row>
    <row r="30" spans="1:9">
      <c r="I30" s="91"/>
    </row>
    <row r="31" spans="1:9">
      <c r="I31" s="91"/>
    </row>
    <row r="32" spans="1:9">
      <c r="I32" s="91"/>
    </row>
    <row r="40" spans="2:3">
      <c r="B40" s="1"/>
      <c r="C40" s="1"/>
    </row>
  </sheetData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9"/>
  <sheetViews>
    <sheetView topLeftCell="A37" zoomScale="90" zoomScaleNormal="90" workbookViewId="0">
      <selection activeCell="B35" sqref="B35"/>
    </sheetView>
  </sheetViews>
  <sheetFormatPr defaultColWidth="9.140625" defaultRowHeight="15"/>
  <cols>
    <col min="1" max="1" width="32.85546875" customWidth="1"/>
    <col min="2" max="2" width="15.42578125" bestFit="1" customWidth="1"/>
    <col min="3" max="16384" width="9.140625" style="473"/>
  </cols>
  <sheetData>
    <row r="1" spans="1:21">
      <c r="A1" t="str">
        <f>+[5]RS!B2</f>
        <v>KENTUCKY POWER BILLING ANALYSIS</v>
      </c>
    </row>
    <row r="2" spans="1:21">
      <c r="A2" t="str">
        <f>+[5]RS!B3</f>
        <v>PER BOOKS</v>
      </c>
    </row>
    <row r="3" spans="1:21">
      <c r="A3" t="str">
        <f>+[5]RS!B4</f>
        <v>TEST YEAR ENDED MARCH 31, 2020</v>
      </c>
    </row>
    <row r="5" spans="1:21">
      <c r="A5" t="s">
        <v>1895</v>
      </c>
    </row>
    <row r="6" spans="1:21">
      <c r="B6" s="492"/>
    </row>
    <row r="7" spans="1:21">
      <c r="B7" s="493" t="s">
        <v>1922</v>
      </c>
    </row>
    <row r="8" spans="1:21">
      <c r="A8" s="486"/>
      <c r="B8" s="493" t="s">
        <v>1923</v>
      </c>
    </row>
    <row r="9" spans="1:21" ht="12.75">
      <c r="A9" s="487" t="s">
        <v>74</v>
      </c>
      <c r="B9" s="487" t="s">
        <v>1924</v>
      </c>
    </row>
    <row r="10" spans="1:21">
      <c r="A10" s="487"/>
    </row>
    <row r="11" spans="1:21">
      <c r="A11" s="488" t="s">
        <v>1896</v>
      </c>
      <c r="B11" s="494">
        <v>12941706.27</v>
      </c>
    </row>
    <row r="12" spans="1:21">
      <c r="A12" s="488"/>
      <c r="B12" s="494"/>
    </row>
    <row r="13" spans="1:21">
      <c r="A13" s="488" t="s">
        <v>1897</v>
      </c>
      <c r="B13" s="494">
        <v>18855.349999999999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>
      <c r="A14" s="488"/>
      <c r="B14" s="49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>
      <c r="A15" s="488" t="s">
        <v>1898</v>
      </c>
      <c r="B15" s="494">
        <v>595.70000000000005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>
      <c r="A16" s="488"/>
      <c r="B16" s="494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>
      <c r="A17" s="488" t="s">
        <v>76</v>
      </c>
      <c r="B17" s="494">
        <v>629345.12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>
      <c r="A18" s="488"/>
      <c r="B18" s="494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>
      <c r="A19" s="489" t="s">
        <v>1899</v>
      </c>
      <c r="B19" s="494">
        <v>61526.630000000005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>
      <c r="A20" s="488"/>
      <c r="B20" s="494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>
      <c r="A21" s="488" t="s">
        <v>1900</v>
      </c>
      <c r="B21" s="494">
        <v>46672.310000000005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>
      <c r="A22" s="488"/>
      <c r="B22" s="49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>
      <c r="A23" s="488" t="s">
        <v>1901</v>
      </c>
      <c r="B23" s="494">
        <v>10937.34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>
      <c r="A24" s="488"/>
      <c r="B24" s="49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>
      <c r="A25" s="488" t="s">
        <v>1902</v>
      </c>
      <c r="B25" s="494">
        <v>5212059.1899999995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>
      <c r="A26" s="488"/>
      <c r="B26" s="49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>
      <c r="A27" s="488" t="s">
        <v>1903</v>
      </c>
      <c r="B27" s="494">
        <v>8854.77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>
      <c r="A28" s="488"/>
      <c r="B28" s="49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>
      <c r="A29" s="488" t="s">
        <v>1904</v>
      </c>
      <c r="B29" s="494">
        <v>31200.129999999997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>
      <c r="A30" s="488"/>
      <c r="B30" s="49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>
      <c r="A31" s="488" t="s">
        <v>1905</v>
      </c>
      <c r="B31" s="494">
        <v>66005.53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>
      <c r="A32" s="488"/>
      <c r="B32" s="494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>
      <c r="A33" s="488" t="s">
        <v>1906</v>
      </c>
      <c r="B33" s="494">
        <v>7259.37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>
      <c r="A34" s="490"/>
      <c r="B34" s="49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>
      <c r="A35" s="490" t="s">
        <v>1907</v>
      </c>
      <c r="B35" s="494">
        <v>2681218.34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>
      <c r="A36" s="490"/>
      <c r="B36" s="49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>
      <c r="A37" s="490" t="s">
        <v>1908</v>
      </c>
      <c r="B37" s="494">
        <v>13100.939999999999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>
      <c r="A38" s="490"/>
      <c r="B38" s="494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>
      <c r="A39" s="490" t="s">
        <v>1909</v>
      </c>
      <c r="B39" s="494">
        <v>30668.16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>
      <c r="A40" s="490"/>
      <c r="B40" s="49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>
      <c r="A41" s="490" t="s">
        <v>1910</v>
      </c>
      <c r="B41" s="494">
        <v>22962.759999999995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>
      <c r="A42" s="490"/>
      <c r="B42" s="494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>
      <c r="A43" s="490" t="s">
        <v>1911</v>
      </c>
      <c r="B43" s="494">
        <v>502302.11999999994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>
      <c r="A44" s="490"/>
      <c r="B44" s="49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>
      <c r="A45" s="490" t="s">
        <v>1912</v>
      </c>
      <c r="B45" s="494">
        <v>71069.13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>
      <c r="A46" s="490"/>
      <c r="B46" s="494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>
      <c r="A47" s="490" t="s">
        <v>1913</v>
      </c>
      <c r="B47" s="495">
        <v>4106.0200000000004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>
      <c r="A48" s="490"/>
      <c r="B48" s="49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>
      <c r="A49" s="490" t="s">
        <v>1914</v>
      </c>
      <c r="B49" s="494">
        <v>805151.9800000001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>
      <c r="A50" s="490"/>
      <c r="B50" s="49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>
      <c r="A51" s="490" t="s">
        <v>1915</v>
      </c>
      <c r="B51" s="494">
        <v>12887.730000000003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>
      <c r="A52" s="488"/>
      <c r="B52" s="49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>
      <c r="A53" s="490" t="s">
        <v>1916</v>
      </c>
      <c r="B53" s="494">
        <v>117885.28999999998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>
      <c r="A54" s="488"/>
      <c r="B54" s="49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>
      <c r="A55" s="490" t="s">
        <v>1917</v>
      </c>
      <c r="B55" s="494">
        <v>1870543.3799999997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>
      <c r="A56" s="488"/>
      <c r="B56" s="49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>
      <c r="A57" s="490" t="s">
        <v>1918</v>
      </c>
      <c r="B57" s="494">
        <v>3919968.6899999995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>
      <c r="A58" s="491"/>
      <c r="B58" s="49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>
      <c r="A59" s="490" t="s">
        <v>1919</v>
      </c>
      <c r="B59" s="494">
        <v>816213.69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>
      <c r="B60" s="49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>
      <c r="A61" s="490" t="s">
        <v>1920</v>
      </c>
      <c r="B61" s="494">
        <v>114564.08000000003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>
      <c r="B62" s="49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>
      <c r="A63" t="s">
        <v>1921</v>
      </c>
      <c r="B63" s="494">
        <v>12357.39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>
      <c r="B64" s="49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>
      <c r="B65" s="49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>
      <c r="A66" t="s">
        <v>75</v>
      </c>
      <c r="B66" s="496">
        <f>SUM(B11:B63)</f>
        <v>30030017.41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>
      <c r="B67" s="497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>
      <c r="B69" s="497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</sheetData>
  <pageMargins left="0.7" right="0.32" top="0.75" bottom="0.75" header="0.3" footer="0.3"/>
  <pageSetup scale="43" orientation="portrait" r:id="rId1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pane xSplit="2" ySplit="3" topLeftCell="E16" activePane="bottomRight" state="frozen"/>
      <selection pane="topRight" activeCell="C1" sqref="C1"/>
      <selection pane="bottomLeft" activeCell="A4" sqref="A4"/>
      <selection pane="bottomRight" activeCell="B18" sqref="B18"/>
    </sheetView>
  </sheetViews>
  <sheetFormatPr defaultColWidth="9.140625" defaultRowHeight="12.75"/>
  <cols>
    <col min="1" max="1" width="58" style="1" customWidth="1"/>
    <col min="2" max="2" width="9.85546875" style="1" customWidth="1"/>
    <col min="3" max="14" width="13.140625" style="1" bestFit="1" customWidth="1"/>
    <col min="15" max="15" width="9.140625" style="1"/>
    <col min="16" max="16" width="12" style="1" bestFit="1" customWidth="1"/>
    <col min="17" max="16384" width="9.140625" style="1"/>
  </cols>
  <sheetData>
    <row r="1" spans="1:14" ht="13.5" thickBot="1">
      <c r="A1" s="43"/>
      <c r="C1" s="121" t="s">
        <v>109</v>
      </c>
    </row>
    <row r="2" spans="1:14">
      <c r="A2" s="2" t="s">
        <v>0</v>
      </c>
      <c r="B2" s="3"/>
      <c r="C2" s="4">
        <v>43556</v>
      </c>
      <c r="D2" s="4">
        <v>43586</v>
      </c>
      <c r="E2" s="4">
        <v>43617</v>
      </c>
      <c r="F2" s="4">
        <v>43647</v>
      </c>
      <c r="G2" s="4">
        <v>43678</v>
      </c>
      <c r="H2" s="4">
        <v>43709</v>
      </c>
      <c r="I2" s="4">
        <v>43739</v>
      </c>
      <c r="J2" s="4">
        <v>43770</v>
      </c>
      <c r="K2" s="4">
        <v>43800</v>
      </c>
      <c r="L2" s="4">
        <v>43831</v>
      </c>
      <c r="M2" s="4">
        <v>43862</v>
      </c>
      <c r="N2" s="4">
        <v>43891</v>
      </c>
    </row>
    <row r="3" spans="1:14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5" t="s">
        <v>1</v>
      </c>
      <c r="B4" s="6"/>
      <c r="C4" s="8">
        <v>328441858.33500004</v>
      </c>
      <c r="D4" s="8">
        <v>328631792.77500004</v>
      </c>
      <c r="E4" s="8">
        <v>328631792.77499998</v>
      </c>
      <c r="F4" s="8">
        <v>328631792.77500004</v>
      </c>
      <c r="G4" s="8">
        <v>328691645.375</v>
      </c>
      <c r="H4" s="8">
        <v>328702558.66500002</v>
      </c>
      <c r="I4" s="8">
        <v>328705080.35500002</v>
      </c>
      <c r="J4" s="8">
        <v>328759339.52499998</v>
      </c>
      <c r="K4" s="8">
        <v>328763886.92500001</v>
      </c>
      <c r="L4" s="8">
        <v>328763886.93000001</v>
      </c>
      <c r="M4" s="8">
        <v>328781793.29499996</v>
      </c>
      <c r="N4" s="8">
        <v>328781793.29500002</v>
      </c>
    </row>
    <row r="5" spans="1:14">
      <c r="A5" s="5" t="s">
        <v>2</v>
      </c>
      <c r="B5" s="6"/>
      <c r="C5" s="9">
        <v>114974076.33999984</v>
      </c>
      <c r="D5" s="9">
        <v>115827403.08999993</v>
      </c>
      <c r="E5" s="9">
        <v>116750854.07999998</v>
      </c>
      <c r="F5" s="9">
        <v>117543579.05999987</v>
      </c>
      <c r="G5" s="9">
        <v>118393347.11000004</v>
      </c>
      <c r="H5" s="9">
        <v>119321128.83000006</v>
      </c>
      <c r="I5" s="9">
        <v>120220417.18999995</v>
      </c>
      <c r="J5" s="9">
        <v>121044623.86</v>
      </c>
      <c r="K5" s="9">
        <v>121490095.98000008</v>
      </c>
      <c r="L5" s="9">
        <v>122435095.83</v>
      </c>
      <c r="M5" s="9">
        <v>122767928.63000001</v>
      </c>
      <c r="N5" s="9">
        <v>123419410.55000016</v>
      </c>
    </row>
    <row r="6" spans="1:14">
      <c r="A6" s="10" t="s">
        <v>3</v>
      </c>
      <c r="B6" s="11"/>
      <c r="C6" s="12">
        <v>33901667</v>
      </c>
      <c r="D6" s="12">
        <v>34017001</v>
      </c>
      <c r="E6" s="12">
        <v>34107564</v>
      </c>
      <c r="F6" s="12">
        <v>34243880</v>
      </c>
      <c r="G6" s="12">
        <v>34360921</v>
      </c>
      <c r="H6" s="12">
        <v>34450205</v>
      </c>
      <c r="I6" s="12">
        <v>34549326</v>
      </c>
      <c r="J6" s="12">
        <v>34674793</v>
      </c>
      <c r="K6" s="12">
        <v>34932901</v>
      </c>
      <c r="L6" s="12">
        <v>35016008</v>
      </c>
      <c r="M6" s="12">
        <v>34902780</v>
      </c>
      <c r="N6" s="12">
        <v>34675062</v>
      </c>
    </row>
    <row r="7" spans="1:14" ht="13.5" thickBot="1">
      <c r="A7" s="5" t="s">
        <v>4</v>
      </c>
      <c r="B7" s="6"/>
      <c r="C7" s="117">
        <f>C4-C5-C6</f>
        <v>179566114.99500018</v>
      </c>
      <c r="D7" s="117">
        <f t="shared" ref="D7:N7" si="0">D4-D5-D6</f>
        <v>178787388.68500012</v>
      </c>
      <c r="E7" s="117">
        <f t="shared" si="0"/>
        <v>177773374.69499999</v>
      </c>
      <c r="F7" s="117">
        <f t="shared" si="0"/>
        <v>176844333.71500015</v>
      </c>
      <c r="G7" s="117">
        <f t="shared" si="0"/>
        <v>175937377.26499996</v>
      </c>
      <c r="H7" s="117">
        <f t="shared" si="0"/>
        <v>174931224.83499998</v>
      </c>
      <c r="I7" s="117">
        <f t="shared" si="0"/>
        <v>173935337.16500008</v>
      </c>
      <c r="J7" s="117">
        <f t="shared" si="0"/>
        <v>173039922.66499996</v>
      </c>
      <c r="K7" s="117">
        <f t="shared" si="0"/>
        <v>172340889.94499993</v>
      </c>
      <c r="L7" s="117">
        <f t="shared" si="0"/>
        <v>171312783.10000002</v>
      </c>
      <c r="M7" s="117">
        <f t="shared" si="0"/>
        <v>171111084.66499996</v>
      </c>
      <c r="N7" s="117">
        <f t="shared" si="0"/>
        <v>170687320.74499986</v>
      </c>
    </row>
    <row r="8" spans="1:14" ht="13.5" thickTop="1">
      <c r="A8" s="5" t="s">
        <v>5</v>
      </c>
      <c r="B8" s="6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>
      <c r="A9" s="5" t="s">
        <v>6</v>
      </c>
      <c r="B9" s="6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>
      <c r="A10" s="5" t="s">
        <v>7</v>
      </c>
      <c r="B10" s="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>
      <c r="A11" s="5" t="s">
        <v>8</v>
      </c>
      <c r="B11" s="6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5" t="s">
        <v>9</v>
      </c>
      <c r="B12" s="6"/>
      <c r="C12" s="9">
        <v>1560942.63</v>
      </c>
      <c r="D12" s="9">
        <v>1315473.52</v>
      </c>
      <c r="E12" s="9">
        <v>1209367.77</v>
      </c>
      <c r="F12" s="9">
        <v>1196689.3400000001</v>
      </c>
      <c r="G12" s="9">
        <v>1505994.04</v>
      </c>
      <c r="H12" s="9">
        <v>1517363.87</v>
      </c>
      <c r="I12" s="9">
        <v>1955673.78</v>
      </c>
      <c r="J12" s="9">
        <v>1946039.6</v>
      </c>
      <c r="K12" s="9">
        <v>2085134.1</v>
      </c>
      <c r="L12" s="9">
        <v>2105175.9500000002</v>
      </c>
      <c r="M12" s="9">
        <v>1824320.9500000002</v>
      </c>
      <c r="N12" s="9">
        <v>1723249.02</v>
      </c>
    </row>
    <row r="13" spans="1:14">
      <c r="A13" s="5" t="s">
        <v>10</v>
      </c>
      <c r="B13" s="6"/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>
      <c r="A14" s="5" t="s">
        <v>11</v>
      </c>
      <c r="B14" s="6"/>
      <c r="C14" s="9">
        <v>0</v>
      </c>
      <c r="D14" s="9">
        <v>126561.06</v>
      </c>
      <c r="E14" s="9">
        <v>0</v>
      </c>
      <c r="F14" s="9">
        <v>0</v>
      </c>
      <c r="G14" s="9">
        <v>161281.13</v>
      </c>
      <c r="H14" s="9">
        <v>238204.47</v>
      </c>
      <c r="I14" s="9">
        <v>0</v>
      </c>
      <c r="J14" s="9">
        <v>19409.939999999999</v>
      </c>
      <c r="K14" s="9">
        <v>101204.86</v>
      </c>
      <c r="L14" s="9">
        <v>197066.65</v>
      </c>
      <c r="M14" s="9">
        <v>-54905.74</v>
      </c>
      <c r="N14" s="9">
        <v>0</v>
      </c>
    </row>
    <row r="15" spans="1:14">
      <c r="A15" s="5" t="s">
        <v>12</v>
      </c>
      <c r="B15" s="6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>
      <c r="A16" s="5" t="s">
        <v>13</v>
      </c>
      <c r="B16" s="6"/>
      <c r="C16" s="13">
        <v>71851</v>
      </c>
      <c r="D16" s="13">
        <v>65904</v>
      </c>
      <c r="E16" s="13">
        <v>70223</v>
      </c>
      <c r="F16" s="13">
        <v>72726</v>
      </c>
      <c r="G16" s="13">
        <v>57959</v>
      </c>
      <c r="H16" s="13">
        <v>60343</v>
      </c>
      <c r="I16" s="13">
        <v>96380</v>
      </c>
      <c r="J16" s="13">
        <v>85002</v>
      </c>
      <c r="K16" s="13">
        <v>77033</v>
      </c>
      <c r="L16" s="13">
        <v>92587</v>
      </c>
      <c r="M16" s="13">
        <v>100280</v>
      </c>
      <c r="N16" s="13">
        <v>128973</v>
      </c>
    </row>
    <row r="17" spans="1:14" ht="13.5" thickBot="1">
      <c r="A17" s="14" t="s">
        <v>14</v>
      </c>
      <c r="B17" s="15"/>
      <c r="C17" s="117">
        <f>SUM(C7:C16)</f>
        <v>181198908.62500018</v>
      </c>
      <c r="D17" s="117">
        <f t="shared" ref="D17:N17" si="1">SUM(D7:D16)</f>
        <v>180295327.26500013</v>
      </c>
      <c r="E17" s="117">
        <f t="shared" si="1"/>
        <v>179052965.465</v>
      </c>
      <c r="F17" s="117">
        <f t="shared" si="1"/>
        <v>178113749.05500016</v>
      </c>
      <c r="G17" s="117">
        <f t="shared" si="1"/>
        <v>177662611.43499994</v>
      </c>
      <c r="H17" s="117">
        <f t="shared" si="1"/>
        <v>176747136.17499998</v>
      </c>
      <c r="I17" s="117">
        <f t="shared" si="1"/>
        <v>175987390.94500008</v>
      </c>
      <c r="J17" s="117">
        <f t="shared" si="1"/>
        <v>175090374.20499995</v>
      </c>
      <c r="K17" s="117">
        <f t="shared" si="1"/>
        <v>174604261.90499994</v>
      </c>
      <c r="L17" s="117">
        <f t="shared" si="1"/>
        <v>173707612.70000002</v>
      </c>
      <c r="M17" s="117">
        <f t="shared" si="1"/>
        <v>172980779.87499994</v>
      </c>
      <c r="N17" s="117">
        <f t="shared" si="1"/>
        <v>172539542.76499987</v>
      </c>
    </row>
    <row r="18" spans="1:14" ht="13.5" thickTop="1">
      <c r="A18" s="5" t="s">
        <v>15</v>
      </c>
      <c r="B18" s="457">
        <f>'ML-Non FGD'!B18</f>
        <v>7.1868000000000001E-2</v>
      </c>
      <c r="C18" s="7" t="s">
        <v>33</v>
      </c>
      <c r="D18" s="7" t="s">
        <v>33</v>
      </c>
      <c r="E18" s="7" t="s">
        <v>33</v>
      </c>
      <c r="F18" s="7" t="s">
        <v>33</v>
      </c>
      <c r="G18" s="7" t="s">
        <v>33</v>
      </c>
      <c r="H18" s="7" t="s">
        <v>33</v>
      </c>
      <c r="I18" s="7" t="s">
        <v>33</v>
      </c>
      <c r="J18" s="7" t="s">
        <v>33</v>
      </c>
      <c r="K18" s="7" t="s">
        <v>33</v>
      </c>
      <c r="L18" s="7" t="s">
        <v>33</v>
      </c>
      <c r="M18" s="7" t="s">
        <v>33</v>
      </c>
      <c r="N18" s="7" t="s">
        <v>33</v>
      </c>
    </row>
    <row r="19" spans="1:14">
      <c r="A19" s="5" t="s">
        <v>16</v>
      </c>
      <c r="B19" s="11"/>
      <c r="C19" s="458">
        <f t="shared" ref="C19:N19" si="2">$B$18/12</f>
        <v>5.9890000000000004E-3</v>
      </c>
      <c r="D19" s="458">
        <f t="shared" si="2"/>
        <v>5.9890000000000004E-3</v>
      </c>
      <c r="E19" s="458">
        <f t="shared" si="2"/>
        <v>5.9890000000000004E-3</v>
      </c>
      <c r="F19" s="458">
        <f t="shared" si="2"/>
        <v>5.9890000000000004E-3</v>
      </c>
      <c r="G19" s="458">
        <f t="shared" si="2"/>
        <v>5.9890000000000004E-3</v>
      </c>
      <c r="H19" s="458">
        <f t="shared" si="2"/>
        <v>5.9890000000000004E-3</v>
      </c>
      <c r="I19" s="458">
        <f t="shared" si="2"/>
        <v>5.9890000000000004E-3</v>
      </c>
      <c r="J19" s="458">
        <f t="shared" si="2"/>
        <v>5.9890000000000004E-3</v>
      </c>
      <c r="K19" s="458">
        <f t="shared" si="2"/>
        <v>5.9890000000000004E-3</v>
      </c>
      <c r="L19" s="458">
        <f t="shared" si="2"/>
        <v>5.9890000000000004E-3</v>
      </c>
      <c r="M19" s="458">
        <f t="shared" si="2"/>
        <v>5.9890000000000004E-3</v>
      </c>
      <c r="N19" s="458">
        <f t="shared" si="2"/>
        <v>5.9890000000000004E-3</v>
      </c>
    </row>
    <row r="20" spans="1:14">
      <c r="A20" s="5" t="s">
        <v>17</v>
      </c>
      <c r="B20" s="11"/>
      <c r="C20" s="122">
        <f>C17*C19</f>
        <v>1085200.2637551262</v>
      </c>
      <c r="D20" s="122">
        <f t="shared" ref="D20:N20" si="3">D17*D19</f>
        <v>1079788.7149900859</v>
      </c>
      <c r="E20" s="122">
        <f t="shared" si="3"/>
        <v>1072348.2101698851</v>
      </c>
      <c r="F20" s="122">
        <f t="shared" si="3"/>
        <v>1066723.243090396</v>
      </c>
      <c r="G20" s="122">
        <f t="shared" si="3"/>
        <v>1064021.3798842148</v>
      </c>
      <c r="H20" s="122">
        <f t="shared" si="3"/>
        <v>1058538.598552075</v>
      </c>
      <c r="I20" s="122">
        <f t="shared" si="3"/>
        <v>1053988.4843696055</v>
      </c>
      <c r="J20" s="122">
        <f t="shared" si="3"/>
        <v>1048616.2511137447</v>
      </c>
      <c r="K20" s="122">
        <f t="shared" si="3"/>
        <v>1045704.9245490447</v>
      </c>
      <c r="L20" s="122">
        <f t="shared" si="3"/>
        <v>1040334.8924603001</v>
      </c>
      <c r="M20" s="122">
        <f t="shared" si="3"/>
        <v>1035981.8906713747</v>
      </c>
      <c r="N20" s="122">
        <f t="shared" si="3"/>
        <v>1033339.3216195842</v>
      </c>
    </row>
    <row r="21" spans="1:14">
      <c r="A21" s="5" t="s">
        <v>18</v>
      </c>
      <c r="B21" s="11"/>
      <c r="C21" s="364">
        <v>-60122.18</v>
      </c>
      <c r="D21" s="364">
        <v>-25755.42</v>
      </c>
      <c r="E21" s="364">
        <v>-35100.89</v>
      </c>
      <c r="F21" s="364">
        <v>-43808.25</v>
      </c>
      <c r="G21" s="364">
        <v>-65720.86</v>
      </c>
      <c r="H21" s="364">
        <v>-65027.77</v>
      </c>
      <c r="I21" s="364">
        <v>-59278.98</v>
      </c>
      <c r="J21" s="364">
        <v>-30269.22</v>
      </c>
      <c r="K21" s="364">
        <v>-18877.72</v>
      </c>
      <c r="L21" s="364">
        <v>3576.99</v>
      </c>
      <c r="M21" s="364">
        <v>-60012.47</v>
      </c>
      <c r="N21" s="364">
        <v>4091.25</v>
      </c>
    </row>
    <row r="22" spans="1:14">
      <c r="A22" s="5" t="s">
        <v>19</v>
      </c>
      <c r="B22" s="11"/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  <c r="K22" s="364">
        <v>0</v>
      </c>
      <c r="L22" s="364">
        <v>0</v>
      </c>
      <c r="M22" s="364">
        <v>0</v>
      </c>
      <c r="N22" s="364">
        <v>0</v>
      </c>
    </row>
    <row r="23" spans="1:14">
      <c r="A23" s="5" t="s">
        <v>20</v>
      </c>
      <c r="B23" s="11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>
      <c r="A24" s="5" t="s">
        <v>21</v>
      </c>
      <c r="B24" s="11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>
      <c r="A25" s="5" t="s">
        <v>22</v>
      </c>
      <c r="B25" s="11"/>
      <c r="C25" s="17">
        <v>134251.95000000001</v>
      </c>
      <c r="D25" s="17">
        <v>252254.36000000002</v>
      </c>
      <c r="E25" s="17">
        <v>467219.86</v>
      </c>
      <c r="F25" s="17">
        <v>355948.67</v>
      </c>
      <c r="G25" s="17">
        <v>192183.17</v>
      </c>
      <c r="H25" s="17">
        <v>187534.94</v>
      </c>
      <c r="I25" s="17">
        <v>589946.26</v>
      </c>
      <c r="J25" s="17">
        <v>167500.34</v>
      </c>
      <c r="K25" s="17">
        <v>34753.9</v>
      </c>
      <c r="L25" s="17">
        <v>127700.78</v>
      </c>
      <c r="M25" s="17">
        <v>287807.74</v>
      </c>
      <c r="N25" s="17">
        <v>232967.65</v>
      </c>
    </row>
    <row r="26" spans="1:14">
      <c r="A26" s="5" t="s">
        <v>23</v>
      </c>
      <c r="B26" s="11"/>
      <c r="C26" s="9">
        <v>0</v>
      </c>
      <c r="D26" s="9">
        <v>0</v>
      </c>
      <c r="E26" s="9">
        <v>0</v>
      </c>
      <c r="F26" s="9">
        <v>7139.47</v>
      </c>
      <c r="G26" s="9">
        <v>23732.080000000002</v>
      </c>
      <c r="H26" s="9">
        <v>29617.46</v>
      </c>
      <c r="I26" s="9">
        <v>37090.480000000003</v>
      </c>
      <c r="J26" s="9">
        <v>9605.99</v>
      </c>
      <c r="K26" s="9">
        <v>46238.1</v>
      </c>
      <c r="L26" s="9">
        <v>5866.86</v>
      </c>
      <c r="M26" s="9">
        <v>43418.81</v>
      </c>
      <c r="N26" s="9">
        <v>58614.89</v>
      </c>
    </row>
    <row r="27" spans="1:14">
      <c r="A27" s="5" t="s">
        <v>24</v>
      </c>
      <c r="B27" s="11"/>
      <c r="C27" s="9">
        <v>780.42000000000007</v>
      </c>
      <c r="D27" s="9">
        <v>777.9</v>
      </c>
      <c r="E27" s="9">
        <v>4760.3900000000003</v>
      </c>
      <c r="F27" s="9">
        <v>369.86</v>
      </c>
      <c r="G27" s="9">
        <v>2549.89</v>
      </c>
      <c r="H27" s="9">
        <v>2795.01</v>
      </c>
      <c r="I27" s="9">
        <v>105055.8</v>
      </c>
      <c r="J27" s="9">
        <v>34173.26</v>
      </c>
      <c r="K27" s="9">
        <v>898.98</v>
      </c>
      <c r="L27" s="9">
        <v>16271.19</v>
      </c>
      <c r="M27" s="9">
        <v>40574.85</v>
      </c>
      <c r="N27" s="9">
        <v>26488.87</v>
      </c>
    </row>
    <row r="28" spans="1:14">
      <c r="A28" s="5" t="s">
        <v>25</v>
      </c>
      <c r="B28" s="11"/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>
      <c r="A29" s="5" t="s">
        <v>26</v>
      </c>
      <c r="B29" s="11"/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>
      <c r="A30" s="5" t="s">
        <v>27</v>
      </c>
      <c r="B30" s="11"/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>
      <c r="A31" s="5" t="s">
        <v>28</v>
      </c>
      <c r="B31" s="6"/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>
      <c r="A32" s="5" t="s">
        <v>29</v>
      </c>
      <c r="B32" s="6"/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6" ht="13.5" thickBot="1">
      <c r="A33" s="14" t="s">
        <v>30</v>
      </c>
      <c r="B33" s="15"/>
      <c r="C33" s="117">
        <f>SUM(C20:C32)</f>
        <v>1160110.4537551261</v>
      </c>
      <c r="D33" s="117">
        <f t="shared" ref="D33:N33" si="4">SUM(D20:D32)</f>
        <v>1307065.554990086</v>
      </c>
      <c r="E33" s="117">
        <f t="shared" si="4"/>
        <v>1509227.5701698849</v>
      </c>
      <c r="F33" s="117">
        <f t="shared" si="4"/>
        <v>1386372.993090396</v>
      </c>
      <c r="G33" s="117">
        <f t="shared" si="4"/>
        <v>1216765.6598842149</v>
      </c>
      <c r="H33" s="117">
        <f t="shared" si="4"/>
        <v>1213458.2385520749</v>
      </c>
      <c r="I33" s="117">
        <f t="shared" si="4"/>
        <v>1726802.0443696056</v>
      </c>
      <c r="J33" s="117">
        <f t="shared" si="4"/>
        <v>1229626.6211137448</v>
      </c>
      <c r="K33" s="117">
        <f t="shared" si="4"/>
        <v>1108718.1845490448</v>
      </c>
      <c r="L33" s="117">
        <f t="shared" si="4"/>
        <v>1193750.7124603002</v>
      </c>
      <c r="M33" s="117">
        <f t="shared" si="4"/>
        <v>1347770.8206713749</v>
      </c>
      <c r="N33" s="117">
        <f t="shared" si="4"/>
        <v>1355501.9816195841</v>
      </c>
    </row>
    <row r="34" spans="1:16" ht="13.5" thickTop="1">
      <c r="A34" s="5" t="s">
        <v>31</v>
      </c>
      <c r="B34" s="6"/>
      <c r="C34" s="19">
        <v>48176.05</v>
      </c>
      <c r="D34" s="19">
        <v>62766.7</v>
      </c>
      <c r="E34" s="19">
        <v>85125.7</v>
      </c>
      <c r="F34" s="19">
        <v>66392.33</v>
      </c>
      <c r="G34" s="19">
        <v>106714.53</v>
      </c>
      <c r="H34" s="19">
        <v>60498.85</v>
      </c>
      <c r="I34" s="19">
        <v>171650.84</v>
      </c>
      <c r="J34" s="19">
        <v>70408.039999999994</v>
      </c>
      <c r="K34" s="19">
        <v>70306.63</v>
      </c>
      <c r="L34" s="19">
        <v>136931.67000000001</v>
      </c>
      <c r="M34" s="19">
        <v>16046.12</v>
      </c>
      <c r="N34" s="19">
        <v>96254.55</v>
      </c>
    </row>
    <row r="35" spans="1:16">
      <c r="A35" s="5" t="s">
        <v>32</v>
      </c>
      <c r="B35" s="6" t="s">
        <v>33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6" ht="13.5" thickBot="1">
      <c r="A36" s="14" t="s">
        <v>34</v>
      </c>
      <c r="B36" s="15"/>
      <c r="C36" s="117">
        <f>SUM(C34:C35)</f>
        <v>48176.05</v>
      </c>
      <c r="D36" s="117">
        <f t="shared" ref="D36:M36" si="5">SUM(D34:D35)</f>
        <v>62766.7</v>
      </c>
      <c r="E36" s="117">
        <f t="shared" si="5"/>
        <v>85125.7</v>
      </c>
      <c r="F36" s="117">
        <f t="shared" si="5"/>
        <v>66392.33</v>
      </c>
      <c r="G36" s="117">
        <f t="shared" si="5"/>
        <v>106714.53</v>
      </c>
      <c r="H36" s="117">
        <f t="shared" si="5"/>
        <v>60498.85</v>
      </c>
      <c r="I36" s="117">
        <f t="shared" si="5"/>
        <v>171650.84</v>
      </c>
      <c r="J36" s="117">
        <f t="shared" si="5"/>
        <v>70408.039999999994</v>
      </c>
      <c r="K36" s="117">
        <f t="shared" si="5"/>
        <v>70306.63</v>
      </c>
      <c r="L36" s="117">
        <f t="shared" si="5"/>
        <v>136931.67000000001</v>
      </c>
      <c r="M36" s="117">
        <f t="shared" si="5"/>
        <v>16046.12</v>
      </c>
      <c r="N36" s="117">
        <f t="shared" ref="N36" si="6">SUM(N34:N35)</f>
        <v>96254.55</v>
      </c>
    </row>
    <row r="37" spans="1:16" ht="13.5" thickTop="1">
      <c r="A37" s="5" t="s">
        <v>35</v>
      </c>
      <c r="B37" s="6"/>
      <c r="C37" s="122">
        <f>C4*0.0296/12</f>
        <v>810156.58389300015</v>
      </c>
      <c r="D37" s="122">
        <f t="shared" ref="D37:M37" si="7">D4*0.0296/12</f>
        <v>810625.08884500014</v>
      </c>
      <c r="E37" s="122">
        <f t="shared" si="7"/>
        <v>810625.08884500002</v>
      </c>
      <c r="F37" s="122">
        <f t="shared" si="7"/>
        <v>810625.08884500014</v>
      </c>
      <c r="G37" s="122">
        <f t="shared" si="7"/>
        <v>810772.72525833326</v>
      </c>
      <c r="H37" s="122">
        <f t="shared" si="7"/>
        <v>810799.644707</v>
      </c>
      <c r="I37" s="122">
        <f t="shared" si="7"/>
        <v>810805.8648756668</v>
      </c>
      <c r="J37" s="122">
        <f t="shared" si="7"/>
        <v>810939.70416166668</v>
      </c>
      <c r="K37" s="122">
        <f t="shared" si="7"/>
        <v>810950.92108166672</v>
      </c>
      <c r="L37" s="122">
        <f t="shared" si="7"/>
        <v>810950.92109399999</v>
      </c>
      <c r="M37" s="122">
        <f t="shared" si="7"/>
        <v>810995.0901276666</v>
      </c>
      <c r="N37" s="122">
        <f t="shared" ref="N37" si="8">N4*0.0296/12</f>
        <v>810995.09012766683</v>
      </c>
    </row>
    <row r="38" spans="1:16">
      <c r="A38" s="5" t="s">
        <v>36</v>
      </c>
      <c r="B38" s="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6">
      <c r="A39" s="5" t="s">
        <v>37</v>
      </c>
      <c r="B39" s="6"/>
      <c r="C39" s="122">
        <f>C4*'Property Tax'!$B$1*'Property Tax'!$B$3*'Property Tax'!$B$5/12</f>
        <v>16697.9840777514</v>
      </c>
      <c r="D39" s="122">
        <f>D4*'Property Tax'!$B$1*'Property Tax'!$B$3*'Property Tax'!$B$5/12</f>
        <v>16707.640344681004</v>
      </c>
      <c r="E39" s="122">
        <f>E4*'Property Tax'!$B$1*'Property Tax'!$B$3*'Property Tax'!$B$5/12</f>
        <v>16707.640344681</v>
      </c>
      <c r="F39" s="122">
        <f>F4*'Property Tax'!$B$1*'Property Tax'!$B$3*'Property Tax'!$B$5/12</f>
        <v>16707.640344681004</v>
      </c>
      <c r="G39" s="122">
        <f>G4*'Property Tax'!$B$1*'Property Tax'!$B$3*'Property Tax'!$B$5/12</f>
        <v>16710.683250865</v>
      </c>
      <c r="H39" s="122">
        <f>H4*'Property Tax'!$B$1*'Property Tax'!$B$3*'Property Tax'!$B$5/12</f>
        <v>16711.238082528598</v>
      </c>
      <c r="I39" s="122">
        <f>I4*'Property Tax'!$B$1*'Property Tax'!$B$3*'Property Tax'!$B$5/12</f>
        <v>16711.366285248201</v>
      </c>
      <c r="J39" s="122">
        <f>J4*'Property Tax'!$B$1*'Property Tax'!$B$3*'Property Tax'!$B$5/12</f>
        <v>16714.124821450998</v>
      </c>
      <c r="K39" s="122">
        <f>K4*'Property Tax'!$B$1*'Property Tax'!$B$3*'Property Tax'!$B$5/12</f>
        <v>16714.356011266998</v>
      </c>
      <c r="L39" s="122">
        <f>L4*'Property Tax'!$B$1*'Property Tax'!$B$3*'Property Tax'!$B$5/12</f>
        <v>16714.356011521199</v>
      </c>
      <c r="M39" s="122">
        <f>M4*'Property Tax'!$B$1*'Property Tax'!$B$3*'Property Tax'!$B$5/12</f>
        <v>16715.266371117799</v>
      </c>
      <c r="N39" s="122">
        <f>N4*'Property Tax'!$B$1*'Property Tax'!$B$3*'Property Tax'!$B$5/12</f>
        <v>16715.266371117799</v>
      </c>
    </row>
    <row r="40" spans="1:16" ht="13.5" thickBot="1">
      <c r="A40" s="14" t="s">
        <v>38</v>
      </c>
      <c r="B40" s="15"/>
      <c r="C40" s="117">
        <f>SUM(C37:C39)</f>
        <v>826854.56797075155</v>
      </c>
      <c r="D40" s="117">
        <f t="shared" ref="D40:M40" si="9">SUM(D37:D39)</f>
        <v>827332.72918968112</v>
      </c>
      <c r="E40" s="117">
        <f t="shared" si="9"/>
        <v>827332.72918968101</v>
      </c>
      <c r="F40" s="117">
        <f t="shared" si="9"/>
        <v>827332.72918968112</v>
      </c>
      <c r="G40" s="117">
        <f t="shared" si="9"/>
        <v>827483.40850919823</v>
      </c>
      <c r="H40" s="117">
        <f t="shared" si="9"/>
        <v>827510.88278952858</v>
      </c>
      <c r="I40" s="117">
        <f t="shared" si="9"/>
        <v>827517.23116091499</v>
      </c>
      <c r="J40" s="117">
        <f t="shared" si="9"/>
        <v>827653.82898311771</v>
      </c>
      <c r="K40" s="117">
        <f t="shared" si="9"/>
        <v>827665.27709293377</v>
      </c>
      <c r="L40" s="117">
        <f t="shared" si="9"/>
        <v>827665.27710552118</v>
      </c>
      <c r="M40" s="117">
        <f t="shared" si="9"/>
        <v>827710.35649878439</v>
      </c>
      <c r="N40" s="117">
        <f t="shared" ref="N40" si="10">SUM(N37:N39)</f>
        <v>827710.35649878462</v>
      </c>
    </row>
    <row r="41" spans="1:16" ht="13.5" thickTop="1">
      <c r="A41" s="14" t="s">
        <v>39</v>
      </c>
      <c r="B41" s="123"/>
      <c r="C41" s="118">
        <f>SUM(C21:C32)+C36+C40</f>
        <v>949940.80797075154</v>
      </c>
      <c r="D41" s="118">
        <f t="shared" ref="D41:M41" si="11">SUM(D21:D32)+D36+D40</f>
        <v>1117376.2691896812</v>
      </c>
      <c r="E41" s="118">
        <f t="shared" si="11"/>
        <v>1349337.7891896809</v>
      </c>
      <c r="F41" s="118">
        <f t="shared" si="11"/>
        <v>1213374.809189681</v>
      </c>
      <c r="G41" s="118">
        <f t="shared" si="11"/>
        <v>1086942.2185091982</v>
      </c>
      <c r="H41" s="118">
        <f t="shared" si="11"/>
        <v>1042929.3727895286</v>
      </c>
      <c r="I41" s="118">
        <f t="shared" si="11"/>
        <v>1671981.6311609149</v>
      </c>
      <c r="J41" s="118">
        <f t="shared" si="11"/>
        <v>1079072.2389831177</v>
      </c>
      <c r="K41" s="118">
        <f t="shared" si="11"/>
        <v>960985.16709293379</v>
      </c>
      <c r="L41" s="118">
        <f t="shared" si="11"/>
        <v>1118012.7671055212</v>
      </c>
      <c r="M41" s="118">
        <f t="shared" si="11"/>
        <v>1155545.4064987842</v>
      </c>
      <c r="N41" s="118">
        <f t="shared" ref="N41" si="12">SUM(N21:N32)+N36+N40</f>
        <v>1246127.5664987846</v>
      </c>
    </row>
    <row r="42" spans="1:16">
      <c r="A42" s="14" t="s">
        <v>40</v>
      </c>
      <c r="B42" s="15"/>
      <c r="C42" s="20">
        <v>1073331</v>
      </c>
      <c r="D42" s="20">
        <v>1073331</v>
      </c>
      <c r="E42" s="20">
        <v>1073331</v>
      </c>
      <c r="F42" s="20">
        <v>1073331</v>
      </c>
      <c r="G42" s="20">
        <v>1073331</v>
      </c>
      <c r="H42" s="20">
        <v>1073331</v>
      </c>
      <c r="I42" s="20">
        <v>1073331</v>
      </c>
      <c r="J42" s="20">
        <v>1073331</v>
      </c>
      <c r="K42" s="20">
        <v>1073331</v>
      </c>
      <c r="L42" s="20">
        <v>1073331</v>
      </c>
      <c r="M42" s="20">
        <v>1073331</v>
      </c>
      <c r="N42" s="20">
        <v>1073331</v>
      </c>
    </row>
    <row r="43" spans="1:16">
      <c r="A43" s="14" t="s">
        <v>41</v>
      </c>
      <c r="B43" s="123"/>
      <c r="C43" s="119">
        <f>C41-C42</f>
        <v>-123390.19202924846</v>
      </c>
      <c r="D43" s="119">
        <f t="shared" ref="D43:M43" si="13">D41-D42</f>
        <v>44045.269189681159</v>
      </c>
      <c r="E43" s="119">
        <f t="shared" si="13"/>
        <v>276006.78918968095</v>
      </c>
      <c r="F43" s="119">
        <f t="shared" si="13"/>
        <v>140043.80918968096</v>
      </c>
      <c r="G43" s="119">
        <f t="shared" si="13"/>
        <v>13611.218509198166</v>
      </c>
      <c r="H43" s="119">
        <f t="shared" si="13"/>
        <v>-30401.62721047143</v>
      </c>
      <c r="I43" s="119">
        <f t="shared" si="13"/>
        <v>598650.6311609149</v>
      </c>
      <c r="J43" s="119">
        <f t="shared" si="13"/>
        <v>5741.2389831177425</v>
      </c>
      <c r="K43" s="119">
        <f t="shared" si="13"/>
        <v>-112345.83290706621</v>
      </c>
      <c r="L43" s="119">
        <f t="shared" si="13"/>
        <v>44681.767105521169</v>
      </c>
      <c r="M43" s="119">
        <f t="shared" si="13"/>
        <v>82214.406498784199</v>
      </c>
      <c r="N43" s="119">
        <f t="shared" ref="N43" si="14">N41-N42</f>
        <v>172796.56649878458</v>
      </c>
    </row>
    <row r="44" spans="1:16" ht="13.5" thickBot="1">
      <c r="A44" s="31" t="s">
        <v>1892</v>
      </c>
      <c r="B44" s="464">
        <f>'3.15 '!O42-1</f>
        <v>6.092999999999904E-3</v>
      </c>
      <c r="C44" s="465">
        <f>C43*$B$44</f>
        <v>-751.81644003419899</v>
      </c>
      <c r="D44" s="465">
        <f t="shared" ref="D44:N44" si="15">D43*$B$44</f>
        <v>268.36782517272309</v>
      </c>
      <c r="E44" s="465">
        <f t="shared" si="15"/>
        <v>1681.7093665326995</v>
      </c>
      <c r="F44" s="465">
        <f t="shared" si="15"/>
        <v>853.28692939271264</v>
      </c>
      <c r="G44" s="465">
        <f t="shared" si="15"/>
        <v>82.933154376543115</v>
      </c>
      <c r="H44" s="465">
        <f t="shared" si="15"/>
        <v>-185.2371145933995</v>
      </c>
      <c r="I44" s="465">
        <f t="shared" si="15"/>
        <v>3647.5782956633971</v>
      </c>
      <c r="J44" s="465">
        <f t="shared" si="15"/>
        <v>34.981369124135853</v>
      </c>
      <c r="K44" s="465">
        <f t="shared" si="15"/>
        <v>-684.52315990274371</v>
      </c>
      <c r="L44" s="465">
        <f t="shared" si="15"/>
        <v>272.24600697393618</v>
      </c>
      <c r="M44" s="465">
        <f t="shared" si="15"/>
        <v>500.93237879708425</v>
      </c>
      <c r="N44" s="465">
        <f t="shared" si="15"/>
        <v>1052.8494796770779</v>
      </c>
      <c r="P44" s="1" t="s">
        <v>1925</v>
      </c>
    </row>
    <row r="45" spans="1:16" ht="14.25" thickTop="1" thickBot="1">
      <c r="A45" s="21" t="s">
        <v>1889</v>
      </c>
      <c r="B45" s="22"/>
      <c r="C45" s="120">
        <f>C44+C40+C36+C33</f>
        <v>2034389.2552858435</v>
      </c>
      <c r="D45" s="120">
        <f t="shared" ref="D45:M45" si="16">D44+D40+D36+D33</f>
        <v>2197433.3520049397</v>
      </c>
      <c r="E45" s="120">
        <f t="shared" si="16"/>
        <v>2423367.7087260988</v>
      </c>
      <c r="F45" s="120">
        <f t="shared" si="16"/>
        <v>2280951.33920947</v>
      </c>
      <c r="G45" s="120">
        <f t="shared" si="16"/>
        <v>2151046.5315477895</v>
      </c>
      <c r="H45" s="120">
        <f t="shared" si="16"/>
        <v>2101282.73422701</v>
      </c>
      <c r="I45" s="120">
        <f t="shared" si="16"/>
        <v>2729617.6938261837</v>
      </c>
      <c r="J45" s="120">
        <f t="shared" si="16"/>
        <v>2127723.4714659867</v>
      </c>
      <c r="K45" s="120">
        <f t="shared" si="16"/>
        <v>2006005.5684820758</v>
      </c>
      <c r="L45" s="120">
        <f t="shared" si="16"/>
        <v>2158619.9055727953</v>
      </c>
      <c r="M45" s="120">
        <f t="shared" si="16"/>
        <v>2192028.2295489563</v>
      </c>
      <c r="N45" s="120">
        <f t="shared" ref="N45" si="17">N44+N40+N36+N33</f>
        <v>2280519.7375980457</v>
      </c>
      <c r="P45" s="45">
        <f>SUM(C45:N45)</f>
        <v>26682985.527495194</v>
      </c>
    </row>
    <row r="47" spans="1:16">
      <c r="P47" s="498"/>
    </row>
  </sheetData>
  <pageMargins left="0.7" right="0.7" top="0.75" bottom="0.75" header="0.3" footer="0.3"/>
  <ignoredErrors>
    <ignoredError sqref="C33 C41 N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pane xSplit="2" ySplit="3" topLeftCell="H16" activePane="bottomRight" state="frozen"/>
      <selection pane="topRight" activeCell="C1" sqref="C1"/>
      <selection pane="bottomLeft" activeCell="A4" sqref="A4"/>
      <selection pane="bottomRight" activeCell="S45" sqref="S45"/>
    </sheetView>
  </sheetViews>
  <sheetFormatPr defaultColWidth="9.140625" defaultRowHeight="12.75"/>
  <cols>
    <col min="1" max="1" width="57.7109375" style="1" customWidth="1"/>
    <col min="2" max="2" width="12" style="1" bestFit="1" customWidth="1"/>
    <col min="3" max="14" width="14.28515625" style="1" customWidth="1"/>
    <col min="15" max="15" width="12.85546875" style="1" bestFit="1" customWidth="1"/>
    <col min="16" max="18" width="9.140625" style="1"/>
    <col min="19" max="19" width="10.7109375" style="1" bestFit="1" customWidth="1"/>
    <col min="20" max="16384" width="9.140625" style="1"/>
  </cols>
  <sheetData>
    <row r="1" spans="1:15" ht="13.5" thickBot="1">
      <c r="A1" s="43"/>
      <c r="C1" s="121" t="s">
        <v>109</v>
      </c>
    </row>
    <row r="2" spans="1:15">
      <c r="A2" s="2" t="s">
        <v>0</v>
      </c>
      <c r="B2" s="3"/>
      <c r="C2" s="4">
        <v>43556</v>
      </c>
      <c r="D2" s="4">
        <v>43586</v>
      </c>
      <c r="E2" s="4">
        <v>43617</v>
      </c>
      <c r="F2" s="4">
        <v>43647</v>
      </c>
      <c r="G2" s="4">
        <v>43678</v>
      </c>
      <c r="H2" s="4">
        <v>43709</v>
      </c>
      <c r="I2" s="4">
        <v>43739</v>
      </c>
      <c r="J2" s="4">
        <v>43770</v>
      </c>
      <c r="K2" s="4">
        <v>43800</v>
      </c>
      <c r="L2" s="4">
        <v>43831</v>
      </c>
      <c r="M2" s="4">
        <v>43862</v>
      </c>
      <c r="N2" s="4">
        <v>43891</v>
      </c>
    </row>
    <row r="3" spans="1:1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</row>
    <row r="4" spans="1:15">
      <c r="A4" s="5" t="s">
        <v>1</v>
      </c>
      <c r="B4" s="6"/>
      <c r="C4" s="8">
        <v>370362913.80500007</v>
      </c>
      <c r="D4" s="8">
        <v>370365397.66500008</v>
      </c>
      <c r="E4" s="8">
        <v>370365252.58500016</v>
      </c>
      <c r="F4" s="8">
        <v>370365252.58500016</v>
      </c>
      <c r="G4" s="8">
        <v>370403935.74500012</v>
      </c>
      <c r="H4" s="8">
        <v>370403935.74500012</v>
      </c>
      <c r="I4" s="8">
        <v>370403935.74500012</v>
      </c>
      <c r="J4" s="8">
        <v>382972716.92500007</v>
      </c>
      <c r="K4" s="8">
        <v>383265058.30500007</v>
      </c>
      <c r="L4" s="8">
        <v>383269532</v>
      </c>
      <c r="M4" s="8">
        <v>383311363.56500006</v>
      </c>
      <c r="N4" s="361">
        <v>383311843.99500012</v>
      </c>
    </row>
    <row r="5" spans="1:15">
      <c r="A5" s="5" t="s">
        <v>2</v>
      </c>
      <c r="B5" s="6"/>
      <c r="C5" s="9">
        <v>116422504.65999997</v>
      </c>
      <c r="D5" s="9">
        <v>106294737.77</v>
      </c>
      <c r="E5" s="9">
        <v>118597276.90999998</v>
      </c>
      <c r="F5" s="9">
        <v>119603956.12</v>
      </c>
      <c r="G5" s="9">
        <v>120660443.23000003</v>
      </c>
      <c r="H5" s="9">
        <v>121787496.01000001</v>
      </c>
      <c r="I5" s="9">
        <v>122888218.64999999</v>
      </c>
      <c r="J5" s="9">
        <v>124086422.66000001</v>
      </c>
      <c r="K5" s="9">
        <v>124770275.69000001</v>
      </c>
      <c r="L5" s="9">
        <v>125929911</v>
      </c>
      <c r="M5" s="9">
        <v>126515858.22000003</v>
      </c>
      <c r="N5" s="12">
        <v>127415365.35999998</v>
      </c>
    </row>
    <row r="6" spans="1:15">
      <c r="A6" s="10" t="s">
        <v>3</v>
      </c>
      <c r="B6" s="11"/>
      <c r="C6" s="12">
        <v>46019528</v>
      </c>
      <c r="D6" s="12">
        <v>49989536</v>
      </c>
      <c r="E6" s="12">
        <v>46108605</v>
      </c>
      <c r="F6" s="12">
        <v>46181232</v>
      </c>
      <c r="G6" s="12">
        <v>46238300</v>
      </c>
      <c r="H6" s="12">
        <v>46268903</v>
      </c>
      <c r="I6" s="12">
        <v>46308727</v>
      </c>
      <c r="J6" s="12">
        <v>46336418</v>
      </c>
      <c r="K6" s="12">
        <v>46524901</v>
      </c>
      <c r="L6" s="12">
        <v>46546383</v>
      </c>
      <c r="M6" s="12">
        <v>47423292</v>
      </c>
      <c r="N6" s="12">
        <v>47113088</v>
      </c>
    </row>
    <row r="7" spans="1:15" ht="13.5" thickBot="1">
      <c r="A7" s="5" t="s">
        <v>4</v>
      </c>
      <c r="B7" s="6"/>
      <c r="C7" s="117">
        <f>C4-C5-C6</f>
        <v>207920881.1450001</v>
      </c>
      <c r="D7" s="117">
        <f t="shared" ref="D7:N7" si="0">D4-D5-D6</f>
        <v>214081123.8950001</v>
      </c>
      <c r="E7" s="117">
        <f t="shared" si="0"/>
        <v>205659370.67500019</v>
      </c>
      <c r="F7" s="117">
        <f t="shared" si="0"/>
        <v>204580064.46500015</v>
      </c>
      <c r="G7" s="117">
        <f t="shared" si="0"/>
        <v>203505192.5150001</v>
      </c>
      <c r="H7" s="117">
        <f t="shared" si="0"/>
        <v>202347536.73500013</v>
      </c>
      <c r="I7" s="117">
        <f t="shared" si="0"/>
        <v>201206990.09500015</v>
      </c>
      <c r="J7" s="117">
        <f t="shared" si="0"/>
        <v>212549876.26500005</v>
      </c>
      <c r="K7" s="117">
        <f t="shared" si="0"/>
        <v>211969881.61500007</v>
      </c>
      <c r="L7" s="117">
        <f t="shared" si="0"/>
        <v>210793238</v>
      </c>
      <c r="M7" s="117">
        <f t="shared" si="0"/>
        <v>209372213.34500003</v>
      </c>
      <c r="N7" s="117">
        <f t="shared" si="0"/>
        <v>208783390.63500014</v>
      </c>
    </row>
    <row r="8" spans="1:15" ht="13.5" thickTop="1">
      <c r="A8" s="5" t="s">
        <v>5</v>
      </c>
      <c r="B8" s="6"/>
      <c r="C8" s="9">
        <v>8782815.5299999993</v>
      </c>
      <c r="D8" s="9">
        <v>8768827.3200000003</v>
      </c>
      <c r="E8" s="9">
        <v>8759309.0200000014</v>
      </c>
      <c r="F8" s="9">
        <v>8731227.3900000006</v>
      </c>
      <c r="G8" s="9">
        <v>8715871.9000000022</v>
      </c>
      <c r="H8" s="9">
        <v>8697413.7500000019</v>
      </c>
      <c r="I8" s="9">
        <v>8684740.2100000009</v>
      </c>
      <c r="J8" s="9">
        <v>8672119.2500000019</v>
      </c>
      <c r="K8" s="9">
        <v>8670173.5199999996</v>
      </c>
      <c r="L8" s="9">
        <v>8669167</v>
      </c>
      <c r="M8" s="9">
        <v>7043183.0199999996</v>
      </c>
      <c r="N8" s="12">
        <v>8661217.6099999994</v>
      </c>
    </row>
    <row r="9" spans="1:15">
      <c r="A9" s="5" t="s">
        <v>6</v>
      </c>
      <c r="B9" s="6"/>
      <c r="C9" s="9">
        <v>26222.05</v>
      </c>
      <c r="D9" s="9">
        <v>26075.3</v>
      </c>
      <c r="E9" s="9">
        <v>25975.440000000002</v>
      </c>
      <c r="F9" s="9">
        <v>25680.819999999996</v>
      </c>
      <c r="G9" s="9">
        <v>25519.719999999998</v>
      </c>
      <c r="H9" s="9">
        <v>25326.06</v>
      </c>
      <c r="I9" s="9">
        <v>25193.1</v>
      </c>
      <c r="J9" s="9">
        <v>25060.69</v>
      </c>
      <c r="K9" s="9">
        <v>25040.269999999997</v>
      </c>
      <c r="L9" s="9">
        <v>25033</v>
      </c>
      <c r="M9" s="9">
        <v>25013.000000000004</v>
      </c>
      <c r="N9" s="12">
        <v>24972.940000000002</v>
      </c>
    </row>
    <row r="10" spans="1:15">
      <c r="A10" s="10" t="s">
        <v>7</v>
      </c>
      <c r="B10" s="6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 t="s">
        <v>77</v>
      </c>
      <c r="M10" s="9">
        <v>0</v>
      </c>
      <c r="N10" s="12">
        <v>0</v>
      </c>
    </row>
    <row r="11" spans="1:15">
      <c r="A11" s="10" t="s">
        <v>8</v>
      </c>
      <c r="B11" s="6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 t="s">
        <v>77</v>
      </c>
      <c r="M11" s="9">
        <v>0</v>
      </c>
      <c r="N11" s="12">
        <v>0</v>
      </c>
    </row>
    <row r="12" spans="1:15">
      <c r="A12" s="10" t="s">
        <v>9</v>
      </c>
      <c r="B12" s="6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 t="s">
        <v>77</v>
      </c>
      <c r="M12" s="9">
        <v>0</v>
      </c>
      <c r="N12" s="12">
        <v>0</v>
      </c>
      <c r="O12" s="45"/>
    </row>
    <row r="13" spans="1:15">
      <c r="A13" s="10" t="s">
        <v>10</v>
      </c>
      <c r="B13" s="6"/>
      <c r="C13" s="9">
        <v>173098.30000000002</v>
      </c>
      <c r="D13" s="9">
        <v>131021.19</v>
      </c>
      <c r="E13" s="9">
        <v>75372.430000000008</v>
      </c>
      <c r="F13" s="9">
        <v>175238.88</v>
      </c>
      <c r="G13" s="9">
        <v>74755.67</v>
      </c>
      <c r="H13" s="9">
        <v>197250.39</v>
      </c>
      <c r="I13" s="9">
        <v>342289.13</v>
      </c>
      <c r="J13" s="9">
        <v>326423.09000000003</v>
      </c>
      <c r="K13" s="9">
        <v>326423.09000000003</v>
      </c>
      <c r="L13" s="9">
        <v>292050</v>
      </c>
      <c r="M13" s="9">
        <v>223957.65</v>
      </c>
      <c r="N13" s="12">
        <v>157319.73000000001</v>
      </c>
      <c r="O13" s="45"/>
    </row>
    <row r="14" spans="1:15">
      <c r="A14" s="10" t="s">
        <v>11</v>
      </c>
      <c r="B14" s="6"/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 t="s">
        <v>77</v>
      </c>
      <c r="M14" s="9">
        <v>0</v>
      </c>
      <c r="N14" s="12">
        <v>0</v>
      </c>
      <c r="O14" s="45"/>
    </row>
    <row r="15" spans="1:15">
      <c r="A15" s="10" t="s">
        <v>12</v>
      </c>
      <c r="B15" s="6"/>
      <c r="C15" s="9">
        <v>372792.37</v>
      </c>
      <c r="D15" s="9">
        <v>556664.88</v>
      </c>
      <c r="E15" s="9">
        <v>556664.88</v>
      </c>
      <c r="F15" s="9">
        <v>552301.4</v>
      </c>
      <c r="G15" s="9">
        <v>552301.4</v>
      </c>
      <c r="H15" s="9">
        <v>368428.89</v>
      </c>
      <c r="I15" s="9">
        <v>182668.6</v>
      </c>
      <c r="J15" s="9">
        <v>347638.03</v>
      </c>
      <c r="K15" s="9">
        <v>347638.03</v>
      </c>
      <c r="L15" s="9">
        <v>508732</v>
      </c>
      <c r="M15" s="9">
        <v>508732.09</v>
      </c>
      <c r="N15" s="12">
        <v>508732.09</v>
      </c>
      <c r="O15" s="45"/>
    </row>
    <row r="16" spans="1:15">
      <c r="A16" s="10" t="s">
        <v>13</v>
      </c>
      <c r="B16" s="6"/>
      <c r="C16" s="13">
        <v>336764</v>
      </c>
      <c r="D16" s="13">
        <v>386693</v>
      </c>
      <c r="E16" s="13">
        <v>398520</v>
      </c>
      <c r="F16" s="13">
        <v>403799</v>
      </c>
      <c r="G16" s="13">
        <v>416855</v>
      </c>
      <c r="H16" s="13">
        <v>389531</v>
      </c>
      <c r="I16" s="13">
        <v>380837</v>
      </c>
      <c r="J16" s="13">
        <v>367620</v>
      </c>
      <c r="K16" s="13">
        <v>379528</v>
      </c>
      <c r="L16" s="13">
        <v>356247</v>
      </c>
      <c r="M16" s="13">
        <v>362644</v>
      </c>
      <c r="N16" s="362">
        <v>303316</v>
      </c>
      <c r="O16" s="45"/>
    </row>
    <row r="17" spans="1:15" ht="13.5" thickBot="1">
      <c r="A17" s="31" t="s">
        <v>14</v>
      </c>
      <c r="B17" s="15"/>
      <c r="C17" s="117">
        <f>SUM(C7:C16)</f>
        <v>217612573.39500013</v>
      </c>
      <c r="D17" s="117">
        <f t="shared" ref="D17:N17" si="1">SUM(D7:D16)</f>
        <v>223950405.5850001</v>
      </c>
      <c r="E17" s="117">
        <f t="shared" si="1"/>
        <v>215475212.4450002</v>
      </c>
      <c r="F17" s="117">
        <f t="shared" si="1"/>
        <v>214468311.95500013</v>
      </c>
      <c r="G17" s="117">
        <f t="shared" si="1"/>
        <v>213290496.2050001</v>
      </c>
      <c r="H17" s="117">
        <f t="shared" si="1"/>
        <v>212025486.82500011</v>
      </c>
      <c r="I17" s="117">
        <f t="shared" si="1"/>
        <v>210822718.13500014</v>
      </c>
      <c r="J17" s="117">
        <f t="shared" si="1"/>
        <v>222288737.32500005</v>
      </c>
      <c r="K17" s="117">
        <f t="shared" si="1"/>
        <v>221718684.5250001</v>
      </c>
      <c r="L17" s="117">
        <f t="shared" si="1"/>
        <v>220644467</v>
      </c>
      <c r="M17" s="117">
        <f t="shared" si="1"/>
        <v>217535743.10500005</v>
      </c>
      <c r="N17" s="117">
        <f t="shared" si="1"/>
        <v>218438949.00500011</v>
      </c>
    </row>
    <row r="18" spans="1:15" ht="13.5" thickTop="1">
      <c r="A18" s="5" t="s">
        <v>15</v>
      </c>
      <c r="B18" s="472">
        <f>'3.15 '!S18</f>
        <v>7.1868000000000001E-2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5"/>
    </row>
    <row r="19" spans="1:15">
      <c r="A19" s="5" t="s">
        <v>16</v>
      </c>
      <c r="B19" s="11"/>
      <c r="C19" s="458">
        <f t="shared" ref="C19:N19" si="2">$B$18/12</f>
        <v>5.9890000000000004E-3</v>
      </c>
      <c r="D19" s="458">
        <f t="shared" si="2"/>
        <v>5.9890000000000004E-3</v>
      </c>
      <c r="E19" s="458">
        <f t="shared" si="2"/>
        <v>5.9890000000000004E-3</v>
      </c>
      <c r="F19" s="458">
        <f t="shared" si="2"/>
        <v>5.9890000000000004E-3</v>
      </c>
      <c r="G19" s="458">
        <f t="shared" si="2"/>
        <v>5.9890000000000004E-3</v>
      </c>
      <c r="H19" s="458">
        <f t="shared" si="2"/>
        <v>5.9890000000000004E-3</v>
      </c>
      <c r="I19" s="458">
        <f t="shared" si="2"/>
        <v>5.9890000000000004E-3</v>
      </c>
      <c r="J19" s="458">
        <f t="shared" si="2"/>
        <v>5.9890000000000004E-3</v>
      </c>
      <c r="K19" s="458">
        <f t="shared" si="2"/>
        <v>5.9890000000000004E-3</v>
      </c>
      <c r="L19" s="458">
        <f t="shared" si="2"/>
        <v>5.9890000000000004E-3</v>
      </c>
      <c r="M19" s="458">
        <f t="shared" si="2"/>
        <v>5.9890000000000004E-3</v>
      </c>
      <c r="N19" s="458">
        <f t="shared" si="2"/>
        <v>5.9890000000000004E-3</v>
      </c>
    </row>
    <row r="20" spans="1:15">
      <c r="A20" s="5" t="s">
        <v>17</v>
      </c>
      <c r="B20" s="11"/>
      <c r="C20" s="122">
        <f t="shared" ref="C20:N20" si="3">C17*C19</f>
        <v>1303281.7020626559</v>
      </c>
      <c r="D20" s="122">
        <f t="shared" si="3"/>
        <v>1341238.9790485657</v>
      </c>
      <c r="E20" s="122">
        <f t="shared" si="3"/>
        <v>1290481.0473331064</v>
      </c>
      <c r="F20" s="122">
        <f t="shared" si="3"/>
        <v>1284450.7202984958</v>
      </c>
      <c r="G20" s="122">
        <f t="shared" si="3"/>
        <v>1277396.7817717458</v>
      </c>
      <c r="H20" s="122">
        <f t="shared" si="3"/>
        <v>1269820.6405949257</v>
      </c>
      <c r="I20" s="122">
        <f t="shared" si="3"/>
        <v>1262617.2589105158</v>
      </c>
      <c r="J20" s="122">
        <f t="shared" si="3"/>
        <v>1331287.2478394255</v>
      </c>
      <c r="K20" s="122">
        <f t="shared" si="3"/>
        <v>1327873.2016202256</v>
      </c>
      <c r="L20" s="122">
        <f t="shared" si="3"/>
        <v>1321439.7128630001</v>
      </c>
      <c r="M20" s="122">
        <f t="shared" si="3"/>
        <v>1302821.5654558453</v>
      </c>
      <c r="N20" s="122">
        <f t="shared" si="3"/>
        <v>1308230.8655909458</v>
      </c>
    </row>
    <row r="21" spans="1:15">
      <c r="A21" s="5" t="s">
        <v>18</v>
      </c>
      <c r="B21" s="11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 t="s">
        <v>77</v>
      </c>
      <c r="M21" s="16">
        <v>0</v>
      </c>
      <c r="N21" s="363">
        <v>0</v>
      </c>
      <c r="O21" s="45"/>
    </row>
    <row r="22" spans="1:15">
      <c r="A22" s="5" t="s">
        <v>19</v>
      </c>
      <c r="B22" s="11"/>
      <c r="C22" s="17">
        <v>0</v>
      </c>
      <c r="D22" s="17">
        <v>-3354.9500000000003</v>
      </c>
      <c r="E22" s="17">
        <v>731.80000000000007</v>
      </c>
      <c r="F22" s="17">
        <v>-2779.7400000000002</v>
      </c>
      <c r="G22" s="17">
        <v>0</v>
      </c>
      <c r="H22" s="17">
        <v>0</v>
      </c>
      <c r="I22" s="17">
        <v>-720.01</v>
      </c>
      <c r="J22" s="17">
        <v>-12003.67</v>
      </c>
      <c r="K22" s="17">
        <v>-13281.720000000001</v>
      </c>
      <c r="L22" s="17" t="s">
        <v>77</v>
      </c>
      <c r="M22" s="17">
        <v>0</v>
      </c>
      <c r="N22" s="364">
        <v>0</v>
      </c>
      <c r="O22" s="45"/>
    </row>
    <row r="23" spans="1:15">
      <c r="A23" s="5" t="s">
        <v>20</v>
      </c>
      <c r="B23" s="11"/>
      <c r="C23" s="9">
        <v>38585.75</v>
      </c>
      <c r="D23" s="9">
        <v>85655.71</v>
      </c>
      <c r="E23" s="9">
        <v>59007.66</v>
      </c>
      <c r="F23" s="9">
        <v>107616.05</v>
      </c>
      <c r="G23" s="9">
        <v>63892.55</v>
      </c>
      <c r="H23" s="9">
        <v>61939.35</v>
      </c>
      <c r="I23" s="9">
        <v>44509.599999999999</v>
      </c>
      <c r="J23" s="9">
        <v>41074.5</v>
      </c>
      <c r="K23" s="9">
        <v>3323.21</v>
      </c>
      <c r="L23" s="9">
        <v>49332</v>
      </c>
      <c r="M23" s="9">
        <v>99333.5</v>
      </c>
      <c r="N23" s="12">
        <v>38645.43</v>
      </c>
      <c r="O23" s="45"/>
    </row>
    <row r="24" spans="1:15">
      <c r="A24" s="5" t="s">
        <v>21</v>
      </c>
      <c r="B24" s="11"/>
      <c r="C24" s="9">
        <v>25715.170000000002</v>
      </c>
      <c r="D24" s="9">
        <v>22274.760000000002</v>
      </c>
      <c r="E24" s="9">
        <v>9705.7800000000007</v>
      </c>
      <c r="F24" s="9">
        <v>52942.35</v>
      </c>
      <c r="G24" s="9">
        <v>42929.760000000002</v>
      </c>
      <c r="H24" s="9">
        <v>25110.690000000002</v>
      </c>
      <c r="I24" s="9">
        <v>7020.82</v>
      </c>
      <c r="J24" s="9">
        <v>1188.81</v>
      </c>
      <c r="K24" s="9">
        <v>952.16</v>
      </c>
      <c r="L24" s="9">
        <v>1065</v>
      </c>
      <c r="M24" s="9">
        <v>62852.99</v>
      </c>
      <c r="N24" s="12">
        <v>26736.46</v>
      </c>
      <c r="O24" s="45"/>
    </row>
    <row r="25" spans="1:15">
      <c r="A25" s="5" t="s">
        <v>22</v>
      </c>
      <c r="B25" s="11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 t="s">
        <v>77</v>
      </c>
      <c r="M25" s="16">
        <v>0</v>
      </c>
      <c r="N25" s="363">
        <v>0</v>
      </c>
      <c r="O25" s="45"/>
    </row>
    <row r="26" spans="1:15">
      <c r="A26" s="5" t="s">
        <v>23</v>
      </c>
      <c r="B26" s="11"/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 t="s">
        <v>77</v>
      </c>
      <c r="M26" s="9">
        <v>0</v>
      </c>
      <c r="N26" s="12">
        <v>0</v>
      </c>
      <c r="O26" s="45"/>
    </row>
    <row r="27" spans="1:15">
      <c r="A27" s="5" t="s">
        <v>24</v>
      </c>
      <c r="B27" s="11"/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 t="s">
        <v>77</v>
      </c>
      <c r="M27" s="9">
        <v>0</v>
      </c>
      <c r="N27" s="12">
        <v>0</v>
      </c>
      <c r="O27" s="45"/>
    </row>
    <row r="28" spans="1:15">
      <c r="A28" s="5" t="s">
        <v>25</v>
      </c>
      <c r="B28" s="11"/>
      <c r="C28" s="9">
        <v>14928</v>
      </c>
      <c r="D28" s="9">
        <v>14928</v>
      </c>
      <c r="E28" s="9">
        <v>14928</v>
      </c>
      <c r="F28" s="9">
        <v>11140.22</v>
      </c>
      <c r="G28" s="9">
        <v>11140.22</v>
      </c>
      <c r="H28" s="9">
        <v>11140.22</v>
      </c>
      <c r="I28" s="9">
        <v>11140.22</v>
      </c>
      <c r="J28" s="9">
        <v>11140.22</v>
      </c>
      <c r="K28" s="9">
        <v>11140.22</v>
      </c>
      <c r="L28" s="9">
        <v>11140</v>
      </c>
      <c r="M28" s="9">
        <v>11140.22</v>
      </c>
      <c r="N28" s="12">
        <v>11140.22</v>
      </c>
    </row>
    <row r="29" spans="1:15">
      <c r="A29" s="5" t="s">
        <v>26</v>
      </c>
      <c r="B29" s="11"/>
      <c r="C29" s="9">
        <v>14145.978161764704</v>
      </c>
      <c r="D29" s="9">
        <v>13883.035488721802</v>
      </c>
      <c r="E29" s="9">
        <v>9413.1254143646402</v>
      </c>
      <c r="F29" s="9">
        <v>27871.280711610485</v>
      </c>
      <c r="G29" s="9">
        <v>15145.140821917808</v>
      </c>
      <c r="H29" s="9">
        <v>18300.388034188036</v>
      </c>
      <c r="I29" s="9">
        <v>12620.952697095436</v>
      </c>
      <c r="J29" s="9">
        <v>12568.372666666666</v>
      </c>
      <c r="K29" s="9">
        <v>1787.968108108108</v>
      </c>
      <c r="L29" s="9">
        <v>1663</v>
      </c>
      <c r="M29" s="9">
        <v>2890.8</v>
      </c>
      <c r="N29" s="12">
        <v>5165.1400000000003</v>
      </c>
    </row>
    <row r="30" spans="1:15">
      <c r="A30" s="5" t="s">
        <v>27</v>
      </c>
      <c r="B30" s="11"/>
      <c r="C30" s="9">
        <v>148.41481617647057</v>
      </c>
      <c r="D30" s="9">
        <v>145.64661654135338</v>
      </c>
      <c r="E30" s="9">
        <v>98.756574585635363</v>
      </c>
      <c r="F30" s="9">
        <v>292.41310861423221</v>
      </c>
      <c r="G30" s="9">
        <v>158.8931506849315</v>
      </c>
      <c r="H30" s="9">
        <v>192.00478632478632</v>
      </c>
      <c r="I30" s="9">
        <v>132.40829875518671</v>
      </c>
      <c r="J30" s="9">
        <v>131.85829166666664</v>
      </c>
      <c r="K30" s="9">
        <v>18.764324324324328</v>
      </c>
      <c r="L30" s="9">
        <v>14</v>
      </c>
      <c r="M30" s="9">
        <v>24.94</v>
      </c>
      <c r="N30" s="12">
        <v>36.200000000000003</v>
      </c>
    </row>
    <row r="31" spans="1:15">
      <c r="A31" s="5" t="s">
        <v>28</v>
      </c>
      <c r="B31" s="6"/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 t="s">
        <v>77</v>
      </c>
      <c r="M31" s="9">
        <v>0</v>
      </c>
      <c r="N31" s="12">
        <v>0</v>
      </c>
    </row>
    <row r="32" spans="1:15">
      <c r="A32" s="5" t="s">
        <v>29</v>
      </c>
      <c r="B32" s="6"/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 t="s">
        <v>77</v>
      </c>
      <c r="M32" s="18">
        <v>0</v>
      </c>
      <c r="N32" s="365">
        <v>0</v>
      </c>
    </row>
    <row r="33" spans="1:19" ht="13.5" thickBot="1">
      <c r="A33" s="14" t="s">
        <v>30</v>
      </c>
      <c r="B33" s="15"/>
      <c r="C33" s="117">
        <f>SUM(C20:C32)</f>
        <v>1396805.0150405972</v>
      </c>
      <c r="D33" s="117">
        <f t="shared" ref="D33:N33" si="4">SUM(D20:D32)</f>
        <v>1474771.181153829</v>
      </c>
      <c r="E33" s="117">
        <f t="shared" si="4"/>
        <v>1384366.1693220567</v>
      </c>
      <c r="F33" s="117">
        <f t="shared" si="4"/>
        <v>1481533.2941187208</v>
      </c>
      <c r="G33" s="117">
        <f t="shared" si="4"/>
        <v>1410663.3457443486</v>
      </c>
      <c r="H33" s="117">
        <f t="shared" si="4"/>
        <v>1386503.2934154384</v>
      </c>
      <c r="I33" s="117">
        <f t="shared" si="4"/>
        <v>1337321.2499063667</v>
      </c>
      <c r="J33" s="117">
        <f t="shared" si="4"/>
        <v>1385387.338797759</v>
      </c>
      <c r="K33" s="117">
        <f t="shared" si="4"/>
        <v>1331813.8040526579</v>
      </c>
      <c r="L33" s="117">
        <f t="shared" si="4"/>
        <v>1384653.7128630001</v>
      </c>
      <c r="M33" s="117">
        <f t="shared" si="4"/>
        <v>1479064.0154558453</v>
      </c>
      <c r="N33" s="117">
        <f t="shared" si="4"/>
        <v>1389954.3155909455</v>
      </c>
    </row>
    <row r="34" spans="1:19" ht="13.5" thickTop="1">
      <c r="A34" s="5" t="s">
        <v>31</v>
      </c>
      <c r="B34" s="6"/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 t="s">
        <v>77</v>
      </c>
      <c r="M34" s="19">
        <v>0</v>
      </c>
      <c r="N34" s="366">
        <v>0</v>
      </c>
    </row>
    <row r="35" spans="1:19">
      <c r="A35" s="5" t="s">
        <v>32</v>
      </c>
      <c r="B35" s="6" t="s">
        <v>33</v>
      </c>
      <c r="C35" s="9">
        <v>638419.34000000008</v>
      </c>
      <c r="D35" s="9">
        <v>539140.94999999995</v>
      </c>
      <c r="E35" s="9">
        <v>199511.35</v>
      </c>
      <c r="F35" s="9">
        <v>82991.5</v>
      </c>
      <c r="G35" s="9">
        <v>151568.06</v>
      </c>
      <c r="H35" s="9">
        <v>-28428.71</v>
      </c>
      <c r="I35" s="9">
        <v>40780.300000000003</v>
      </c>
      <c r="J35" s="9">
        <v>20310.12</v>
      </c>
      <c r="K35" s="9">
        <v>207377.21</v>
      </c>
      <c r="L35" s="9">
        <v>-59394</v>
      </c>
      <c r="M35" s="9">
        <v>88813.01</v>
      </c>
      <c r="N35" s="12">
        <v>16452.650000000001</v>
      </c>
    </row>
    <row r="36" spans="1:19" ht="13.5" thickBot="1">
      <c r="A36" s="14" t="s">
        <v>34</v>
      </c>
      <c r="B36" s="15"/>
      <c r="C36" s="117">
        <f>SUM(C34:C35)</f>
        <v>638419.34000000008</v>
      </c>
      <c r="D36" s="117">
        <f t="shared" ref="D36:M36" si="5">SUM(D34:D35)</f>
        <v>539140.94999999995</v>
      </c>
      <c r="E36" s="117">
        <f t="shared" si="5"/>
        <v>199511.35</v>
      </c>
      <c r="F36" s="117">
        <f t="shared" si="5"/>
        <v>82991.5</v>
      </c>
      <c r="G36" s="117">
        <f t="shared" si="5"/>
        <v>151568.06</v>
      </c>
      <c r="H36" s="117">
        <f t="shared" si="5"/>
        <v>-28428.71</v>
      </c>
      <c r="I36" s="117">
        <f t="shared" si="5"/>
        <v>40780.300000000003</v>
      </c>
      <c r="J36" s="117">
        <f t="shared" si="5"/>
        <v>20310.12</v>
      </c>
      <c r="K36" s="117">
        <f t="shared" si="5"/>
        <v>207377.21</v>
      </c>
      <c r="L36" s="117">
        <f t="shared" si="5"/>
        <v>-59394</v>
      </c>
      <c r="M36" s="117">
        <f t="shared" si="5"/>
        <v>88813.01</v>
      </c>
      <c r="N36" s="117">
        <f t="shared" ref="N36" si="6">SUM(N34:N35)</f>
        <v>16452.650000000001</v>
      </c>
    </row>
    <row r="37" spans="1:19" ht="13.5" thickTop="1">
      <c r="A37" s="5" t="s">
        <v>35</v>
      </c>
      <c r="B37" s="6"/>
      <c r="C37" s="122">
        <f t="shared" ref="C37:M37" si="7">(C4-$B$64)*0.0296/12</f>
        <v>890273.29994300008</v>
      </c>
      <c r="D37" s="122">
        <f t="shared" si="7"/>
        <v>890279.42679766694</v>
      </c>
      <c r="E37" s="122">
        <f t="shared" si="7"/>
        <v>890279.06893366703</v>
      </c>
      <c r="F37" s="122">
        <f t="shared" si="7"/>
        <v>890279.06893366703</v>
      </c>
      <c r="G37" s="122">
        <f t="shared" si="7"/>
        <v>890374.48739500029</v>
      </c>
      <c r="H37" s="122">
        <f t="shared" si="7"/>
        <v>890374.48739500029</v>
      </c>
      <c r="I37" s="122">
        <f t="shared" si="7"/>
        <v>890374.48739500029</v>
      </c>
      <c r="J37" s="122">
        <f t="shared" si="7"/>
        <v>921377.48097233346</v>
      </c>
      <c r="K37" s="122">
        <f t="shared" si="7"/>
        <v>922098.58970966691</v>
      </c>
      <c r="L37" s="122">
        <f t="shared" si="7"/>
        <v>922109.62482399994</v>
      </c>
      <c r="M37" s="122">
        <f t="shared" si="7"/>
        <v>922212.80935100012</v>
      </c>
      <c r="N37" s="122">
        <f t="shared" ref="N37" si="8">(N4-$B$64)*0.0296/12</f>
        <v>922213.99441166688</v>
      </c>
    </row>
    <row r="38" spans="1:19">
      <c r="A38" s="5" t="s">
        <v>36</v>
      </c>
      <c r="B38" s="6"/>
      <c r="C38" s="122">
        <f t="shared" ref="C38:N38" si="9">$B$64*0.125/12</f>
        <v>98346.934583333335</v>
      </c>
      <c r="D38" s="122">
        <f t="shared" si="9"/>
        <v>98346.934583333335</v>
      </c>
      <c r="E38" s="122">
        <f t="shared" si="9"/>
        <v>98346.934583333335</v>
      </c>
      <c r="F38" s="122">
        <f t="shared" si="9"/>
        <v>98346.934583333335</v>
      </c>
      <c r="G38" s="122">
        <f t="shared" si="9"/>
        <v>98346.934583333335</v>
      </c>
      <c r="H38" s="122">
        <f t="shared" si="9"/>
        <v>98346.934583333335</v>
      </c>
      <c r="I38" s="122">
        <f t="shared" si="9"/>
        <v>98346.934583333335</v>
      </c>
      <c r="J38" s="122">
        <f t="shared" si="9"/>
        <v>98346.934583333335</v>
      </c>
      <c r="K38" s="122">
        <f t="shared" si="9"/>
        <v>98346.934583333335</v>
      </c>
      <c r="L38" s="122">
        <f t="shared" si="9"/>
        <v>98346.934583333335</v>
      </c>
      <c r="M38" s="122">
        <f t="shared" si="9"/>
        <v>98346.934583333335</v>
      </c>
      <c r="N38" s="122">
        <f t="shared" si="9"/>
        <v>98346.934583333335</v>
      </c>
    </row>
    <row r="39" spans="1:19">
      <c r="A39" s="5" t="s">
        <v>37</v>
      </c>
      <c r="B39" s="6"/>
      <c r="C39" s="122">
        <f>(C4*'Property Tax'!$B$1*'Property Tax'!$B$3*'Property Tax'!$B$5)/12</f>
        <v>18829.250537846205</v>
      </c>
      <c r="D39" s="122">
        <f>(D4*'Property Tax'!$B$1*'Property Tax'!$B$3*'Property Tax'!$B$5)/12</f>
        <v>18829.376817288605</v>
      </c>
      <c r="E39" s="122">
        <f>(E4*'Property Tax'!$B$1*'Property Tax'!$B$3*'Property Tax'!$B$5)/12</f>
        <v>18829.369441421408</v>
      </c>
      <c r="F39" s="122">
        <f>(F4*'Property Tax'!$B$1*'Property Tax'!$B$3*'Property Tax'!$B$5)/12</f>
        <v>18829.369441421408</v>
      </c>
      <c r="G39" s="122">
        <f>(G4*'Property Tax'!$B$1*'Property Tax'!$B$3*'Property Tax'!$B$5)/12</f>
        <v>18831.336093275804</v>
      </c>
      <c r="H39" s="122">
        <f>(H4*'Property Tax'!$B$1*'Property Tax'!$B$3*'Property Tax'!$B$5)/12</f>
        <v>18831.336093275804</v>
      </c>
      <c r="I39" s="122">
        <f>(I4*'Property Tax'!$B$1*'Property Tax'!$B$3*'Property Tax'!$B$5)/12</f>
        <v>18831.336093275804</v>
      </c>
      <c r="J39" s="122">
        <f>(J4*'Property Tax'!$B$1*'Property Tax'!$B$3*'Property Tax'!$B$5)/12</f>
        <v>19470.332928467004</v>
      </c>
      <c r="K39" s="122">
        <f>(K4*'Property Tax'!$B$1*'Property Tax'!$B$3*'Property Tax'!$B$5)/12</f>
        <v>19485.1955642262</v>
      </c>
      <c r="L39" s="122">
        <f>(L4*'Property Tax'!$B$1*'Property Tax'!$B$3*'Property Tax'!$B$5)/12</f>
        <v>19485.423006879999</v>
      </c>
      <c r="M39" s="122">
        <f>(M4*'Property Tax'!$B$1*'Property Tax'!$B$3*'Property Tax'!$B$5)/12</f>
        <v>19487.549723644603</v>
      </c>
      <c r="N39" s="122">
        <f>(N4*'Property Tax'!$B$1*'Property Tax'!$B$3*'Property Tax'!$B$5)/12</f>
        <v>19487.574148705808</v>
      </c>
    </row>
    <row r="40" spans="1:19" ht="13.5" thickBot="1">
      <c r="A40" s="14" t="s">
        <v>38</v>
      </c>
      <c r="B40" s="15"/>
      <c r="C40" s="117">
        <f>SUM(C37:C39)</f>
        <v>1007449.4850641796</v>
      </c>
      <c r="D40" s="117">
        <f t="shared" ref="D40:M40" si="10">SUM(D37:D39)</f>
        <v>1007455.7381982888</v>
      </c>
      <c r="E40" s="117">
        <f t="shared" si="10"/>
        <v>1007455.3729584217</v>
      </c>
      <c r="F40" s="117">
        <f t="shared" si="10"/>
        <v>1007455.3729584217</v>
      </c>
      <c r="G40" s="117">
        <f t="shared" si="10"/>
        <v>1007552.7580716094</v>
      </c>
      <c r="H40" s="117">
        <f t="shared" si="10"/>
        <v>1007552.7580716094</v>
      </c>
      <c r="I40" s="117">
        <f t="shared" si="10"/>
        <v>1007552.7580716094</v>
      </c>
      <c r="J40" s="117">
        <f t="shared" si="10"/>
        <v>1039194.7484841337</v>
      </c>
      <c r="K40" s="117">
        <f t="shared" si="10"/>
        <v>1039930.7198572265</v>
      </c>
      <c r="L40" s="117">
        <f t="shared" si="10"/>
        <v>1039941.9824142132</v>
      </c>
      <c r="M40" s="117">
        <f t="shared" si="10"/>
        <v>1040047.2936579781</v>
      </c>
      <c r="N40" s="117">
        <f t="shared" ref="N40" si="11">SUM(N37:N39)</f>
        <v>1040048.503143706</v>
      </c>
    </row>
    <row r="41" spans="1:19" ht="13.5" thickTop="1">
      <c r="A41" s="14" t="s">
        <v>39</v>
      </c>
      <c r="B41" s="123"/>
      <c r="C41" s="118">
        <f>SUM(C21:C32)+C36+C40</f>
        <v>1739392.138042121</v>
      </c>
      <c r="D41" s="118">
        <f t="shared" ref="D41:M41" si="12">SUM(D21:D32)+D36+D40</f>
        <v>1680128.8903035519</v>
      </c>
      <c r="E41" s="118">
        <f t="shared" si="12"/>
        <v>1300851.8449473721</v>
      </c>
      <c r="F41" s="118">
        <f t="shared" si="12"/>
        <v>1287529.4467786464</v>
      </c>
      <c r="G41" s="118">
        <f t="shared" si="12"/>
        <v>1292387.3820442122</v>
      </c>
      <c r="H41" s="118">
        <f t="shared" si="12"/>
        <v>1095806.7008921222</v>
      </c>
      <c r="I41" s="118">
        <f t="shared" si="12"/>
        <v>1123037.04906746</v>
      </c>
      <c r="J41" s="118">
        <f t="shared" si="12"/>
        <v>1113604.959442467</v>
      </c>
      <c r="K41" s="118">
        <f t="shared" si="12"/>
        <v>1251248.5322896589</v>
      </c>
      <c r="L41" s="118">
        <f t="shared" si="12"/>
        <v>1043761.9824142132</v>
      </c>
      <c r="M41" s="118">
        <f t="shared" si="12"/>
        <v>1305102.753657978</v>
      </c>
      <c r="N41" s="118">
        <f t="shared" ref="N41" si="13">SUM(N21:N32)+N36+N40</f>
        <v>1138224.603143706</v>
      </c>
    </row>
    <row r="42" spans="1:19">
      <c r="A42" s="14" t="s">
        <v>40</v>
      </c>
      <c r="B42" s="15"/>
      <c r="C42" s="20">
        <v>1196987.1724999999</v>
      </c>
      <c r="D42" s="20">
        <v>1137284.25</v>
      </c>
      <c r="E42" s="20">
        <v>1227208.3570182619</v>
      </c>
      <c r="F42" s="20">
        <v>1265312.3949332766</v>
      </c>
      <c r="G42" s="20">
        <v>1306843.08080033</v>
      </c>
      <c r="H42" s="20">
        <v>1237440.8617342343</v>
      </c>
      <c r="I42" s="20">
        <v>1348809.8181368159</v>
      </c>
      <c r="J42" s="20">
        <v>1236133.2527279456</v>
      </c>
      <c r="K42" s="20">
        <v>1334590.7887211221</v>
      </c>
      <c r="L42" s="20">
        <v>1201885</v>
      </c>
      <c r="M42" s="20">
        <v>1156322.7441666666</v>
      </c>
      <c r="N42" s="367">
        <v>1252748.7024999999</v>
      </c>
    </row>
    <row r="43" spans="1:19">
      <c r="A43" s="14" t="s">
        <v>41</v>
      </c>
      <c r="B43" s="123"/>
      <c r="C43" s="119">
        <f>C41-C42</f>
        <v>542404.96554212109</v>
      </c>
      <c r="D43" s="119">
        <f t="shared" ref="D43:M43" si="14">D41-D42</f>
        <v>542844.64030355192</v>
      </c>
      <c r="E43" s="119">
        <f t="shared" si="14"/>
        <v>73643.487929110182</v>
      </c>
      <c r="F43" s="119">
        <f t="shared" si="14"/>
        <v>22217.051845369861</v>
      </c>
      <c r="G43" s="119">
        <f t="shared" si="14"/>
        <v>-14455.698756117839</v>
      </c>
      <c r="H43" s="119">
        <f t="shared" si="14"/>
        <v>-141634.16084211203</v>
      </c>
      <c r="I43" s="119">
        <f t="shared" si="14"/>
        <v>-225772.76906935591</v>
      </c>
      <c r="J43" s="119">
        <f t="shared" si="14"/>
        <v>-122528.2932854786</v>
      </c>
      <c r="K43" s="119">
        <f t="shared" si="14"/>
        <v>-83342.256431463175</v>
      </c>
      <c r="L43" s="119">
        <f t="shared" si="14"/>
        <v>-158123.01758578676</v>
      </c>
      <c r="M43" s="119">
        <f t="shared" si="14"/>
        <v>148780.00949131139</v>
      </c>
      <c r="N43" s="119">
        <f t="shared" ref="N43" si="15">N41-N42</f>
        <v>-114524.09935629391</v>
      </c>
    </row>
    <row r="44" spans="1:19" ht="13.5" thickBot="1">
      <c r="A44" s="31" t="s">
        <v>1892</v>
      </c>
      <c r="B44" s="464">
        <f>'3.15 '!O42-1</f>
        <v>6.092999999999904E-3</v>
      </c>
      <c r="C44" s="465">
        <f>C43*$B$44</f>
        <v>3304.8734550480917</v>
      </c>
      <c r="D44" s="465">
        <f t="shared" ref="D44:N44" si="16">D43*$B$44</f>
        <v>3307.5523933694899</v>
      </c>
      <c r="E44" s="465">
        <f t="shared" si="16"/>
        <v>448.70977195206126</v>
      </c>
      <c r="F44" s="465">
        <f t="shared" si="16"/>
        <v>135.36849689383644</v>
      </c>
      <c r="G44" s="465">
        <f t="shared" si="16"/>
        <v>-88.078572521024611</v>
      </c>
      <c r="H44" s="465">
        <f t="shared" si="16"/>
        <v>-862.97694201097499</v>
      </c>
      <c r="I44" s="465">
        <f t="shared" si="16"/>
        <v>-1375.6334819395638</v>
      </c>
      <c r="J44" s="465">
        <f t="shared" si="16"/>
        <v>-746.56489098840939</v>
      </c>
      <c r="K44" s="465">
        <f t="shared" si="16"/>
        <v>-507.80436843689711</v>
      </c>
      <c r="L44" s="465">
        <f t="shared" si="16"/>
        <v>-963.44354615018358</v>
      </c>
      <c r="M44" s="465">
        <f t="shared" si="16"/>
        <v>906.51659783054595</v>
      </c>
      <c r="N44" s="465">
        <f t="shared" si="16"/>
        <v>-697.79533737788779</v>
      </c>
      <c r="Q44" s="1" t="s">
        <v>1926</v>
      </c>
    </row>
    <row r="45" spans="1:19" ht="14.25" thickTop="1" thickBot="1">
      <c r="A45" s="21" t="s">
        <v>43</v>
      </c>
      <c r="B45" s="22"/>
      <c r="C45" s="120">
        <f>C33+C36+C40+C44</f>
        <v>3045978.713559825</v>
      </c>
      <c r="D45" s="120">
        <f t="shared" ref="D45:M45" si="17">D33+D36+D40+D44</f>
        <v>3024675.421745487</v>
      </c>
      <c r="E45" s="120">
        <f t="shared" si="17"/>
        <v>2591781.6020524306</v>
      </c>
      <c r="F45" s="120">
        <f t="shared" si="17"/>
        <v>2572115.5355740367</v>
      </c>
      <c r="G45" s="120">
        <f t="shared" si="17"/>
        <v>2569696.085243437</v>
      </c>
      <c r="H45" s="120">
        <f t="shared" si="17"/>
        <v>2364764.3645450366</v>
      </c>
      <c r="I45" s="120">
        <f t="shared" si="17"/>
        <v>2384278.6744960365</v>
      </c>
      <c r="J45" s="120">
        <f t="shared" si="17"/>
        <v>2444145.6423909045</v>
      </c>
      <c r="K45" s="120">
        <f t="shared" si="17"/>
        <v>2578613.9295414477</v>
      </c>
      <c r="L45" s="120">
        <f t="shared" si="17"/>
        <v>2364238.2517310628</v>
      </c>
      <c r="M45" s="120">
        <f t="shared" si="17"/>
        <v>2608830.8357116543</v>
      </c>
      <c r="N45" s="120">
        <f t="shared" ref="N45" si="18">N33+N36+N40+N44</f>
        <v>2445757.6733972733</v>
      </c>
      <c r="Q45" s="1" t="s">
        <v>1925</v>
      </c>
      <c r="S45" s="45">
        <f>SUM(C45:N45)</f>
        <v>30994876.729988631</v>
      </c>
    </row>
    <row r="47" spans="1:19">
      <c r="A47" s="38" t="s">
        <v>58</v>
      </c>
      <c r="C47" s="459">
        <f>RP!C33</f>
        <v>1515516.2677677015</v>
      </c>
      <c r="D47" s="459">
        <f>RP!D33</f>
        <v>1358603.6948364666</v>
      </c>
      <c r="E47" s="459">
        <f>RP!E33</f>
        <v>1215315.6008040584</v>
      </c>
      <c r="F47" s="459">
        <f>RP!F33</f>
        <v>1527229.4999603645</v>
      </c>
      <c r="G47" s="459">
        <f>RP!G33</f>
        <v>1274154.6470838208</v>
      </c>
      <c r="H47" s="459">
        <f>RP!H33</f>
        <v>1259727.2449321954</v>
      </c>
      <c r="I47" s="459">
        <f>RP!I33</f>
        <v>1302813.5213746731</v>
      </c>
      <c r="J47" s="459">
        <f>RP!J33</f>
        <v>1279640.5672199952</v>
      </c>
      <c r="K47" s="459">
        <f>RP!K33</f>
        <v>1155876.1588422761</v>
      </c>
      <c r="L47" s="459">
        <f>RP!L33</f>
        <v>1070980.7041769838</v>
      </c>
      <c r="M47" s="459">
        <f>RP!M33</f>
        <v>1270450.3727255045</v>
      </c>
      <c r="N47" s="460">
        <f>RP!N33</f>
        <v>1158007.2600034697</v>
      </c>
    </row>
    <row r="48" spans="1:19">
      <c r="A48" s="38" t="s">
        <v>59</v>
      </c>
      <c r="B48" s="106"/>
      <c r="C48" s="459">
        <v>0</v>
      </c>
      <c r="D48" s="459">
        <v>0</v>
      </c>
      <c r="E48" s="459">
        <v>0</v>
      </c>
      <c r="F48" s="459">
        <v>56580</v>
      </c>
      <c r="G48" s="459">
        <v>0</v>
      </c>
      <c r="H48" s="459">
        <v>25350</v>
      </c>
      <c r="I48" s="459">
        <v>0</v>
      </c>
      <c r="J48" s="459">
        <v>0</v>
      </c>
      <c r="K48" s="459">
        <v>12800</v>
      </c>
      <c r="L48" s="459">
        <v>24400</v>
      </c>
      <c r="M48" s="459">
        <v>9000</v>
      </c>
      <c r="N48" s="460">
        <v>0</v>
      </c>
    </row>
    <row r="49" spans="1:15">
      <c r="A49" s="38" t="s">
        <v>110</v>
      </c>
      <c r="C49" s="461">
        <f>C45+C47-C48</f>
        <v>4561494.9813275263</v>
      </c>
      <c r="D49" s="461">
        <f t="shared" ref="D49:N49" si="19">D45+D47-D48</f>
        <v>4383279.1165819541</v>
      </c>
      <c r="E49" s="461">
        <f t="shared" si="19"/>
        <v>3807097.202856489</v>
      </c>
      <c r="F49" s="461">
        <f t="shared" si="19"/>
        <v>4042765.0355344014</v>
      </c>
      <c r="G49" s="461">
        <f t="shared" si="19"/>
        <v>3843850.7323272577</v>
      </c>
      <c r="H49" s="461">
        <f t="shared" si="19"/>
        <v>3599141.6094772322</v>
      </c>
      <c r="I49" s="461">
        <f t="shared" si="19"/>
        <v>3687092.1958707096</v>
      </c>
      <c r="J49" s="461">
        <f t="shared" si="19"/>
        <v>3723786.2096108999</v>
      </c>
      <c r="K49" s="461">
        <f t="shared" si="19"/>
        <v>3721690.088383724</v>
      </c>
      <c r="L49" s="461">
        <f t="shared" si="19"/>
        <v>3410818.9559080466</v>
      </c>
      <c r="M49" s="461">
        <f t="shared" si="19"/>
        <v>3870281.2084371587</v>
      </c>
      <c r="N49" s="461">
        <f t="shared" si="19"/>
        <v>3603764.9334007427</v>
      </c>
      <c r="O49" s="45"/>
    </row>
    <row r="50" spans="1:15">
      <c r="A50" s="38" t="s">
        <v>111</v>
      </c>
      <c r="C50" s="462">
        <f>C49*'Allocation Factors'!B12</f>
        <v>4267503.8539419193</v>
      </c>
      <c r="D50" s="462">
        <f>D49*'Allocation Factors'!C12</f>
        <v>4185659.5042779264</v>
      </c>
      <c r="E50" s="462">
        <f>E49*'Allocation Factors'!D12</f>
        <v>3637721.019149926</v>
      </c>
      <c r="F50" s="462">
        <f>F49*'Allocation Factors'!E12</f>
        <v>3493354.8935889197</v>
      </c>
      <c r="G50" s="462">
        <f>G49*'Allocation Factors'!F12</f>
        <v>3543168.9524597358</v>
      </c>
      <c r="H50" s="462">
        <f>H49*'Allocation Factors'!G12</f>
        <v>3299355.8159224489</v>
      </c>
      <c r="I50" s="462">
        <f>I49*'Allocation Factors'!H12</f>
        <v>3518905.6531277834</v>
      </c>
      <c r="J50" s="462">
        <f>J49*'Allocation Factors'!I12</f>
        <v>3599439.6685790797</v>
      </c>
      <c r="K50" s="462">
        <f>K49*'Allocation Factors'!J12</f>
        <v>3629858.6627061223</v>
      </c>
      <c r="L50" s="462">
        <f>L49*'Allocation Factors'!K12</f>
        <v>3279201.2135898466</v>
      </c>
      <c r="M50" s="462">
        <f>M49*'Allocation Factors'!L12</f>
        <v>3744977.3377273888</v>
      </c>
      <c r="N50" s="462">
        <f>N49*'Allocation Factors'!M12</f>
        <v>3503053.9358247663</v>
      </c>
      <c r="O50" s="461">
        <f>SUM(C50:N50)</f>
        <v>43702200.510895863</v>
      </c>
    </row>
    <row r="51" spans="1:1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64" spans="1:15">
      <c r="A64" s="38" t="s">
        <v>113</v>
      </c>
      <c r="B64" s="124">
        <f>9370392+70913.72</f>
        <v>9441305.7200000007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4" sqref="F14"/>
    </sheetView>
  </sheetViews>
  <sheetFormatPr defaultColWidth="9.140625" defaultRowHeight="12.75"/>
  <cols>
    <col min="1" max="1" width="53.5703125" style="1" customWidth="1"/>
    <col min="2" max="2" width="9.42578125" style="1" bestFit="1" customWidth="1"/>
    <col min="3" max="3" width="13.5703125" style="1" bestFit="1" customWidth="1"/>
    <col min="4" max="6" width="13.140625" style="1" bestFit="1" customWidth="1"/>
    <col min="7" max="14" width="13.85546875" style="1" bestFit="1" customWidth="1"/>
    <col min="15" max="16384" width="9.140625" style="1"/>
  </cols>
  <sheetData>
    <row r="1" spans="1:14" ht="13.5" thickBot="1">
      <c r="A1" s="43"/>
      <c r="C1" s="121" t="s">
        <v>109</v>
      </c>
    </row>
    <row r="2" spans="1:14" ht="15" customHeight="1">
      <c r="A2" s="2" t="s">
        <v>0</v>
      </c>
      <c r="B2" s="23"/>
      <c r="C2" s="24">
        <v>43556</v>
      </c>
      <c r="D2" s="24">
        <v>43586</v>
      </c>
      <c r="E2" s="24">
        <v>43617</v>
      </c>
      <c r="F2" s="24">
        <v>43647</v>
      </c>
      <c r="G2" s="24">
        <v>43678</v>
      </c>
      <c r="H2" s="24">
        <v>43709</v>
      </c>
      <c r="I2" s="24">
        <v>43739</v>
      </c>
      <c r="J2" s="24">
        <v>43770</v>
      </c>
      <c r="K2" s="24">
        <v>43800</v>
      </c>
      <c r="L2" s="24">
        <v>43831</v>
      </c>
      <c r="M2" s="24">
        <v>43862</v>
      </c>
      <c r="N2" s="24">
        <v>43891</v>
      </c>
    </row>
    <row r="3" spans="1:14">
      <c r="A3" s="10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10" t="s">
        <v>44</v>
      </c>
      <c r="B4" s="25"/>
      <c r="C4" s="27">
        <v>474288300.92999995</v>
      </c>
      <c r="D4" s="27">
        <v>474243582.07999998</v>
      </c>
      <c r="E4" s="27">
        <v>474316844.71999997</v>
      </c>
      <c r="F4" s="27">
        <v>474309445.11999995</v>
      </c>
      <c r="G4" s="27">
        <v>474664388.86000001</v>
      </c>
      <c r="H4" s="27">
        <v>474590956.51999998</v>
      </c>
      <c r="I4" s="27">
        <v>474616878.02999997</v>
      </c>
      <c r="J4" s="27">
        <v>474711997.27999997</v>
      </c>
      <c r="K4" s="27">
        <v>474785897.98000002</v>
      </c>
      <c r="L4" s="27">
        <v>475033720</v>
      </c>
      <c r="M4" s="27">
        <v>478292171.98999995</v>
      </c>
      <c r="N4" s="27">
        <v>478585048.20999998</v>
      </c>
    </row>
    <row r="5" spans="1:14">
      <c r="A5" s="10" t="s">
        <v>45</v>
      </c>
      <c r="B5" s="25"/>
      <c r="C5" s="27">
        <v>122509112.12000002</v>
      </c>
      <c r="D5" s="27">
        <v>122509112.12000002</v>
      </c>
      <c r="E5" s="27">
        <v>122514749.72000001</v>
      </c>
      <c r="F5" s="27">
        <v>122504633.36000001</v>
      </c>
      <c r="G5" s="27">
        <v>122571931.68000002</v>
      </c>
      <c r="H5" s="27">
        <v>122571931.68000002</v>
      </c>
      <c r="I5" s="27">
        <v>122571931.68000002</v>
      </c>
      <c r="J5" s="27">
        <v>122638216.73</v>
      </c>
      <c r="K5" s="27">
        <v>122662151.99000001</v>
      </c>
      <c r="L5" s="27">
        <v>122723170</v>
      </c>
      <c r="M5" s="27">
        <v>122744470.75</v>
      </c>
      <c r="N5" s="27">
        <v>122742006.29000001</v>
      </c>
    </row>
    <row r="6" spans="1:14">
      <c r="A6" s="10" t="s">
        <v>2</v>
      </c>
      <c r="B6" s="25"/>
      <c r="C6" s="28">
        <v>111077976.11000001</v>
      </c>
      <c r="D6" s="28">
        <v>116969450.25000001</v>
      </c>
      <c r="E6" s="28">
        <v>116975695.68000001</v>
      </c>
      <c r="F6" s="28">
        <v>129010091.75</v>
      </c>
      <c r="G6" s="28">
        <v>135166097.13</v>
      </c>
      <c r="H6" s="28">
        <v>141501074.93000001</v>
      </c>
      <c r="I6" s="28">
        <v>147971447.77000001</v>
      </c>
      <c r="J6" s="28">
        <v>154362944.74000001</v>
      </c>
      <c r="K6" s="28">
        <v>160912217.40000001</v>
      </c>
      <c r="L6" s="28">
        <v>167380180</v>
      </c>
      <c r="M6" s="28">
        <v>173971794.29999995</v>
      </c>
      <c r="N6" s="28">
        <v>180617605.71999997</v>
      </c>
    </row>
    <row r="7" spans="1:14">
      <c r="A7" s="10" t="s">
        <v>3</v>
      </c>
      <c r="B7" s="25"/>
      <c r="C7" s="28">
        <v>90472706</v>
      </c>
      <c r="D7" s="28">
        <v>88972579</v>
      </c>
      <c r="E7" s="28">
        <v>89549367</v>
      </c>
      <c r="F7" s="28">
        <v>85910905</v>
      </c>
      <c r="G7" s="28">
        <v>84344505</v>
      </c>
      <c r="H7" s="28">
        <v>82685300</v>
      </c>
      <c r="I7" s="28">
        <v>80999210</v>
      </c>
      <c r="J7" s="28">
        <v>79343122</v>
      </c>
      <c r="K7" s="28">
        <v>77629248</v>
      </c>
      <c r="L7" s="28">
        <v>75946998</v>
      </c>
      <c r="M7" s="28">
        <v>73230822</v>
      </c>
      <c r="N7" s="28">
        <v>70950497</v>
      </c>
    </row>
    <row r="8" spans="1:14" ht="13.5" thickBot="1">
      <c r="A8" s="10" t="s">
        <v>4</v>
      </c>
      <c r="B8" s="25"/>
      <c r="C8" s="117">
        <f>C4+C5-C6-C7</f>
        <v>395246730.93999994</v>
      </c>
      <c r="D8" s="117">
        <f t="shared" ref="D8:N8" si="0">D4+D5-D6-D7</f>
        <v>390810664.95000005</v>
      </c>
      <c r="E8" s="117">
        <f t="shared" si="0"/>
        <v>390306531.75999993</v>
      </c>
      <c r="F8" s="117">
        <f t="shared" si="0"/>
        <v>381893081.73000002</v>
      </c>
      <c r="G8" s="117">
        <f t="shared" si="0"/>
        <v>377725718.41000009</v>
      </c>
      <c r="H8" s="117">
        <f t="shared" si="0"/>
        <v>372976513.27000004</v>
      </c>
      <c r="I8" s="117">
        <f t="shared" si="0"/>
        <v>368218151.94000006</v>
      </c>
      <c r="J8" s="117">
        <f t="shared" si="0"/>
        <v>363644147.26999998</v>
      </c>
      <c r="K8" s="117">
        <f t="shared" si="0"/>
        <v>358906584.57000005</v>
      </c>
      <c r="L8" s="117">
        <f t="shared" si="0"/>
        <v>354429712</v>
      </c>
      <c r="M8" s="117">
        <f t="shared" si="0"/>
        <v>353834026.44000006</v>
      </c>
      <c r="N8" s="117">
        <f t="shared" si="0"/>
        <v>349758951.78000003</v>
      </c>
    </row>
    <row r="9" spans="1:14" ht="13.5" thickTop="1">
      <c r="A9" s="10" t="s">
        <v>46</v>
      </c>
      <c r="B9" s="25"/>
      <c r="C9" s="29">
        <v>1980056.86</v>
      </c>
      <c r="D9" s="29">
        <v>2054408.22</v>
      </c>
      <c r="E9" s="29">
        <v>2033561.7</v>
      </c>
      <c r="F9" s="29">
        <v>2101943.12</v>
      </c>
      <c r="G9" s="29">
        <v>2113822.65</v>
      </c>
      <c r="H9" s="29">
        <v>2030655.28</v>
      </c>
      <c r="I9" s="29">
        <v>2068186.93</v>
      </c>
      <c r="J9" s="29">
        <v>2190982.73</v>
      </c>
      <c r="K9" s="29">
        <v>2189208.04</v>
      </c>
      <c r="L9" s="29">
        <v>2217670</v>
      </c>
      <c r="M9" s="29">
        <v>2252013.15</v>
      </c>
      <c r="N9" s="29">
        <v>2198259.04</v>
      </c>
    </row>
    <row r="10" spans="1:14">
      <c r="A10" s="10" t="s">
        <v>47</v>
      </c>
      <c r="B10" s="25"/>
      <c r="C10" s="29">
        <v>70775.149999999994</v>
      </c>
      <c r="D10" s="29">
        <v>69748.59</v>
      </c>
      <c r="E10" s="29">
        <v>70121.149999999994</v>
      </c>
      <c r="F10" s="29">
        <v>66351.490000000005</v>
      </c>
      <c r="G10" s="29">
        <v>35123.53</v>
      </c>
      <c r="H10" s="29">
        <v>-3.0000000000000002E-2</v>
      </c>
      <c r="I10" s="29">
        <v>-3.0000000000000002E-2</v>
      </c>
      <c r="J10" s="29">
        <v>42451.93</v>
      </c>
      <c r="K10" s="29">
        <v>106897.01</v>
      </c>
      <c r="L10" s="29">
        <v>104378</v>
      </c>
      <c r="M10" s="29">
        <v>102632.38</v>
      </c>
      <c r="N10" s="29">
        <v>99420.59</v>
      </c>
    </row>
    <row r="11" spans="1:14">
      <c r="A11" s="10" t="s">
        <v>48</v>
      </c>
      <c r="B11" s="25"/>
      <c r="C11" s="29">
        <v>470788.62</v>
      </c>
      <c r="D11" s="29">
        <v>580736.18999999994</v>
      </c>
      <c r="E11" s="29">
        <v>495797.76000000001</v>
      </c>
      <c r="F11" s="29">
        <v>845328.24</v>
      </c>
      <c r="G11" s="29">
        <v>935641.12</v>
      </c>
      <c r="H11" s="29">
        <v>686795.36</v>
      </c>
      <c r="I11" s="29">
        <v>691025.51</v>
      </c>
      <c r="J11" s="29">
        <v>556638.43000000005</v>
      </c>
      <c r="K11" s="29">
        <v>902323.70000000007</v>
      </c>
      <c r="L11" s="29">
        <v>945493</v>
      </c>
      <c r="M11" s="29">
        <v>802902.02</v>
      </c>
      <c r="N11" s="29">
        <v>563251.89</v>
      </c>
    </row>
    <row r="12" spans="1:14">
      <c r="A12" s="10" t="s">
        <v>13</v>
      </c>
      <c r="B12" s="25"/>
      <c r="C12" s="30">
        <v>323182</v>
      </c>
      <c r="D12" s="30">
        <v>324983</v>
      </c>
      <c r="E12" s="30">
        <v>324136</v>
      </c>
      <c r="F12" s="30">
        <v>316390</v>
      </c>
      <c r="G12" s="30">
        <v>319361</v>
      </c>
      <c r="H12" s="30">
        <v>282556</v>
      </c>
      <c r="I12" s="30">
        <v>286557</v>
      </c>
      <c r="J12" s="30">
        <v>233087</v>
      </c>
      <c r="K12" s="30">
        <v>227459</v>
      </c>
      <c r="L12" s="30">
        <v>231732</v>
      </c>
      <c r="M12" s="30">
        <v>264671</v>
      </c>
      <c r="N12" s="30">
        <v>258955</v>
      </c>
    </row>
    <row r="13" spans="1:14" ht="13.5" thickBot="1">
      <c r="A13" s="31" t="s">
        <v>14</v>
      </c>
      <c r="B13" s="32"/>
      <c r="C13" s="125">
        <f>SUM(C8:C12)</f>
        <v>398091533.56999993</v>
      </c>
      <c r="D13" s="125">
        <f t="shared" ref="D13:N13" si="1">SUM(D8:D12)</f>
        <v>393840540.95000005</v>
      </c>
      <c r="E13" s="125">
        <f t="shared" si="1"/>
        <v>393230148.36999989</v>
      </c>
      <c r="F13" s="125">
        <f t="shared" si="1"/>
        <v>385223094.58000004</v>
      </c>
      <c r="G13" s="125">
        <f t="shared" si="1"/>
        <v>381129666.71000004</v>
      </c>
      <c r="H13" s="125">
        <f t="shared" si="1"/>
        <v>375976519.88000005</v>
      </c>
      <c r="I13" s="125">
        <f t="shared" si="1"/>
        <v>371263921.35000008</v>
      </c>
      <c r="J13" s="125">
        <f t="shared" si="1"/>
        <v>366667307.36000001</v>
      </c>
      <c r="K13" s="125">
        <f t="shared" si="1"/>
        <v>362332472.32000005</v>
      </c>
      <c r="L13" s="125">
        <f t="shared" si="1"/>
        <v>357928985</v>
      </c>
      <c r="M13" s="125">
        <f t="shared" si="1"/>
        <v>357256244.99000001</v>
      </c>
      <c r="N13" s="125">
        <f t="shared" si="1"/>
        <v>352878838.30000001</v>
      </c>
    </row>
    <row r="14" spans="1:14" ht="13.5" thickTop="1">
      <c r="A14" s="10" t="s">
        <v>15</v>
      </c>
      <c r="B14" s="11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>
      <c r="A15" s="10" t="s">
        <v>16</v>
      </c>
      <c r="B15" s="25"/>
      <c r="C15" s="111">
        <v>8.0643333333333331E-3</v>
      </c>
      <c r="D15" s="111">
        <v>8.3952499999999999E-3</v>
      </c>
      <c r="E15" s="111">
        <v>8.4462500000000006E-3</v>
      </c>
      <c r="F15" s="111">
        <v>7.6069166666666672E-3</v>
      </c>
      <c r="G15" s="111">
        <v>7.840999999999999E-3</v>
      </c>
      <c r="H15" s="111">
        <v>7.1926666666666667E-3</v>
      </c>
      <c r="I15" s="111">
        <v>7.9536666666666662E-3</v>
      </c>
      <c r="J15" s="111">
        <v>7.9787499999999997E-3</v>
      </c>
      <c r="K15" s="111">
        <v>8.0894166666666666E-3</v>
      </c>
      <c r="L15" s="111">
        <v>7.5428333333333328E-3</v>
      </c>
      <c r="M15" s="111">
        <v>7.4530000000000004E-3</v>
      </c>
      <c r="N15" s="111">
        <v>6.6844166666666675E-3</v>
      </c>
    </row>
    <row r="16" spans="1:14">
      <c r="A16" s="10" t="s">
        <v>17</v>
      </c>
      <c r="B16" s="25"/>
      <c r="C16" s="126">
        <f>C13*C15</f>
        <v>3210342.8238863358</v>
      </c>
      <c r="D16" s="126">
        <f t="shared" ref="D16:N16" si="2">D13*D15</f>
        <v>3306389.8014104879</v>
      </c>
      <c r="E16" s="126">
        <f t="shared" si="2"/>
        <v>3321320.1406701119</v>
      </c>
      <c r="F16" s="126">
        <f t="shared" si="2"/>
        <v>2930359.9785455121</v>
      </c>
      <c r="G16" s="126">
        <f t="shared" si="2"/>
        <v>2988437.7166731101</v>
      </c>
      <c r="H16" s="126">
        <f t="shared" si="2"/>
        <v>2704273.7819902138</v>
      </c>
      <c r="I16" s="126">
        <f t="shared" si="2"/>
        <v>2952909.4757774505</v>
      </c>
      <c r="J16" s="126">
        <f t="shared" si="2"/>
        <v>2925546.7785986001</v>
      </c>
      <c r="K16" s="126">
        <f t="shared" si="2"/>
        <v>2931058.340459947</v>
      </c>
      <c r="L16" s="126">
        <f t="shared" si="2"/>
        <v>2699798.6790241664</v>
      </c>
      <c r="M16" s="126">
        <f t="shared" si="2"/>
        <v>2662630.7939104703</v>
      </c>
      <c r="N16" s="126">
        <f t="shared" si="2"/>
        <v>2358789.1880464922</v>
      </c>
    </row>
    <row r="17" spans="1:14">
      <c r="A17" s="10" t="s">
        <v>49</v>
      </c>
      <c r="B17" s="25"/>
      <c r="C17" s="28">
        <v>2151426.5099999998</v>
      </c>
      <c r="D17" s="28">
        <v>1269701.8999999999</v>
      </c>
      <c r="E17" s="28">
        <v>455845.04</v>
      </c>
      <c r="F17" s="28">
        <v>2423908.46</v>
      </c>
      <c r="G17" s="28">
        <v>991824.24</v>
      </c>
      <c r="H17" s="28">
        <v>1172105.68</v>
      </c>
      <c r="I17" s="28">
        <v>1127280.08</v>
      </c>
      <c r="J17" s="28">
        <v>665293.98</v>
      </c>
      <c r="K17" s="28">
        <v>758752.45</v>
      </c>
      <c r="L17" s="28">
        <v>154577</v>
      </c>
      <c r="M17" s="28">
        <v>1185544.22</v>
      </c>
      <c r="N17" s="28">
        <v>985664.98</v>
      </c>
    </row>
    <row r="18" spans="1:14">
      <c r="A18" s="10" t="s">
        <v>50</v>
      </c>
      <c r="B18" s="25"/>
      <c r="C18" s="28">
        <v>512574.22</v>
      </c>
      <c r="D18" s="28">
        <v>235487.24</v>
      </c>
      <c r="E18" s="28">
        <v>147872.31</v>
      </c>
      <c r="F18" s="28">
        <v>573844.22</v>
      </c>
      <c r="G18" s="28">
        <v>271202.36</v>
      </c>
      <c r="H18" s="28">
        <v>333568.94</v>
      </c>
      <c r="I18" s="28">
        <v>151413.5</v>
      </c>
      <c r="J18" s="28">
        <v>599483.52</v>
      </c>
      <c r="K18" s="28">
        <v>-281510.74</v>
      </c>
      <c r="L18" s="28">
        <v>37308</v>
      </c>
      <c r="M18" s="28">
        <v>110325.86</v>
      </c>
      <c r="N18" s="28">
        <v>145905.60999999999</v>
      </c>
    </row>
    <row r="19" spans="1:14">
      <c r="A19" s="10" t="s">
        <v>51</v>
      </c>
      <c r="B19" s="25"/>
      <c r="C19" s="28">
        <v>32185.46</v>
      </c>
      <c r="D19" s="28">
        <v>25401.95</v>
      </c>
      <c r="E19" s="28">
        <v>21857.89</v>
      </c>
      <c r="F19" s="28">
        <v>56076.04</v>
      </c>
      <c r="G19" s="28">
        <v>46303.26</v>
      </c>
      <c r="H19" s="28">
        <v>36613.42</v>
      </c>
      <c r="I19" s="28">
        <v>1759.88</v>
      </c>
      <c r="J19" s="28">
        <v>1672.34</v>
      </c>
      <c r="K19" s="28">
        <v>2273.31</v>
      </c>
      <c r="L19" s="28">
        <v>10901</v>
      </c>
      <c r="M19" s="28">
        <v>16824.939999999999</v>
      </c>
      <c r="N19" s="28">
        <v>25688.38</v>
      </c>
    </row>
    <row r="20" spans="1:14">
      <c r="A20" s="10" t="s">
        <v>52</v>
      </c>
      <c r="B20" s="25"/>
      <c r="C20" s="28">
        <v>15625</v>
      </c>
      <c r="D20" s="28">
        <v>15625</v>
      </c>
      <c r="E20" s="28">
        <v>15625</v>
      </c>
      <c r="F20" s="28">
        <v>15625</v>
      </c>
      <c r="G20" s="28">
        <v>15625</v>
      </c>
      <c r="H20" s="28">
        <v>15625</v>
      </c>
      <c r="I20" s="28">
        <v>15625</v>
      </c>
      <c r="J20" s="28">
        <v>15625</v>
      </c>
      <c r="K20" s="28">
        <v>15625</v>
      </c>
      <c r="L20" s="28">
        <v>19844</v>
      </c>
      <c r="M20" s="28">
        <v>19843.75</v>
      </c>
      <c r="N20" s="28">
        <v>19843.75</v>
      </c>
    </row>
    <row r="21" spans="1:14">
      <c r="A21" s="10" t="s">
        <v>114</v>
      </c>
      <c r="B21" s="25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 t="s">
        <v>77</v>
      </c>
      <c r="M21" s="28">
        <v>0</v>
      </c>
      <c r="N21" s="28">
        <v>0</v>
      </c>
    </row>
    <row r="22" spans="1:14" ht="13.5" thickBot="1">
      <c r="A22" s="31" t="s">
        <v>30</v>
      </c>
      <c r="B22" s="32"/>
      <c r="C22" s="125">
        <f>SUM(C16:C21)</f>
        <v>5922154.0138863353</v>
      </c>
      <c r="D22" s="125">
        <f t="shared" ref="D22:N22" si="3">SUM(D16:D21)</f>
        <v>4852605.8914104877</v>
      </c>
      <c r="E22" s="125">
        <f t="shared" si="3"/>
        <v>3962520.3806701121</v>
      </c>
      <c r="F22" s="125">
        <f t="shared" si="3"/>
        <v>5999813.6985455118</v>
      </c>
      <c r="G22" s="125">
        <f t="shared" si="3"/>
        <v>4313392.57667311</v>
      </c>
      <c r="H22" s="125">
        <f t="shared" si="3"/>
        <v>4262186.8219902143</v>
      </c>
      <c r="I22" s="125">
        <f t="shared" si="3"/>
        <v>4248987.9357774509</v>
      </c>
      <c r="J22" s="125">
        <f t="shared" si="3"/>
        <v>4207621.6185985999</v>
      </c>
      <c r="K22" s="125">
        <f t="shared" si="3"/>
        <v>3426198.3604599466</v>
      </c>
      <c r="L22" s="125">
        <f t="shared" si="3"/>
        <v>2922428.6790241664</v>
      </c>
      <c r="M22" s="125">
        <f t="shared" si="3"/>
        <v>3995169.5639104703</v>
      </c>
      <c r="N22" s="125">
        <f t="shared" si="3"/>
        <v>3535891.9080464919</v>
      </c>
    </row>
    <row r="23" spans="1:14" ht="13.5" thickTop="1">
      <c r="A23" s="10" t="s">
        <v>53</v>
      </c>
      <c r="B23" s="25"/>
      <c r="C23" s="29">
        <v>86115.25</v>
      </c>
      <c r="D23" s="29">
        <v>116528.47</v>
      </c>
      <c r="E23" s="29">
        <v>63375.31</v>
      </c>
      <c r="F23" s="29">
        <v>91783.92</v>
      </c>
      <c r="G23" s="29">
        <v>98637.16</v>
      </c>
      <c r="H23" s="29">
        <v>47191.77</v>
      </c>
      <c r="I23" s="29">
        <v>350457.36</v>
      </c>
      <c r="J23" s="29">
        <v>236546.47</v>
      </c>
      <c r="K23" s="29">
        <v>200248.37</v>
      </c>
      <c r="L23" s="29">
        <v>134932</v>
      </c>
      <c r="M23" s="29">
        <v>373056.81</v>
      </c>
      <c r="N23" s="29">
        <v>72613.509999999995</v>
      </c>
    </row>
    <row r="24" spans="1:14" ht="13.5" thickBot="1">
      <c r="A24" s="31" t="s">
        <v>34</v>
      </c>
      <c r="B24" s="32"/>
      <c r="C24" s="125">
        <f>C23</f>
        <v>86115.25</v>
      </c>
      <c r="D24" s="125">
        <f t="shared" ref="D24:M24" si="4">D23</f>
        <v>116528.47</v>
      </c>
      <c r="E24" s="125">
        <f t="shared" si="4"/>
        <v>63375.31</v>
      </c>
      <c r="F24" s="125">
        <f t="shared" si="4"/>
        <v>91783.92</v>
      </c>
      <c r="G24" s="125">
        <f t="shared" si="4"/>
        <v>98637.16</v>
      </c>
      <c r="H24" s="125">
        <f t="shared" si="4"/>
        <v>47191.77</v>
      </c>
      <c r="I24" s="125">
        <f t="shared" si="4"/>
        <v>350457.36</v>
      </c>
      <c r="J24" s="125">
        <f t="shared" si="4"/>
        <v>236546.47</v>
      </c>
      <c r="K24" s="125">
        <f t="shared" si="4"/>
        <v>200248.37</v>
      </c>
      <c r="L24" s="125">
        <f t="shared" si="4"/>
        <v>134932</v>
      </c>
      <c r="M24" s="125">
        <f t="shared" si="4"/>
        <v>373056.81</v>
      </c>
      <c r="N24" s="125">
        <f t="shared" ref="N24" si="5">N23</f>
        <v>72613.509999999995</v>
      </c>
    </row>
    <row r="25" spans="1:14" ht="13.5" thickTop="1">
      <c r="A25" s="33" t="s">
        <v>54</v>
      </c>
      <c r="B25" s="112">
        <v>2.9499999999999998E-2</v>
      </c>
      <c r="C25" s="126">
        <f>C4*$B$25/12</f>
        <v>1165958.7397862498</v>
      </c>
      <c r="D25" s="126">
        <f t="shared" ref="D25:M25" si="6">D4*$B$25/12</f>
        <v>1165848.8059466665</v>
      </c>
      <c r="E25" s="126">
        <f t="shared" si="6"/>
        <v>1166028.9099366665</v>
      </c>
      <c r="F25" s="126">
        <f t="shared" si="6"/>
        <v>1166010.7192533331</v>
      </c>
      <c r="G25" s="126">
        <f t="shared" si="6"/>
        <v>1166883.2892808334</v>
      </c>
      <c r="H25" s="126">
        <f t="shared" si="6"/>
        <v>1166702.7681116664</v>
      </c>
      <c r="I25" s="126">
        <f t="shared" si="6"/>
        <v>1166766.4918237498</v>
      </c>
      <c r="J25" s="126">
        <f t="shared" si="6"/>
        <v>1167000.3266466665</v>
      </c>
      <c r="K25" s="126">
        <f t="shared" si="6"/>
        <v>1167181.9992008333</v>
      </c>
      <c r="L25" s="126">
        <f t="shared" si="6"/>
        <v>1167791.2283333333</v>
      </c>
      <c r="M25" s="126">
        <f t="shared" si="6"/>
        <v>1175801.5894754163</v>
      </c>
      <c r="N25" s="126">
        <f t="shared" ref="N25" si="7">N4*$B$25/12</f>
        <v>1176521.5768495833</v>
      </c>
    </row>
    <row r="26" spans="1:14">
      <c r="A26" s="33" t="s">
        <v>55</v>
      </c>
      <c r="B26" s="112">
        <v>0.2848</v>
      </c>
      <c r="C26" s="126">
        <f>C5*$B$26/12</f>
        <v>2907549.5943146669</v>
      </c>
      <c r="D26" s="126">
        <f t="shared" ref="D26:M26" si="8">D5*$B$26/12</f>
        <v>2907549.5943146669</v>
      </c>
      <c r="E26" s="126">
        <f t="shared" si="8"/>
        <v>2907683.3933546669</v>
      </c>
      <c r="F26" s="126">
        <f t="shared" si="8"/>
        <v>2907443.2984106671</v>
      </c>
      <c r="G26" s="126">
        <f t="shared" si="8"/>
        <v>2909040.5118720005</v>
      </c>
      <c r="H26" s="126">
        <f t="shared" si="8"/>
        <v>2909040.5118720005</v>
      </c>
      <c r="I26" s="126">
        <f t="shared" si="8"/>
        <v>2909040.5118720005</v>
      </c>
      <c r="J26" s="126">
        <f t="shared" si="8"/>
        <v>2910613.6770586669</v>
      </c>
      <c r="K26" s="126">
        <f t="shared" si="8"/>
        <v>2911181.7405626667</v>
      </c>
      <c r="L26" s="126">
        <f t="shared" si="8"/>
        <v>2912629.9013333335</v>
      </c>
      <c r="M26" s="126">
        <f t="shared" si="8"/>
        <v>2913135.439133333</v>
      </c>
      <c r="N26" s="126">
        <f t="shared" ref="N26" si="9">N5*$B$26/12</f>
        <v>2913076.9492826667</v>
      </c>
    </row>
    <row r="27" spans="1:14" ht="13.5" thickBot="1">
      <c r="A27" s="34" t="s">
        <v>38</v>
      </c>
      <c r="B27" s="32"/>
      <c r="C27" s="125">
        <f>SUM(C25:C26)</f>
        <v>4073508.334100917</v>
      </c>
      <c r="D27" s="125">
        <f t="shared" ref="D27:M27" si="10">SUM(D25:D26)</f>
        <v>4073398.4002613332</v>
      </c>
      <c r="E27" s="125">
        <f t="shared" si="10"/>
        <v>4073712.3032913334</v>
      </c>
      <c r="F27" s="125">
        <f t="shared" si="10"/>
        <v>4073454.0176640004</v>
      </c>
      <c r="G27" s="125">
        <f t="shared" si="10"/>
        <v>4075923.8011528337</v>
      </c>
      <c r="H27" s="125">
        <f t="shared" si="10"/>
        <v>4075743.2799836667</v>
      </c>
      <c r="I27" s="125">
        <f t="shared" si="10"/>
        <v>4075807.0036957506</v>
      </c>
      <c r="J27" s="125">
        <f t="shared" si="10"/>
        <v>4077614.0037053335</v>
      </c>
      <c r="K27" s="125">
        <f t="shared" si="10"/>
        <v>4078363.7397635002</v>
      </c>
      <c r="L27" s="125">
        <f t="shared" si="10"/>
        <v>4080421.1296666665</v>
      </c>
      <c r="M27" s="125">
        <f t="shared" si="10"/>
        <v>4088937.0286087496</v>
      </c>
      <c r="N27" s="125">
        <f t="shared" ref="N27" si="11">SUM(N25:N26)</f>
        <v>4089598.5261322502</v>
      </c>
    </row>
    <row r="28" spans="1:14" ht="13.5" thickTop="1">
      <c r="A28" s="34" t="s">
        <v>39</v>
      </c>
      <c r="B28" s="32"/>
      <c r="C28" s="127">
        <f>SUM(C17:C21)+C24+C27</f>
        <v>6871434.7741009165</v>
      </c>
      <c r="D28" s="127">
        <f t="shared" ref="D28:M28" si="12">SUM(D17:D21)+D24+D27</f>
        <v>5736142.9602613328</v>
      </c>
      <c r="E28" s="127">
        <f t="shared" si="12"/>
        <v>4778287.8532913337</v>
      </c>
      <c r="F28" s="127">
        <f t="shared" si="12"/>
        <v>7234691.6576640001</v>
      </c>
      <c r="G28" s="127">
        <f t="shared" si="12"/>
        <v>5499515.8211528342</v>
      </c>
      <c r="H28" s="127">
        <f t="shared" si="12"/>
        <v>5680848.0899836663</v>
      </c>
      <c r="I28" s="127">
        <f t="shared" si="12"/>
        <v>5722342.8236957509</v>
      </c>
      <c r="J28" s="127">
        <f t="shared" si="12"/>
        <v>5596235.3137053335</v>
      </c>
      <c r="K28" s="127">
        <f t="shared" si="12"/>
        <v>4773752.1297634998</v>
      </c>
      <c r="L28" s="127">
        <f t="shared" si="12"/>
        <v>4437983.1296666665</v>
      </c>
      <c r="M28" s="127">
        <f t="shared" si="12"/>
        <v>5794532.6086087497</v>
      </c>
      <c r="N28" s="127">
        <f t="shared" ref="N28" si="13">SUM(N17:N21)+N24+N27</f>
        <v>5339314.7561322497</v>
      </c>
    </row>
    <row r="29" spans="1:14">
      <c r="A29" s="34" t="s">
        <v>40</v>
      </c>
      <c r="B29" s="32"/>
      <c r="C29" s="35">
        <v>3315848.5061280001</v>
      </c>
      <c r="D29" s="35">
        <v>3302989.5211306671</v>
      </c>
      <c r="E29" s="35">
        <v>4368635.5639520008</v>
      </c>
      <c r="F29" s="35">
        <v>4530217.0923840003</v>
      </c>
      <c r="G29" s="35">
        <v>4447361.5348906666</v>
      </c>
      <c r="H29" s="35">
        <v>3537444.0349333333</v>
      </c>
      <c r="I29" s="35">
        <v>4053021.2484533335</v>
      </c>
      <c r="J29" s="35">
        <v>4093687.7187546669</v>
      </c>
      <c r="K29" s="35">
        <v>4604609.0598373329</v>
      </c>
      <c r="L29" s="35">
        <v>4095040</v>
      </c>
      <c r="M29" s="35">
        <v>3742054.5216000001</v>
      </c>
      <c r="N29" s="35">
        <v>1737730.0122639998</v>
      </c>
    </row>
    <row r="30" spans="1:14" ht="13.5" thickBot="1">
      <c r="A30" s="34" t="s">
        <v>56</v>
      </c>
      <c r="B30" s="32"/>
      <c r="C30" s="125">
        <f>C28-C29</f>
        <v>3555586.2679729164</v>
      </c>
      <c r="D30" s="125">
        <f t="shared" ref="D30:M30" si="14">D28-D29</f>
        <v>2433153.4391306657</v>
      </c>
      <c r="E30" s="125">
        <f t="shared" si="14"/>
        <v>409652.28933933284</v>
      </c>
      <c r="F30" s="125">
        <f t="shared" si="14"/>
        <v>2704474.5652799997</v>
      </c>
      <c r="G30" s="125">
        <f t="shared" si="14"/>
        <v>1052154.2862621676</v>
      </c>
      <c r="H30" s="125">
        <f t="shared" si="14"/>
        <v>2143404.055050333</v>
      </c>
      <c r="I30" s="125">
        <f t="shared" si="14"/>
        <v>1669321.5752424174</v>
      </c>
      <c r="J30" s="125">
        <f t="shared" si="14"/>
        <v>1502547.5949506667</v>
      </c>
      <c r="K30" s="125">
        <f t="shared" si="14"/>
        <v>169143.06992616691</v>
      </c>
      <c r="L30" s="125">
        <f t="shared" si="14"/>
        <v>342943.1296666665</v>
      </c>
      <c r="M30" s="125">
        <f t="shared" si="14"/>
        <v>2052478.0870087496</v>
      </c>
      <c r="N30" s="125">
        <f t="shared" ref="N30" si="15">N28-N29</f>
        <v>3601584.7438682499</v>
      </c>
    </row>
    <row r="31" spans="1:14" ht="13.5" thickTop="1">
      <c r="A31" s="34" t="s">
        <v>1893</v>
      </c>
      <c r="B31" s="32">
        <f>'3.15 '!O42-1</f>
        <v>6.092999999999904E-3</v>
      </c>
      <c r="C31" s="127">
        <f>C30*$B$31</f>
        <v>21664.187130758637</v>
      </c>
      <c r="D31" s="127">
        <f t="shared" ref="D31:M31" si="16">D30*$B$31</f>
        <v>14825.203904622913</v>
      </c>
      <c r="E31" s="127">
        <f t="shared" si="16"/>
        <v>2496.0113989445158</v>
      </c>
      <c r="F31" s="127">
        <f t="shared" si="16"/>
        <v>16478.363526250778</v>
      </c>
      <c r="G31" s="127">
        <f t="shared" si="16"/>
        <v>6410.7760661952861</v>
      </c>
      <c r="H31" s="127">
        <f t="shared" si="16"/>
        <v>13059.760907421474</v>
      </c>
      <c r="I31" s="127">
        <f t="shared" si="16"/>
        <v>10171.176357951888</v>
      </c>
      <c r="J31" s="127">
        <f t="shared" si="16"/>
        <v>9155.0224960342675</v>
      </c>
      <c r="K31" s="127">
        <f t="shared" si="16"/>
        <v>1030.5887250601188</v>
      </c>
      <c r="L31" s="127">
        <f t="shared" si="16"/>
        <v>2089.5524890589659</v>
      </c>
      <c r="M31" s="127">
        <f t="shared" si="16"/>
        <v>12505.748984144115</v>
      </c>
      <c r="N31" s="127">
        <f t="shared" ref="N31" si="17">N30*$B$31</f>
        <v>21944.4558443889</v>
      </c>
    </row>
    <row r="32" spans="1:14">
      <c r="A32" s="34" t="s">
        <v>42</v>
      </c>
      <c r="B32" s="32"/>
      <c r="C32" s="127">
        <f>C31+C27+C24+C22</f>
        <v>10103441.78511801</v>
      </c>
      <c r="D32" s="127">
        <f t="shared" ref="D32:M32" si="18">D31+D27+D24+D22</f>
        <v>9057357.9655764438</v>
      </c>
      <c r="E32" s="127">
        <f t="shared" si="18"/>
        <v>8102104.0053603901</v>
      </c>
      <c r="F32" s="127">
        <f t="shared" si="18"/>
        <v>10181529.999735763</v>
      </c>
      <c r="G32" s="127">
        <f t="shared" si="18"/>
        <v>8494364.3138921391</v>
      </c>
      <c r="H32" s="127">
        <f t="shared" si="18"/>
        <v>8398181.6328813024</v>
      </c>
      <c r="I32" s="127">
        <f t="shared" si="18"/>
        <v>8685423.4758311547</v>
      </c>
      <c r="J32" s="127">
        <f t="shared" si="18"/>
        <v>8530937.1147999689</v>
      </c>
      <c r="K32" s="127">
        <f t="shared" si="18"/>
        <v>7705841.0589485075</v>
      </c>
      <c r="L32" s="127">
        <f t="shared" si="18"/>
        <v>7139871.361179892</v>
      </c>
      <c r="M32" s="127">
        <f t="shared" si="18"/>
        <v>8469669.1515033636</v>
      </c>
      <c r="N32" s="127">
        <f t="shared" ref="N32" si="19">N31+N27+N24+N22</f>
        <v>7720048.4000231307</v>
      </c>
    </row>
    <row r="33" spans="1:14" ht="13.5" thickBot="1">
      <c r="A33" s="36" t="s">
        <v>57</v>
      </c>
      <c r="B33" s="37">
        <v>0.15</v>
      </c>
      <c r="C33" s="128">
        <f>C32*$B$33</f>
        <v>1515516.2677677015</v>
      </c>
      <c r="D33" s="128">
        <f t="shared" ref="D33:M33" si="20">D32*$B$33</f>
        <v>1358603.6948364666</v>
      </c>
      <c r="E33" s="128">
        <f t="shared" si="20"/>
        <v>1215315.6008040584</v>
      </c>
      <c r="F33" s="128">
        <f t="shared" si="20"/>
        <v>1527229.4999603645</v>
      </c>
      <c r="G33" s="128">
        <f t="shared" si="20"/>
        <v>1274154.6470838208</v>
      </c>
      <c r="H33" s="128">
        <f t="shared" si="20"/>
        <v>1259727.2449321954</v>
      </c>
      <c r="I33" s="128">
        <f t="shared" si="20"/>
        <v>1302813.5213746731</v>
      </c>
      <c r="J33" s="128">
        <f t="shared" si="20"/>
        <v>1279640.5672199952</v>
      </c>
      <c r="K33" s="128">
        <f t="shared" si="20"/>
        <v>1155876.1588422761</v>
      </c>
      <c r="L33" s="128">
        <f t="shared" si="20"/>
        <v>1070980.7041769838</v>
      </c>
      <c r="M33" s="128">
        <f t="shared" si="20"/>
        <v>1270450.3727255045</v>
      </c>
      <c r="N33" s="128">
        <f t="shared" ref="N33" si="21">N32*$B$33</f>
        <v>1158007.2600034697</v>
      </c>
    </row>
    <row r="35" spans="1:14">
      <c r="A35" s="1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37" sqref="E37"/>
    </sheetView>
  </sheetViews>
  <sheetFormatPr defaultColWidth="9.140625" defaultRowHeight="12.75"/>
  <cols>
    <col min="1" max="1" width="37" style="1" bestFit="1" customWidth="1"/>
    <col min="2" max="13" width="15.28515625" style="1" bestFit="1" customWidth="1"/>
    <col min="14" max="16384" width="9.140625" style="1"/>
  </cols>
  <sheetData>
    <row r="1" spans="1:13">
      <c r="A1" s="43" t="s">
        <v>71</v>
      </c>
    </row>
    <row r="2" spans="1:13">
      <c r="A2" s="43" t="s">
        <v>70</v>
      </c>
      <c r="B2" s="42">
        <v>43556</v>
      </c>
      <c r="C2" s="42">
        <v>43586</v>
      </c>
      <c r="D2" s="42">
        <v>43617</v>
      </c>
      <c r="E2" s="42">
        <v>43647</v>
      </c>
      <c r="F2" s="42">
        <v>43678</v>
      </c>
      <c r="G2" s="42">
        <v>43709</v>
      </c>
      <c r="H2" s="42">
        <v>43739</v>
      </c>
      <c r="I2" s="42">
        <v>43770</v>
      </c>
      <c r="J2" s="42">
        <v>43800</v>
      </c>
      <c r="K2" s="42">
        <v>43831</v>
      </c>
      <c r="L2" s="42">
        <v>43862</v>
      </c>
      <c r="M2" s="42">
        <v>43891</v>
      </c>
    </row>
    <row r="4" spans="1:13">
      <c r="A4" s="1" t="s">
        <v>60</v>
      </c>
      <c r="B4" s="459">
        <v>41416204.140000001</v>
      </c>
      <c r="C4" s="459">
        <v>40053998.479999997</v>
      </c>
      <c r="D4" s="459">
        <v>41946216.700000003</v>
      </c>
      <c r="E4" s="459">
        <v>44753350.540000007</v>
      </c>
      <c r="F4" s="459">
        <v>46204975.410000004</v>
      </c>
      <c r="G4" s="459">
        <v>46340841.129999995</v>
      </c>
      <c r="H4" s="459">
        <v>39430804.490000002</v>
      </c>
      <c r="I4" s="459">
        <v>39818653.699999996</v>
      </c>
      <c r="J4" s="459">
        <v>49633147.969999999</v>
      </c>
      <c r="K4" s="459">
        <v>51936379.659999996</v>
      </c>
      <c r="L4" s="459">
        <v>45204939.020000003</v>
      </c>
      <c r="M4" s="459">
        <v>43316895.510000005</v>
      </c>
    </row>
    <row r="5" spans="1:13">
      <c r="A5" s="1" t="s">
        <v>61</v>
      </c>
      <c r="B5" s="459">
        <v>381391.32999999996</v>
      </c>
      <c r="C5" s="459">
        <v>401453.66000000003</v>
      </c>
      <c r="D5" s="459">
        <v>296576.03000000003</v>
      </c>
      <c r="E5" s="459">
        <v>486542.44000000006</v>
      </c>
      <c r="F5" s="459">
        <v>456668.69999999995</v>
      </c>
      <c r="G5" s="459">
        <v>404447.37</v>
      </c>
      <c r="H5" s="459">
        <v>391679.4</v>
      </c>
      <c r="I5" s="459">
        <v>452381</v>
      </c>
      <c r="J5" s="459">
        <v>494645.44</v>
      </c>
      <c r="K5" s="459">
        <v>486550.03</v>
      </c>
      <c r="L5" s="459">
        <v>521643.64</v>
      </c>
      <c r="M5" s="459">
        <v>399566.96</v>
      </c>
    </row>
    <row r="6" spans="1:13">
      <c r="A6" s="1" t="s">
        <v>62</v>
      </c>
      <c r="B6" s="459">
        <v>0</v>
      </c>
      <c r="C6" s="459">
        <v>0</v>
      </c>
      <c r="D6" s="459">
        <v>0</v>
      </c>
      <c r="E6" s="459">
        <v>0</v>
      </c>
      <c r="F6" s="459">
        <v>0</v>
      </c>
      <c r="G6" s="459">
        <v>0</v>
      </c>
      <c r="H6" s="459">
        <v>0</v>
      </c>
      <c r="I6" s="459">
        <v>0</v>
      </c>
      <c r="J6" s="459">
        <v>0</v>
      </c>
      <c r="K6" s="459">
        <v>0</v>
      </c>
      <c r="L6" s="459">
        <v>0</v>
      </c>
      <c r="M6" s="459">
        <v>0</v>
      </c>
    </row>
    <row r="7" spans="1:13">
      <c r="A7" s="1" t="s">
        <v>63</v>
      </c>
      <c r="B7" s="459">
        <v>2471798.0200000005</v>
      </c>
      <c r="C7" s="459">
        <v>1489635.5800000003</v>
      </c>
      <c r="D7" s="459">
        <v>1656484.71</v>
      </c>
      <c r="E7" s="459">
        <v>6551947.8999999966</v>
      </c>
      <c r="F7" s="459">
        <v>3464395.8699999996</v>
      </c>
      <c r="G7" s="459">
        <v>3806170.28</v>
      </c>
      <c r="H7" s="459">
        <v>1492920.9099999997</v>
      </c>
      <c r="I7" s="459">
        <v>923197.51</v>
      </c>
      <c r="J7" s="459">
        <v>761018.53</v>
      </c>
      <c r="K7" s="459">
        <v>1598027.46</v>
      </c>
      <c r="L7" s="459">
        <v>990876.55</v>
      </c>
      <c r="M7" s="459">
        <v>845771.49000000011</v>
      </c>
    </row>
    <row r="8" spans="1:13">
      <c r="A8" s="41" t="s">
        <v>65</v>
      </c>
      <c r="B8" s="463" t="s">
        <v>65</v>
      </c>
      <c r="C8" s="463" t="s">
        <v>65</v>
      </c>
      <c r="D8" s="463" t="s">
        <v>65</v>
      </c>
      <c r="E8" s="463" t="s">
        <v>65</v>
      </c>
      <c r="F8" s="463" t="s">
        <v>65</v>
      </c>
      <c r="G8" s="463" t="s">
        <v>65</v>
      </c>
      <c r="H8" s="463" t="s">
        <v>65</v>
      </c>
      <c r="I8" s="463" t="s">
        <v>65</v>
      </c>
      <c r="J8" s="463" t="s">
        <v>65</v>
      </c>
      <c r="K8" s="463" t="s">
        <v>65</v>
      </c>
      <c r="L8" s="463" t="s">
        <v>65</v>
      </c>
      <c r="M8" s="463" t="s">
        <v>65</v>
      </c>
    </row>
    <row r="9" spans="1:13">
      <c r="A9" s="1" t="s">
        <v>64</v>
      </c>
      <c r="B9" s="459">
        <v>44269393.490000002</v>
      </c>
      <c r="C9" s="459">
        <v>41945087.719999991</v>
      </c>
      <c r="D9" s="459">
        <v>43899277.440000005</v>
      </c>
      <c r="E9" s="459">
        <v>51791840.880000003</v>
      </c>
      <c r="F9" s="459">
        <v>50126039.980000004</v>
      </c>
      <c r="G9" s="459">
        <v>50551458.779999994</v>
      </c>
      <c r="H9" s="459">
        <v>41315404.799999997</v>
      </c>
      <c r="I9" s="459">
        <v>41194232.209999993</v>
      </c>
      <c r="J9" s="459">
        <v>50888811.939999998</v>
      </c>
      <c r="K9" s="459">
        <v>54020957.149999999</v>
      </c>
      <c r="L9" s="459">
        <v>46717459.210000001</v>
      </c>
      <c r="M9" s="459">
        <v>44562233.960000008</v>
      </c>
    </row>
    <row r="10" spans="1:13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2" spans="1:13">
      <c r="A12" s="1" t="s">
        <v>66</v>
      </c>
      <c r="B12" s="40">
        <f>B4/$B$9</f>
        <v>0.93554939146287364</v>
      </c>
      <c r="C12" s="40">
        <f>C4/$C$9</f>
        <v>0.95491512015366942</v>
      </c>
      <c r="D12" s="40">
        <f>D4/$D$9</f>
        <v>0.95551041261056346</v>
      </c>
      <c r="E12" s="40">
        <f>E4/$E$9</f>
        <v>0.86410040229487217</v>
      </c>
      <c r="F12" s="40">
        <f>F4/$F$9</f>
        <v>0.92177589589034992</v>
      </c>
      <c r="G12" s="40">
        <f>G4/$G$9</f>
        <v>0.91670630775810824</v>
      </c>
      <c r="H12" s="40">
        <f>H4/$H$9</f>
        <v>0.95438504550244674</v>
      </c>
      <c r="I12" s="40">
        <f>I4/$I$9</f>
        <v>0.96660749730720619</v>
      </c>
      <c r="J12" s="40">
        <f>J4/$J$9</f>
        <v>0.97532534319173181</v>
      </c>
      <c r="K12" s="40">
        <f>K4/$K$9</f>
        <v>0.9614116890929616</v>
      </c>
      <c r="L12" s="40">
        <f>L4/$L$9</f>
        <v>0.96762409138731076</v>
      </c>
      <c r="M12" s="40">
        <f>M4/$M$9</f>
        <v>0.97205394928993361</v>
      </c>
    </row>
    <row r="13" spans="1:13">
      <c r="A13" s="1" t="s">
        <v>67</v>
      </c>
      <c r="B13" s="40">
        <f>B5/$B$9</f>
        <v>8.6152372990190695E-3</v>
      </c>
      <c r="C13" s="40">
        <f>C5/$C$9</f>
        <v>9.5709338523705476E-3</v>
      </c>
      <c r="D13" s="40">
        <f>D5/$D$9</f>
        <v>6.7558294189545547E-3</v>
      </c>
      <c r="E13" s="40">
        <f>E5/$E$9</f>
        <v>9.3941908944171915E-3</v>
      </c>
      <c r="F13" s="40">
        <f>F5/$F$9</f>
        <v>9.1104084859328222E-3</v>
      </c>
      <c r="G13" s="40">
        <f>G5/$G$9</f>
        <v>8.0007062063264175E-3</v>
      </c>
      <c r="H13" s="40">
        <f>H5/$H$9</f>
        <v>9.480226610293312E-3</v>
      </c>
      <c r="I13" s="40">
        <f>I5/$I$9</f>
        <v>1.0981658735471795E-2</v>
      </c>
      <c r="J13" s="40">
        <f t="shared" ref="J13:J15" si="0">J5/$J$9</f>
        <v>9.720121597320986E-3</v>
      </c>
      <c r="K13" s="40">
        <f>K5/$K$9</f>
        <v>9.0066902859384096E-3</v>
      </c>
      <c r="L13" s="40">
        <f t="shared" ref="L13:L15" si="1">L5/$L$9</f>
        <v>1.1165924877360213E-2</v>
      </c>
      <c r="M13" s="40">
        <f>M5/$M$9</f>
        <v>8.9664930254317963E-3</v>
      </c>
    </row>
    <row r="14" spans="1:13">
      <c r="A14" s="1" t="s">
        <v>68</v>
      </c>
      <c r="B14" s="40">
        <f>B6/$B$9</f>
        <v>0</v>
      </c>
      <c r="C14" s="40">
        <f>C6/$C$9</f>
        <v>0</v>
      </c>
      <c r="D14" s="40">
        <f>D6/$D$9</f>
        <v>0</v>
      </c>
      <c r="E14" s="40">
        <f>E6/$E$9</f>
        <v>0</v>
      </c>
      <c r="F14" s="40">
        <f>F6/$F$9</f>
        <v>0</v>
      </c>
      <c r="G14" s="40">
        <f>G6/$G$9</f>
        <v>0</v>
      </c>
      <c r="H14" s="40">
        <f>H6/$H$9</f>
        <v>0</v>
      </c>
      <c r="I14" s="40">
        <f>I6/$I$9</f>
        <v>0</v>
      </c>
      <c r="J14" s="40">
        <f t="shared" si="0"/>
        <v>0</v>
      </c>
      <c r="K14" s="40">
        <f>K6/$K$9</f>
        <v>0</v>
      </c>
      <c r="L14" s="40">
        <f t="shared" si="1"/>
        <v>0</v>
      </c>
      <c r="M14" s="40">
        <f>M6/$M$9</f>
        <v>0</v>
      </c>
    </row>
    <row r="15" spans="1:13">
      <c r="A15" s="1" t="s">
        <v>69</v>
      </c>
      <c r="B15" s="40">
        <f>B7/$B$9</f>
        <v>5.5835371238107293E-2</v>
      </c>
      <c r="C15" s="40">
        <f>C7/$C$9</f>
        <v>3.5513945993960142E-2</v>
      </c>
      <c r="D15" s="40">
        <f>D7/$D$9</f>
        <v>3.7733757970481979E-2</v>
      </c>
      <c r="E15" s="40">
        <f>E7/$E$9</f>
        <v>0.12650540681071068</v>
      </c>
      <c r="F15" s="40">
        <f>F7/$F$9</f>
        <v>6.9113695623717206E-2</v>
      </c>
      <c r="G15" s="40">
        <f>G7/$G$9</f>
        <v>7.5292986035565404E-2</v>
      </c>
      <c r="H15" s="40">
        <f>H7/$H$9</f>
        <v>3.6134727887260097E-2</v>
      </c>
      <c r="I15" s="40">
        <f>I7/$I$9</f>
        <v>2.2410843957322058E-2</v>
      </c>
      <c r="J15" s="40">
        <f t="shared" si="0"/>
        <v>1.4954535210947195E-2</v>
      </c>
      <c r="K15" s="40">
        <f>K7/$K$9</f>
        <v>2.9581620621100011E-2</v>
      </c>
      <c r="L15" s="40">
        <f t="shared" si="1"/>
        <v>2.1209983735329088E-2</v>
      </c>
      <c r="M15" s="40">
        <f>M7/$M$9</f>
        <v>1.8979557684634534E-2</v>
      </c>
    </row>
    <row r="16" spans="1:13">
      <c r="A16" s="1" t="s">
        <v>72</v>
      </c>
      <c r="B16" s="44">
        <f t="shared" ref="B16:L16" si="2">SUM(B12:B15)</f>
        <v>1</v>
      </c>
      <c r="C16" s="44">
        <f t="shared" si="2"/>
        <v>1</v>
      </c>
      <c r="D16" s="44">
        <f t="shared" si="2"/>
        <v>1</v>
      </c>
      <c r="E16" s="44">
        <f t="shared" si="2"/>
        <v>1</v>
      </c>
      <c r="F16" s="44">
        <f t="shared" si="2"/>
        <v>0.99999999999999989</v>
      </c>
      <c r="G16" s="44">
        <f t="shared" si="2"/>
        <v>1</v>
      </c>
      <c r="H16" s="44">
        <f t="shared" si="2"/>
        <v>1.0000000000000002</v>
      </c>
      <c r="I16" s="44">
        <f t="shared" si="2"/>
        <v>1</v>
      </c>
      <c r="J16" s="44">
        <f t="shared" si="2"/>
        <v>1</v>
      </c>
      <c r="K16" s="44">
        <f t="shared" si="2"/>
        <v>1</v>
      </c>
      <c r="L16" s="44">
        <f t="shared" si="2"/>
        <v>1</v>
      </c>
      <c r="M16" s="44">
        <f t="shared" ref="M16" si="3">SUM(M12:M15)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4" sqref="B14"/>
    </sheetView>
  </sheetViews>
  <sheetFormatPr defaultColWidth="9.140625" defaultRowHeight="12.75"/>
  <cols>
    <col min="1" max="1" width="31" style="1" bestFit="1" customWidth="1"/>
    <col min="2" max="16384" width="9.140625" style="1"/>
  </cols>
  <sheetData>
    <row r="1" spans="1:2">
      <c r="A1" s="66" t="s">
        <v>1890</v>
      </c>
      <c r="B1" s="67">
        <v>2.0336E-2</v>
      </c>
    </row>
    <row r="2" spans="1:2">
      <c r="A2" s="66"/>
      <c r="B2" s="66"/>
    </row>
    <row r="3" spans="1:2">
      <c r="A3" s="66" t="s">
        <v>94</v>
      </c>
      <c r="B3" s="68">
        <v>0.6</v>
      </c>
    </row>
    <row r="4" spans="1:2">
      <c r="A4" s="66"/>
      <c r="B4" s="66"/>
    </row>
    <row r="5" spans="1:2">
      <c r="A5" s="66" t="s">
        <v>95</v>
      </c>
      <c r="B5" s="68">
        <v>0.05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5"/>
  <sheetViews>
    <sheetView topLeftCell="B2" workbookViewId="0">
      <pane xSplit="1" ySplit="5" topLeftCell="C276" activePane="bottomRight" state="frozen"/>
      <selection activeCell="B2" sqref="B2"/>
      <selection pane="topRight" activeCell="C2" sqref="C2"/>
      <selection pane="bottomLeft" activeCell="B7" sqref="B7"/>
      <selection pane="bottomRight" activeCell="B4" sqref="B4"/>
    </sheetView>
  </sheetViews>
  <sheetFormatPr defaultRowHeight="12.75" outlineLevelRow="2" outlineLevelCol="1"/>
  <cols>
    <col min="1" max="1" width="5.7109375" style="143" hidden="1" customWidth="1"/>
    <col min="2" max="2" width="12.7109375" style="143" customWidth="1"/>
    <col min="3" max="3" width="70.7109375" style="143" customWidth="1"/>
    <col min="4" max="4" width="1" style="158" customWidth="1"/>
    <col min="5" max="5" width="1.140625" style="360" customWidth="1"/>
    <col min="6" max="7" width="21" style="155" customWidth="1"/>
    <col min="8" max="8" width="19.28515625" style="341" customWidth="1"/>
    <col min="9" max="9" width="12.7109375" style="323" customWidth="1" outlineLevel="1"/>
    <col min="10" max="10" width="2.7109375" style="164" customWidth="1"/>
    <col min="11" max="11" width="19.5703125" style="155" customWidth="1"/>
    <col min="12" max="12" width="18.5703125" style="155" customWidth="1"/>
    <col min="13" max="13" width="19.28515625" style="341" customWidth="1"/>
    <col min="14" max="14" width="12.7109375" style="323" customWidth="1" outlineLevel="1"/>
    <col min="15" max="15" width="40.28515625" style="165" customWidth="1" outlineLevel="1"/>
    <col min="16" max="16" width="2.7109375" style="164" customWidth="1"/>
    <col min="17" max="18" width="21" style="155" customWidth="1"/>
    <col min="19" max="19" width="19.28515625" style="341" customWidth="1"/>
    <col min="20" max="20" width="12.7109375" style="323" customWidth="1" outlineLevel="1"/>
    <col min="21" max="21" width="2.7109375" style="164" customWidth="1"/>
    <col min="22" max="23" width="21" style="155" customWidth="1"/>
    <col min="24" max="24" width="19.28515625" style="341" customWidth="1"/>
    <col min="25" max="25" width="12.7109375" style="323" customWidth="1" outlineLevel="1"/>
    <col min="26" max="26" width="6.28515625" style="139" customWidth="1"/>
    <col min="27" max="27" width="21.85546875" style="316" customWidth="1"/>
    <col min="28" max="28" width="1" style="214" customWidth="1"/>
    <col min="29" max="40" width="21.85546875" style="155" customWidth="1"/>
    <col min="41" max="41" width="1" style="214" customWidth="1"/>
    <col min="42" max="53" width="21.85546875" style="155" customWidth="1"/>
    <col min="54" max="256" width="9.140625" style="143"/>
    <col min="257" max="257" width="0" style="143" hidden="1" customWidth="1"/>
    <col min="258" max="258" width="12.7109375" style="143" customWidth="1"/>
    <col min="259" max="259" width="70.7109375" style="143" customWidth="1"/>
    <col min="260" max="260" width="1" style="143" customWidth="1"/>
    <col min="261" max="261" width="1.140625" style="143" customWidth="1"/>
    <col min="262" max="263" width="21" style="143" customWidth="1"/>
    <col min="264" max="264" width="19.28515625" style="143" customWidth="1"/>
    <col min="265" max="265" width="12.7109375" style="143" customWidth="1"/>
    <col min="266" max="266" width="2.7109375" style="143" customWidth="1"/>
    <col min="267" max="267" width="19.5703125" style="143" customWidth="1"/>
    <col min="268" max="268" width="18.5703125" style="143" customWidth="1"/>
    <col min="269" max="269" width="19.28515625" style="143" customWidth="1"/>
    <col min="270" max="270" width="12.7109375" style="143" customWidth="1"/>
    <col min="271" max="271" width="40.28515625" style="143" customWidth="1"/>
    <col min="272" max="272" width="2.7109375" style="143" customWidth="1"/>
    <col min="273" max="274" width="21" style="143" customWidth="1"/>
    <col min="275" max="275" width="19.28515625" style="143" customWidth="1"/>
    <col min="276" max="276" width="12.7109375" style="143" customWidth="1"/>
    <col min="277" max="277" width="2.7109375" style="143" customWidth="1"/>
    <col min="278" max="279" width="21" style="143" customWidth="1"/>
    <col min="280" max="280" width="19.28515625" style="143" customWidth="1"/>
    <col min="281" max="281" width="12.7109375" style="143" customWidth="1"/>
    <col min="282" max="282" width="6.28515625" style="143" customWidth="1"/>
    <col min="283" max="283" width="21.85546875" style="143" customWidth="1"/>
    <col min="284" max="284" width="1" style="143" customWidth="1"/>
    <col min="285" max="296" width="21.85546875" style="143" customWidth="1"/>
    <col min="297" max="297" width="1" style="143" customWidth="1"/>
    <col min="298" max="309" width="21.85546875" style="143" customWidth="1"/>
    <col min="310" max="512" width="9.140625" style="143"/>
    <col min="513" max="513" width="0" style="143" hidden="1" customWidth="1"/>
    <col min="514" max="514" width="12.7109375" style="143" customWidth="1"/>
    <col min="515" max="515" width="70.7109375" style="143" customWidth="1"/>
    <col min="516" max="516" width="1" style="143" customWidth="1"/>
    <col min="517" max="517" width="1.140625" style="143" customWidth="1"/>
    <col min="518" max="519" width="21" style="143" customWidth="1"/>
    <col min="520" max="520" width="19.28515625" style="143" customWidth="1"/>
    <col min="521" max="521" width="12.7109375" style="143" customWidth="1"/>
    <col min="522" max="522" width="2.7109375" style="143" customWidth="1"/>
    <col min="523" max="523" width="19.5703125" style="143" customWidth="1"/>
    <col min="524" max="524" width="18.5703125" style="143" customWidth="1"/>
    <col min="525" max="525" width="19.28515625" style="143" customWidth="1"/>
    <col min="526" max="526" width="12.7109375" style="143" customWidth="1"/>
    <col min="527" max="527" width="40.28515625" style="143" customWidth="1"/>
    <col min="528" max="528" width="2.7109375" style="143" customWidth="1"/>
    <col min="529" max="530" width="21" style="143" customWidth="1"/>
    <col min="531" max="531" width="19.28515625" style="143" customWidth="1"/>
    <col min="532" max="532" width="12.7109375" style="143" customWidth="1"/>
    <col min="533" max="533" width="2.7109375" style="143" customWidth="1"/>
    <col min="534" max="535" width="21" style="143" customWidth="1"/>
    <col min="536" max="536" width="19.28515625" style="143" customWidth="1"/>
    <col min="537" max="537" width="12.7109375" style="143" customWidth="1"/>
    <col min="538" max="538" width="6.28515625" style="143" customWidth="1"/>
    <col min="539" max="539" width="21.85546875" style="143" customWidth="1"/>
    <col min="540" max="540" width="1" style="143" customWidth="1"/>
    <col min="541" max="552" width="21.85546875" style="143" customWidth="1"/>
    <col min="553" max="553" width="1" style="143" customWidth="1"/>
    <col min="554" max="565" width="21.85546875" style="143" customWidth="1"/>
    <col min="566" max="768" width="9.140625" style="143"/>
    <col min="769" max="769" width="0" style="143" hidden="1" customWidth="1"/>
    <col min="770" max="770" width="12.7109375" style="143" customWidth="1"/>
    <col min="771" max="771" width="70.7109375" style="143" customWidth="1"/>
    <col min="772" max="772" width="1" style="143" customWidth="1"/>
    <col min="773" max="773" width="1.140625" style="143" customWidth="1"/>
    <col min="774" max="775" width="21" style="143" customWidth="1"/>
    <col min="776" max="776" width="19.28515625" style="143" customWidth="1"/>
    <col min="777" max="777" width="12.7109375" style="143" customWidth="1"/>
    <col min="778" max="778" width="2.7109375" style="143" customWidth="1"/>
    <col min="779" max="779" width="19.5703125" style="143" customWidth="1"/>
    <col min="780" max="780" width="18.5703125" style="143" customWidth="1"/>
    <col min="781" max="781" width="19.28515625" style="143" customWidth="1"/>
    <col min="782" max="782" width="12.7109375" style="143" customWidth="1"/>
    <col min="783" max="783" width="40.28515625" style="143" customWidth="1"/>
    <col min="784" max="784" width="2.7109375" style="143" customWidth="1"/>
    <col min="785" max="786" width="21" style="143" customWidth="1"/>
    <col min="787" max="787" width="19.28515625" style="143" customWidth="1"/>
    <col min="788" max="788" width="12.7109375" style="143" customWidth="1"/>
    <col min="789" max="789" width="2.7109375" style="143" customWidth="1"/>
    <col min="790" max="791" width="21" style="143" customWidth="1"/>
    <col min="792" max="792" width="19.28515625" style="143" customWidth="1"/>
    <col min="793" max="793" width="12.7109375" style="143" customWidth="1"/>
    <col min="794" max="794" width="6.28515625" style="143" customWidth="1"/>
    <col min="795" max="795" width="21.85546875" style="143" customWidth="1"/>
    <col min="796" max="796" width="1" style="143" customWidth="1"/>
    <col min="797" max="808" width="21.85546875" style="143" customWidth="1"/>
    <col min="809" max="809" width="1" style="143" customWidth="1"/>
    <col min="810" max="821" width="21.85546875" style="143" customWidth="1"/>
    <col min="822" max="1024" width="9.140625" style="143"/>
    <col min="1025" max="1025" width="0" style="143" hidden="1" customWidth="1"/>
    <col min="1026" max="1026" width="12.7109375" style="143" customWidth="1"/>
    <col min="1027" max="1027" width="70.7109375" style="143" customWidth="1"/>
    <col min="1028" max="1028" width="1" style="143" customWidth="1"/>
    <col min="1029" max="1029" width="1.140625" style="143" customWidth="1"/>
    <col min="1030" max="1031" width="21" style="143" customWidth="1"/>
    <col min="1032" max="1032" width="19.28515625" style="143" customWidth="1"/>
    <col min="1033" max="1033" width="12.7109375" style="143" customWidth="1"/>
    <col min="1034" max="1034" width="2.7109375" style="143" customWidth="1"/>
    <col min="1035" max="1035" width="19.5703125" style="143" customWidth="1"/>
    <col min="1036" max="1036" width="18.5703125" style="143" customWidth="1"/>
    <col min="1037" max="1037" width="19.28515625" style="143" customWidth="1"/>
    <col min="1038" max="1038" width="12.7109375" style="143" customWidth="1"/>
    <col min="1039" max="1039" width="40.28515625" style="143" customWidth="1"/>
    <col min="1040" max="1040" width="2.7109375" style="143" customWidth="1"/>
    <col min="1041" max="1042" width="21" style="143" customWidth="1"/>
    <col min="1043" max="1043" width="19.28515625" style="143" customWidth="1"/>
    <col min="1044" max="1044" width="12.7109375" style="143" customWidth="1"/>
    <col min="1045" max="1045" width="2.7109375" style="143" customWidth="1"/>
    <col min="1046" max="1047" width="21" style="143" customWidth="1"/>
    <col min="1048" max="1048" width="19.28515625" style="143" customWidth="1"/>
    <col min="1049" max="1049" width="12.7109375" style="143" customWidth="1"/>
    <col min="1050" max="1050" width="6.28515625" style="143" customWidth="1"/>
    <col min="1051" max="1051" width="21.85546875" style="143" customWidth="1"/>
    <col min="1052" max="1052" width="1" style="143" customWidth="1"/>
    <col min="1053" max="1064" width="21.85546875" style="143" customWidth="1"/>
    <col min="1065" max="1065" width="1" style="143" customWidth="1"/>
    <col min="1066" max="1077" width="21.85546875" style="143" customWidth="1"/>
    <col min="1078" max="1280" width="9.140625" style="143"/>
    <col min="1281" max="1281" width="0" style="143" hidden="1" customWidth="1"/>
    <col min="1282" max="1282" width="12.7109375" style="143" customWidth="1"/>
    <col min="1283" max="1283" width="70.7109375" style="143" customWidth="1"/>
    <col min="1284" max="1284" width="1" style="143" customWidth="1"/>
    <col min="1285" max="1285" width="1.140625" style="143" customWidth="1"/>
    <col min="1286" max="1287" width="21" style="143" customWidth="1"/>
    <col min="1288" max="1288" width="19.28515625" style="143" customWidth="1"/>
    <col min="1289" max="1289" width="12.7109375" style="143" customWidth="1"/>
    <col min="1290" max="1290" width="2.7109375" style="143" customWidth="1"/>
    <col min="1291" max="1291" width="19.5703125" style="143" customWidth="1"/>
    <col min="1292" max="1292" width="18.5703125" style="143" customWidth="1"/>
    <col min="1293" max="1293" width="19.28515625" style="143" customWidth="1"/>
    <col min="1294" max="1294" width="12.7109375" style="143" customWidth="1"/>
    <col min="1295" max="1295" width="40.28515625" style="143" customWidth="1"/>
    <col min="1296" max="1296" width="2.7109375" style="143" customWidth="1"/>
    <col min="1297" max="1298" width="21" style="143" customWidth="1"/>
    <col min="1299" max="1299" width="19.28515625" style="143" customWidth="1"/>
    <col min="1300" max="1300" width="12.7109375" style="143" customWidth="1"/>
    <col min="1301" max="1301" width="2.7109375" style="143" customWidth="1"/>
    <col min="1302" max="1303" width="21" style="143" customWidth="1"/>
    <col min="1304" max="1304" width="19.28515625" style="143" customWidth="1"/>
    <col min="1305" max="1305" width="12.7109375" style="143" customWidth="1"/>
    <col min="1306" max="1306" width="6.28515625" style="143" customWidth="1"/>
    <col min="1307" max="1307" width="21.85546875" style="143" customWidth="1"/>
    <col min="1308" max="1308" width="1" style="143" customWidth="1"/>
    <col min="1309" max="1320" width="21.85546875" style="143" customWidth="1"/>
    <col min="1321" max="1321" width="1" style="143" customWidth="1"/>
    <col min="1322" max="1333" width="21.85546875" style="143" customWidth="1"/>
    <col min="1334" max="1536" width="9.140625" style="143"/>
    <col min="1537" max="1537" width="0" style="143" hidden="1" customWidth="1"/>
    <col min="1538" max="1538" width="12.7109375" style="143" customWidth="1"/>
    <col min="1539" max="1539" width="70.7109375" style="143" customWidth="1"/>
    <col min="1540" max="1540" width="1" style="143" customWidth="1"/>
    <col min="1541" max="1541" width="1.140625" style="143" customWidth="1"/>
    <col min="1542" max="1543" width="21" style="143" customWidth="1"/>
    <col min="1544" max="1544" width="19.28515625" style="143" customWidth="1"/>
    <col min="1545" max="1545" width="12.7109375" style="143" customWidth="1"/>
    <col min="1546" max="1546" width="2.7109375" style="143" customWidth="1"/>
    <col min="1547" max="1547" width="19.5703125" style="143" customWidth="1"/>
    <col min="1548" max="1548" width="18.5703125" style="143" customWidth="1"/>
    <col min="1549" max="1549" width="19.28515625" style="143" customWidth="1"/>
    <col min="1550" max="1550" width="12.7109375" style="143" customWidth="1"/>
    <col min="1551" max="1551" width="40.28515625" style="143" customWidth="1"/>
    <col min="1552" max="1552" width="2.7109375" style="143" customWidth="1"/>
    <col min="1553" max="1554" width="21" style="143" customWidth="1"/>
    <col min="1555" max="1555" width="19.28515625" style="143" customWidth="1"/>
    <col min="1556" max="1556" width="12.7109375" style="143" customWidth="1"/>
    <col min="1557" max="1557" width="2.7109375" style="143" customWidth="1"/>
    <col min="1558" max="1559" width="21" style="143" customWidth="1"/>
    <col min="1560" max="1560" width="19.28515625" style="143" customWidth="1"/>
    <col min="1561" max="1561" width="12.7109375" style="143" customWidth="1"/>
    <col min="1562" max="1562" width="6.28515625" style="143" customWidth="1"/>
    <col min="1563" max="1563" width="21.85546875" style="143" customWidth="1"/>
    <col min="1564" max="1564" width="1" style="143" customWidth="1"/>
    <col min="1565" max="1576" width="21.85546875" style="143" customWidth="1"/>
    <col min="1577" max="1577" width="1" style="143" customWidth="1"/>
    <col min="1578" max="1589" width="21.85546875" style="143" customWidth="1"/>
    <col min="1590" max="1792" width="9.140625" style="143"/>
    <col min="1793" max="1793" width="0" style="143" hidden="1" customWidth="1"/>
    <col min="1794" max="1794" width="12.7109375" style="143" customWidth="1"/>
    <col min="1795" max="1795" width="70.7109375" style="143" customWidth="1"/>
    <col min="1796" max="1796" width="1" style="143" customWidth="1"/>
    <col min="1797" max="1797" width="1.140625" style="143" customWidth="1"/>
    <col min="1798" max="1799" width="21" style="143" customWidth="1"/>
    <col min="1800" max="1800" width="19.28515625" style="143" customWidth="1"/>
    <col min="1801" max="1801" width="12.7109375" style="143" customWidth="1"/>
    <col min="1802" max="1802" width="2.7109375" style="143" customWidth="1"/>
    <col min="1803" max="1803" width="19.5703125" style="143" customWidth="1"/>
    <col min="1804" max="1804" width="18.5703125" style="143" customWidth="1"/>
    <col min="1805" max="1805" width="19.28515625" style="143" customWidth="1"/>
    <col min="1806" max="1806" width="12.7109375" style="143" customWidth="1"/>
    <col min="1807" max="1807" width="40.28515625" style="143" customWidth="1"/>
    <col min="1808" max="1808" width="2.7109375" style="143" customWidth="1"/>
    <col min="1809" max="1810" width="21" style="143" customWidth="1"/>
    <col min="1811" max="1811" width="19.28515625" style="143" customWidth="1"/>
    <col min="1812" max="1812" width="12.7109375" style="143" customWidth="1"/>
    <col min="1813" max="1813" width="2.7109375" style="143" customWidth="1"/>
    <col min="1814" max="1815" width="21" style="143" customWidth="1"/>
    <col min="1816" max="1816" width="19.28515625" style="143" customWidth="1"/>
    <col min="1817" max="1817" width="12.7109375" style="143" customWidth="1"/>
    <col min="1818" max="1818" width="6.28515625" style="143" customWidth="1"/>
    <col min="1819" max="1819" width="21.85546875" style="143" customWidth="1"/>
    <col min="1820" max="1820" width="1" style="143" customWidth="1"/>
    <col min="1821" max="1832" width="21.85546875" style="143" customWidth="1"/>
    <col min="1833" max="1833" width="1" style="143" customWidth="1"/>
    <col min="1834" max="1845" width="21.85546875" style="143" customWidth="1"/>
    <col min="1846" max="2048" width="9.140625" style="143"/>
    <col min="2049" max="2049" width="0" style="143" hidden="1" customWidth="1"/>
    <col min="2050" max="2050" width="12.7109375" style="143" customWidth="1"/>
    <col min="2051" max="2051" width="70.7109375" style="143" customWidth="1"/>
    <col min="2052" max="2052" width="1" style="143" customWidth="1"/>
    <col min="2053" max="2053" width="1.140625" style="143" customWidth="1"/>
    <col min="2054" max="2055" width="21" style="143" customWidth="1"/>
    <col min="2056" max="2056" width="19.28515625" style="143" customWidth="1"/>
    <col min="2057" max="2057" width="12.7109375" style="143" customWidth="1"/>
    <col min="2058" max="2058" width="2.7109375" style="143" customWidth="1"/>
    <col min="2059" max="2059" width="19.5703125" style="143" customWidth="1"/>
    <col min="2060" max="2060" width="18.5703125" style="143" customWidth="1"/>
    <col min="2061" max="2061" width="19.28515625" style="143" customWidth="1"/>
    <col min="2062" max="2062" width="12.7109375" style="143" customWidth="1"/>
    <col min="2063" max="2063" width="40.28515625" style="143" customWidth="1"/>
    <col min="2064" max="2064" width="2.7109375" style="143" customWidth="1"/>
    <col min="2065" max="2066" width="21" style="143" customWidth="1"/>
    <col min="2067" max="2067" width="19.28515625" style="143" customWidth="1"/>
    <col min="2068" max="2068" width="12.7109375" style="143" customWidth="1"/>
    <col min="2069" max="2069" width="2.7109375" style="143" customWidth="1"/>
    <col min="2070" max="2071" width="21" style="143" customWidth="1"/>
    <col min="2072" max="2072" width="19.28515625" style="143" customWidth="1"/>
    <col min="2073" max="2073" width="12.7109375" style="143" customWidth="1"/>
    <col min="2074" max="2074" width="6.28515625" style="143" customWidth="1"/>
    <col min="2075" max="2075" width="21.85546875" style="143" customWidth="1"/>
    <col min="2076" max="2076" width="1" style="143" customWidth="1"/>
    <col min="2077" max="2088" width="21.85546875" style="143" customWidth="1"/>
    <col min="2089" max="2089" width="1" style="143" customWidth="1"/>
    <col min="2090" max="2101" width="21.85546875" style="143" customWidth="1"/>
    <col min="2102" max="2304" width="9.140625" style="143"/>
    <col min="2305" max="2305" width="0" style="143" hidden="1" customWidth="1"/>
    <col min="2306" max="2306" width="12.7109375" style="143" customWidth="1"/>
    <col min="2307" max="2307" width="70.7109375" style="143" customWidth="1"/>
    <col min="2308" max="2308" width="1" style="143" customWidth="1"/>
    <col min="2309" max="2309" width="1.140625" style="143" customWidth="1"/>
    <col min="2310" max="2311" width="21" style="143" customWidth="1"/>
    <col min="2312" max="2312" width="19.28515625" style="143" customWidth="1"/>
    <col min="2313" max="2313" width="12.7109375" style="143" customWidth="1"/>
    <col min="2314" max="2314" width="2.7109375" style="143" customWidth="1"/>
    <col min="2315" max="2315" width="19.5703125" style="143" customWidth="1"/>
    <col min="2316" max="2316" width="18.5703125" style="143" customWidth="1"/>
    <col min="2317" max="2317" width="19.28515625" style="143" customWidth="1"/>
    <col min="2318" max="2318" width="12.7109375" style="143" customWidth="1"/>
    <col min="2319" max="2319" width="40.28515625" style="143" customWidth="1"/>
    <col min="2320" max="2320" width="2.7109375" style="143" customWidth="1"/>
    <col min="2321" max="2322" width="21" style="143" customWidth="1"/>
    <col min="2323" max="2323" width="19.28515625" style="143" customWidth="1"/>
    <col min="2324" max="2324" width="12.7109375" style="143" customWidth="1"/>
    <col min="2325" max="2325" width="2.7109375" style="143" customWidth="1"/>
    <col min="2326" max="2327" width="21" style="143" customWidth="1"/>
    <col min="2328" max="2328" width="19.28515625" style="143" customWidth="1"/>
    <col min="2329" max="2329" width="12.7109375" style="143" customWidth="1"/>
    <col min="2330" max="2330" width="6.28515625" style="143" customWidth="1"/>
    <col min="2331" max="2331" width="21.85546875" style="143" customWidth="1"/>
    <col min="2332" max="2332" width="1" style="143" customWidth="1"/>
    <col min="2333" max="2344" width="21.85546875" style="143" customWidth="1"/>
    <col min="2345" max="2345" width="1" style="143" customWidth="1"/>
    <col min="2346" max="2357" width="21.85546875" style="143" customWidth="1"/>
    <col min="2358" max="2560" width="9.140625" style="143"/>
    <col min="2561" max="2561" width="0" style="143" hidden="1" customWidth="1"/>
    <col min="2562" max="2562" width="12.7109375" style="143" customWidth="1"/>
    <col min="2563" max="2563" width="70.7109375" style="143" customWidth="1"/>
    <col min="2564" max="2564" width="1" style="143" customWidth="1"/>
    <col min="2565" max="2565" width="1.140625" style="143" customWidth="1"/>
    <col min="2566" max="2567" width="21" style="143" customWidth="1"/>
    <col min="2568" max="2568" width="19.28515625" style="143" customWidth="1"/>
    <col min="2569" max="2569" width="12.7109375" style="143" customWidth="1"/>
    <col min="2570" max="2570" width="2.7109375" style="143" customWidth="1"/>
    <col min="2571" max="2571" width="19.5703125" style="143" customWidth="1"/>
    <col min="2572" max="2572" width="18.5703125" style="143" customWidth="1"/>
    <col min="2573" max="2573" width="19.28515625" style="143" customWidth="1"/>
    <col min="2574" max="2574" width="12.7109375" style="143" customWidth="1"/>
    <col min="2575" max="2575" width="40.28515625" style="143" customWidth="1"/>
    <col min="2576" max="2576" width="2.7109375" style="143" customWidth="1"/>
    <col min="2577" max="2578" width="21" style="143" customWidth="1"/>
    <col min="2579" max="2579" width="19.28515625" style="143" customWidth="1"/>
    <col min="2580" max="2580" width="12.7109375" style="143" customWidth="1"/>
    <col min="2581" max="2581" width="2.7109375" style="143" customWidth="1"/>
    <col min="2582" max="2583" width="21" style="143" customWidth="1"/>
    <col min="2584" max="2584" width="19.28515625" style="143" customWidth="1"/>
    <col min="2585" max="2585" width="12.7109375" style="143" customWidth="1"/>
    <col min="2586" max="2586" width="6.28515625" style="143" customWidth="1"/>
    <col min="2587" max="2587" width="21.85546875" style="143" customWidth="1"/>
    <col min="2588" max="2588" width="1" style="143" customWidth="1"/>
    <col min="2589" max="2600" width="21.85546875" style="143" customWidth="1"/>
    <col min="2601" max="2601" width="1" style="143" customWidth="1"/>
    <col min="2602" max="2613" width="21.85546875" style="143" customWidth="1"/>
    <col min="2614" max="2816" width="9.140625" style="143"/>
    <col min="2817" max="2817" width="0" style="143" hidden="1" customWidth="1"/>
    <col min="2818" max="2818" width="12.7109375" style="143" customWidth="1"/>
    <col min="2819" max="2819" width="70.7109375" style="143" customWidth="1"/>
    <col min="2820" max="2820" width="1" style="143" customWidth="1"/>
    <col min="2821" max="2821" width="1.140625" style="143" customWidth="1"/>
    <col min="2822" max="2823" width="21" style="143" customWidth="1"/>
    <col min="2824" max="2824" width="19.28515625" style="143" customWidth="1"/>
    <col min="2825" max="2825" width="12.7109375" style="143" customWidth="1"/>
    <col min="2826" max="2826" width="2.7109375" style="143" customWidth="1"/>
    <col min="2827" max="2827" width="19.5703125" style="143" customWidth="1"/>
    <col min="2828" max="2828" width="18.5703125" style="143" customWidth="1"/>
    <col min="2829" max="2829" width="19.28515625" style="143" customWidth="1"/>
    <col min="2830" max="2830" width="12.7109375" style="143" customWidth="1"/>
    <col min="2831" max="2831" width="40.28515625" style="143" customWidth="1"/>
    <col min="2832" max="2832" width="2.7109375" style="143" customWidth="1"/>
    <col min="2833" max="2834" width="21" style="143" customWidth="1"/>
    <col min="2835" max="2835" width="19.28515625" style="143" customWidth="1"/>
    <col min="2836" max="2836" width="12.7109375" style="143" customWidth="1"/>
    <col min="2837" max="2837" width="2.7109375" style="143" customWidth="1"/>
    <col min="2838" max="2839" width="21" style="143" customWidth="1"/>
    <col min="2840" max="2840" width="19.28515625" style="143" customWidth="1"/>
    <col min="2841" max="2841" width="12.7109375" style="143" customWidth="1"/>
    <col min="2842" max="2842" width="6.28515625" style="143" customWidth="1"/>
    <col min="2843" max="2843" width="21.85546875" style="143" customWidth="1"/>
    <col min="2844" max="2844" width="1" style="143" customWidth="1"/>
    <col min="2845" max="2856" width="21.85546875" style="143" customWidth="1"/>
    <col min="2857" max="2857" width="1" style="143" customWidth="1"/>
    <col min="2858" max="2869" width="21.85546875" style="143" customWidth="1"/>
    <col min="2870" max="3072" width="9.140625" style="143"/>
    <col min="3073" max="3073" width="0" style="143" hidden="1" customWidth="1"/>
    <col min="3074" max="3074" width="12.7109375" style="143" customWidth="1"/>
    <col min="3075" max="3075" width="70.7109375" style="143" customWidth="1"/>
    <col min="3076" max="3076" width="1" style="143" customWidth="1"/>
    <col min="3077" max="3077" width="1.140625" style="143" customWidth="1"/>
    <col min="3078" max="3079" width="21" style="143" customWidth="1"/>
    <col min="3080" max="3080" width="19.28515625" style="143" customWidth="1"/>
    <col min="3081" max="3081" width="12.7109375" style="143" customWidth="1"/>
    <col min="3082" max="3082" width="2.7109375" style="143" customWidth="1"/>
    <col min="3083" max="3083" width="19.5703125" style="143" customWidth="1"/>
    <col min="3084" max="3084" width="18.5703125" style="143" customWidth="1"/>
    <col min="3085" max="3085" width="19.28515625" style="143" customWidth="1"/>
    <col min="3086" max="3086" width="12.7109375" style="143" customWidth="1"/>
    <col min="3087" max="3087" width="40.28515625" style="143" customWidth="1"/>
    <col min="3088" max="3088" width="2.7109375" style="143" customWidth="1"/>
    <col min="3089" max="3090" width="21" style="143" customWidth="1"/>
    <col min="3091" max="3091" width="19.28515625" style="143" customWidth="1"/>
    <col min="3092" max="3092" width="12.7109375" style="143" customWidth="1"/>
    <col min="3093" max="3093" width="2.7109375" style="143" customWidth="1"/>
    <col min="3094" max="3095" width="21" style="143" customWidth="1"/>
    <col min="3096" max="3096" width="19.28515625" style="143" customWidth="1"/>
    <col min="3097" max="3097" width="12.7109375" style="143" customWidth="1"/>
    <col min="3098" max="3098" width="6.28515625" style="143" customWidth="1"/>
    <col min="3099" max="3099" width="21.85546875" style="143" customWidth="1"/>
    <col min="3100" max="3100" width="1" style="143" customWidth="1"/>
    <col min="3101" max="3112" width="21.85546875" style="143" customWidth="1"/>
    <col min="3113" max="3113" width="1" style="143" customWidth="1"/>
    <col min="3114" max="3125" width="21.85546875" style="143" customWidth="1"/>
    <col min="3126" max="3328" width="9.140625" style="143"/>
    <col min="3329" max="3329" width="0" style="143" hidden="1" customWidth="1"/>
    <col min="3330" max="3330" width="12.7109375" style="143" customWidth="1"/>
    <col min="3331" max="3331" width="70.7109375" style="143" customWidth="1"/>
    <col min="3332" max="3332" width="1" style="143" customWidth="1"/>
    <col min="3333" max="3333" width="1.140625" style="143" customWidth="1"/>
    <col min="3334" max="3335" width="21" style="143" customWidth="1"/>
    <col min="3336" max="3336" width="19.28515625" style="143" customWidth="1"/>
    <col min="3337" max="3337" width="12.7109375" style="143" customWidth="1"/>
    <col min="3338" max="3338" width="2.7109375" style="143" customWidth="1"/>
    <col min="3339" max="3339" width="19.5703125" style="143" customWidth="1"/>
    <col min="3340" max="3340" width="18.5703125" style="143" customWidth="1"/>
    <col min="3341" max="3341" width="19.28515625" style="143" customWidth="1"/>
    <col min="3342" max="3342" width="12.7109375" style="143" customWidth="1"/>
    <col min="3343" max="3343" width="40.28515625" style="143" customWidth="1"/>
    <col min="3344" max="3344" width="2.7109375" style="143" customWidth="1"/>
    <col min="3345" max="3346" width="21" style="143" customWidth="1"/>
    <col min="3347" max="3347" width="19.28515625" style="143" customWidth="1"/>
    <col min="3348" max="3348" width="12.7109375" style="143" customWidth="1"/>
    <col min="3349" max="3349" width="2.7109375" style="143" customWidth="1"/>
    <col min="3350" max="3351" width="21" style="143" customWidth="1"/>
    <col min="3352" max="3352" width="19.28515625" style="143" customWidth="1"/>
    <col min="3353" max="3353" width="12.7109375" style="143" customWidth="1"/>
    <col min="3354" max="3354" width="6.28515625" style="143" customWidth="1"/>
    <col min="3355" max="3355" width="21.85546875" style="143" customWidth="1"/>
    <col min="3356" max="3356" width="1" style="143" customWidth="1"/>
    <col min="3357" max="3368" width="21.85546875" style="143" customWidth="1"/>
    <col min="3369" max="3369" width="1" style="143" customWidth="1"/>
    <col min="3370" max="3381" width="21.85546875" style="143" customWidth="1"/>
    <col min="3382" max="3584" width="9.140625" style="143"/>
    <col min="3585" max="3585" width="0" style="143" hidden="1" customWidth="1"/>
    <col min="3586" max="3586" width="12.7109375" style="143" customWidth="1"/>
    <col min="3587" max="3587" width="70.7109375" style="143" customWidth="1"/>
    <col min="3588" max="3588" width="1" style="143" customWidth="1"/>
    <col min="3589" max="3589" width="1.140625" style="143" customWidth="1"/>
    <col min="3590" max="3591" width="21" style="143" customWidth="1"/>
    <col min="3592" max="3592" width="19.28515625" style="143" customWidth="1"/>
    <col min="3593" max="3593" width="12.7109375" style="143" customWidth="1"/>
    <col min="3594" max="3594" width="2.7109375" style="143" customWidth="1"/>
    <col min="3595" max="3595" width="19.5703125" style="143" customWidth="1"/>
    <col min="3596" max="3596" width="18.5703125" style="143" customWidth="1"/>
    <col min="3597" max="3597" width="19.28515625" style="143" customWidth="1"/>
    <col min="3598" max="3598" width="12.7109375" style="143" customWidth="1"/>
    <col min="3599" max="3599" width="40.28515625" style="143" customWidth="1"/>
    <col min="3600" max="3600" width="2.7109375" style="143" customWidth="1"/>
    <col min="3601" max="3602" width="21" style="143" customWidth="1"/>
    <col min="3603" max="3603" width="19.28515625" style="143" customWidth="1"/>
    <col min="3604" max="3604" width="12.7109375" style="143" customWidth="1"/>
    <col min="3605" max="3605" width="2.7109375" style="143" customWidth="1"/>
    <col min="3606" max="3607" width="21" style="143" customWidth="1"/>
    <col min="3608" max="3608" width="19.28515625" style="143" customWidth="1"/>
    <col min="3609" max="3609" width="12.7109375" style="143" customWidth="1"/>
    <col min="3610" max="3610" width="6.28515625" style="143" customWidth="1"/>
    <col min="3611" max="3611" width="21.85546875" style="143" customWidth="1"/>
    <col min="3612" max="3612" width="1" style="143" customWidth="1"/>
    <col min="3613" max="3624" width="21.85546875" style="143" customWidth="1"/>
    <col min="3625" max="3625" width="1" style="143" customWidth="1"/>
    <col min="3626" max="3637" width="21.85546875" style="143" customWidth="1"/>
    <col min="3638" max="3840" width="9.140625" style="143"/>
    <col min="3841" max="3841" width="0" style="143" hidden="1" customWidth="1"/>
    <col min="3842" max="3842" width="12.7109375" style="143" customWidth="1"/>
    <col min="3843" max="3843" width="70.7109375" style="143" customWidth="1"/>
    <col min="3844" max="3844" width="1" style="143" customWidth="1"/>
    <col min="3845" max="3845" width="1.140625" style="143" customWidth="1"/>
    <col min="3846" max="3847" width="21" style="143" customWidth="1"/>
    <col min="3848" max="3848" width="19.28515625" style="143" customWidth="1"/>
    <col min="3849" max="3849" width="12.7109375" style="143" customWidth="1"/>
    <col min="3850" max="3850" width="2.7109375" style="143" customWidth="1"/>
    <col min="3851" max="3851" width="19.5703125" style="143" customWidth="1"/>
    <col min="3852" max="3852" width="18.5703125" style="143" customWidth="1"/>
    <col min="3853" max="3853" width="19.28515625" style="143" customWidth="1"/>
    <col min="3854" max="3854" width="12.7109375" style="143" customWidth="1"/>
    <col min="3855" max="3855" width="40.28515625" style="143" customWidth="1"/>
    <col min="3856" max="3856" width="2.7109375" style="143" customWidth="1"/>
    <col min="3857" max="3858" width="21" style="143" customWidth="1"/>
    <col min="3859" max="3859" width="19.28515625" style="143" customWidth="1"/>
    <col min="3860" max="3860" width="12.7109375" style="143" customWidth="1"/>
    <col min="3861" max="3861" width="2.7109375" style="143" customWidth="1"/>
    <col min="3862" max="3863" width="21" style="143" customWidth="1"/>
    <col min="3864" max="3864" width="19.28515625" style="143" customWidth="1"/>
    <col min="3865" max="3865" width="12.7109375" style="143" customWidth="1"/>
    <col min="3866" max="3866" width="6.28515625" style="143" customWidth="1"/>
    <col min="3867" max="3867" width="21.85546875" style="143" customWidth="1"/>
    <col min="3868" max="3868" width="1" style="143" customWidth="1"/>
    <col min="3869" max="3880" width="21.85546875" style="143" customWidth="1"/>
    <col min="3881" max="3881" width="1" style="143" customWidth="1"/>
    <col min="3882" max="3893" width="21.85546875" style="143" customWidth="1"/>
    <col min="3894" max="4096" width="9.140625" style="143"/>
    <col min="4097" max="4097" width="0" style="143" hidden="1" customWidth="1"/>
    <col min="4098" max="4098" width="12.7109375" style="143" customWidth="1"/>
    <col min="4099" max="4099" width="70.7109375" style="143" customWidth="1"/>
    <col min="4100" max="4100" width="1" style="143" customWidth="1"/>
    <col min="4101" max="4101" width="1.140625" style="143" customWidth="1"/>
    <col min="4102" max="4103" width="21" style="143" customWidth="1"/>
    <col min="4104" max="4104" width="19.28515625" style="143" customWidth="1"/>
    <col min="4105" max="4105" width="12.7109375" style="143" customWidth="1"/>
    <col min="4106" max="4106" width="2.7109375" style="143" customWidth="1"/>
    <col min="4107" max="4107" width="19.5703125" style="143" customWidth="1"/>
    <col min="4108" max="4108" width="18.5703125" style="143" customWidth="1"/>
    <col min="4109" max="4109" width="19.28515625" style="143" customWidth="1"/>
    <col min="4110" max="4110" width="12.7109375" style="143" customWidth="1"/>
    <col min="4111" max="4111" width="40.28515625" style="143" customWidth="1"/>
    <col min="4112" max="4112" width="2.7109375" style="143" customWidth="1"/>
    <col min="4113" max="4114" width="21" style="143" customWidth="1"/>
    <col min="4115" max="4115" width="19.28515625" style="143" customWidth="1"/>
    <col min="4116" max="4116" width="12.7109375" style="143" customWidth="1"/>
    <col min="4117" max="4117" width="2.7109375" style="143" customWidth="1"/>
    <col min="4118" max="4119" width="21" style="143" customWidth="1"/>
    <col min="4120" max="4120" width="19.28515625" style="143" customWidth="1"/>
    <col min="4121" max="4121" width="12.7109375" style="143" customWidth="1"/>
    <col min="4122" max="4122" width="6.28515625" style="143" customWidth="1"/>
    <col min="4123" max="4123" width="21.85546875" style="143" customWidth="1"/>
    <col min="4124" max="4124" width="1" style="143" customWidth="1"/>
    <col min="4125" max="4136" width="21.85546875" style="143" customWidth="1"/>
    <col min="4137" max="4137" width="1" style="143" customWidth="1"/>
    <col min="4138" max="4149" width="21.85546875" style="143" customWidth="1"/>
    <col min="4150" max="4352" width="9.140625" style="143"/>
    <col min="4353" max="4353" width="0" style="143" hidden="1" customWidth="1"/>
    <col min="4354" max="4354" width="12.7109375" style="143" customWidth="1"/>
    <col min="4355" max="4355" width="70.7109375" style="143" customWidth="1"/>
    <col min="4356" max="4356" width="1" style="143" customWidth="1"/>
    <col min="4357" max="4357" width="1.140625" style="143" customWidth="1"/>
    <col min="4358" max="4359" width="21" style="143" customWidth="1"/>
    <col min="4360" max="4360" width="19.28515625" style="143" customWidth="1"/>
    <col min="4361" max="4361" width="12.7109375" style="143" customWidth="1"/>
    <col min="4362" max="4362" width="2.7109375" style="143" customWidth="1"/>
    <col min="4363" max="4363" width="19.5703125" style="143" customWidth="1"/>
    <col min="4364" max="4364" width="18.5703125" style="143" customWidth="1"/>
    <col min="4365" max="4365" width="19.28515625" style="143" customWidth="1"/>
    <col min="4366" max="4366" width="12.7109375" style="143" customWidth="1"/>
    <col min="4367" max="4367" width="40.28515625" style="143" customWidth="1"/>
    <col min="4368" max="4368" width="2.7109375" style="143" customWidth="1"/>
    <col min="4369" max="4370" width="21" style="143" customWidth="1"/>
    <col min="4371" max="4371" width="19.28515625" style="143" customWidth="1"/>
    <col min="4372" max="4372" width="12.7109375" style="143" customWidth="1"/>
    <col min="4373" max="4373" width="2.7109375" style="143" customWidth="1"/>
    <col min="4374" max="4375" width="21" style="143" customWidth="1"/>
    <col min="4376" max="4376" width="19.28515625" style="143" customWidth="1"/>
    <col min="4377" max="4377" width="12.7109375" style="143" customWidth="1"/>
    <col min="4378" max="4378" width="6.28515625" style="143" customWidth="1"/>
    <col min="4379" max="4379" width="21.85546875" style="143" customWidth="1"/>
    <col min="4380" max="4380" width="1" style="143" customWidth="1"/>
    <col min="4381" max="4392" width="21.85546875" style="143" customWidth="1"/>
    <col min="4393" max="4393" width="1" style="143" customWidth="1"/>
    <col min="4394" max="4405" width="21.85546875" style="143" customWidth="1"/>
    <col min="4406" max="4608" width="9.140625" style="143"/>
    <col min="4609" max="4609" width="0" style="143" hidden="1" customWidth="1"/>
    <col min="4610" max="4610" width="12.7109375" style="143" customWidth="1"/>
    <col min="4611" max="4611" width="70.7109375" style="143" customWidth="1"/>
    <col min="4612" max="4612" width="1" style="143" customWidth="1"/>
    <col min="4613" max="4613" width="1.140625" style="143" customWidth="1"/>
    <col min="4614" max="4615" width="21" style="143" customWidth="1"/>
    <col min="4616" max="4616" width="19.28515625" style="143" customWidth="1"/>
    <col min="4617" max="4617" width="12.7109375" style="143" customWidth="1"/>
    <col min="4618" max="4618" width="2.7109375" style="143" customWidth="1"/>
    <col min="4619" max="4619" width="19.5703125" style="143" customWidth="1"/>
    <col min="4620" max="4620" width="18.5703125" style="143" customWidth="1"/>
    <col min="4621" max="4621" width="19.28515625" style="143" customWidth="1"/>
    <col min="4622" max="4622" width="12.7109375" style="143" customWidth="1"/>
    <col min="4623" max="4623" width="40.28515625" style="143" customWidth="1"/>
    <col min="4624" max="4624" width="2.7109375" style="143" customWidth="1"/>
    <col min="4625" max="4626" width="21" style="143" customWidth="1"/>
    <col min="4627" max="4627" width="19.28515625" style="143" customWidth="1"/>
    <col min="4628" max="4628" width="12.7109375" style="143" customWidth="1"/>
    <col min="4629" max="4629" width="2.7109375" style="143" customWidth="1"/>
    <col min="4630" max="4631" width="21" style="143" customWidth="1"/>
    <col min="4632" max="4632" width="19.28515625" style="143" customWidth="1"/>
    <col min="4633" max="4633" width="12.7109375" style="143" customWidth="1"/>
    <col min="4634" max="4634" width="6.28515625" style="143" customWidth="1"/>
    <col min="4635" max="4635" width="21.85546875" style="143" customWidth="1"/>
    <col min="4636" max="4636" width="1" style="143" customWidth="1"/>
    <col min="4637" max="4648" width="21.85546875" style="143" customWidth="1"/>
    <col min="4649" max="4649" width="1" style="143" customWidth="1"/>
    <col min="4650" max="4661" width="21.85546875" style="143" customWidth="1"/>
    <col min="4662" max="4864" width="9.140625" style="143"/>
    <col min="4865" max="4865" width="0" style="143" hidden="1" customWidth="1"/>
    <col min="4866" max="4866" width="12.7109375" style="143" customWidth="1"/>
    <col min="4867" max="4867" width="70.7109375" style="143" customWidth="1"/>
    <col min="4868" max="4868" width="1" style="143" customWidth="1"/>
    <col min="4869" max="4869" width="1.140625" style="143" customWidth="1"/>
    <col min="4870" max="4871" width="21" style="143" customWidth="1"/>
    <col min="4872" max="4872" width="19.28515625" style="143" customWidth="1"/>
    <col min="4873" max="4873" width="12.7109375" style="143" customWidth="1"/>
    <col min="4874" max="4874" width="2.7109375" style="143" customWidth="1"/>
    <col min="4875" max="4875" width="19.5703125" style="143" customWidth="1"/>
    <col min="4876" max="4876" width="18.5703125" style="143" customWidth="1"/>
    <col min="4877" max="4877" width="19.28515625" style="143" customWidth="1"/>
    <col min="4878" max="4878" width="12.7109375" style="143" customWidth="1"/>
    <col min="4879" max="4879" width="40.28515625" style="143" customWidth="1"/>
    <col min="4880" max="4880" width="2.7109375" style="143" customWidth="1"/>
    <col min="4881" max="4882" width="21" style="143" customWidth="1"/>
    <col min="4883" max="4883" width="19.28515625" style="143" customWidth="1"/>
    <col min="4884" max="4884" width="12.7109375" style="143" customWidth="1"/>
    <col min="4885" max="4885" width="2.7109375" style="143" customWidth="1"/>
    <col min="4886" max="4887" width="21" style="143" customWidth="1"/>
    <col min="4888" max="4888" width="19.28515625" style="143" customWidth="1"/>
    <col min="4889" max="4889" width="12.7109375" style="143" customWidth="1"/>
    <col min="4890" max="4890" width="6.28515625" style="143" customWidth="1"/>
    <col min="4891" max="4891" width="21.85546875" style="143" customWidth="1"/>
    <col min="4892" max="4892" width="1" style="143" customWidth="1"/>
    <col min="4893" max="4904" width="21.85546875" style="143" customWidth="1"/>
    <col min="4905" max="4905" width="1" style="143" customWidth="1"/>
    <col min="4906" max="4917" width="21.85546875" style="143" customWidth="1"/>
    <col min="4918" max="5120" width="9.140625" style="143"/>
    <col min="5121" max="5121" width="0" style="143" hidden="1" customWidth="1"/>
    <col min="5122" max="5122" width="12.7109375" style="143" customWidth="1"/>
    <col min="5123" max="5123" width="70.7109375" style="143" customWidth="1"/>
    <col min="5124" max="5124" width="1" style="143" customWidth="1"/>
    <col min="5125" max="5125" width="1.140625" style="143" customWidth="1"/>
    <col min="5126" max="5127" width="21" style="143" customWidth="1"/>
    <col min="5128" max="5128" width="19.28515625" style="143" customWidth="1"/>
    <col min="5129" max="5129" width="12.7109375" style="143" customWidth="1"/>
    <col min="5130" max="5130" width="2.7109375" style="143" customWidth="1"/>
    <col min="5131" max="5131" width="19.5703125" style="143" customWidth="1"/>
    <col min="5132" max="5132" width="18.5703125" style="143" customWidth="1"/>
    <col min="5133" max="5133" width="19.28515625" style="143" customWidth="1"/>
    <col min="5134" max="5134" width="12.7109375" style="143" customWidth="1"/>
    <col min="5135" max="5135" width="40.28515625" style="143" customWidth="1"/>
    <col min="5136" max="5136" width="2.7109375" style="143" customWidth="1"/>
    <col min="5137" max="5138" width="21" style="143" customWidth="1"/>
    <col min="5139" max="5139" width="19.28515625" style="143" customWidth="1"/>
    <col min="5140" max="5140" width="12.7109375" style="143" customWidth="1"/>
    <col min="5141" max="5141" width="2.7109375" style="143" customWidth="1"/>
    <col min="5142" max="5143" width="21" style="143" customWidth="1"/>
    <col min="5144" max="5144" width="19.28515625" style="143" customWidth="1"/>
    <col min="5145" max="5145" width="12.7109375" style="143" customWidth="1"/>
    <col min="5146" max="5146" width="6.28515625" style="143" customWidth="1"/>
    <col min="5147" max="5147" width="21.85546875" style="143" customWidth="1"/>
    <col min="5148" max="5148" width="1" style="143" customWidth="1"/>
    <col min="5149" max="5160" width="21.85546875" style="143" customWidth="1"/>
    <col min="5161" max="5161" width="1" style="143" customWidth="1"/>
    <col min="5162" max="5173" width="21.85546875" style="143" customWidth="1"/>
    <col min="5174" max="5376" width="9.140625" style="143"/>
    <col min="5377" max="5377" width="0" style="143" hidden="1" customWidth="1"/>
    <col min="5378" max="5378" width="12.7109375" style="143" customWidth="1"/>
    <col min="5379" max="5379" width="70.7109375" style="143" customWidth="1"/>
    <col min="5380" max="5380" width="1" style="143" customWidth="1"/>
    <col min="5381" max="5381" width="1.140625" style="143" customWidth="1"/>
    <col min="5382" max="5383" width="21" style="143" customWidth="1"/>
    <col min="5384" max="5384" width="19.28515625" style="143" customWidth="1"/>
    <col min="5385" max="5385" width="12.7109375" style="143" customWidth="1"/>
    <col min="5386" max="5386" width="2.7109375" style="143" customWidth="1"/>
    <col min="5387" max="5387" width="19.5703125" style="143" customWidth="1"/>
    <col min="5388" max="5388" width="18.5703125" style="143" customWidth="1"/>
    <col min="5389" max="5389" width="19.28515625" style="143" customWidth="1"/>
    <col min="5390" max="5390" width="12.7109375" style="143" customWidth="1"/>
    <col min="5391" max="5391" width="40.28515625" style="143" customWidth="1"/>
    <col min="5392" max="5392" width="2.7109375" style="143" customWidth="1"/>
    <col min="5393" max="5394" width="21" style="143" customWidth="1"/>
    <col min="5395" max="5395" width="19.28515625" style="143" customWidth="1"/>
    <col min="5396" max="5396" width="12.7109375" style="143" customWidth="1"/>
    <col min="5397" max="5397" width="2.7109375" style="143" customWidth="1"/>
    <col min="5398" max="5399" width="21" style="143" customWidth="1"/>
    <col min="5400" max="5400" width="19.28515625" style="143" customWidth="1"/>
    <col min="5401" max="5401" width="12.7109375" style="143" customWidth="1"/>
    <col min="5402" max="5402" width="6.28515625" style="143" customWidth="1"/>
    <col min="5403" max="5403" width="21.85546875" style="143" customWidth="1"/>
    <col min="5404" max="5404" width="1" style="143" customWidth="1"/>
    <col min="5405" max="5416" width="21.85546875" style="143" customWidth="1"/>
    <col min="5417" max="5417" width="1" style="143" customWidth="1"/>
    <col min="5418" max="5429" width="21.85546875" style="143" customWidth="1"/>
    <col min="5430" max="5632" width="9.140625" style="143"/>
    <col min="5633" max="5633" width="0" style="143" hidden="1" customWidth="1"/>
    <col min="5634" max="5634" width="12.7109375" style="143" customWidth="1"/>
    <col min="5635" max="5635" width="70.7109375" style="143" customWidth="1"/>
    <col min="5636" max="5636" width="1" style="143" customWidth="1"/>
    <col min="5637" max="5637" width="1.140625" style="143" customWidth="1"/>
    <col min="5638" max="5639" width="21" style="143" customWidth="1"/>
    <col min="5640" max="5640" width="19.28515625" style="143" customWidth="1"/>
    <col min="5641" max="5641" width="12.7109375" style="143" customWidth="1"/>
    <col min="5642" max="5642" width="2.7109375" style="143" customWidth="1"/>
    <col min="5643" max="5643" width="19.5703125" style="143" customWidth="1"/>
    <col min="5644" max="5644" width="18.5703125" style="143" customWidth="1"/>
    <col min="5645" max="5645" width="19.28515625" style="143" customWidth="1"/>
    <col min="5646" max="5646" width="12.7109375" style="143" customWidth="1"/>
    <col min="5647" max="5647" width="40.28515625" style="143" customWidth="1"/>
    <col min="5648" max="5648" width="2.7109375" style="143" customWidth="1"/>
    <col min="5649" max="5650" width="21" style="143" customWidth="1"/>
    <col min="5651" max="5651" width="19.28515625" style="143" customWidth="1"/>
    <col min="5652" max="5652" width="12.7109375" style="143" customWidth="1"/>
    <col min="5653" max="5653" width="2.7109375" style="143" customWidth="1"/>
    <col min="5654" max="5655" width="21" style="143" customWidth="1"/>
    <col min="5656" max="5656" width="19.28515625" style="143" customWidth="1"/>
    <col min="5657" max="5657" width="12.7109375" style="143" customWidth="1"/>
    <col min="5658" max="5658" width="6.28515625" style="143" customWidth="1"/>
    <col min="5659" max="5659" width="21.85546875" style="143" customWidth="1"/>
    <col min="5660" max="5660" width="1" style="143" customWidth="1"/>
    <col min="5661" max="5672" width="21.85546875" style="143" customWidth="1"/>
    <col min="5673" max="5673" width="1" style="143" customWidth="1"/>
    <col min="5674" max="5685" width="21.85546875" style="143" customWidth="1"/>
    <col min="5686" max="5888" width="9.140625" style="143"/>
    <col min="5889" max="5889" width="0" style="143" hidden="1" customWidth="1"/>
    <col min="5890" max="5890" width="12.7109375" style="143" customWidth="1"/>
    <col min="5891" max="5891" width="70.7109375" style="143" customWidth="1"/>
    <col min="5892" max="5892" width="1" style="143" customWidth="1"/>
    <col min="5893" max="5893" width="1.140625" style="143" customWidth="1"/>
    <col min="5894" max="5895" width="21" style="143" customWidth="1"/>
    <col min="5896" max="5896" width="19.28515625" style="143" customWidth="1"/>
    <col min="5897" max="5897" width="12.7109375" style="143" customWidth="1"/>
    <col min="5898" max="5898" width="2.7109375" style="143" customWidth="1"/>
    <col min="5899" max="5899" width="19.5703125" style="143" customWidth="1"/>
    <col min="5900" max="5900" width="18.5703125" style="143" customWidth="1"/>
    <col min="5901" max="5901" width="19.28515625" style="143" customWidth="1"/>
    <col min="5902" max="5902" width="12.7109375" style="143" customWidth="1"/>
    <col min="5903" max="5903" width="40.28515625" style="143" customWidth="1"/>
    <col min="5904" max="5904" width="2.7109375" style="143" customWidth="1"/>
    <col min="5905" max="5906" width="21" style="143" customWidth="1"/>
    <col min="5907" max="5907" width="19.28515625" style="143" customWidth="1"/>
    <col min="5908" max="5908" width="12.7109375" style="143" customWidth="1"/>
    <col min="5909" max="5909" width="2.7109375" style="143" customWidth="1"/>
    <col min="5910" max="5911" width="21" style="143" customWidth="1"/>
    <col min="5912" max="5912" width="19.28515625" style="143" customWidth="1"/>
    <col min="5913" max="5913" width="12.7109375" style="143" customWidth="1"/>
    <col min="5914" max="5914" width="6.28515625" style="143" customWidth="1"/>
    <col min="5915" max="5915" width="21.85546875" style="143" customWidth="1"/>
    <col min="5916" max="5916" width="1" style="143" customWidth="1"/>
    <col min="5917" max="5928" width="21.85546875" style="143" customWidth="1"/>
    <col min="5929" max="5929" width="1" style="143" customWidth="1"/>
    <col min="5930" max="5941" width="21.85546875" style="143" customWidth="1"/>
    <col min="5942" max="6144" width="9.140625" style="143"/>
    <col min="6145" max="6145" width="0" style="143" hidden="1" customWidth="1"/>
    <col min="6146" max="6146" width="12.7109375" style="143" customWidth="1"/>
    <col min="6147" max="6147" width="70.7109375" style="143" customWidth="1"/>
    <col min="6148" max="6148" width="1" style="143" customWidth="1"/>
    <col min="6149" max="6149" width="1.140625" style="143" customWidth="1"/>
    <col min="6150" max="6151" width="21" style="143" customWidth="1"/>
    <col min="6152" max="6152" width="19.28515625" style="143" customWidth="1"/>
    <col min="6153" max="6153" width="12.7109375" style="143" customWidth="1"/>
    <col min="6154" max="6154" width="2.7109375" style="143" customWidth="1"/>
    <col min="6155" max="6155" width="19.5703125" style="143" customWidth="1"/>
    <col min="6156" max="6156" width="18.5703125" style="143" customWidth="1"/>
    <col min="6157" max="6157" width="19.28515625" style="143" customWidth="1"/>
    <col min="6158" max="6158" width="12.7109375" style="143" customWidth="1"/>
    <col min="6159" max="6159" width="40.28515625" style="143" customWidth="1"/>
    <col min="6160" max="6160" width="2.7109375" style="143" customWidth="1"/>
    <col min="6161" max="6162" width="21" style="143" customWidth="1"/>
    <col min="6163" max="6163" width="19.28515625" style="143" customWidth="1"/>
    <col min="6164" max="6164" width="12.7109375" style="143" customWidth="1"/>
    <col min="6165" max="6165" width="2.7109375" style="143" customWidth="1"/>
    <col min="6166" max="6167" width="21" style="143" customWidth="1"/>
    <col min="6168" max="6168" width="19.28515625" style="143" customWidth="1"/>
    <col min="6169" max="6169" width="12.7109375" style="143" customWidth="1"/>
    <col min="6170" max="6170" width="6.28515625" style="143" customWidth="1"/>
    <col min="6171" max="6171" width="21.85546875" style="143" customWidth="1"/>
    <col min="6172" max="6172" width="1" style="143" customWidth="1"/>
    <col min="6173" max="6184" width="21.85546875" style="143" customWidth="1"/>
    <col min="6185" max="6185" width="1" style="143" customWidth="1"/>
    <col min="6186" max="6197" width="21.85546875" style="143" customWidth="1"/>
    <col min="6198" max="6400" width="9.140625" style="143"/>
    <col min="6401" max="6401" width="0" style="143" hidden="1" customWidth="1"/>
    <col min="6402" max="6402" width="12.7109375" style="143" customWidth="1"/>
    <col min="6403" max="6403" width="70.7109375" style="143" customWidth="1"/>
    <col min="6404" max="6404" width="1" style="143" customWidth="1"/>
    <col min="6405" max="6405" width="1.140625" style="143" customWidth="1"/>
    <col min="6406" max="6407" width="21" style="143" customWidth="1"/>
    <col min="6408" max="6408" width="19.28515625" style="143" customWidth="1"/>
    <col min="6409" max="6409" width="12.7109375" style="143" customWidth="1"/>
    <col min="6410" max="6410" width="2.7109375" style="143" customWidth="1"/>
    <col min="6411" max="6411" width="19.5703125" style="143" customWidth="1"/>
    <col min="6412" max="6412" width="18.5703125" style="143" customWidth="1"/>
    <col min="6413" max="6413" width="19.28515625" style="143" customWidth="1"/>
    <col min="6414" max="6414" width="12.7109375" style="143" customWidth="1"/>
    <col min="6415" max="6415" width="40.28515625" style="143" customWidth="1"/>
    <col min="6416" max="6416" width="2.7109375" style="143" customWidth="1"/>
    <col min="6417" max="6418" width="21" style="143" customWidth="1"/>
    <col min="6419" max="6419" width="19.28515625" style="143" customWidth="1"/>
    <col min="6420" max="6420" width="12.7109375" style="143" customWidth="1"/>
    <col min="6421" max="6421" width="2.7109375" style="143" customWidth="1"/>
    <col min="6422" max="6423" width="21" style="143" customWidth="1"/>
    <col min="6424" max="6424" width="19.28515625" style="143" customWidth="1"/>
    <col min="6425" max="6425" width="12.7109375" style="143" customWidth="1"/>
    <col min="6426" max="6426" width="6.28515625" style="143" customWidth="1"/>
    <col min="6427" max="6427" width="21.85546875" style="143" customWidth="1"/>
    <col min="6428" max="6428" width="1" style="143" customWidth="1"/>
    <col min="6429" max="6440" width="21.85546875" style="143" customWidth="1"/>
    <col min="6441" max="6441" width="1" style="143" customWidth="1"/>
    <col min="6442" max="6453" width="21.85546875" style="143" customWidth="1"/>
    <col min="6454" max="6656" width="9.140625" style="143"/>
    <col min="6657" max="6657" width="0" style="143" hidden="1" customWidth="1"/>
    <col min="6658" max="6658" width="12.7109375" style="143" customWidth="1"/>
    <col min="6659" max="6659" width="70.7109375" style="143" customWidth="1"/>
    <col min="6660" max="6660" width="1" style="143" customWidth="1"/>
    <col min="6661" max="6661" width="1.140625" style="143" customWidth="1"/>
    <col min="6662" max="6663" width="21" style="143" customWidth="1"/>
    <col min="6664" max="6664" width="19.28515625" style="143" customWidth="1"/>
    <col min="6665" max="6665" width="12.7109375" style="143" customWidth="1"/>
    <col min="6666" max="6666" width="2.7109375" style="143" customWidth="1"/>
    <col min="6667" max="6667" width="19.5703125" style="143" customWidth="1"/>
    <col min="6668" max="6668" width="18.5703125" style="143" customWidth="1"/>
    <col min="6669" max="6669" width="19.28515625" style="143" customWidth="1"/>
    <col min="6670" max="6670" width="12.7109375" style="143" customWidth="1"/>
    <col min="6671" max="6671" width="40.28515625" style="143" customWidth="1"/>
    <col min="6672" max="6672" width="2.7109375" style="143" customWidth="1"/>
    <col min="6673" max="6674" width="21" style="143" customWidth="1"/>
    <col min="6675" max="6675" width="19.28515625" style="143" customWidth="1"/>
    <col min="6676" max="6676" width="12.7109375" style="143" customWidth="1"/>
    <col min="6677" max="6677" width="2.7109375" style="143" customWidth="1"/>
    <col min="6678" max="6679" width="21" style="143" customWidth="1"/>
    <col min="6680" max="6680" width="19.28515625" style="143" customWidth="1"/>
    <col min="6681" max="6681" width="12.7109375" style="143" customWidth="1"/>
    <col min="6682" max="6682" width="6.28515625" style="143" customWidth="1"/>
    <col min="6683" max="6683" width="21.85546875" style="143" customWidth="1"/>
    <col min="6684" max="6684" width="1" style="143" customWidth="1"/>
    <col min="6685" max="6696" width="21.85546875" style="143" customWidth="1"/>
    <col min="6697" max="6697" width="1" style="143" customWidth="1"/>
    <col min="6698" max="6709" width="21.85546875" style="143" customWidth="1"/>
    <col min="6710" max="6912" width="9.140625" style="143"/>
    <col min="6913" max="6913" width="0" style="143" hidden="1" customWidth="1"/>
    <col min="6914" max="6914" width="12.7109375" style="143" customWidth="1"/>
    <col min="6915" max="6915" width="70.7109375" style="143" customWidth="1"/>
    <col min="6916" max="6916" width="1" style="143" customWidth="1"/>
    <col min="6917" max="6917" width="1.140625" style="143" customWidth="1"/>
    <col min="6918" max="6919" width="21" style="143" customWidth="1"/>
    <col min="6920" max="6920" width="19.28515625" style="143" customWidth="1"/>
    <col min="6921" max="6921" width="12.7109375" style="143" customWidth="1"/>
    <col min="6922" max="6922" width="2.7109375" style="143" customWidth="1"/>
    <col min="6923" max="6923" width="19.5703125" style="143" customWidth="1"/>
    <col min="6924" max="6924" width="18.5703125" style="143" customWidth="1"/>
    <col min="6925" max="6925" width="19.28515625" style="143" customWidth="1"/>
    <col min="6926" max="6926" width="12.7109375" style="143" customWidth="1"/>
    <col min="6927" max="6927" width="40.28515625" style="143" customWidth="1"/>
    <col min="6928" max="6928" width="2.7109375" style="143" customWidth="1"/>
    <col min="6929" max="6930" width="21" style="143" customWidth="1"/>
    <col min="6931" max="6931" width="19.28515625" style="143" customWidth="1"/>
    <col min="6932" max="6932" width="12.7109375" style="143" customWidth="1"/>
    <col min="6933" max="6933" width="2.7109375" style="143" customWidth="1"/>
    <col min="6934" max="6935" width="21" style="143" customWidth="1"/>
    <col min="6936" max="6936" width="19.28515625" style="143" customWidth="1"/>
    <col min="6937" max="6937" width="12.7109375" style="143" customWidth="1"/>
    <col min="6938" max="6938" width="6.28515625" style="143" customWidth="1"/>
    <col min="6939" max="6939" width="21.85546875" style="143" customWidth="1"/>
    <col min="6940" max="6940" width="1" style="143" customWidth="1"/>
    <col min="6941" max="6952" width="21.85546875" style="143" customWidth="1"/>
    <col min="6953" max="6953" width="1" style="143" customWidth="1"/>
    <col min="6954" max="6965" width="21.85546875" style="143" customWidth="1"/>
    <col min="6966" max="7168" width="9.140625" style="143"/>
    <col min="7169" max="7169" width="0" style="143" hidden="1" customWidth="1"/>
    <col min="7170" max="7170" width="12.7109375" style="143" customWidth="1"/>
    <col min="7171" max="7171" width="70.7109375" style="143" customWidth="1"/>
    <col min="7172" max="7172" width="1" style="143" customWidth="1"/>
    <col min="7173" max="7173" width="1.140625" style="143" customWidth="1"/>
    <col min="7174" max="7175" width="21" style="143" customWidth="1"/>
    <col min="7176" max="7176" width="19.28515625" style="143" customWidth="1"/>
    <col min="7177" max="7177" width="12.7109375" style="143" customWidth="1"/>
    <col min="7178" max="7178" width="2.7109375" style="143" customWidth="1"/>
    <col min="7179" max="7179" width="19.5703125" style="143" customWidth="1"/>
    <col min="7180" max="7180" width="18.5703125" style="143" customWidth="1"/>
    <col min="7181" max="7181" width="19.28515625" style="143" customWidth="1"/>
    <col min="7182" max="7182" width="12.7109375" style="143" customWidth="1"/>
    <col min="7183" max="7183" width="40.28515625" style="143" customWidth="1"/>
    <col min="7184" max="7184" width="2.7109375" style="143" customWidth="1"/>
    <col min="7185" max="7186" width="21" style="143" customWidth="1"/>
    <col min="7187" max="7187" width="19.28515625" style="143" customWidth="1"/>
    <col min="7188" max="7188" width="12.7109375" style="143" customWidth="1"/>
    <col min="7189" max="7189" width="2.7109375" style="143" customWidth="1"/>
    <col min="7190" max="7191" width="21" style="143" customWidth="1"/>
    <col min="7192" max="7192" width="19.28515625" style="143" customWidth="1"/>
    <col min="7193" max="7193" width="12.7109375" style="143" customWidth="1"/>
    <col min="7194" max="7194" width="6.28515625" style="143" customWidth="1"/>
    <col min="7195" max="7195" width="21.85546875" style="143" customWidth="1"/>
    <col min="7196" max="7196" width="1" style="143" customWidth="1"/>
    <col min="7197" max="7208" width="21.85546875" style="143" customWidth="1"/>
    <col min="7209" max="7209" width="1" style="143" customWidth="1"/>
    <col min="7210" max="7221" width="21.85546875" style="143" customWidth="1"/>
    <col min="7222" max="7424" width="9.140625" style="143"/>
    <col min="7425" max="7425" width="0" style="143" hidden="1" customWidth="1"/>
    <col min="7426" max="7426" width="12.7109375" style="143" customWidth="1"/>
    <col min="7427" max="7427" width="70.7109375" style="143" customWidth="1"/>
    <col min="7428" max="7428" width="1" style="143" customWidth="1"/>
    <col min="7429" max="7429" width="1.140625" style="143" customWidth="1"/>
    <col min="7430" max="7431" width="21" style="143" customWidth="1"/>
    <col min="7432" max="7432" width="19.28515625" style="143" customWidth="1"/>
    <col min="7433" max="7433" width="12.7109375" style="143" customWidth="1"/>
    <col min="7434" max="7434" width="2.7109375" style="143" customWidth="1"/>
    <col min="7435" max="7435" width="19.5703125" style="143" customWidth="1"/>
    <col min="7436" max="7436" width="18.5703125" style="143" customWidth="1"/>
    <col min="7437" max="7437" width="19.28515625" style="143" customWidth="1"/>
    <col min="7438" max="7438" width="12.7109375" style="143" customWidth="1"/>
    <col min="7439" max="7439" width="40.28515625" style="143" customWidth="1"/>
    <col min="7440" max="7440" width="2.7109375" style="143" customWidth="1"/>
    <col min="7441" max="7442" width="21" style="143" customWidth="1"/>
    <col min="7443" max="7443" width="19.28515625" style="143" customWidth="1"/>
    <col min="7444" max="7444" width="12.7109375" style="143" customWidth="1"/>
    <col min="7445" max="7445" width="2.7109375" style="143" customWidth="1"/>
    <col min="7446" max="7447" width="21" style="143" customWidth="1"/>
    <col min="7448" max="7448" width="19.28515625" style="143" customWidth="1"/>
    <col min="7449" max="7449" width="12.7109375" style="143" customWidth="1"/>
    <col min="7450" max="7450" width="6.28515625" style="143" customWidth="1"/>
    <col min="7451" max="7451" width="21.85546875" style="143" customWidth="1"/>
    <col min="7452" max="7452" width="1" style="143" customWidth="1"/>
    <col min="7453" max="7464" width="21.85546875" style="143" customWidth="1"/>
    <col min="7465" max="7465" width="1" style="143" customWidth="1"/>
    <col min="7466" max="7477" width="21.85546875" style="143" customWidth="1"/>
    <col min="7478" max="7680" width="9.140625" style="143"/>
    <col min="7681" max="7681" width="0" style="143" hidden="1" customWidth="1"/>
    <col min="7682" max="7682" width="12.7109375" style="143" customWidth="1"/>
    <col min="7683" max="7683" width="70.7109375" style="143" customWidth="1"/>
    <col min="7684" max="7684" width="1" style="143" customWidth="1"/>
    <col min="7685" max="7685" width="1.140625" style="143" customWidth="1"/>
    <col min="7686" max="7687" width="21" style="143" customWidth="1"/>
    <col min="7688" max="7688" width="19.28515625" style="143" customWidth="1"/>
    <col min="7689" max="7689" width="12.7109375" style="143" customWidth="1"/>
    <col min="7690" max="7690" width="2.7109375" style="143" customWidth="1"/>
    <col min="7691" max="7691" width="19.5703125" style="143" customWidth="1"/>
    <col min="7692" max="7692" width="18.5703125" style="143" customWidth="1"/>
    <col min="7693" max="7693" width="19.28515625" style="143" customWidth="1"/>
    <col min="7694" max="7694" width="12.7109375" style="143" customWidth="1"/>
    <col min="7695" max="7695" width="40.28515625" style="143" customWidth="1"/>
    <col min="7696" max="7696" width="2.7109375" style="143" customWidth="1"/>
    <col min="7697" max="7698" width="21" style="143" customWidth="1"/>
    <col min="7699" max="7699" width="19.28515625" style="143" customWidth="1"/>
    <col min="7700" max="7700" width="12.7109375" style="143" customWidth="1"/>
    <col min="7701" max="7701" width="2.7109375" style="143" customWidth="1"/>
    <col min="7702" max="7703" width="21" style="143" customWidth="1"/>
    <col min="7704" max="7704" width="19.28515625" style="143" customWidth="1"/>
    <col min="7705" max="7705" width="12.7109375" style="143" customWidth="1"/>
    <col min="7706" max="7706" width="6.28515625" style="143" customWidth="1"/>
    <col min="7707" max="7707" width="21.85546875" style="143" customWidth="1"/>
    <col min="7708" max="7708" width="1" style="143" customWidth="1"/>
    <col min="7709" max="7720" width="21.85546875" style="143" customWidth="1"/>
    <col min="7721" max="7721" width="1" style="143" customWidth="1"/>
    <col min="7722" max="7733" width="21.85546875" style="143" customWidth="1"/>
    <col min="7734" max="7936" width="9.140625" style="143"/>
    <col min="7937" max="7937" width="0" style="143" hidden="1" customWidth="1"/>
    <col min="7938" max="7938" width="12.7109375" style="143" customWidth="1"/>
    <col min="7939" max="7939" width="70.7109375" style="143" customWidth="1"/>
    <col min="7940" max="7940" width="1" style="143" customWidth="1"/>
    <col min="7941" max="7941" width="1.140625" style="143" customWidth="1"/>
    <col min="7942" max="7943" width="21" style="143" customWidth="1"/>
    <col min="7944" max="7944" width="19.28515625" style="143" customWidth="1"/>
    <col min="7945" max="7945" width="12.7109375" style="143" customWidth="1"/>
    <col min="7946" max="7946" width="2.7109375" style="143" customWidth="1"/>
    <col min="7947" max="7947" width="19.5703125" style="143" customWidth="1"/>
    <col min="7948" max="7948" width="18.5703125" style="143" customWidth="1"/>
    <col min="7949" max="7949" width="19.28515625" style="143" customWidth="1"/>
    <col min="7950" max="7950" width="12.7109375" style="143" customWidth="1"/>
    <col min="7951" max="7951" width="40.28515625" style="143" customWidth="1"/>
    <col min="7952" max="7952" width="2.7109375" style="143" customWidth="1"/>
    <col min="7953" max="7954" width="21" style="143" customWidth="1"/>
    <col min="7955" max="7955" width="19.28515625" style="143" customWidth="1"/>
    <col min="7956" max="7956" width="12.7109375" style="143" customWidth="1"/>
    <col min="7957" max="7957" width="2.7109375" style="143" customWidth="1"/>
    <col min="7958" max="7959" width="21" style="143" customWidth="1"/>
    <col min="7960" max="7960" width="19.28515625" style="143" customWidth="1"/>
    <col min="7961" max="7961" width="12.7109375" style="143" customWidth="1"/>
    <col min="7962" max="7962" width="6.28515625" style="143" customWidth="1"/>
    <col min="7963" max="7963" width="21.85546875" style="143" customWidth="1"/>
    <col min="7964" max="7964" width="1" style="143" customWidth="1"/>
    <col min="7965" max="7976" width="21.85546875" style="143" customWidth="1"/>
    <col min="7977" max="7977" width="1" style="143" customWidth="1"/>
    <col min="7978" max="7989" width="21.85546875" style="143" customWidth="1"/>
    <col min="7990" max="8192" width="9.140625" style="143"/>
    <col min="8193" max="8193" width="0" style="143" hidden="1" customWidth="1"/>
    <col min="8194" max="8194" width="12.7109375" style="143" customWidth="1"/>
    <col min="8195" max="8195" width="70.7109375" style="143" customWidth="1"/>
    <col min="8196" max="8196" width="1" style="143" customWidth="1"/>
    <col min="8197" max="8197" width="1.140625" style="143" customWidth="1"/>
    <col min="8198" max="8199" width="21" style="143" customWidth="1"/>
    <col min="8200" max="8200" width="19.28515625" style="143" customWidth="1"/>
    <col min="8201" max="8201" width="12.7109375" style="143" customWidth="1"/>
    <col min="8202" max="8202" width="2.7109375" style="143" customWidth="1"/>
    <col min="8203" max="8203" width="19.5703125" style="143" customWidth="1"/>
    <col min="8204" max="8204" width="18.5703125" style="143" customWidth="1"/>
    <col min="8205" max="8205" width="19.28515625" style="143" customWidth="1"/>
    <col min="8206" max="8206" width="12.7109375" style="143" customWidth="1"/>
    <col min="8207" max="8207" width="40.28515625" style="143" customWidth="1"/>
    <col min="8208" max="8208" width="2.7109375" style="143" customWidth="1"/>
    <col min="8209" max="8210" width="21" style="143" customWidth="1"/>
    <col min="8211" max="8211" width="19.28515625" style="143" customWidth="1"/>
    <col min="8212" max="8212" width="12.7109375" style="143" customWidth="1"/>
    <col min="8213" max="8213" width="2.7109375" style="143" customWidth="1"/>
    <col min="8214" max="8215" width="21" style="143" customWidth="1"/>
    <col min="8216" max="8216" width="19.28515625" style="143" customWidth="1"/>
    <col min="8217" max="8217" width="12.7109375" style="143" customWidth="1"/>
    <col min="8218" max="8218" width="6.28515625" style="143" customWidth="1"/>
    <col min="8219" max="8219" width="21.85546875" style="143" customWidth="1"/>
    <col min="8220" max="8220" width="1" style="143" customWidth="1"/>
    <col min="8221" max="8232" width="21.85546875" style="143" customWidth="1"/>
    <col min="8233" max="8233" width="1" style="143" customWidth="1"/>
    <col min="8234" max="8245" width="21.85546875" style="143" customWidth="1"/>
    <col min="8246" max="8448" width="9.140625" style="143"/>
    <col min="8449" max="8449" width="0" style="143" hidden="1" customWidth="1"/>
    <col min="8450" max="8450" width="12.7109375" style="143" customWidth="1"/>
    <col min="8451" max="8451" width="70.7109375" style="143" customWidth="1"/>
    <col min="8452" max="8452" width="1" style="143" customWidth="1"/>
    <col min="8453" max="8453" width="1.140625" style="143" customWidth="1"/>
    <col min="8454" max="8455" width="21" style="143" customWidth="1"/>
    <col min="8456" max="8456" width="19.28515625" style="143" customWidth="1"/>
    <col min="8457" max="8457" width="12.7109375" style="143" customWidth="1"/>
    <col min="8458" max="8458" width="2.7109375" style="143" customWidth="1"/>
    <col min="8459" max="8459" width="19.5703125" style="143" customWidth="1"/>
    <col min="8460" max="8460" width="18.5703125" style="143" customWidth="1"/>
    <col min="8461" max="8461" width="19.28515625" style="143" customWidth="1"/>
    <col min="8462" max="8462" width="12.7109375" style="143" customWidth="1"/>
    <col min="8463" max="8463" width="40.28515625" style="143" customWidth="1"/>
    <col min="8464" max="8464" width="2.7109375" style="143" customWidth="1"/>
    <col min="8465" max="8466" width="21" style="143" customWidth="1"/>
    <col min="8467" max="8467" width="19.28515625" style="143" customWidth="1"/>
    <col min="8468" max="8468" width="12.7109375" style="143" customWidth="1"/>
    <col min="8469" max="8469" width="2.7109375" style="143" customWidth="1"/>
    <col min="8470" max="8471" width="21" style="143" customWidth="1"/>
    <col min="8472" max="8472" width="19.28515625" style="143" customWidth="1"/>
    <col min="8473" max="8473" width="12.7109375" style="143" customWidth="1"/>
    <col min="8474" max="8474" width="6.28515625" style="143" customWidth="1"/>
    <col min="8475" max="8475" width="21.85546875" style="143" customWidth="1"/>
    <col min="8476" max="8476" width="1" style="143" customWidth="1"/>
    <col min="8477" max="8488" width="21.85546875" style="143" customWidth="1"/>
    <col min="8489" max="8489" width="1" style="143" customWidth="1"/>
    <col min="8490" max="8501" width="21.85546875" style="143" customWidth="1"/>
    <col min="8502" max="8704" width="9.140625" style="143"/>
    <col min="8705" max="8705" width="0" style="143" hidden="1" customWidth="1"/>
    <col min="8706" max="8706" width="12.7109375" style="143" customWidth="1"/>
    <col min="8707" max="8707" width="70.7109375" style="143" customWidth="1"/>
    <col min="8708" max="8708" width="1" style="143" customWidth="1"/>
    <col min="8709" max="8709" width="1.140625" style="143" customWidth="1"/>
    <col min="8710" max="8711" width="21" style="143" customWidth="1"/>
    <col min="8712" max="8712" width="19.28515625" style="143" customWidth="1"/>
    <col min="8713" max="8713" width="12.7109375" style="143" customWidth="1"/>
    <col min="8714" max="8714" width="2.7109375" style="143" customWidth="1"/>
    <col min="8715" max="8715" width="19.5703125" style="143" customWidth="1"/>
    <col min="8716" max="8716" width="18.5703125" style="143" customWidth="1"/>
    <col min="8717" max="8717" width="19.28515625" style="143" customWidth="1"/>
    <col min="8718" max="8718" width="12.7109375" style="143" customWidth="1"/>
    <col min="8719" max="8719" width="40.28515625" style="143" customWidth="1"/>
    <col min="8720" max="8720" width="2.7109375" style="143" customWidth="1"/>
    <col min="8721" max="8722" width="21" style="143" customWidth="1"/>
    <col min="8723" max="8723" width="19.28515625" style="143" customWidth="1"/>
    <col min="8724" max="8724" width="12.7109375" style="143" customWidth="1"/>
    <col min="8725" max="8725" width="2.7109375" style="143" customWidth="1"/>
    <col min="8726" max="8727" width="21" style="143" customWidth="1"/>
    <col min="8728" max="8728" width="19.28515625" style="143" customWidth="1"/>
    <col min="8729" max="8729" width="12.7109375" style="143" customWidth="1"/>
    <col min="8730" max="8730" width="6.28515625" style="143" customWidth="1"/>
    <col min="8731" max="8731" width="21.85546875" style="143" customWidth="1"/>
    <col min="8732" max="8732" width="1" style="143" customWidth="1"/>
    <col min="8733" max="8744" width="21.85546875" style="143" customWidth="1"/>
    <col min="8745" max="8745" width="1" style="143" customWidth="1"/>
    <col min="8746" max="8757" width="21.85546875" style="143" customWidth="1"/>
    <col min="8758" max="8960" width="9.140625" style="143"/>
    <col min="8961" max="8961" width="0" style="143" hidden="1" customWidth="1"/>
    <col min="8962" max="8962" width="12.7109375" style="143" customWidth="1"/>
    <col min="8963" max="8963" width="70.7109375" style="143" customWidth="1"/>
    <col min="8964" max="8964" width="1" style="143" customWidth="1"/>
    <col min="8965" max="8965" width="1.140625" style="143" customWidth="1"/>
    <col min="8966" max="8967" width="21" style="143" customWidth="1"/>
    <col min="8968" max="8968" width="19.28515625" style="143" customWidth="1"/>
    <col min="8969" max="8969" width="12.7109375" style="143" customWidth="1"/>
    <col min="8970" max="8970" width="2.7109375" style="143" customWidth="1"/>
    <col min="8971" max="8971" width="19.5703125" style="143" customWidth="1"/>
    <col min="8972" max="8972" width="18.5703125" style="143" customWidth="1"/>
    <col min="8973" max="8973" width="19.28515625" style="143" customWidth="1"/>
    <col min="8974" max="8974" width="12.7109375" style="143" customWidth="1"/>
    <col min="8975" max="8975" width="40.28515625" style="143" customWidth="1"/>
    <col min="8976" max="8976" width="2.7109375" style="143" customWidth="1"/>
    <col min="8977" max="8978" width="21" style="143" customWidth="1"/>
    <col min="8979" max="8979" width="19.28515625" style="143" customWidth="1"/>
    <col min="8980" max="8980" width="12.7109375" style="143" customWidth="1"/>
    <col min="8981" max="8981" width="2.7109375" style="143" customWidth="1"/>
    <col min="8982" max="8983" width="21" style="143" customWidth="1"/>
    <col min="8984" max="8984" width="19.28515625" style="143" customWidth="1"/>
    <col min="8985" max="8985" width="12.7109375" style="143" customWidth="1"/>
    <col min="8986" max="8986" width="6.28515625" style="143" customWidth="1"/>
    <col min="8987" max="8987" width="21.85546875" style="143" customWidth="1"/>
    <col min="8988" max="8988" width="1" style="143" customWidth="1"/>
    <col min="8989" max="9000" width="21.85546875" style="143" customWidth="1"/>
    <col min="9001" max="9001" width="1" style="143" customWidth="1"/>
    <col min="9002" max="9013" width="21.85546875" style="143" customWidth="1"/>
    <col min="9014" max="9216" width="9.140625" style="143"/>
    <col min="9217" max="9217" width="0" style="143" hidden="1" customWidth="1"/>
    <col min="9218" max="9218" width="12.7109375" style="143" customWidth="1"/>
    <col min="9219" max="9219" width="70.7109375" style="143" customWidth="1"/>
    <col min="9220" max="9220" width="1" style="143" customWidth="1"/>
    <col min="9221" max="9221" width="1.140625" style="143" customWidth="1"/>
    <col min="9222" max="9223" width="21" style="143" customWidth="1"/>
    <col min="9224" max="9224" width="19.28515625" style="143" customWidth="1"/>
    <col min="9225" max="9225" width="12.7109375" style="143" customWidth="1"/>
    <col min="9226" max="9226" width="2.7109375" style="143" customWidth="1"/>
    <col min="9227" max="9227" width="19.5703125" style="143" customWidth="1"/>
    <col min="9228" max="9228" width="18.5703125" style="143" customWidth="1"/>
    <col min="9229" max="9229" width="19.28515625" style="143" customWidth="1"/>
    <col min="9230" max="9230" width="12.7109375" style="143" customWidth="1"/>
    <col min="9231" max="9231" width="40.28515625" style="143" customWidth="1"/>
    <col min="9232" max="9232" width="2.7109375" style="143" customWidth="1"/>
    <col min="9233" max="9234" width="21" style="143" customWidth="1"/>
    <col min="9235" max="9235" width="19.28515625" style="143" customWidth="1"/>
    <col min="9236" max="9236" width="12.7109375" style="143" customWidth="1"/>
    <col min="9237" max="9237" width="2.7109375" style="143" customWidth="1"/>
    <col min="9238" max="9239" width="21" style="143" customWidth="1"/>
    <col min="9240" max="9240" width="19.28515625" style="143" customWidth="1"/>
    <col min="9241" max="9241" width="12.7109375" style="143" customWidth="1"/>
    <col min="9242" max="9242" width="6.28515625" style="143" customWidth="1"/>
    <col min="9243" max="9243" width="21.85546875" style="143" customWidth="1"/>
    <col min="9244" max="9244" width="1" style="143" customWidth="1"/>
    <col min="9245" max="9256" width="21.85546875" style="143" customWidth="1"/>
    <col min="9257" max="9257" width="1" style="143" customWidth="1"/>
    <col min="9258" max="9269" width="21.85546875" style="143" customWidth="1"/>
    <col min="9270" max="9472" width="9.140625" style="143"/>
    <col min="9473" max="9473" width="0" style="143" hidden="1" customWidth="1"/>
    <col min="9474" max="9474" width="12.7109375" style="143" customWidth="1"/>
    <col min="9475" max="9475" width="70.7109375" style="143" customWidth="1"/>
    <col min="9476" max="9476" width="1" style="143" customWidth="1"/>
    <col min="9477" max="9477" width="1.140625" style="143" customWidth="1"/>
    <col min="9478" max="9479" width="21" style="143" customWidth="1"/>
    <col min="9480" max="9480" width="19.28515625" style="143" customWidth="1"/>
    <col min="9481" max="9481" width="12.7109375" style="143" customWidth="1"/>
    <col min="9482" max="9482" width="2.7109375" style="143" customWidth="1"/>
    <col min="9483" max="9483" width="19.5703125" style="143" customWidth="1"/>
    <col min="9484" max="9484" width="18.5703125" style="143" customWidth="1"/>
    <col min="9485" max="9485" width="19.28515625" style="143" customWidth="1"/>
    <col min="9486" max="9486" width="12.7109375" style="143" customWidth="1"/>
    <col min="9487" max="9487" width="40.28515625" style="143" customWidth="1"/>
    <col min="9488" max="9488" width="2.7109375" style="143" customWidth="1"/>
    <col min="9489" max="9490" width="21" style="143" customWidth="1"/>
    <col min="9491" max="9491" width="19.28515625" style="143" customWidth="1"/>
    <col min="9492" max="9492" width="12.7109375" style="143" customWidth="1"/>
    <col min="9493" max="9493" width="2.7109375" style="143" customWidth="1"/>
    <col min="9494" max="9495" width="21" style="143" customWidth="1"/>
    <col min="9496" max="9496" width="19.28515625" style="143" customWidth="1"/>
    <col min="9497" max="9497" width="12.7109375" style="143" customWidth="1"/>
    <col min="9498" max="9498" width="6.28515625" style="143" customWidth="1"/>
    <col min="9499" max="9499" width="21.85546875" style="143" customWidth="1"/>
    <col min="9500" max="9500" width="1" style="143" customWidth="1"/>
    <col min="9501" max="9512" width="21.85546875" style="143" customWidth="1"/>
    <col min="9513" max="9513" width="1" style="143" customWidth="1"/>
    <col min="9514" max="9525" width="21.85546875" style="143" customWidth="1"/>
    <col min="9526" max="9728" width="9.140625" style="143"/>
    <col min="9729" max="9729" width="0" style="143" hidden="1" customWidth="1"/>
    <col min="9730" max="9730" width="12.7109375" style="143" customWidth="1"/>
    <col min="9731" max="9731" width="70.7109375" style="143" customWidth="1"/>
    <col min="9732" max="9732" width="1" style="143" customWidth="1"/>
    <col min="9733" max="9733" width="1.140625" style="143" customWidth="1"/>
    <col min="9734" max="9735" width="21" style="143" customWidth="1"/>
    <col min="9736" max="9736" width="19.28515625" style="143" customWidth="1"/>
    <col min="9737" max="9737" width="12.7109375" style="143" customWidth="1"/>
    <col min="9738" max="9738" width="2.7109375" style="143" customWidth="1"/>
    <col min="9739" max="9739" width="19.5703125" style="143" customWidth="1"/>
    <col min="9740" max="9740" width="18.5703125" style="143" customWidth="1"/>
    <col min="9741" max="9741" width="19.28515625" style="143" customWidth="1"/>
    <col min="9742" max="9742" width="12.7109375" style="143" customWidth="1"/>
    <col min="9743" max="9743" width="40.28515625" style="143" customWidth="1"/>
    <col min="9744" max="9744" width="2.7109375" style="143" customWidth="1"/>
    <col min="9745" max="9746" width="21" style="143" customWidth="1"/>
    <col min="9747" max="9747" width="19.28515625" style="143" customWidth="1"/>
    <col min="9748" max="9748" width="12.7109375" style="143" customWidth="1"/>
    <col min="9749" max="9749" width="2.7109375" style="143" customWidth="1"/>
    <col min="9750" max="9751" width="21" style="143" customWidth="1"/>
    <col min="9752" max="9752" width="19.28515625" style="143" customWidth="1"/>
    <col min="9753" max="9753" width="12.7109375" style="143" customWidth="1"/>
    <col min="9754" max="9754" width="6.28515625" style="143" customWidth="1"/>
    <col min="9755" max="9755" width="21.85546875" style="143" customWidth="1"/>
    <col min="9756" max="9756" width="1" style="143" customWidth="1"/>
    <col min="9757" max="9768" width="21.85546875" style="143" customWidth="1"/>
    <col min="9769" max="9769" width="1" style="143" customWidth="1"/>
    <col min="9770" max="9781" width="21.85546875" style="143" customWidth="1"/>
    <col min="9782" max="9984" width="9.140625" style="143"/>
    <col min="9985" max="9985" width="0" style="143" hidden="1" customWidth="1"/>
    <col min="9986" max="9986" width="12.7109375" style="143" customWidth="1"/>
    <col min="9987" max="9987" width="70.7109375" style="143" customWidth="1"/>
    <col min="9988" max="9988" width="1" style="143" customWidth="1"/>
    <col min="9989" max="9989" width="1.140625" style="143" customWidth="1"/>
    <col min="9990" max="9991" width="21" style="143" customWidth="1"/>
    <col min="9992" max="9992" width="19.28515625" style="143" customWidth="1"/>
    <col min="9993" max="9993" width="12.7109375" style="143" customWidth="1"/>
    <col min="9994" max="9994" width="2.7109375" style="143" customWidth="1"/>
    <col min="9995" max="9995" width="19.5703125" style="143" customWidth="1"/>
    <col min="9996" max="9996" width="18.5703125" style="143" customWidth="1"/>
    <col min="9997" max="9997" width="19.28515625" style="143" customWidth="1"/>
    <col min="9998" max="9998" width="12.7109375" style="143" customWidth="1"/>
    <col min="9999" max="9999" width="40.28515625" style="143" customWidth="1"/>
    <col min="10000" max="10000" width="2.7109375" style="143" customWidth="1"/>
    <col min="10001" max="10002" width="21" style="143" customWidth="1"/>
    <col min="10003" max="10003" width="19.28515625" style="143" customWidth="1"/>
    <col min="10004" max="10004" width="12.7109375" style="143" customWidth="1"/>
    <col min="10005" max="10005" width="2.7109375" style="143" customWidth="1"/>
    <col min="10006" max="10007" width="21" style="143" customWidth="1"/>
    <col min="10008" max="10008" width="19.28515625" style="143" customWidth="1"/>
    <col min="10009" max="10009" width="12.7109375" style="143" customWidth="1"/>
    <col min="10010" max="10010" width="6.28515625" style="143" customWidth="1"/>
    <col min="10011" max="10011" width="21.85546875" style="143" customWidth="1"/>
    <col min="10012" max="10012" width="1" style="143" customWidth="1"/>
    <col min="10013" max="10024" width="21.85546875" style="143" customWidth="1"/>
    <col min="10025" max="10025" width="1" style="143" customWidth="1"/>
    <col min="10026" max="10037" width="21.85546875" style="143" customWidth="1"/>
    <col min="10038" max="10240" width="9.140625" style="143"/>
    <col min="10241" max="10241" width="0" style="143" hidden="1" customWidth="1"/>
    <col min="10242" max="10242" width="12.7109375" style="143" customWidth="1"/>
    <col min="10243" max="10243" width="70.7109375" style="143" customWidth="1"/>
    <col min="10244" max="10244" width="1" style="143" customWidth="1"/>
    <col min="10245" max="10245" width="1.140625" style="143" customWidth="1"/>
    <col min="10246" max="10247" width="21" style="143" customWidth="1"/>
    <col min="10248" max="10248" width="19.28515625" style="143" customWidth="1"/>
    <col min="10249" max="10249" width="12.7109375" style="143" customWidth="1"/>
    <col min="10250" max="10250" width="2.7109375" style="143" customWidth="1"/>
    <col min="10251" max="10251" width="19.5703125" style="143" customWidth="1"/>
    <col min="10252" max="10252" width="18.5703125" style="143" customWidth="1"/>
    <col min="10253" max="10253" width="19.28515625" style="143" customWidth="1"/>
    <col min="10254" max="10254" width="12.7109375" style="143" customWidth="1"/>
    <col min="10255" max="10255" width="40.28515625" style="143" customWidth="1"/>
    <col min="10256" max="10256" width="2.7109375" style="143" customWidth="1"/>
    <col min="10257" max="10258" width="21" style="143" customWidth="1"/>
    <col min="10259" max="10259" width="19.28515625" style="143" customWidth="1"/>
    <col min="10260" max="10260" width="12.7109375" style="143" customWidth="1"/>
    <col min="10261" max="10261" width="2.7109375" style="143" customWidth="1"/>
    <col min="10262" max="10263" width="21" style="143" customWidth="1"/>
    <col min="10264" max="10264" width="19.28515625" style="143" customWidth="1"/>
    <col min="10265" max="10265" width="12.7109375" style="143" customWidth="1"/>
    <col min="10266" max="10266" width="6.28515625" style="143" customWidth="1"/>
    <col min="10267" max="10267" width="21.85546875" style="143" customWidth="1"/>
    <col min="10268" max="10268" width="1" style="143" customWidth="1"/>
    <col min="10269" max="10280" width="21.85546875" style="143" customWidth="1"/>
    <col min="10281" max="10281" width="1" style="143" customWidth="1"/>
    <col min="10282" max="10293" width="21.85546875" style="143" customWidth="1"/>
    <col min="10294" max="10496" width="9.140625" style="143"/>
    <col min="10497" max="10497" width="0" style="143" hidden="1" customWidth="1"/>
    <col min="10498" max="10498" width="12.7109375" style="143" customWidth="1"/>
    <col min="10499" max="10499" width="70.7109375" style="143" customWidth="1"/>
    <col min="10500" max="10500" width="1" style="143" customWidth="1"/>
    <col min="10501" max="10501" width="1.140625" style="143" customWidth="1"/>
    <col min="10502" max="10503" width="21" style="143" customWidth="1"/>
    <col min="10504" max="10504" width="19.28515625" style="143" customWidth="1"/>
    <col min="10505" max="10505" width="12.7109375" style="143" customWidth="1"/>
    <col min="10506" max="10506" width="2.7109375" style="143" customWidth="1"/>
    <col min="10507" max="10507" width="19.5703125" style="143" customWidth="1"/>
    <col min="10508" max="10508" width="18.5703125" style="143" customWidth="1"/>
    <col min="10509" max="10509" width="19.28515625" style="143" customWidth="1"/>
    <col min="10510" max="10510" width="12.7109375" style="143" customWidth="1"/>
    <col min="10511" max="10511" width="40.28515625" style="143" customWidth="1"/>
    <col min="10512" max="10512" width="2.7109375" style="143" customWidth="1"/>
    <col min="10513" max="10514" width="21" style="143" customWidth="1"/>
    <col min="10515" max="10515" width="19.28515625" style="143" customWidth="1"/>
    <col min="10516" max="10516" width="12.7109375" style="143" customWidth="1"/>
    <col min="10517" max="10517" width="2.7109375" style="143" customWidth="1"/>
    <col min="10518" max="10519" width="21" style="143" customWidth="1"/>
    <col min="10520" max="10520" width="19.28515625" style="143" customWidth="1"/>
    <col min="10521" max="10521" width="12.7109375" style="143" customWidth="1"/>
    <col min="10522" max="10522" width="6.28515625" style="143" customWidth="1"/>
    <col min="10523" max="10523" width="21.85546875" style="143" customWidth="1"/>
    <col min="10524" max="10524" width="1" style="143" customWidth="1"/>
    <col min="10525" max="10536" width="21.85546875" style="143" customWidth="1"/>
    <col min="10537" max="10537" width="1" style="143" customWidth="1"/>
    <col min="10538" max="10549" width="21.85546875" style="143" customWidth="1"/>
    <col min="10550" max="10752" width="9.140625" style="143"/>
    <col min="10753" max="10753" width="0" style="143" hidden="1" customWidth="1"/>
    <col min="10754" max="10754" width="12.7109375" style="143" customWidth="1"/>
    <col min="10755" max="10755" width="70.7109375" style="143" customWidth="1"/>
    <col min="10756" max="10756" width="1" style="143" customWidth="1"/>
    <col min="10757" max="10757" width="1.140625" style="143" customWidth="1"/>
    <col min="10758" max="10759" width="21" style="143" customWidth="1"/>
    <col min="10760" max="10760" width="19.28515625" style="143" customWidth="1"/>
    <col min="10761" max="10761" width="12.7109375" style="143" customWidth="1"/>
    <col min="10762" max="10762" width="2.7109375" style="143" customWidth="1"/>
    <col min="10763" max="10763" width="19.5703125" style="143" customWidth="1"/>
    <col min="10764" max="10764" width="18.5703125" style="143" customWidth="1"/>
    <col min="10765" max="10765" width="19.28515625" style="143" customWidth="1"/>
    <col min="10766" max="10766" width="12.7109375" style="143" customWidth="1"/>
    <col min="10767" max="10767" width="40.28515625" style="143" customWidth="1"/>
    <col min="10768" max="10768" width="2.7109375" style="143" customWidth="1"/>
    <col min="10769" max="10770" width="21" style="143" customWidth="1"/>
    <col min="10771" max="10771" width="19.28515625" style="143" customWidth="1"/>
    <col min="10772" max="10772" width="12.7109375" style="143" customWidth="1"/>
    <col min="10773" max="10773" width="2.7109375" style="143" customWidth="1"/>
    <col min="10774" max="10775" width="21" style="143" customWidth="1"/>
    <col min="10776" max="10776" width="19.28515625" style="143" customWidth="1"/>
    <col min="10777" max="10777" width="12.7109375" style="143" customWidth="1"/>
    <col min="10778" max="10778" width="6.28515625" style="143" customWidth="1"/>
    <col min="10779" max="10779" width="21.85546875" style="143" customWidth="1"/>
    <col min="10780" max="10780" width="1" style="143" customWidth="1"/>
    <col min="10781" max="10792" width="21.85546875" style="143" customWidth="1"/>
    <col min="10793" max="10793" width="1" style="143" customWidth="1"/>
    <col min="10794" max="10805" width="21.85546875" style="143" customWidth="1"/>
    <col min="10806" max="11008" width="9.140625" style="143"/>
    <col min="11009" max="11009" width="0" style="143" hidden="1" customWidth="1"/>
    <col min="11010" max="11010" width="12.7109375" style="143" customWidth="1"/>
    <col min="11011" max="11011" width="70.7109375" style="143" customWidth="1"/>
    <col min="11012" max="11012" width="1" style="143" customWidth="1"/>
    <col min="11013" max="11013" width="1.140625" style="143" customWidth="1"/>
    <col min="11014" max="11015" width="21" style="143" customWidth="1"/>
    <col min="11016" max="11016" width="19.28515625" style="143" customWidth="1"/>
    <col min="11017" max="11017" width="12.7109375" style="143" customWidth="1"/>
    <col min="11018" max="11018" width="2.7109375" style="143" customWidth="1"/>
    <col min="11019" max="11019" width="19.5703125" style="143" customWidth="1"/>
    <col min="11020" max="11020" width="18.5703125" style="143" customWidth="1"/>
    <col min="11021" max="11021" width="19.28515625" style="143" customWidth="1"/>
    <col min="11022" max="11022" width="12.7109375" style="143" customWidth="1"/>
    <col min="11023" max="11023" width="40.28515625" style="143" customWidth="1"/>
    <col min="11024" max="11024" width="2.7109375" style="143" customWidth="1"/>
    <col min="11025" max="11026" width="21" style="143" customWidth="1"/>
    <col min="11027" max="11027" width="19.28515625" style="143" customWidth="1"/>
    <col min="11028" max="11028" width="12.7109375" style="143" customWidth="1"/>
    <col min="11029" max="11029" width="2.7109375" style="143" customWidth="1"/>
    <col min="11030" max="11031" width="21" style="143" customWidth="1"/>
    <col min="11032" max="11032" width="19.28515625" style="143" customWidth="1"/>
    <col min="11033" max="11033" width="12.7109375" style="143" customWidth="1"/>
    <col min="11034" max="11034" width="6.28515625" style="143" customWidth="1"/>
    <col min="11035" max="11035" width="21.85546875" style="143" customWidth="1"/>
    <col min="11036" max="11036" width="1" style="143" customWidth="1"/>
    <col min="11037" max="11048" width="21.85546875" style="143" customWidth="1"/>
    <col min="11049" max="11049" width="1" style="143" customWidth="1"/>
    <col min="11050" max="11061" width="21.85546875" style="143" customWidth="1"/>
    <col min="11062" max="11264" width="9.140625" style="143"/>
    <col min="11265" max="11265" width="0" style="143" hidden="1" customWidth="1"/>
    <col min="11266" max="11266" width="12.7109375" style="143" customWidth="1"/>
    <col min="11267" max="11267" width="70.7109375" style="143" customWidth="1"/>
    <col min="11268" max="11268" width="1" style="143" customWidth="1"/>
    <col min="11269" max="11269" width="1.140625" style="143" customWidth="1"/>
    <col min="11270" max="11271" width="21" style="143" customWidth="1"/>
    <col min="11272" max="11272" width="19.28515625" style="143" customWidth="1"/>
    <col min="11273" max="11273" width="12.7109375" style="143" customWidth="1"/>
    <col min="11274" max="11274" width="2.7109375" style="143" customWidth="1"/>
    <col min="11275" max="11275" width="19.5703125" style="143" customWidth="1"/>
    <col min="11276" max="11276" width="18.5703125" style="143" customWidth="1"/>
    <col min="11277" max="11277" width="19.28515625" style="143" customWidth="1"/>
    <col min="11278" max="11278" width="12.7109375" style="143" customWidth="1"/>
    <col min="11279" max="11279" width="40.28515625" style="143" customWidth="1"/>
    <col min="11280" max="11280" width="2.7109375" style="143" customWidth="1"/>
    <col min="11281" max="11282" width="21" style="143" customWidth="1"/>
    <col min="11283" max="11283" width="19.28515625" style="143" customWidth="1"/>
    <col min="11284" max="11284" width="12.7109375" style="143" customWidth="1"/>
    <col min="11285" max="11285" width="2.7109375" style="143" customWidth="1"/>
    <col min="11286" max="11287" width="21" style="143" customWidth="1"/>
    <col min="11288" max="11288" width="19.28515625" style="143" customWidth="1"/>
    <col min="11289" max="11289" width="12.7109375" style="143" customWidth="1"/>
    <col min="11290" max="11290" width="6.28515625" style="143" customWidth="1"/>
    <col min="11291" max="11291" width="21.85546875" style="143" customWidth="1"/>
    <col min="11292" max="11292" width="1" style="143" customWidth="1"/>
    <col min="11293" max="11304" width="21.85546875" style="143" customWidth="1"/>
    <col min="11305" max="11305" width="1" style="143" customWidth="1"/>
    <col min="11306" max="11317" width="21.85546875" style="143" customWidth="1"/>
    <col min="11318" max="11520" width="9.140625" style="143"/>
    <col min="11521" max="11521" width="0" style="143" hidden="1" customWidth="1"/>
    <col min="11522" max="11522" width="12.7109375" style="143" customWidth="1"/>
    <col min="11523" max="11523" width="70.7109375" style="143" customWidth="1"/>
    <col min="11524" max="11524" width="1" style="143" customWidth="1"/>
    <col min="11525" max="11525" width="1.140625" style="143" customWidth="1"/>
    <col min="11526" max="11527" width="21" style="143" customWidth="1"/>
    <col min="11528" max="11528" width="19.28515625" style="143" customWidth="1"/>
    <col min="11529" max="11529" width="12.7109375" style="143" customWidth="1"/>
    <col min="11530" max="11530" width="2.7109375" style="143" customWidth="1"/>
    <col min="11531" max="11531" width="19.5703125" style="143" customWidth="1"/>
    <col min="11532" max="11532" width="18.5703125" style="143" customWidth="1"/>
    <col min="11533" max="11533" width="19.28515625" style="143" customWidth="1"/>
    <col min="11534" max="11534" width="12.7109375" style="143" customWidth="1"/>
    <col min="11535" max="11535" width="40.28515625" style="143" customWidth="1"/>
    <col min="11536" max="11536" width="2.7109375" style="143" customWidth="1"/>
    <col min="11537" max="11538" width="21" style="143" customWidth="1"/>
    <col min="11539" max="11539" width="19.28515625" style="143" customWidth="1"/>
    <col min="11540" max="11540" width="12.7109375" style="143" customWidth="1"/>
    <col min="11541" max="11541" width="2.7109375" style="143" customWidth="1"/>
    <col min="11542" max="11543" width="21" style="143" customWidth="1"/>
    <col min="11544" max="11544" width="19.28515625" style="143" customWidth="1"/>
    <col min="11545" max="11545" width="12.7109375" style="143" customWidth="1"/>
    <col min="11546" max="11546" width="6.28515625" style="143" customWidth="1"/>
    <col min="11547" max="11547" width="21.85546875" style="143" customWidth="1"/>
    <col min="11548" max="11548" width="1" style="143" customWidth="1"/>
    <col min="11549" max="11560" width="21.85546875" style="143" customWidth="1"/>
    <col min="11561" max="11561" width="1" style="143" customWidth="1"/>
    <col min="11562" max="11573" width="21.85546875" style="143" customWidth="1"/>
    <col min="11574" max="11776" width="9.140625" style="143"/>
    <col min="11777" max="11777" width="0" style="143" hidden="1" customWidth="1"/>
    <col min="11778" max="11778" width="12.7109375" style="143" customWidth="1"/>
    <col min="11779" max="11779" width="70.7109375" style="143" customWidth="1"/>
    <col min="11780" max="11780" width="1" style="143" customWidth="1"/>
    <col min="11781" max="11781" width="1.140625" style="143" customWidth="1"/>
    <col min="11782" max="11783" width="21" style="143" customWidth="1"/>
    <col min="11784" max="11784" width="19.28515625" style="143" customWidth="1"/>
    <col min="11785" max="11785" width="12.7109375" style="143" customWidth="1"/>
    <col min="11786" max="11786" width="2.7109375" style="143" customWidth="1"/>
    <col min="11787" max="11787" width="19.5703125" style="143" customWidth="1"/>
    <col min="11788" max="11788" width="18.5703125" style="143" customWidth="1"/>
    <col min="11789" max="11789" width="19.28515625" style="143" customWidth="1"/>
    <col min="11790" max="11790" width="12.7109375" style="143" customWidth="1"/>
    <col min="11791" max="11791" width="40.28515625" style="143" customWidth="1"/>
    <col min="11792" max="11792" width="2.7109375" style="143" customWidth="1"/>
    <col min="11793" max="11794" width="21" style="143" customWidth="1"/>
    <col min="11795" max="11795" width="19.28515625" style="143" customWidth="1"/>
    <col min="11796" max="11796" width="12.7109375" style="143" customWidth="1"/>
    <col min="11797" max="11797" width="2.7109375" style="143" customWidth="1"/>
    <col min="11798" max="11799" width="21" style="143" customWidth="1"/>
    <col min="11800" max="11800" width="19.28515625" style="143" customWidth="1"/>
    <col min="11801" max="11801" width="12.7109375" style="143" customWidth="1"/>
    <col min="11802" max="11802" width="6.28515625" style="143" customWidth="1"/>
    <col min="11803" max="11803" width="21.85546875" style="143" customWidth="1"/>
    <col min="11804" max="11804" width="1" style="143" customWidth="1"/>
    <col min="11805" max="11816" width="21.85546875" style="143" customWidth="1"/>
    <col min="11817" max="11817" width="1" style="143" customWidth="1"/>
    <col min="11818" max="11829" width="21.85546875" style="143" customWidth="1"/>
    <col min="11830" max="12032" width="9.140625" style="143"/>
    <col min="12033" max="12033" width="0" style="143" hidden="1" customWidth="1"/>
    <col min="12034" max="12034" width="12.7109375" style="143" customWidth="1"/>
    <col min="12035" max="12035" width="70.7109375" style="143" customWidth="1"/>
    <col min="12036" max="12036" width="1" style="143" customWidth="1"/>
    <col min="12037" max="12037" width="1.140625" style="143" customWidth="1"/>
    <col min="12038" max="12039" width="21" style="143" customWidth="1"/>
    <col min="12040" max="12040" width="19.28515625" style="143" customWidth="1"/>
    <col min="12041" max="12041" width="12.7109375" style="143" customWidth="1"/>
    <col min="12042" max="12042" width="2.7109375" style="143" customWidth="1"/>
    <col min="12043" max="12043" width="19.5703125" style="143" customWidth="1"/>
    <col min="12044" max="12044" width="18.5703125" style="143" customWidth="1"/>
    <col min="12045" max="12045" width="19.28515625" style="143" customWidth="1"/>
    <col min="12046" max="12046" width="12.7109375" style="143" customWidth="1"/>
    <col min="12047" max="12047" width="40.28515625" style="143" customWidth="1"/>
    <col min="12048" max="12048" width="2.7109375" style="143" customWidth="1"/>
    <col min="12049" max="12050" width="21" style="143" customWidth="1"/>
    <col min="12051" max="12051" width="19.28515625" style="143" customWidth="1"/>
    <col min="12052" max="12052" width="12.7109375" style="143" customWidth="1"/>
    <col min="12053" max="12053" width="2.7109375" style="143" customWidth="1"/>
    <col min="12054" max="12055" width="21" style="143" customWidth="1"/>
    <col min="12056" max="12056" width="19.28515625" style="143" customWidth="1"/>
    <col min="12057" max="12057" width="12.7109375" style="143" customWidth="1"/>
    <col min="12058" max="12058" width="6.28515625" style="143" customWidth="1"/>
    <col min="12059" max="12059" width="21.85546875" style="143" customWidth="1"/>
    <col min="12060" max="12060" width="1" style="143" customWidth="1"/>
    <col min="12061" max="12072" width="21.85546875" style="143" customWidth="1"/>
    <col min="12073" max="12073" width="1" style="143" customWidth="1"/>
    <col min="12074" max="12085" width="21.85546875" style="143" customWidth="1"/>
    <col min="12086" max="12288" width="9.140625" style="143"/>
    <col min="12289" max="12289" width="0" style="143" hidden="1" customWidth="1"/>
    <col min="12290" max="12290" width="12.7109375" style="143" customWidth="1"/>
    <col min="12291" max="12291" width="70.7109375" style="143" customWidth="1"/>
    <col min="12292" max="12292" width="1" style="143" customWidth="1"/>
    <col min="12293" max="12293" width="1.140625" style="143" customWidth="1"/>
    <col min="12294" max="12295" width="21" style="143" customWidth="1"/>
    <col min="12296" max="12296" width="19.28515625" style="143" customWidth="1"/>
    <col min="12297" max="12297" width="12.7109375" style="143" customWidth="1"/>
    <col min="12298" max="12298" width="2.7109375" style="143" customWidth="1"/>
    <col min="12299" max="12299" width="19.5703125" style="143" customWidth="1"/>
    <col min="12300" max="12300" width="18.5703125" style="143" customWidth="1"/>
    <col min="12301" max="12301" width="19.28515625" style="143" customWidth="1"/>
    <col min="12302" max="12302" width="12.7109375" style="143" customWidth="1"/>
    <col min="12303" max="12303" width="40.28515625" style="143" customWidth="1"/>
    <col min="12304" max="12304" width="2.7109375" style="143" customWidth="1"/>
    <col min="12305" max="12306" width="21" style="143" customWidth="1"/>
    <col min="12307" max="12307" width="19.28515625" style="143" customWidth="1"/>
    <col min="12308" max="12308" width="12.7109375" style="143" customWidth="1"/>
    <col min="12309" max="12309" width="2.7109375" style="143" customWidth="1"/>
    <col min="12310" max="12311" width="21" style="143" customWidth="1"/>
    <col min="12312" max="12312" width="19.28515625" style="143" customWidth="1"/>
    <col min="12313" max="12313" width="12.7109375" style="143" customWidth="1"/>
    <col min="12314" max="12314" width="6.28515625" style="143" customWidth="1"/>
    <col min="12315" max="12315" width="21.85546875" style="143" customWidth="1"/>
    <col min="12316" max="12316" width="1" style="143" customWidth="1"/>
    <col min="12317" max="12328" width="21.85546875" style="143" customWidth="1"/>
    <col min="12329" max="12329" width="1" style="143" customWidth="1"/>
    <col min="12330" max="12341" width="21.85546875" style="143" customWidth="1"/>
    <col min="12342" max="12544" width="9.140625" style="143"/>
    <col min="12545" max="12545" width="0" style="143" hidden="1" customWidth="1"/>
    <col min="12546" max="12546" width="12.7109375" style="143" customWidth="1"/>
    <col min="12547" max="12547" width="70.7109375" style="143" customWidth="1"/>
    <col min="12548" max="12548" width="1" style="143" customWidth="1"/>
    <col min="12549" max="12549" width="1.140625" style="143" customWidth="1"/>
    <col min="12550" max="12551" width="21" style="143" customWidth="1"/>
    <col min="12552" max="12552" width="19.28515625" style="143" customWidth="1"/>
    <col min="12553" max="12553" width="12.7109375" style="143" customWidth="1"/>
    <col min="12554" max="12554" width="2.7109375" style="143" customWidth="1"/>
    <col min="12555" max="12555" width="19.5703125" style="143" customWidth="1"/>
    <col min="12556" max="12556" width="18.5703125" style="143" customWidth="1"/>
    <col min="12557" max="12557" width="19.28515625" style="143" customWidth="1"/>
    <col min="12558" max="12558" width="12.7109375" style="143" customWidth="1"/>
    <col min="12559" max="12559" width="40.28515625" style="143" customWidth="1"/>
    <col min="12560" max="12560" width="2.7109375" style="143" customWidth="1"/>
    <col min="12561" max="12562" width="21" style="143" customWidth="1"/>
    <col min="12563" max="12563" width="19.28515625" style="143" customWidth="1"/>
    <col min="12564" max="12564" width="12.7109375" style="143" customWidth="1"/>
    <col min="12565" max="12565" width="2.7109375" style="143" customWidth="1"/>
    <col min="12566" max="12567" width="21" style="143" customWidth="1"/>
    <col min="12568" max="12568" width="19.28515625" style="143" customWidth="1"/>
    <col min="12569" max="12569" width="12.7109375" style="143" customWidth="1"/>
    <col min="12570" max="12570" width="6.28515625" style="143" customWidth="1"/>
    <col min="12571" max="12571" width="21.85546875" style="143" customWidth="1"/>
    <col min="12572" max="12572" width="1" style="143" customWidth="1"/>
    <col min="12573" max="12584" width="21.85546875" style="143" customWidth="1"/>
    <col min="12585" max="12585" width="1" style="143" customWidth="1"/>
    <col min="12586" max="12597" width="21.85546875" style="143" customWidth="1"/>
    <col min="12598" max="12800" width="9.140625" style="143"/>
    <col min="12801" max="12801" width="0" style="143" hidden="1" customWidth="1"/>
    <col min="12802" max="12802" width="12.7109375" style="143" customWidth="1"/>
    <col min="12803" max="12803" width="70.7109375" style="143" customWidth="1"/>
    <col min="12804" max="12804" width="1" style="143" customWidth="1"/>
    <col min="12805" max="12805" width="1.140625" style="143" customWidth="1"/>
    <col min="12806" max="12807" width="21" style="143" customWidth="1"/>
    <col min="12808" max="12808" width="19.28515625" style="143" customWidth="1"/>
    <col min="12809" max="12809" width="12.7109375" style="143" customWidth="1"/>
    <col min="12810" max="12810" width="2.7109375" style="143" customWidth="1"/>
    <col min="12811" max="12811" width="19.5703125" style="143" customWidth="1"/>
    <col min="12812" max="12812" width="18.5703125" style="143" customWidth="1"/>
    <col min="12813" max="12813" width="19.28515625" style="143" customWidth="1"/>
    <col min="12814" max="12814" width="12.7109375" style="143" customWidth="1"/>
    <col min="12815" max="12815" width="40.28515625" style="143" customWidth="1"/>
    <col min="12816" max="12816" width="2.7109375" style="143" customWidth="1"/>
    <col min="12817" max="12818" width="21" style="143" customWidth="1"/>
    <col min="12819" max="12819" width="19.28515625" style="143" customWidth="1"/>
    <col min="12820" max="12820" width="12.7109375" style="143" customWidth="1"/>
    <col min="12821" max="12821" width="2.7109375" style="143" customWidth="1"/>
    <col min="12822" max="12823" width="21" style="143" customWidth="1"/>
    <col min="12824" max="12824" width="19.28515625" style="143" customWidth="1"/>
    <col min="12825" max="12825" width="12.7109375" style="143" customWidth="1"/>
    <col min="12826" max="12826" width="6.28515625" style="143" customWidth="1"/>
    <col min="12827" max="12827" width="21.85546875" style="143" customWidth="1"/>
    <col min="12828" max="12828" width="1" style="143" customWidth="1"/>
    <col min="12829" max="12840" width="21.85546875" style="143" customWidth="1"/>
    <col min="12841" max="12841" width="1" style="143" customWidth="1"/>
    <col min="12842" max="12853" width="21.85546875" style="143" customWidth="1"/>
    <col min="12854" max="13056" width="9.140625" style="143"/>
    <col min="13057" max="13057" width="0" style="143" hidden="1" customWidth="1"/>
    <col min="13058" max="13058" width="12.7109375" style="143" customWidth="1"/>
    <col min="13059" max="13059" width="70.7109375" style="143" customWidth="1"/>
    <col min="13060" max="13060" width="1" style="143" customWidth="1"/>
    <col min="13061" max="13061" width="1.140625" style="143" customWidth="1"/>
    <col min="13062" max="13063" width="21" style="143" customWidth="1"/>
    <col min="13064" max="13064" width="19.28515625" style="143" customWidth="1"/>
    <col min="13065" max="13065" width="12.7109375" style="143" customWidth="1"/>
    <col min="13066" max="13066" width="2.7109375" style="143" customWidth="1"/>
    <col min="13067" max="13067" width="19.5703125" style="143" customWidth="1"/>
    <col min="13068" max="13068" width="18.5703125" style="143" customWidth="1"/>
    <col min="13069" max="13069" width="19.28515625" style="143" customWidth="1"/>
    <col min="13070" max="13070" width="12.7109375" style="143" customWidth="1"/>
    <col min="13071" max="13071" width="40.28515625" style="143" customWidth="1"/>
    <col min="13072" max="13072" width="2.7109375" style="143" customWidth="1"/>
    <col min="13073" max="13074" width="21" style="143" customWidth="1"/>
    <col min="13075" max="13075" width="19.28515625" style="143" customWidth="1"/>
    <col min="13076" max="13076" width="12.7109375" style="143" customWidth="1"/>
    <col min="13077" max="13077" width="2.7109375" style="143" customWidth="1"/>
    <col min="13078" max="13079" width="21" style="143" customWidth="1"/>
    <col min="13080" max="13080" width="19.28515625" style="143" customWidth="1"/>
    <col min="13081" max="13081" width="12.7109375" style="143" customWidth="1"/>
    <col min="13082" max="13082" width="6.28515625" style="143" customWidth="1"/>
    <col min="13083" max="13083" width="21.85546875" style="143" customWidth="1"/>
    <col min="13084" max="13084" width="1" style="143" customWidth="1"/>
    <col min="13085" max="13096" width="21.85546875" style="143" customWidth="1"/>
    <col min="13097" max="13097" width="1" style="143" customWidth="1"/>
    <col min="13098" max="13109" width="21.85546875" style="143" customWidth="1"/>
    <col min="13110" max="13312" width="9.140625" style="143"/>
    <col min="13313" max="13313" width="0" style="143" hidden="1" customWidth="1"/>
    <col min="13314" max="13314" width="12.7109375" style="143" customWidth="1"/>
    <col min="13315" max="13315" width="70.7109375" style="143" customWidth="1"/>
    <col min="13316" max="13316" width="1" style="143" customWidth="1"/>
    <col min="13317" max="13317" width="1.140625" style="143" customWidth="1"/>
    <col min="13318" max="13319" width="21" style="143" customWidth="1"/>
    <col min="13320" max="13320" width="19.28515625" style="143" customWidth="1"/>
    <col min="13321" max="13321" width="12.7109375" style="143" customWidth="1"/>
    <col min="13322" max="13322" width="2.7109375" style="143" customWidth="1"/>
    <col min="13323" max="13323" width="19.5703125" style="143" customWidth="1"/>
    <col min="13324" max="13324" width="18.5703125" style="143" customWidth="1"/>
    <col min="13325" max="13325" width="19.28515625" style="143" customWidth="1"/>
    <col min="13326" max="13326" width="12.7109375" style="143" customWidth="1"/>
    <col min="13327" max="13327" width="40.28515625" style="143" customWidth="1"/>
    <col min="13328" max="13328" width="2.7109375" style="143" customWidth="1"/>
    <col min="13329" max="13330" width="21" style="143" customWidth="1"/>
    <col min="13331" max="13331" width="19.28515625" style="143" customWidth="1"/>
    <col min="13332" max="13332" width="12.7109375" style="143" customWidth="1"/>
    <col min="13333" max="13333" width="2.7109375" style="143" customWidth="1"/>
    <col min="13334" max="13335" width="21" style="143" customWidth="1"/>
    <col min="13336" max="13336" width="19.28515625" style="143" customWidth="1"/>
    <col min="13337" max="13337" width="12.7109375" style="143" customWidth="1"/>
    <col min="13338" max="13338" width="6.28515625" style="143" customWidth="1"/>
    <col min="13339" max="13339" width="21.85546875" style="143" customWidth="1"/>
    <col min="13340" max="13340" width="1" style="143" customWidth="1"/>
    <col min="13341" max="13352" width="21.85546875" style="143" customWidth="1"/>
    <col min="13353" max="13353" width="1" style="143" customWidth="1"/>
    <col min="13354" max="13365" width="21.85546875" style="143" customWidth="1"/>
    <col min="13366" max="13568" width="9.140625" style="143"/>
    <col min="13569" max="13569" width="0" style="143" hidden="1" customWidth="1"/>
    <col min="13570" max="13570" width="12.7109375" style="143" customWidth="1"/>
    <col min="13571" max="13571" width="70.7109375" style="143" customWidth="1"/>
    <col min="13572" max="13572" width="1" style="143" customWidth="1"/>
    <col min="13573" max="13573" width="1.140625" style="143" customWidth="1"/>
    <col min="13574" max="13575" width="21" style="143" customWidth="1"/>
    <col min="13576" max="13576" width="19.28515625" style="143" customWidth="1"/>
    <col min="13577" max="13577" width="12.7109375" style="143" customWidth="1"/>
    <col min="13578" max="13578" width="2.7109375" style="143" customWidth="1"/>
    <col min="13579" max="13579" width="19.5703125" style="143" customWidth="1"/>
    <col min="13580" max="13580" width="18.5703125" style="143" customWidth="1"/>
    <col min="13581" max="13581" width="19.28515625" style="143" customWidth="1"/>
    <col min="13582" max="13582" width="12.7109375" style="143" customWidth="1"/>
    <col min="13583" max="13583" width="40.28515625" style="143" customWidth="1"/>
    <col min="13584" max="13584" width="2.7109375" style="143" customWidth="1"/>
    <col min="13585" max="13586" width="21" style="143" customWidth="1"/>
    <col min="13587" max="13587" width="19.28515625" style="143" customWidth="1"/>
    <col min="13588" max="13588" width="12.7109375" style="143" customWidth="1"/>
    <col min="13589" max="13589" width="2.7109375" style="143" customWidth="1"/>
    <col min="13590" max="13591" width="21" style="143" customWidth="1"/>
    <col min="13592" max="13592" width="19.28515625" style="143" customWidth="1"/>
    <col min="13593" max="13593" width="12.7109375" style="143" customWidth="1"/>
    <col min="13594" max="13594" width="6.28515625" style="143" customWidth="1"/>
    <col min="13595" max="13595" width="21.85546875" style="143" customWidth="1"/>
    <col min="13596" max="13596" width="1" style="143" customWidth="1"/>
    <col min="13597" max="13608" width="21.85546875" style="143" customWidth="1"/>
    <col min="13609" max="13609" width="1" style="143" customWidth="1"/>
    <col min="13610" max="13621" width="21.85546875" style="143" customWidth="1"/>
    <col min="13622" max="13824" width="9.140625" style="143"/>
    <col min="13825" max="13825" width="0" style="143" hidden="1" customWidth="1"/>
    <col min="13826" max="13826" width="12.7109375" style="143" customWidth="1"/>
    <col min="13827" max="13827" width="70.7109375" style="143" customWidth="1"/>
    <col min="13828" max="13828" width="1" style="143" customWidth="1"/>
    <col min="13829" max="13829" width="1.140625" style="143" customWidth="1"/>
    <col min="13830" max="13831" width="21" style="143" customWidth="1"/>
    <col min="13832" max="13832" width="19.28515625" style="143" customWidth="1"/>
    <col min="13833" max="13833" width="12.7109375" style="143" customWidth="1"/>
    <col min="13834" max="13834" width="2.7109375" style="143" customWidth="1"/>
    <col min="13835" max="13835" width="19.5703125" style="143" customWidth="1"/>
    <col min="13836" max="13836" width="18.5703125" style="143" customWidth="1"/>
    <col min="13837" max="13837" width="19.28515625" style="143" customWidth="1"/>
    <col min="13838" max="13838" width="12.7109375" style="143" customWidth="1"/>
    <col min="13839" max="13839" width="40.28515625" style="143" customWidth="1"/>
    <col min="13840" max="13840" width="2.7109375" style="143" customWidth="1"/>
    <col min="13841" max="13842" width="21" style="143" customWidth="1"/>
    <col min="13843" max="13843" width="19.28515625" style="143" customWidth="1"/>
    <col min="13844" max="13844" width="12.7109375" style="143" customWidth="1"/>
    <col min="13845" max="13845" width="2.7109375" style="143" customWidth="1"/>
    <col min="13846" max="13847" width="21" style="143" customWidth="1"/>
    <col min="13848" max="13848" width="19.28515625" style="143" customWidth="1"/>
    <col min="13849" max="13849" width="12.7109375" style="143" customWidth="1"/>
    <col min="13850" max="13850" width="6.28515625" style="143" customWidth="1"/>
    <col min="13851" max="13851" width="21.85546875" style="143" customWidth="1"/>
    <col min="13852" max="13852" width="1" style="143" customWidth="1"/>
    <col min="13853" max="13864" width="21.85546875" style="143" customWidth="1"/>
    <col min="13865" max="13865" width="1" style="143" customWidth="1"/>
    <col min="13866" max="13877" width="21.85546875" style="143" customWidth="1"/>
    <col min="13878" max="14080" width="9.140625" style="143"/>
    <col min="14081" max="14081" width="0" style="143" hidden="1" customWidth="1"/>
    <col min="14082" max="14082" width="12.7109375" style="143" customWidth="1"/>
    <col min="14083" max="14083" width="70.7109375" style="143" customWidth="1"/>
    <col min="14084" max="14084" width="1" style="143" customWidth="1"/>
    <col min="14085" max="14085" width="1.140625" style="143" customWidth="1"/>
    <col min="14086" max="14087" width="21" style="143" customWidth="1"/>
    <col min="14088" max="14088" width="19.28515625" style="143" customWidth="1"/>
    <col min="14089" max="14089" width="12.7109375" style="143" customWidth="1"/>
    <col min="14090" max="14090" width="2.7109375" style="143" customWidth="1"/>
    <col min="14091" max="14091" width="19.5703125" style="143" customWidth="1"/>
    <col min="14092" max="14092" width="18.5703125" style="143" customWidth="1"/>
    <col min="14093" max="14093" width="19.28515625" style="143" customWidth="1"/>
    <col min="14094" max="14094" width="12.7109375" style="143" customWidth="1"/>
    <col min="14095" max="14095" width="40.28515625" style="143" customWidth="1"/>
    <col min="14096" max="14096" width="2.7109375" style="143" customWidth="1"/>
    <col min="14097" max="14098" width="21" style="143" customWidth="1"/>
    <col min="14099" max="14099" width="19.28515625" style="143" customWidth="1"/>
    <col min="14100" max="14100" width="12.7109375" style="143" customWidth="1"/>
    <col min="14101" max="14101" width="2.7109375" style="143" customWidth="1"/>
    <col min="14102" max="14103" width="21" style="143" customWidth="1"/>
    <col min="14104" max="14104" width="19.28515625" style="143" customWidth="1"/>
    <col min="14105" max="14105" width="12.7109375" style="143" customWidth="1"/>
    <col min="14106" max="14106" width="6.28515625" style="143" customWidth="1"/>
    <col min="14107" max="14107" width="21.85546875" style="143" customWidth="1"/>
    <col min="14108" max="14108" width="1" style="143" customWidth="1"/>
    <col min="14109" max="14120" width="21.85546875" style="143" customWidth="1"/>
    <col min="14121" max="14121" width="1" style="143" customWidth="1"/>
    <col min="14122" max="14133" width="21.85546875" style="143" customWidth="1"/>
    <col min="14134" max="14336" width="9.140625" style="143"/>
    <col min="14337" max="14337" width="0" style="143" hidden="1" customWidth="1"/>
    <col min="14338" max="14338" width="12.7109375" style="143" customWidth="1"/>
    <col min="14339" max="14339" width="70.7109375" style="143" customWidth="1"/>
    <col min="14340" max="14340" width="1" style="143" customWidth="1"/>
    <col min="14341" max="14341" width="1.140625" style="143" customWidth="1"/>
    <col min="14342" max="14343" width="21" style="143" customWidth="1"/>
    <col min="14344" max="14344" width="19.28515625" style="143" customWidth="1"/>
    <col min="14345" max="14345" width="12.7109375" style="143" customWidth="1"/>
    <col min="14346" max="14346" width="2.7109375" style="143" customWidth="1"/>
    <col min="14347" max="14347" width="19.5703125" style="143" customWidth="1"/>
    <col min="14348" max="14348" width="18.5703125" style="143" customWidth="1"/>
    <col min="14349" max="14349" width="19.28515625" style="143" customWidth="1"/>
    <col min="14350" max="14350" width="12.7109375" style="143" customWidth="1"/>
    <col min="14351" max="14351" width="40.28515625" style="143" customWidth="1"/>
    <col min="14352" max="14352" width="2.7109375" style="143" customWidth="1"/>
    <col min="14353" max="14354" width="21" style="143" customWidth="1"/>
    <col min="14355" max="14355" width="19.28515625" style="143" customWidth="1"/>
    <col min="14356" max="14356" width="12.7109375" style="143" customWidth="1"/>
    <col min="14357" max="14357" width="2.7109375" style="143" customWidth="1"/>
    <col min="14358" max="14359" width="21" style="143" customWidth="1"/>
    <col min="14360" max="14360" width="19.28515625" style="143" customWidth="1"/>
    <col min="14361" max="14361" width="12.7109375" style="143" customWidth="1"/>
    <col min="14362" max="14362" width="6.28515625" style="143" customWidth="1"/>
    <col min="14363" max="14363" width="21.85546875" style="143" customWidth="1"/>
    <col min="14364" max="14364" width="1" style="143" customWidth="1"/>
    <col min="14365" max="14376" width="21.85546875" style="143" customWidth="1"/>
    <col min="14377" max="14377" width="1" style="143" customWidth="1"/>
    <col min="14378" max="14389" width="21.85546875" style="143" customWidth="1"/>
    <col min="14390" max="14592" width="9.140625" style="143"/>
    <col min="14593" max="14593" width="0" style="143" hidden="1" customWidth="1"/>
    <col min="14594" max="14594" width="12.7109375" style="143" customWidth="1"/>
    <col min="14595" max="14595" width="70.7109375" style="143" customWidth="1"/>
    <col min="14596" max="14596" width="1" style="143" customWidth="1"/>
    <col min="14597" max="14597" width="1.140625" style="143" customWidth="1"/>
    <col min="14598" max="14599" width="21" style="143" customWidth="1"/>
    <col min="14600" max="14600" width="19.28515625" style="143" customWidth="1"/>
    <col min="14601" max="14601" width="12.7109375" style="143" customWidth="1"/>
    <col min="14602" max="14602" width="2.7109375" style="143" customWidth="1"/>
    <col min="14603" max="14603" width="19.5703125" style="143" customWidth="1"/>
    <col min="14604" max="14604" width="18.5703125" style="143" customWidth="1"/>
    <col min="14605" max="14605" width="19.28515625" style="143" customWidth="1"/>
    <col min="14606" max="14606" width="12.7109375" style="143" customWidth="1"/>
    <col min="14607" max="14607" width="40.28515625" style="143" customWidth="1"/>
    <col min="14608" max="14608" width="2.7109375" style="143" customWidth="1"/>
    <col min="14609" max="14610" width="21" style="143" customWidth="1"/>
    <col min="14611" max="14611" width="19.28515625" style="143" customWidth="1"/>
    <col min="14612" max="14612" width="12.7109375" style="143" customWidth="1"/>
    <col min="14613" max="14613" width="2.7109375" style="143" customWidth="1"/>
    <col min="14614" max="14615" width="21" style="143" customWidth="1"/>
    <col min="14616" max="14616" width="19.28515625" style="143" customWidth="1"/>
    <col min="14617" max="14617" width="12.7109375" style="143" customWidth="1"/>
    <col min="14618" max="14618" width="6.28515625" style="143" customWidth="1"/>
    <col min="14619" max="14619" width="21.85546875" style="143" customWidth="1"/>
    <col min="14620" max="14620" width="1" style="143" customWidth="1"/>
    <col min="14621" max="14632" width="21.85546875" style="143" customWidth="1"/>
    <col min="14633" max="14633" width="1" style="143" customWidth="1"/>
    <col min="14634" max="14645" width="21.85546875" style="143" customWidth="1"/>
    <col min="14646" max="14848" width="9.140625" style="143"/>
    <col min="14849" max="14849" width="0" style="143" hidden="1" customWidth="1"/>
    <col min="14850" max="14850" width="12.7109375" style="143" customWidth="1"/>
    <col min="14851" max="14851" width="70.7109375" style="143" customWidth="1"/>
    <col min="14852" max="14852" width="1" style="143" customWidth="1"/>
    <col min="14853" max="14853" width="1.140625" style="143" customWidth="1"/>
    <col min="14854" max="14855" width="21" style="143" customWidth="1"/>
    <col min="14856" max="14856" width="19.28515625" style="143" customWidth="1"/>
    <col min="14857" max="14857" width="12.7109375" style="143" customWidth="1"/>
    <col min="14858" max="14858" width="2.7109375" style="143" customWidth="1"/>
    <col min="14859" max="14859" width="19.5703125" style="143" customWidth="1"/>
    <col min="14860" max="14860" width="18.5703125" style="143" customWidth="1"/>
    <col min="14861" max="14861" width="19.28515625" style="143" customWidth="1"/>
    <col min="14862" max="14862" width="12.7109375" style="143" customWidth="1"/>
    <col min="14863" max="14863" width="40.28515625" style="143" customWidth="1"/>
    <col min="14864" max="14864" width="2.7109375" style="143" customWidth="1"/>
    <col min="14865" max="14866" width="21" style="143" customWidth="1"/>
    <col min="14867" max="14867" width="19.28515625" style="143" customWidth="1"/>
    <col min="14868" max="14868" width="12.7109375" style="143" customWidth="1"/>
    <col min="14869" max="14869" width="2.7109375" style="143" customWidth="1"/>
    <col min="14870" max="14871" width="21" style="143" customWidth="1"/>
    <col min="14872" max="14872" width="19.28515625" style="143" customWidth="1"/>
    <col min="14873" max="14873" width="12.7109375" style="143" customWidth="1"/>
    <col min="14874" max="14874" width="6.28515625" style="143" customWidth="1"/>
    <col min="14875" max="14875" width="21.85546875" style="143" customWidth="1"/>
    <col min="14876" max="14876" width="1" style="143" customWidth="1"/>
    <col min="14877" max="14888" width="21.85546875" style="143" customWidth="1"/>
    <col min="14889" max="14889" width="1" style="143" customWidth="1"/>
    <col min="14890" max="14901" width="21.85546875" style="143" customWidth="1"/>
    <col min="14902" max="15104" width="9.140625" style="143"/>
    <col min="15105" max="15105" width="0" style="143" hidden="1" customWidth="1"/>
    <col min="15106" max="15106" width="12.7109375" style="143" customWidth="1"/>
    <col min="15107" max="15107" width="70.7109375" style="143" customWidth="1"/>
    <col min="15108" max="15108" width="1" style="143" customWidth="1"/>
    <col min="15109" max="15109" width="1.140625" style="143" customWidth="1"/>
    <col min="15110" max="15111" width="21" style="143" customWidth="1"/>
    <col min="15112" max="15112" width="19.28515625" style="143" customWidth="1"/>
    <col min="15113" max="15113" width="12.7109375" style="143" customWidth="1"/>
    <col min="15114" max="15114" width="2.7109375" style="143" customWidth="1"/>
    <col min="15115" max="15115" width="19.5703125" style="143" customWidth="1"/>
    <col min="15116" max="15116" width="18.5703125" style="143" customWidth="1"/>
    <col min="15117" max="15117" width="19.28515625" style="143" customWidth="1"/>
    <col min="15118" max="15118" width="12.7109375" style="143" customWidth="1"/>
    <col min="15119" max="15119" width="40.28515625" style="143" customWidth="1"/>
    <col min="15120" max="15120" width="2.7109375" style="143" customWidth="1"/>
    <col min="15121" max="15122" width="21" style="143" customWidth="1"/>
    <col min="15123" max="15123" width="19.28515625" style="143" customWidth="1"/>
    <col min="15124" max="15124" width="12.7109375" style="143" customWidth="1"/>
    <col min="15125" max="15125" width="2.7109375" style="143" customWidth="1"/>
    <col min="15126" max="15127" width="21" style="143" customWidth="1"/>
    <col min="15128" max="15128" width="19.28515625" style="143" customWidth="1"/>
    <col min="15129" max="15129" width="12.7109375" style="143" customWidth="1"/>
    <col min="15130" max="15130" width="6.28515625" style="143" customWidth="1"/>
    <col min="15131" max="15131" width="21.85546875" style="143" customWidth="1"/>
    <col min="15132" max="15132" width="1" style="143" customWidth="1"/>
    <col min="15133" max="15144" width="21.85546875" style="143" customWidth="1"/>
    <col min="15145" max="15145" width="1" style="143" customWidth="1"/>
    <col min="15146" max="15157" width="21.85546875" style="143" customWidth="1"/>
    <col min="15158" max="15360" width="9.140625" style="143"/>
    <col min="15361" max="15361" width="0" style="143" hidden="1" customWidth="1"/>
    <col min="15362" max="15362" width="12.7109375" style="143" customWidth="1"/>
    <col min="15363" max="15363" width="70.7109375" style="143" customWidth="1"/>
    <col min="15364" max="15364" width="1" style="143" customWidth="1"/>
    <col min="15365" max="15365" width="1.140625" style="143" customWidth="1"/>
    <col min="15366" max="15367" width="21" style="143" customWidth="1"/>
    <col min="15368" max="15368" width="19.28515625" style="143" customWidth="1"/>
    <col min="15369" max="15369" width="12.7109375" style="143" customWidth="1"/>
    <col min="15370" max="15370" width="2.7109375" style="143" customWidth="1"/>
    <col min="15371" max="15371" width="19.5703125" style="143" customWidth="1"/>
    <col min="15372" max="15372" width="18.5703125" style="143" customWidth="1"/>
    <col min="15373" max="15373" width="19.28515625" style="143" customWidth="1"/>
    <col min="15374" max="15374" width="12.7109375" style="143" customWidth="1"/>
    <col min="15375" max="15375" width="40.28515625" style="143" customWidth="1"/>
    <col min="15376" max="15376" width="2.7109375" style="143" customWidth="1"/>
    <col min="15377" max="15378" width="21" style="143" customWidth="1"/>
    <col min="15379" max="15379" width="19.28515625" style="143" customWidth="1"/>
    <col min="15380" max="15380" width="12.7109375" style="143" customWidth="1"/>
    <col min="15381" max="15381" width="2.7109375" style="143" customWidth="1"/>
    <col min="15382" max="15383" width="21" style="143" customWidth="1"/>
    <col min="15384" max="15384" width="19.28515625" style="143" customWidth="1"/>
    <col min="15385" max="15385" width="12.7109375" style="143" customWidth="1"/>
    <col min="15386" max="15386" width="6.28515625" style="143" customWidth="1"/>
    <col min="15387" max="15387" width="21.85546875" style="143" customWidth="1"/>
    <col min="15388" max="15388" width="1" style="143" customWidth="1"/>
    <col min="15389" max="15400" width="21.85546875" style="143" customWidth="1"/>
    <col min="15401" max="15401" width="1" style="143" customWidth="1"/>
    <col min="15402" max="15413" width="21.85546875" style="143" customWidth="1"/>
    <col min="15414" max="15616" width="9.140625" style="143"/>
    <col min="15617" max="15617" width="0" style="143" hidden="1" customWidth="1"/>
    <col min="15618" max="15618" width="12.7109375" style="143" customWidth="1"/>
    <col min="15619" max="15619" width="70.7109375" style="143" customWidth="1"/>
    <col min="15620" max="15620" width="1" style="143" customWidth="1"/>
    <col min="15621" max="15621" width="1.140625" style="143" customWidth="1"/>
    <col min="15622" max="15623" width="21" style="143" customWidth="1"/>
    <col min="15624" max="15624" width="19.28515625" style="143" customWidth="1"/>
    <col min="15625" max="15625" width="12.7109375" style="143" customWidth="1"/>
    <col min="15626" max="15626" width="2.7109375" style="143" customWidth="1"/>
    <col min="15627" max="15627" width="19.5703125" style="143" customWidth="1"/>
    <col min="15628" max="15628" width="18.5703125" style="143" customWidth="1"/>
    <col min="15629" max="15629" width="19.28515625" style="143" customWidth="1"/>
    <col min="15630" max="15630" width="12.7109375" style="143" customWidth="1"/>
    <col min="15631" max="15631" width="40.28515625" style="143" customWidth="1"/>
    <col min="15632" max="15632" width="2.7109375" style="143" customWidth="1"/>
    <col min="15633" max="15634" width="21" style="143" customWidth="1"/>
    <col min="15635" max="15635" width="19.28515625" style="143" customWidth="1"/>
    <col min="15636" max="15636" width="12.7109375" style="143" customWidth="1"/>
    <col min="15637" max="15637" width="2.7109375" style="143" customWidth="1"/>
    <col min="15638" max="15639" width="21" style="143" customWidth="1"/>
    <col min="15640" max="15640" width="19.28515625" style="143" customWidth="1"/>
    <col min="15641" max="15641" width="12.7109375" style="143" customWidth="1"/>
    <col min="15642" max="15642" width="6.28515625" style="143" customWidth="1"/>
    <col min="15643" max="15643" width="21.85546875" style="143" customWidth="1"/>
    <col min="15644" max="15644" width="1" style="143" customWidth="1"/>
    <col min="15645" max="15656" width="21.85546875" style="143" customWidth="1"/>
    <col min="15657" max="15657" width="1" style="143" customWidth="1"/>
    <col min="15658" max="15669" width="21.85546875" style="143" customWidth="1"/>
    <col min="15670" max="15872" width="9.140625" style="143"/>
    <col min="15873" max="15873" width="0" style="143" hidden="1" customWidth="1"/>
    <col min="15874" max="15874" width="12.7109375" style="143" customWidth="1"/>
    <col min="15875" max="15875" width="70.7109375" style="143" customWidth="1"/>
    <col min="15876" max="15876" width="1" style="143" customWidth="1"/>
    <col min="15877" max="15877" width="1.140625" style="143" customWidth="1"/>
    <col min="15878" max="15879" width="21" style="143" customWidth="1"/>
    <col min="15880" max="15880" width="19.28515625" style="143" customWidth="1"/>
    <col min="15881" max="15881" width="12.7109375" style="143" customWidth="1"/>
    <col min="15882" max="15882" width="2.7109375" style="143" customWidth="1"/>
    <col min="15883" max="15883" width="19.5703125" style="143" customWidth="1"/>
    <col min="15884" max="15884" width="18.5703125" style="143" customWidth="1"/>
    <col min="15885" max="15885" width="19.28515625" style="143" customWidth="1"/>
    <col min="15886" max="15886" width="12.7109375" style="143" customWidth="1"/>
    <col min="15887" max="15887" width="40.28515625" style="143" customWidth="1"/>
    <col min="15888" max="15888" width="2.7109375" style="143" customWidth="1"/>
    <col min="15889" max="15890" width="21" style="143" customWidth="1"/>
    <col min="15891" max="15891" width="19.28515625" style="143" customWidth="1"/>
    <col min="15892" max="15892" width="12.7109375" style="143" customWidth="1"/>
    <col min="15893" max="15893" width="2.7109375" style="143" customWidth="1"/>
    <col min="15894" max="15895" width="21" style="143" customWidth="1"/>
    <col min="15896" max="15896" width="19.28515625" style="143" customWidth="1"/>
    <col min="15897" max="15897" width="12.7109375" style="143" customWidth="1"/>
    <col min="15898" max="15898" width="6.28515625" style="143" customWidth="1"/>
    <col min="15899" max="15899" width="21.85546875" style="143" customWidth="1"/>
    <col min="15900" max="15900" width="1" style="143" customWidth="1"/>
    <col min="15901" max="15912" width="21.85546875" style="143" customWidth="1"/>
    <col min="15913" max="15913" width="1" style="143" customWidth="1"/>
    <col min="15914" max="15925" width="21.85546875" style="143" customWidth="1"/>
    <col min="15926" max="16128" width="9.140625" style="143"/>
    <col min="16129" max="16129" width="0" style="143" hidden="1" customWidth="1"/>
    <col min="16130" max="16130" width="12.7109375" style="143" customWidth="1"/>
    <col min="16131" max="16131" width="70.7109375" style="143" customWidth="1"/>
    <col min="16132" max="16132" width="1" style="143" customWidth="1"/>
    <col min="16133" max="16133" width="1.140625" style="143" customWidth="1"/>
    <col min="16134" max="16135" width="21" style="143" customWidth="1"/>
    <col min="16136" max="16136" width="19.28515625" style="143" customWidth="1"/>
    <col min="16137" max="16137" width="12.7109375" style="143" customWidth="1"/>
    <col min="16138" max="16138" width="2.7109375" style="143" customWidth="1"/>
    <col min="16139" max="16139" width="19.5703125" style="143" customWidth="1"/>
    <col min="16140" max="16140" width="18.5703125" style="143" customWidth="1"/>
    <col min="16141" max="16141" width="19.28515625" style="143" customWidth="1"/>
    <col min="16142" max="16142" width="12.7109375" style="143" customWidth="1"/>
    <col min="16143" max="16143" width="40.28515625" style="143" customWidth="1"/>
    <col min="16144" max="16144" width="2.7109375" style="143" customWidth="1"/>
    <col min="16145" max="16146" width="21" style="143" customWidth="1"/>
    <col min="16147" max="16147" width="19.28515625" style="143" customWidth="1"/>
    <col min="16148" max="16148" width="12.7109375" style="143" customWidth="1"/>
    <col min="16149" max="16149" width="2.7109375" style="143" customWidth="1"/>
    <col min="16150" max="16151" width="21" style="143" customWidth="1"/>
    <col min="16152" max="16152" width="19.28515625" style="143" customWidth="1"/>
    <col min="16153" max="16153" width="12.7109375" style="143" customWidth="1"/>
    <col min="16154" max="16154" width="6.28515625" style="143" customWidth="1"/>
    <col min="16155" max="16155" width="21.85546875" style="143" customWidth="1"/>
    <col min="16156" max="16156" width="1" style="143" customWidth="1"/>
    <col min="16157" max="16168" width="21.85546875" style="143" customWidth="1"/>
    <col min="16169" max="16169" width="1" style="143" customWidth="1"/>
    <col min="16170" max="16181" width="21.85546875" style="143" customWidth="1"/>
    <col min="16182" max="16384" width="9.140625" style="143"/>
  </cols>
  <sheetData>
    <row r="1" spans="1:53" s="129" customFormat="1" ht="11.25" hidden="1" customHeight="1">
      <c r="A1" s="129" t="s">
        <v>116</v>
      </c>
      <c r="B1" s="130" t="s">
        <v>117</v>
      </c>
      <c r="C1" s="131" t="s">
        <v>118</v>
      </c>
      <c r="D1" s="132"/>
      <c r="E1" s="133"/>
      <c r="F1" s="134" t="s">
        <v>119</v>
      </c>
      <c r="G1" s="134" t="s">
        <v>120</v>
      </c>
      <c r="H1" s="135" t="s">
        <v>121</v>
      </c>
      <c r="I1" s="136" t="s">
        <v>121</v>
      </c>
      <c r="J1" s="137"/>
      <c r="K1" s="134" t="s">
        <v>122</v>
      </c>
      <c r="L1" s="134" t="s">
        <v>123</v>
      </c>
      <c r="M1" s="135" t="s">
        <v>121</v>
      </c>
      <c r="N1" s="136" t="s">
        <v>121</v>
      </c>
      <c r="O1" s="138"/>
      <c r="P1" s="137"/>
      <c r="Q1" s="134" t="s">
        <v>124</v>
      </c>
      <c r="R1" s="134" t="s">
        <v>125</v>
      </c>
      <c r="S1" s="135" t="s">
        <v>121</v>
      </c>
      <c r="T1" s="136" t="s">
        <v>121</v>
      </c>
      <c r="U1" s="137"/>
      <c r="V1" s="134" t="s">
        <v>126</v>
      </c>
      <c r="W1" s="134" t="s">
        <v>127</v>
      </c>
      <c r="X1" s="135" t="s">
        <v>121</v>
      </c>
      <c r="Y1" s="136" t="s">
        <v>121</v>
      </c>
      <c r="Z1" s="139"/>
      <c r="AA1" s="140" t="s">
        <v>128</v>
      </c>
      <c r="AB1" s="141"/>
      <c r="AC1" s="142" t="s">
        <v>129</v>
      </c>
      <c r="AD1" s="142" t="s">
        <v>130</v>
      </c>
      <c r="AE1" s="142" t="s">
        <v>131</v>
      </c>
      <c r="AF1" s="142" t="s">
        <v>132</v>
      </c>
      <c r="AG1" s="142" t="s">
        <v>133</v>
      </c>
      <c r="AH1" s="142" t="s">
        <v>134</v>
      </c>
      <c r="AI1" s="142" t="s">
        <v>135</v>
      </c>
      <c r="AJ1" s="142" t="s">
        <v>136</v>
      </c>
      <c r="AK1" s="142" t="s">
        <v>137</v>
      </c>
      <c r="AL1" s="142" t="s">
        <v>138</v>
      </c>
      <c r="AM1" s="142" t="s">
        <v>139</v>
      </c>
      <c r="AN1" s="142" t="s">
        <v>140</v>
      </c>
      <c r="AO1" s="141"/>
      <c r="AP1" s="142" t="s">
        <v>141</v>
      </c>
      <c r="AQ1" s="142" t="s">
        <v>142</v>
      </c>
      <c r="AR1" s="142" t="s">
        <v>143</v>
      </c>
      <c r="AS1" s="142" t="s">
        <v>144</v>
      </c>
      <c r="AT1" s="142" t="s">
        <v>145</v>
      </c>
      <c r="AU1" s="142" t="s">
        <v>146</v>
      </c>
      <c r="AV1" s="142" t="s">
        <v>147</v>
      </c>
      <c r="AW1" s="142" t="s">
        <v>148</v>
      </c>
      <c r="AX1" s="142" t="s">
        <v>149</v>
      </c>
      <c r="AY1" s="142" t="s">
        <v>150</v>
      </c>
      <c r="AZ1" s="142" t="s">
        <v>151</v>
      </c>
      <c r="BA1" s="142" t="s">
        <v>152</v>
      </c>
    </row>
    <row r="2" spans="1:53">
      <c r="C2" s="144" t="s">
        <v>153</v>
      </c>
      <c r="D2" s="145"/>
      <c r="E2" s="146"/>
      <c r="F2" s="147"/>
      <c r="G2" s="147" t="s">
        <v>153</v>
      </c>
      <c r="H2" s="147"/>
      <c r="I2" s="148"/>
      <c r="J2" s="149"/>
      <c r="K2" s="147"/>
      <c r="L2" s="147" t="s">
        <v>153</v>
      </c>
      <c r="M2" s="147"/>
      <c r="N2" s="148"/>
      <c r="O2" s="150"/>
      <c r="P2" s="149"/>
      <c r="Q2" s="147"/>
      <c r="R2" s="147" t="s">
        <v>153</v>
      </c>
      <c r="S2" s="147"/>
      <c r="T2" s="148"/>
      <c r="U2" s="149"/>
      <c r="V2" s="147"/>
      <c r="W2" s="147" t="s">
        <v>153</v>
      </c>
      <c r="X2" s="147"/>
      <c r="Y2" s="148"/>
      <c r="Z2" s="151"/>
      <c r="AA2" s="152" t="s">
        <v>153</v>
      </c>
      <c r="AB2" s="153"/>
      <c r="AC2" s="154"/>
      <c r="AD2" s="154"/>
      <c r="AE2" s="154"/>
      <c r="AF2" s="154"/>
      <c r="AG2" s="154"/>
      <c r="AH2" s="154"/>
      <c r="AI2" s="154"/>
      <c r="AJ2" s="154"/>
      <c r="AN2" s="156"/>
      <c r="AO2" s="153"/>
      <c r="AP2" s="157" t="s">
        <v>153</v>
      </c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6"/>
    </row>
    <row r="3" spans="1:53">
      <c r="C3" s="144" t="s">
        <v>154</v>
      </c>
      <c r="E3" s="159"/>
      <c r="F3" s="160"/>
      <c r="G3" s="161" t="s">
        <v>155</v>
      </c>
      <c r="H3" s="162"/>
      <c r="I3" s="163"/>
      <c r="K3" s="160"/>
      <c r="L3" s="161" t="s">
        <v>155</v>
      </c>
      <c r="M3" s="162"/>
      <c r="N3" s="163"/>
      <c r="Q3" s="160"/>
      <c r="R3" s="161" t="s">
        <v>155</v>
      </c>
      <c r="S3" s="162"/>
      <c r="T3" s="163"/>
      <c r="V3" s="160"/>
      <c r="W3" s="161" t="s">
        <v>155</v>
      </c>
      <c r="X3" s="162"/>
      <c r="Y3" s="163"/>
      <c r="AA3" s="166" t="s">
        <v>155</v>
      </c>
      <c r="AB3" s="153"/>
      <c r="AC3" s="147"/>
      <c r="AD3" s="161"/>
      <c r="AE3" s="161"/>
      <c r="AF3" s="161"/>
      <c r="AG3" s="161"/>
      <c r="AH3" s="161"/>
      <c r="AI3" s="161"/>
      <c r="AJ3" s="161"/>
      <c r="AN3" s="156"/>
      <c r="AO3" s="153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56"/>
    </row>
    <row r="4" spans="1:53" ht="13.5" thickBot="1">
      <c r="B4" s="167" t="s">
        <v>1855</v>
      </c>
      <c r="C4" s="168"/>
      <c r="D4" s="169"/>
      <c r="E4" s="170"/>
      <c r="F4" s="171"/>
      <c r="G4" s="171"/>
      <c r="H4" s="172"/>
      <c r="I4" s="173"/>
      <c r="J4" s="174"/>
      <c r="K4" s="171"/>
      <c r="L4" s="171"/>
      <c r="M4" s="172"/>
      <c r="N4" s="173"/>
      <c r="O4" s="175"/>
      <c r="P4" s="174"/>
      <c r="Q4" s="171"/>
      <c r="R4" s="171"/>
      <c r="S4" s="172"/>
      <c r="T4" s="173"/>
      <c r="U4" s="174"/>
      <c r="V4" s="171"/>
      <c r="W4" s="171"/>
      <c r="X4" s="172"/>
      <c r="Y4" s="173"/>
      <c r="Z4" s="176"/>
      <c r="AA4" s="177"/>
      <c r="AB4" s="153"/>
      <c r="AC4" s="147"/>
      <c r="AD4" s="161"/>
      <c r="AE4" s="161"/>
      <c r="AF4" s="161"/>
      <c r="AG4" s="161"/>
      <c r="AH4" s="161"/>
      <c r="AI4" s="161"/>
      <c r="AJ4" s="161"/>
      <c r="AN4" s="156"/>
      <c r="AO4" s="153"/>
      <c r="AP4" s="147">
        <v>0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56"/>
    </row>
    <row r="5" spans="1:53">
      <c r="B5" s="178" t="s">
        <v>156</v>
      </c>
      <c r="C5" s="179" t="s">
        <v>157</v>
      </c>
      <c r="E5" s="180"/>
      <c r="F5" s="181" t="s">
        <v>158</v>
      </c>
      <c r="G5" s="182"/>
      <c r="H5" s="161" t="s">
        <v>159</v>
      </c>
      <c r="I5" s="163"/>
      <c r="J5" s="183"/>
      <c r="K5" s="181" t="s">
        <v>160</v>
      </c>
      <c r="L5" s="182"/>
      <c r="M5" s="161" t="s">
        <v>159</v>
      </c>
      <c r="N5" s="163"/>
      <c r="P5" s="183"/>
      <c r="Q5" s="181" t="s">
        <v>161</v>
      </c>
      <c r="R5" s="182"/>
      <c r="S5" s="161" t="s">
        <v>159</v>
      </c>
      <c r="T5" s="163"/>
      <c r="U5" s="183"/>
      <c r="V5" s="181" t="s">
        <v>162</v>
      </c>
      <c r="W5" s="182"/>
      <c r="X5" s="161" t="s">
        <v>159</v>
      </c>
      <c r="Y5" s="163"/>
      <c r="Z5" s="184"/>
      <c r="AA5" s="185"/>
      <c r="AB5" s="153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53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</row>
    <row r="6" spans="1:53" s="196" customFormat="1" ht="13.5" thickBot="1">
      <c r="A6" s="143"/>
      <c r="B6" s="187" t="s">
        <v>163</v>
      </c>
      <c r="C6" s="188" t="s">
        <v>1856</v>
      </c>
      <c r="D6" s="169"/>
      <c r="E6" s="189"/>
      <c r="F6" s="190" t="s">
        <v>164</v>
      </c>
      <c r="G6" s="191">
        <v>2019</v>
      </c>
      <c r="H6" s="171" t="s">
        <v>165</v>
      </c>
      <c r="I6" s="192" t="s">
        <v>166</v>
      </c>
      <c r="J6" s="193"/>
      <c r="K6" s="190" t="s">
        <v>164</v>
      </c>
      <c r="L6" s="191">
        <v>2019</v>
      </c>
      <c r="M6" s="171" t="s">
        <v>165</v>
      </c>
      <c r="N6" s="192" t="s">
        <v>166</v>
      </c>
      <c r="O6" s="192" t="s">
        <v>167</v>
      </c>
      <c r="P6" s="193"/>
      <c r="Q6" s="190" t="s">
        <v>164</v>
      </c>
      <c r="R6" s="191">
        <v>2019</v>
      </c>
      <c r="S6" s="171" t="s">
        <v>165</v>
      </c>
      <c r="T6" s="192" t="s">
        <v>166</v>
      </c>
      <c r="U6" s="193"/>
      <c r="V6" s="190" t="s">
        <v>164</v>
      </c>
      <c r="W6" s="191">
        <v>2019</v>
      </c>
      <c r="X6" s="171" t="s">
        <v>165</v>
      </c>
      <c r="Y6" s="192" t="s">
        <v>166</v>
      </c>
      <c r="Z6" s="194"/>
      <c r="AA6" s="195" t="s">
        <v>168</v>
      </c>
      <c r="AB6" s="153"/>
      <c r="AC6" s="190" t="s">
        <v>169</v>
      </c>
      <c r="AD6" s="190" t="s">
        <v>170</v>
      </c>
      <c r="AE6" s="190" t="s">
        <v>171</v>
      </c>
      <c r="AF6" s="190" t="s">
        <v>172</v>
      </c>
      <c r="AG6" s="190" t="s">
        <v>173</v>
      </c>
      <c r="AH6" s="190" t="s">
        <v>174</v>
      </c>
      <c r="AI6" s="190" t="s">
        <v>175</v>
      </c>
      <c r="AJ6" s="190" t="s">
        <v>176</v>
      </c>
      <c r="AK6" s="190" t="s">
        <v>177</v>
      </c>
      <c r="AL6" s="190" t="s">
        <v>178</v>
      </c>
      <c r="AM6" s="190" t="s">
        <v>179</v>
      </c>
      <c r="AN6" s="190" t="s">
        <v>180</v>
      </c>
      <c r="AO6" s="153"/>
      <c r="AP6" s="190" t="s">
        <v>181</v>
      </c>
      <c r="AQ6" s="190" t="s">
        <v>182</v>
      </c>
      <c r="AR6" s="190" t="s">
        <v>183</v>
      </c>
      <c r="AS6" s="190" t="s">
        <v>184</v>
      </c>
      <c r="AT6" s="190" t="s">
        <v>185</v>
      </c>
      <c r="AU6" s="190" t="s">
        <v>186</v>
      </c>
      <c r="AV6" s="190" t="s">
        <v>187</v>
      </c>
      <c r="AW6" s="190" t="s">
        <v>188</v>
      </c>
      <c r="AX6" s="190" t="s">
        <v>189</v>
      </c>
      <c r="AY6" s="190" t="s">
        <v>190</v>
      </c>
      <c r="AZ6" s="190" t="s">
        <v>191</v>
      </c>
      <c r="BA6" s="190" t="s">
        <v>192</v>
      </c>
    </row>
    <row r="7" spans="1:53" ht="18.75" thickTop="1">
      <c r="B7" s="143" t="s">
        <v>193</v>
      </c>
      <c r="C7" s="197" t="s">
        <v>194</v>
      </c>
      <c r="E7" s="198"/>
      <c r="H7" s="199"/>
      <c r="I7" s="200"/>
      <c r="J7" s="201"/>
      <c r="M7" s="199"/>
      <c r="N7" s="200"/>
      <c r="O7" s="202"/>
      <c r="P7" s="201"/>
      <c r="S7" s="199"/>
      <c r="T7" s="200"/>
      <c r="U7" s="201"/>
      <c r="X7" s="199"/>
      <c r="Y7" s="200"/>
      <c r="Z7" s="176"/>
      <c r="AA7" s="203"/>
      <c r="AB7" s="204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4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</row>
    <row r="8" spans="1:53" s="206" customFormat="1" ht="10.5" customHeight="1" outlineLevel="2">
      <c r="B8" s="207"/>
      <c r="C8" s="208"/>
      <c r="D8" s="209"/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2"/>
      <c r="Z8" s="213"/>
      <c r="AA8" s="203"/>
      <c r="AB8" s="214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14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</row>
    <row r="9" spans="1:53" s="206" customFormat="1">
      <c r="B9" s="207" t="s">
        <v>195</v>
      </c>
      <c r="C9" s="215" t="s">
        <v>196</v>
      </c>
      <c r="D9" s="216"/>
      <c r="E9" s="216"/>
      <c r="F9" s="211"/>
      <c r="G9" s="211"/>
      <c r="H9" s="211"/>
      <c r="I9" s="211"/>
      <c r="J9" s="217"/>
      <c r="K9" s="218"/>
      <c r="L9" s="218"/>
      <c r="M9" s="218"/>
      <c r="N9" s="219"/>
      <c r="O9" s="211"/>
      <c r="P9" s="217"/>
      <c r="Q9" s="211"/>
      <c r="R9" s="211"/>
      <c r="S9" s="211"/>
      <c r="T9" s="211"/>
      <c r="U9" s="217"/>
      <c r="V9" s="211"/>
      <c r="W9" s="211"/>
      <c r="X9" s="211"/>
      <c r="Y9" s="211"/>
      <c r="Z9" s="211"/>
      <c r="AA9" s="220"/>
      <c r="AB9" s="221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21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</row>
    <row r="10" spans="1:53" s="206" customFormat="1" ht="0.75" customHeight="1" outlineLevel="2">
      <c r="B10" s="207"/>
      <c r="C10" s="208"/>
      <c r="D10" s="222"/>
      <c r="E10" s="222"/>
      <c r="F10" s="210"/>
      <c r="G10" s="210"/>
      <c r="H10" s="210"/>
      <c r="I10" s="223"/>
      <c r="J10" s="224"/>
      <c r="K10" s="210"/>
      <c r="L10" s="210"/>
      <c r="M10" s="210"/>
      <c r="N10" s="225"/>
      <c r="O10" s="226"/>
      <c r="P10" s="226"/>
      <c r="Q10" s="210"/>
      <c r="R10" s="210"/>
      <c r="S10" s="210"/>
      <c r="T10" s="223"/>
      <c r="U10" s="226"/>
      <c r="V10" s="210"/>
      <c r="W10" s="210"/>
      <c r="X10" s="210"/>
      <c r="Y10" s="227"/>
      <c r="AA10" s="228"/>
      <c r="AB10" s="229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29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</row>
    <row r="11" spans="1:53" s="129" customFormat="1" outlineLevel="2">
      <c r="A11" s="129" t="s">
        <v>197</v>
      </c>
      <c r="B11" s="130" t="s">
        <v>198</v>
      </c>
      <c r="C11" s="131" t="s">
        <v>199</v>
      </c>
      <c r="D11" s="132"/>
      <c r="E11" s="133"/>
      <c r="F11" s="134">
        <v>10203852.949999999</v>
      </c>
      <c r="G11" s="134">
        <v>13754972.960000001</v>
      </c>
      <c r="H11" s="135">
        <v>-3551120.0100000016</v>
      </c>
      <c r="I11" s="136">
        <v>-0.25816990119332095</v>
      </c>
      <c r="J11" s="137"/>
      <c r="K11" s="134">
        <v>35957378.100000001</v>
      </c>
      <c r="L11" s="134">
        <v>40077395.630000003</v>
      </c>
      <c r="M11" s="135"/>
      <c r="N11" s="136"/>
      <c r="O11" s="138"/>
      <c r="P11" s="137"/>
      <c r="Q11" s="134">
        <v>35957378.100000001</v>
      </c>
      <c r="R11" s="134">
        <v>40077395.630000003</v>
      </c>
      <c r="S11" s="135"/>
      <c r="T11" s="136"/>
      <c r="U11" s="137"/>
      <c r="V11" s="134">
        <v>125504669.47</v>
      </c>
      <c r="W11" s="134">
        <v>129600871.43000001</v>
      </c>
      <c r="X11" s="135">
        <v>-4096201.9600000083</v>
      </c>
      <c r="Y11" s="136">
        <v>-3.1606284084381701E-2</v>
      </c>
      <c r="Z11" s="139"/>
      <c r="AA11" s="140">
        <v>13634647.369999999</v>
      </c>
      <c r="AB11" s="141"/>
      <c r="AC11" s="142">
        <v>15082879.939999999</v>
      </c>
      <c r="AD11" s="142">
        <v>11239542.73</v>
      </c>
      <c r="AE11" s="142">
        <v>13754972.960000001</v>
      </c>
      <c r="AF11" s="142">
        <v>8256883.29</v>
      </c>
      <c r="AG11" s="142">
        <v>8710064.3000000007</v>
      </c>
      <c r="AH11" s="142">
        <v>9078336.2899999991</v>
      </c>
      <c r="AI11" s="142">
        <v>11047042.32</v>
      </c>
      <c r="AJ11" s="142">
        <v>10464484.720000001</v>
      </c>
      <c r="AK11" s="142">
        <v>9069211.0700000003</v>
      </c>
      <c r="AL11" s="142">
        <v>7835458.2199999997</v>
      </c>
      <c r="AM11" s="142">
        <v>11362429.33</v>
      </c>
      <c r="AN11" s="142">
        <v>13723381.83</v>
      </c>
      <c r="AO11" s="141"/>
      <c r="AP11" s="142">
        <v>13270373.9</v>
      </c>
      <c r="AQ11" s="142">
        <v>12483151.25</v>
      </c>
      <c r="AR11" s="142">
        <v>10203852.949999999</v>
      </c>
      <c r="AS11" s="142">
        <v>-5647349.2599999998</v>
      </c>
      <c r="AT11" s="142">
        <v>0</v>
      </c>
      <c r="AU11" s="142">
        <v>0</v>
      </c>
      <c r="AV11" s="142">
        <v>0</v>
      </c>
      <c r="AW11" s="142">
        <v>0</v>
      </c>
      <c r="AX11" s="142">
        <v>0</v>
      </c>
      <c r="AY11" s="142">
        <v>0</v>
      </c>
      <c r="AZ11" s="142">
        <v>0</v>
      </c>
      <c r="BA11" s="142">
        <v>0</v>
      </c>
    </row>
    <row r="12" spans="1:53" s="129" customFormat="1" outlineLevel="2">
      <c r="A12" s="129" t="s">
        <v>200</v>
      </c>
      <c r="B12" s="130" t="s">
        <v>201</v>
      </c>
      <c r="C12" s="131" t="s">
        <v>202</v>
      </c>
      <c r="D12" s="132"/>
      <c r="E12" s="133"/>
      <c r="F12" s="134">
        <v>4150354.1</v>
      </c>
      <c r="G12" s="134">
        <v>5548638.54</v>
      </c>
      <c r="H12" s="135">
        <v>-1398284.44</v>
      </c>
      <c r="I12" s="136">
        <v>-0.25200496120260879</v>
      </c>
      <c r="J12" s="137"/>
      <c r="K12" s="134">
        <v>14134716.029999999</v>
      </c>
      <c r="L12" s="134">
        <v>15362219.140000001</v>
      </c>
      <c r="M12" s="135"/>
      <c r="N12" s="136"/>
      <c r="O12" s="138"/>
      <c r="P12" s="137"/>
      <c r="Q12" s="134">
        <v>14134716.029999999</v>
      </c>
      <c r="R12" s="134">
        <v>15362219.140000001</v>
      </c>
      <c r="S12" s="135"/>
      <c r="T12" s="136"/>
      <c r="U12" s="137"/>
      <c r="V12" s="134">
        <v>58308873.399999999</v>
      </c>
      <c r="W12" s="134">
        <v>59269311.43</v>
      </c>
      <c r="X12" s="135">
        <v>-960438.03000000119</v>
      </c>
      <c r="Y12" s="136">
        <v>-1.620464295648729E-2</v>
      </c>
      <c r="Z12" s="139"/>
      <c r="AA12" s="140">
        <v>4938198.75</v>
      </c>
      <c r="AB12" s="141"/>
      <c r="AC12" s="142">
        <v>5719771.6799999997</v>
      </c>
      <c r="AD12" s="142">
        <v>4093808.92</v>
      </c>
      <c r="AE12" s="142">
        <v>5548638.54</v>
      </c>
      <c r="AF12" s="142">
        <v>3760769.13</v>
      </c>
      <c r="AG12" s="142">
        <v>4657765.32</v>
      </c>
      <c r="AH12" s="142">
        <v>5019754.0999999996</v>
      </c>
      <c r="AI12" s="142">
        <v>5839269.4500000002</v>
      </c>
      <c r="AJ12" s="142">
        <v>5945767.5099999998</v>
      </c>
      <c r="AK12" s="142">
        <v>4941991.51</v>
      </c>
      <c r="AL12" s="142">
        <v>4260301.78</v>
      </c>
      <c r="AM12" s="142">
        <v>4787041.5999999996</v>
      </c>
      <c r="AN12" s="142">
        <v>4961496.97</v>
      </c>
      <c r="AO12" s="141"/>
      <c r="AP12" s="142">
        <v>5176782.5599999996</v>
      </c>
      <c r="AQ12" s="142">
        <v>4807579.37</v>
      </c>
      <c r="AR12" s="142">
        <v>4150354.1</v>
      </c>
      <c r="AS12" s="142">
        <v>-2220074.88</v>
      </c>
      <c r="AT12" s="142">
        <v>0</v>
      </c>
      <c r="AU12" s="142">
        <v>0</v>
      </c>
      <c r="AV12" s="142">
        <v>0</v>
      </c>
      <c r="AW12" s="142">
        <v>0</v>
      </c>
      <c r="AX12" s="142">
        <v>0</v>
      </c>
      <c r="AY12" s="142">
        <v>0</v>
      </c>
      <c r="AZ12" s="142">
        <v>0</v>
      </c>
      <c r="BA12" s="142">
        <v>0</v>
      </c>
    </row>
    <row r="13" spans="1:53" s="129" customFormat="1" outlineLevel="2">
      <c r="A13" s="129" t="s">
        <v>203</v>
      </c>
      <c r="B13" s="130" t="s">
        <v>204</v>
      </c>
      <c r="C13" s="131" t="s">
        <v>205</v>
      </c>
      <c r="D13" s="132"/>
      <c r="E13" s="133"/>
      <c r="F13" s="134">
        <v>4046811.23</v>
      </c>
      <c r="G13" s="134">
        <v>5937083.9800000004</v>
      </c>
      <c r="H13" s="135">
        <v>-1890272.7500000005</v>
      </c>
      <c r="I13" s="136">
        <v>-0.31838403437911289</v>
      </c>
      <c r="J13" s="137"/>
      <c r="K13" s="134">
        <v>15012495.960000001</v>
      </c>
      <c r="L13" s="134">
        <v>18815407.359999999</v>
      </c>
      <c r="M13" s="135"/>
      <c r="N13" s="136"/>
      <c r="O13" s="138"/>
      <c r="P13" s="137"/>
      <c r="Q13" s="134">
        <v>15012495.960000001</v>
      </c>
      <c r="R13" s="134">
        <v>18815407.359999999</v>
      </c>
      <c r="S13" s="135"/>
      <c r="T13" s="136"/>
      <c r="U13" s="137"/>
      <c r="V13" s="134">
        <v>53458517.689999998</v>
      </c>
      <c r="W13" s="134">
        <v>63955667.950000003</v>
      </c>
      <c r="X13" s="135">
        <v>-10497150.260000005</v>
      </c>
      <c r="Y13" s="136">
        <v>-0.16413166489335376</v>
      </c>
      <c r="Z13" s="139"/>
      <c r="AA13" s="140">
        <v>6943921.3399999999</v>
      </c>
      <c r="AB13" s="141"/>
      <c r="AC13" s="142">
        <v>7726713.0300000003</v>
      </c>
      <c r="AD13" s="142">
        <v>5151610.3499999996</v>
      </c>
      <c r="AE13" s="142">
        <v>5937083.9800000004</v>
      </c>
      <c r="AF13" s="142">
        <v>3105174.54</v>
      </c>
      <c r="AG13" s="142">
        <v>3504002.81</v>
      </c>
      <c r="AH13" s="142">
        <v>3841762.17</v>
      </c>
      <c r="AI13" s="142">
        <v>4857557.03</v>
      </c>
      <c r="AJ13" s="142">
        <v>5069570.2699999996</v>
      </c>
      <c r="AK13" s="142">
        <v>3836888.5</v>
      </c>
      <c r="AL13" s="142">
        <v>3277760.5300000003</v>
      </c>
      <c r="AM13" s="142">
        <v>4546255.42</v>
      </c>
      <c r="AN13" s="142">
        <v>6407050.46</v>
      </c>
      <c r="AO13" s="141"/>
      <c r="AP13" s="142">
        <v>6032254.2400000002</v>
      </c>
      <c r="AQ13" s="142">
        <v>4933430.49</v>
      </c>
      <c r="AR13" s="142">
        <v>4046811.23</v>
      </c>
      <c r="AS13" s="142">
        <v>-2333425.06</v>
      </c>
      <c r="AT13" s="142">
        <v>0</v>
      </c>
      <c r="AU13" s="142">
        <v>0</v>
      </c>
      <c r="AV13" s="142">
        <v>0</v>
      </c>
      <c r="AW13" s="142">
        <v>0</v>
      </c>
      <c r="AX13" s="142">
        <v>0</v>
      </c>
      <c r="AY13" s="142">
        <v>0</v>
      </c>
      <c r="AZ13" s="142">
        <v>0</v>
      </c>
      <c r="BA13" s="142">
        <v>0</v>
      </c>
    </row>
    <row r="14" spans="1:53" s="206" customFormat="1" outlineLevel="1">
      <c r="A14" s="206" t="s">
        <v>206</v>
      </c>
      <c r="B14" s="207"/>
      <c r="C14" s="208" t="s">
        <v>207</v>
      </c>
      <c r="D14" s="222"/>
      <c r="E14" s="222"/>
      <c r="F14" s="210">
        <v>18401018.279999997</v>
      </c>
      <c r="G14" s="210">
        <v>25240695.48</v>
      </c>
      <c r="H14" s="230">
        <v>-6839677.200000003</v>
      </c>
      <c r="I14" s="231">
        <v>-0.27097815927534824</v>
      </c>
      <c r="J14" s="224"/>
      <c r="K14" s="210">
        <v>65104590.090000004</v>
      </c>
      <c r="L14" s="210">
        <v>74255022.129999995</v>
      </c>
      <c r="M14" s="210"/>
      <c r="N14" s="225"/>
      <c r="O14" s="226"/>
      <c r="P14" s="226"/>
      <c r="Q14" s="210">
        <v>65104590.090000004</v>
      </c>
      <c r="R14" s="210">
        <v>74255022.129999995</v>
      </c>
      <c r="S14" s="210"/>
      <c r="T14" s="223"/>
      <c r="U14" s="226"/>
      <c r="V14" s="210">
        <v>237272060.56</v>
      </c>
      <c r="W14" s="210">
        <v>252825850.81</v>
      </c>
      <c r="X14" s="230">
        <v>-15553790.25</v>
      </c>
      <c r="Y14" s="225">
        <v>-6.1519778140443231E-2</v>
      </c>
      <c r="AA14" s="228">
        <v>25516767.459999997</v>
      </c>
      <c r="AB14" s="229"/>
      <c r="AC14" s="210">
        <v>28529364.649999999</v>
      </c>
      <c r="AD14" s="210">
        <v>20484962</v>
      </c>
      <c r="AE14" s="210">
        <v>25240695.48</v>
      </c>
      <c r="AF14" s="210">
        <v>15122826.960000001</v>
      </c>
      <c r="AG14" s="210">
        <v>16871832.43</v>
      </c>
      <c r="AH14" s="210">
        <v>17939852.559999999</v>
      </c>
      <c r="AI14" s="210">
        <v>21743868.800000001</v>
      </c>
      <c r="AJ14" s="210">
        <v>21479822.5</v>
      </c>
      <c r="AK14" s="210">
        <v>17848091.079999998</v>
      </c>
      <c r="AL14" s="210">
        <v>15373520.530000001</v>
      </c>
      <c r="AM14" s="210">
        <v>20695726.350000001</v>
      </c>
      <c r="AN14" s="210">
        <v>25091929.260000002</v>
      </c>
      <c r="AO14" s="229"/>
      <c r="AP14" s="210">
        <v>24479410.700000003</v>
      </c>
      <c r="AQ14" s="210">
        <v>22224161.109999999</v>
      </c>
      <c r="AR14" s="210">
        <v>18401018.279999997</v>
      </c>
      <c r="AS14" s="210">
        <v>-10200849.199999999</v>
      </c>
      <c r="AT14" s="210">
        <v>0</v>
      </c>
      <c r="AU14" s="210">
        <v>0</v>
      </c>
      <c r="AV14" s="210">
        <v>0</v>
      </c>
      <c r="AW14" s="210">
        <v>0</v>
      </c>
      <c r="AX14" s="210">
        <v>0</v>
      </c>
      <c r="AY14" s="210">
        <v>0</v>
      </c>
      <c r="AZ14" s="210">
        <v>0</v>
      </c>
      <c r="BA14" s="210">
        <v>0</v>
      </c>
    </row>
    <row r="15" spans="1:53" s="206" customFormat="1" ht="0.75" customHeight="1" outlineLevel="2">
      <c r="B15" s="207"/>
      <c r="C15" s="208"/>
      <c r="D15" s="222"/>
      <c r="E15" s="222"/>
      <c r="F15" s="210"/>
      <c r="G15" s="210"/>
      <c r="H15" s="210"/>
      <c r="I15" s="223"/>
      <c r="J15" s="224"/>
      <c r="K15" s="210"/>
      <c r="L15" s="210"/>
      <c r="M15" s="210"/>
      <c r="N15" s="225"/>
      <c r="O15" s="226"/>
      <c r="P15" s="226"/>
      <c r="Q15" s="210"/>
      <c r="R15" s="210"/>
      <c r="S15" s="210"/>
      <c r="T15" s="223"/>
      <c r="U15" s="226"/>
      <c r="V15" s="210"/>
      <c r="W15" s="210"/>
      <c r="X15" s="210"/>
      <c r="Y15" s="227"/>
      <c r="AA15" s="228"/>
      <c r="AB15" s="229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29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</row>
    <row r="16" spans="1:53" s="129" customFormat="1" outlineLevel="2">
      <c r="A16" s="129" t="s">
        <v>208</v>
      </c>
      <c r="B16" s="130" t="s">
        <v>209</v>
      </c>
      <c r="C16" s="131" t="s">
        <v>210</v>
      </c>
      <c r="D16" s="132"/>
      <c r="E16" s="133"/>
      <c r="F16" s="134">
        <v>5904464.2300000004</v>
      </c>
      <c r="G16" s="134">
        <v>7925502.25</v>
      </c>
      <c r="H16" s="135">
        <v>-2021038.0199999996</v>
      </c>
      <c r="I16" s="136">
        <v>-0.25500440934200724</v>
      </c>
      <c r="J16" s="137"/>
      <c r="K16" s="134">
        <v>19790873.379999999</v>
      </c>
      <c r="L16" s="134">
        <v>21121802.280000001</v>
      </c>
      <c r="M16" s="135"/>
      <c r="N16" s="136"/>
      <c r="O16" s="138"/>
      <c r="P16" s="137"/>
      <c r="Q16" s="134">
        <v>19790873.379999999</v>
      </c>
      <c r="R16" s="134">
        <v>21121802.280000001</v>
      </c>
      <c r="S16" s="135"/>
      <c r="T16" s="136"/>
      <c r="U16" s="137"/>
      <c r="V16" s="134">
        <v>82838040.310000002</v>
      </c>
      <c r="W16" s="134">
        <v>84046546.890000001</v>
      </c>
      <c r="X16" s="135">
        <v>-1208506.5799999982</v>
      </c>
      <c r="Y16" s="136">
        <v>-1.437901525664927E-2</v>
      </c>
      <c r="Z16" s="139"/>
      <c r="AA16" s="140">
        <v>6255922.7300000004</v>
      </c>
      <c r="AB16" s="141"/>
      <c r="AC16" s="142">
        <v>7483522.1100000003</v>
      </c>
      <c r="AD16" s="142">
        <v>5712777.9199999999</v>
      </c>
      <c r="AE16" s="142">
        <v>7925502.25</v>
      </c>
      <c r="AF16" s="142">
        <v>5701846.2800000003</v>
      </c>
      <c r="AG16" s="142">
        <v>7784729.2699999996</v>
      </c>
      <c r="AH16" s="142">
        <v>7182943.3499999996</v>
      </c>
      <c r="AI16" s="142">
        <v>7755172.5099999998</v>
      </c>
      <c r="AJ16" s="142">
        <v>7378323.0599999996</v>
      </c>
      <c r="AK16" s="142">
        <v>6917491.5300000003</v>
      </c>
      <c r="AL16" s="142">
        <v>6546720.4100000001</v>
      </c>
      <c r="AM16" s="142">
        <v>7555819.8499999996</v>
      </c>
      <c r="AN16" s="142">
        <v>6224120.6699999999</v>
      </c>
      <c r="AO16" s="141"/>
      <c r="AP16" s="142">
        <v>6920627.46</v>
      </c>
      <c r="AQ16" s="142">
        <v>6965781.6900000004</v>
      </c>
      <c r="AR16" s="142">
        <v>5904464.2300000004</v>
      </c>
      <c r="AS16" s="142">
        <v>-3197519.67</v>
      </c>
      <c r="AT16" s="142">
        <v>0</v>
      </c>
      <c r="AU16" s="142">
        <v>0</v>
      </c>
      <c r="AV16" s="142">
        <v>0</v>
      </c>
      <c r="AW16" s="142">
        <v>0</v>
      </c>
      <c r="AX16" s="142">
        <v>0</v>
      </c>
      <c r="AY16" s="142">
        <v>0</v>
      </c>
      <c r="AZ16" s="142">
        <v>0</v>
      </c>
      <c r="BA16" s="142">
        <v>0</v>
      </c>
    </row>
    <row r="17" spans="1:53" s="129" customFormat="1" outlineLevel="2">
      <c r="A17" s="129" t="s">
        <v>211</v>
      </c>
      <c r="B17" s="130" t="s">
        <v>212</v>
      </c>
      <c r="C17" s="131" t="s">
        <v>213</v>
      </c>
      <c r="D17" s="132"/>
      <c r="E17" s="133"/>
      <c r="F17" s="134">
        <v>4934034.22</v>
      </c>
      <c r="G17" s="134">
        <v>5465270.3099999996</v>
      </c>
      <c r="H17" s="135">
        <v>-531236.08999999985</v>
      </c>
      <c r="I17" s="136">
        <v>-9.7202161991508135E-2</v>
      </c>
      <c r="J17" s="137"/>
      <c r="K17" s="134">
        <v>14479276.99</v>
      </c>
      <c r="L17" s="134">
        <v>15156451.109999999</v>
      </c>
      <c r="M17" s="135"/>
      <c r="N17" s="136"/>
      <c r="O17" s="138"/>
      <c r="P17" s="137"/>
      <c r="Q17" s="134">
        <v>14479276.99</v>
      </c>
      <c r="R17" s="134">
        <v>15156451.109999999</v>
      </c>
      <c r="S17" s="135"/>
      <c r="T17" s="136"/>
      <c r="U17" s="137"/>
      <c r="V17" s="134">
        <v>62257044.289999999</v>
      </c>
      <c r="W17" s="134">
        <v>61879755.130000003</v>
      </c>
      <c r="X17" s="135">
        <v>377289.15999999642</v>
      </c>
      <c r="Y17" s="136">
        <v>6.0971340175372214E-3</v>
      </c>
      <c r="Z17" s="139"/>
      <c r="AA17" s="140">
        <v>4824612.01</v>
      </c>
      <c r="AB17" s="141"/>
      <c r="AC17" s="142">
        <v>4982010.3</v>
      </c>
      <c r="AD17" s="142">
        <v>4709170.5</v>
      </c>
      <c r="AE17" s="142">
        <v>5465270.3099999996</v>
      </c>
      <c r="AF17" s="142">
        <v>5242222.84</v>
      </c>
      <c r="AG17" s="142">
        <v>6074318.25</v>
      </c>
      <c r="AH17" s="142">
        <v>5475379.5800000001</v>
      </c>
      <c r="AI17" s="142">
        <v>5020942.33</v>
      </c>
      <c r="AJ17" s="142">
        <v>5140278.6900000004</v>
      </c>
      <c r="AK17" s="142">
        <v>5156622.07</v>
      </c>
      <c r="AL17" s="142">
        <v>5253364.9400000004</v>
      </c>
      <c r="AM17" s="142">
        <v>5539916.3499999996</v>
      </c>
      <c r="AN17" s="142">
        <v>4874722.25</v>
      </c>
      <c r="AO17" s="141"/>
      <c r="AP17" s="142">
        <v>4550599.07</v>
      </c>
      <c r="AQ17" s="142">
        <v>4994643.7</v>
      </c>
      <c r="AR17" s="142">
        <v>4934034.22</v>
      </c>
      <c r="AS17" s="142">
        <v>-1030595.5</v>
      </c>
      <c r="AT17" s="142">
        <v>0</v>
      </c>
      <c r="AU17" s="142">
        <v>0</v>
      </c>
      <c r="AV17" s="142">
        <v>0</v>
      </c>
      <c r="AW17" s="142">
        <v>0</v>
      </c>
      <c r="AX17" s="142">
        <v>0</v>
      </c>
      <c r="AY17" s="142">
        <v>0</v>
      </c>
      <c r="AZ17" s="142">
        <v>0</v>
      </c>
      <c r="BA17" s="142">
        <v>0</v>
      </c>
    </row>
    <row r="18" spans="1:53" s="129" customFormat="1" outlineLevel="2">
      <c r="A18" s="129" t="s">
        <v>214</v>
      </c>
      <c r="B18" s="130" t="s">
        <v>215</v>
      </c>
      <c r="C18" s="131" t="s">
        <v>216</v>
      </c>
      <c r="D18" s="132"/>
      <c r="E18" s="133"/>
      <c r="F18" s="134">
        <v>1469827.3</v>
      </c>
      <c r="G18" s="134">
        <v>2387582.44</v>
      </c>
      <c r="H18" s="135">
        <v>-917755.1399999999</v>
      </c>
      <c r="I18" s="136">
        <v>-0.38438678582340385</v>
      </c>
      <c r="J18" s="137"/>
      <c r="K18" s="134">
        <v>4820284.21</v>
      </c>
      <c r="L18" s="134">
        <v>6390024.96</v>
      </c>
      <c r="M18" s="135"/>
      <c r="N18" s="136"/>
      <c r="O18" s="138"/>
      <c r="P18" s="137"/>
      <c r="Q18" s="134">
        <v>4820284.21</v>
      </c>
      <c r="R18" s="134">
        <v>6390024.96</v>
      </c>
      <c r="S18" s="135"/>
      <c r="T18" s="136"/>
      <c r="U18" s="137"/>
      <c r="V18" s="134">
        <v>22527307.100000001</v>
      </c>
      <c r="W18" s="134">
        <v>23977296.920000002</v>
      </c>
      <c r="X18" s="135">
        <v>-1449989.8200000003</v>
      </c>
      <c r="Y18" s="136">
        <v>-6.0473448063719445E-2</v>
      </c>
      <c r="Z18" s="139"/>
      <c r="AA18" s="140">
        <v>2005322.56</v>
      </c>
      <c r="AB18" s="141"/>
      <c r="AC18" s="142">
        <v>2198423.83</v>
      </c>
      <c r="AD18" s="142">
        <v>1804018.69</v>
      </c>
      <c r="AE18" s="142">
        <v>2387582.44</v>
      </c>
      <c r="AF18" s="142">
        <v>1941390.04</v>
      </c>
      <c r="AG18" s="142">
        <v>2384722</v>
      </c>
      <c r="AH18" s="142">
        <v>1859608.6800000002</v>
      </c>
      <c r="AI18" s="142">
        <v>2242481.0099999998</v>
      </c>
      <c r="AJ18" s="142">
        <v>1891251.7000000002</v>
      </c>
      <c r="AK18" s="142">
        <v>1822733.6</v>
      </c>
      <c r="AL18" s="142">
        <v>1797776.8</v>
      </c>
      <c r="AM18" s="142">
        <v>1651681.83</v>
      </c>
      <c r="AN18" s="142">
        <v>2115377.23</v>
      </c>
      <c r="AO18" s="141"/>
      <c r="AP18" s="142">
        <v>1682177.97</v>
      </c>
      <c r="AQ18" s="142">
        <v>1668278.94</v>
      </c>
      <c r="AR18" s="142">
        <v>1469827.3</v>
      </c>
      <c r="AS18" s="142">
        <v>-467711.78</v>
      </c>
      <c r="AT18" s="142">
        <v>0</v>
      </c>
      <c r="AU18" s="142">
        <v>0</v>
      </c>
      <c r="AV18" s="142">
        <v>0</v>
      </c>
      <c r="AW18" s="142">
        <v>0</v>
      </c>
      <c r="AX18" s="142">
        <v>0</v>
      </c>
      <c r="AY18" s="142">
        <v>0</v>
      </c>
      <c r="AZ18" s="142">
        <v>0</v>
      </c>
      <c r="BA18" s="142">
        <v>0</v>
      </c>
    </row>
    <row r="19" spans="1:53" s="129" customFormat="1" outlineLevel="2">
      <c r="A19" s="129" t="s">
        <v>217</v>
      </c>
      <c r="B19" s="130" t="s">
        <v>218</v>
      </c>
      <c r="C19" s="131" t="s">
        <v>219</v>
      </c>
      <c r="D19" s="132"/>
      <c r="E19" s="133"/>
      <c r="F19" s="134">
        <v>1052270.28</v>
      </c>
      <c r="G19" s="134">
        <v>1442370.6099999999</v>
      </c>
      <c r="H19" s="135">
        <v>-390100.32999999984</v>
      </c>
      <c r="I19" s="136">
        <v>-0.27045776397232602</v>
      </c>
      <c r="J19" s="137"/>
      <c r="K19" s="134">
        <v>3609730.86</v>
      </c>
      <c r="L19" s="134">
        <v>3904256.74</v>
      </c>
      <c r="M19" s="135"/>
      <c r="N19" s="136"/>
      <c r="O19" s="138"/>
      <c r="P19" s="137"/>
      <c r="Q19" s="134">
        <v>3609730.86</v>
      </c>
      <c r="R19" s="134">
        <v>3904256.74</v>
      </c>
      <c r="S19" s="135"/>
      <c r="T19" s="136"/>
      <c r="U19" s="137"/>
      <c r="V19" s="134">
        <v>14708969.979999999</v>
      </c>
      <c r="W19" s="134">
        <v>14801882.18</v>
      </c>
      <c r="X19" s="135">
        <v>-92912.200000001118</v>
      </c>
      <c r="Y19" s="136">
        <v>-6.2770530713683274E-3</v>
      </c>
      <c r="Z19" s="139"/>
      <c r="AA19" s="140">
        <v>1103945.98</v>
      </c>
      <c r="AB19" s="141"/>
      <c r="AC19" s="142">
        <v>1352887.56</v>
      </c>
      <c r="AD19" s="142">
        <v>1108998.57</v>
      </c>
      <c r="AE19" s="142">
        <v>1442370.6099999999</v>
      </c>
      <c r="AF19" s="142">
        <v>1031914.48</v>
      </c>
      <c r="AG19" s="142">
        <v>1388002.38</v>
      </c>
      <c r="AH19" s="142">
        <v>1190864.26</v>
      </c>
      <c r="AI19" s="142">
        <v>1077569.1200000001</v>
      </c>
      <c r="AJ19" s="142">
        <v>1257724.8500000001</v>
      </c>
      <c r="AK19" s="142">
        <v>1414473.4100000001</v>
      </c>
      <c r="AL19" s="142">
        <v>1227474.48</v>
      </c>
      <c r="AM19" s="142">
        <v>1345023.44</v>
      </c>
      <c r="AN19" s="142">
        <v>1166192.7</v>
      </c>
      <c r="AO19" s="141"/>
      <c r="AP19" s="142">
        <v>1230008.58</v>
      </c>
      <c r="AQ19" s="142">
        <v>1327452</v>
      </c>
      <c r="AR19" s="142">
        <v>1052270.28</v>
      </c>
      <c r="AS19" s="142">
        <v>-560759.79</v>
      </c>
      <c r="AT19" s="142">
        <v>0</v>
      </c>
      <c r="AU19" s="142">
        <v>0</v>
      </c>
      <c r="AV19" s="142">
        <v>0</v>
      </c>
      <c r="AW19" s="142">
        <v>0</v>
      </c>
      <c r="AX19" s="142">
        <v>0</v>
      </c>
      <c r="AY19" s="142">
        <v>0</v>
      </c>
      <c r="AZ19" s="142">
        <v>0</v>
      </c>
      <c r="BA19" s="142">
        <v>0</v>
      </c>
    </row>
    <row r="20" spans="1:53" s="129" customFormat="1" outlineLevel="2">
      <c r="A20" s="129" t="s">
        <v>220</v>
      </c>
      <c r="B20" s="130" t="s">
        <v>221</v>
      </c>
      <c r="C20" s="131" t="s">
        <v>222</v>
      </c>
      <c r="D20" s="132"/>
      <c r="E20" s="133"/>
      <c r="F20" s="134">
        <v>1225484.76</v>
      </c>
      <c r="G20" s="134">
        <v>1649940.38</v>
      </c>
      <c r="H20" s="135">
        <v>-424455.61999999988</v>
      </c>
      <c r="I20" s="136">
        <v>-0.25725512578824206</v>
      </c>
      <c r="J20" s="137"/>
      <c r="K20" s="134">
        <v>4140972.05</v>
      </c>
      <c r="L20" s="134">
        <v>4409456.87</v>
      </c>
      <c r="M20" s="135"/>
      <c r="N20" s="136"/>
      <c r="O20" s="138"/>
      <c r="P20" s="137"/>
      <c r="Q20" s="134">
        <v>4140972.05</v>
      </c>
      <c r="R20" s="134">
        <v>4409456.87</v>
      </c>
      <c r="S20" s="135"/>
      <c r="T20" s="136"/>
      <c r="U20" s="137"/>
      <c r="V20" s="134">
        <v>16971199.550000001</v>
      </c>
      <c r="W20" s="134">
        <v>16944955.989999998</v>
      </c>
      <c r="X20" s="135">
        <v>26243.560000002384</v>
      </c>
      <c r="Y20" s="136">
        <v>1.5487535060869984E-3</v>
      </c>
      <c r="Z20" s="139"/>
      <c r="AA20" s="140">
        <v>1282543.8700000001</v>
      </c>
      <c r="AB20" s="141"/>
      <c r="AC20" s="142">
        <v>1620574.03</v>
      </c>
      <c r="AD20" s="142">
        <v>1138942.46</v>
      </c>
      <c r="AE20" s="142">
        <v>1649940.38</v>
      </c>
      <c r="AF20" s="142">
        <v>1150864.6299999999</v>
      </c>
      <c r="AG20" s="142">
        <v>1614773.02</v>
      </c>
      <c r="AH20" s="142">
        <v>1452927.54</v>
      </c>
      <c r="AI20" s="142">
        <v>1599024.3</v>
      </c>
      <c r="AJ20" s="142">
        <v>1433446.19</v>
      </c>
      <c r="AK20" s="142">
        <v>1385608.84</v>
      </c>
      <c r="AL20" s="142">
        <v>1319656.71</v>
      </c>
      <c r="AM20" s="142">
        <v>1577113.52</v>
      </c>
      <c r="AN20" s="142">
        <v>1296812.75</v>
      </c>
      <c r="AO20" s="141"/>
      <c r="AP20" s="142">
        <v>1492939.33</v>
      </c>
      <c r="AQ20" s="142">
        <v>1422547.96</v>
      </c>
      <c r="AR20" s="142">
        <v>1225484.76</v>
      </c>
      <c r="AS20" s="142">
        <v>-645435.82000000007</v>
      </c>
      <c r="AT20" s="142">
        <v>0</v>
      </c>
      <c r="AU20" s="142">
        <v>0</v>
      </c>
      <c r="AV20" s="142">
        <v>0</v>
      </c>
      <c r="AW20" s="142">
        <v>0</v>
      </c>
      <c r="AX20" s="142">
        <v>0</v>
      </c>
      <c r="AY20" s="142">
        <v>0</v>
      </c>
      <c r="AZ20" s="142">
        <v>0</v>
      </c>
      <c r="BA20" s="142">
        <v>0</v>
      </c>
    </row>
    <row r="21" spans="1:53" s="129" customFormat="1" outlineLevel="2">
      <c r="A21" s="129" t="s">
        <v>223</v>
      </c>
      <c r="B21" s="130" t="s">
        <v>224</v>
      </c>
      <c r="C21" s="131" t="s">
        <v>225</v>
      </c>
      <c r="D21" s="132"/>
      <c r="E21" s="133"/>
      <c r="F21" s="134">
        <v>2171219.25</v>
      </c>
      <c r="G21" s="134">
        <v>3174551.81</v>
      </c>
      <c r="H21" s="135">
        <v>-1003332.56</v>
      </c>
      <c r="I21" s="136">
        <v>-0.31605487012039035</v>
      </c>
      <c r="J21" s="137"/>
      <c r="K21" s="134">
        <v>7704277.8799999999</v>
      </c>
      <c r="L21" s="134">
        <v>9249301.2799999993</v>
      </c>
      <c r="M21" s="135"/>
      <c r="N21" s="136"/>
      <c r="O21" s="138"/>
      <c r="P21" s="137"/>
      <c r="Q21" s="134">
        <v>7704277.8799999999</v>
      </c>
      <c r="R21" s="134">
        <v>9249301.2799999993</v>
      </c>
      <c r="S21" s="135"/>
      <c r="T21" s="136"/>
      <c r="U21" s="137"/>
      <c r="V21" s="134">
        <v>33121741.629999999</v>
      </c>
      <c r="W21" s="134">
        <v>38454822.729999997</v>
      </c>
      <c r="X21" s="135">
        <v>-5333081.0999999978</v>
      </c>
      <c r="Y21" s="136">
        <v>-0.13868432413392634</v>
      </c>
      <c r="Z21" s="139"/>
      <c r="AA21" s="140">
        <v>3068572.09</v>
      </c>
      <c r="AB21" s="141"/>
      <c r="AC21" s="142">
        <v>3655028.45</v>
      </c>
      <c r="AD21" s="142">
        <v>2419721.02</v>
      </c>
      <c r="AE21" s="142">
        <v>3174551.81</v>
      </c>
      <c r="AF21" s="142">
        <v>2053266.83</v>
      </c>
      <c r="AG21" s="142">
        <v>3135886.38</v>
      </c>
      <c r="AH21" s="142">
        <v>2829652.7199999997</v>
      </c>
      <c r="AI21" s="142">
        <v>3113281.98</v>
      </c>
      <c r="AJ21" s="142">
        <v>3201940.13</v>
      </c>
      <c r="AK21" s="142">
        <v>2857785.8</v>
      </c>
      <c r="AL21" s="142">
        <v>2554558.7800000003</v>
      </c>
      <c r="AM21" s="142">
        <v>2874861.89</v>
      </c>
      <c r="AN21" s="142">
        <v>2796229.24</v>
      </c>
      <c r="AO21" s="141"/>
      <c r="AP21" s="142">
        <v>3003167.77</v>
      </c>
      <c r="AQ21" s="142">
        <v>2529890.86</v>
      </c>
      <c r="AR21" s="142">
        <v>2171219.25</v>
      </c>
      <c r="AS21" s="142">
        <v>-1214387.75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v>0</v>
      </c>
      <c r="AZ21" s="142">
        <v>0</v>
      </c>
      <c r="BA21" s="142">
        <v>0</v>
      </c>
    </row>
    <row r="22" spans="1:53" s="129" customFormat="1" outlineLevel="2">
      <c r="A22" s="129" t="s">
        <v>226</v>
      </c>
      <c r="B22" s="130" t="s">
        <v>227</v>
      </c>
      <c r="C22" s="131" t="s">
        <v>228</v>
      </c>
      <c r="D22" s="132"/>
      <c r="E22" s="133"/>
      <c r="F22" s="134">
        <v>3905944.92</v>
      </c>
      <c r="G22" s="134">
        <v>5770391.9400000004</v>
      </c>
      <c r="H22" s="135">
        <v>-1864447.0200000005</v>
      </c>
      <c r="I22" s="136">
        <v>-0.32310578542780932</v>
      </c>
      <c r="J22" s="137"/>
      <c r="K22" s="134">
        <v>13530764.15</v>
      </c>
      <c r="L22" s="134">
        <v>17688580.559999999</v>
      </c>
      <c r="M22" s="135"/>
      <c r="N22" s="136"/>
      <c r="O22" s="138"/>
      <c r="P22" s="137"/>
      <c r="Q22" s="134">
        <v>13530764.15</v>
      </c>
      <c r="R22" s="134">
        <v>17688580.559999999</v>
      </c>
      <c r="S22" s="135"/>
      <c r="T22" s="136"/>
      <c r="U22" s="137"/>
      <c r="V22" s="134">
        <v>60078515.039999999</v>
      </c>
      <c r="W22" s="134">
        <v>73461833.140000001</v>
      </c>
      <c r="X22" s="135">
        <v>-13383318.100000001</v>
      </c>
      <c r="Y22" s="136">
        <v>-0.18218056272152539</v>
      </c>
      <c r="Z22" s="139"/>
      <c r="AA22" s="140">
        <v>5779670.6399999997</v>
      </c>
      <c r="AB22" s="141"/>
      <c r="AC22" s="142">
        <v>7133906.3399999999</v>
      </c>
      <c r="AD22" s="142">
        <v>4784282.28</v>
      </c>
      <c r="AE22" s="142">
        <v>5770391.9400000004</v>
      </c>
      <c r="AF22" s="142">
        <v>4712938.3600000003</v>
      </c>
      <c r="AG22" s="142">
        <v>5906978.8399999999</v>
      </c>
      <c r="AH22" s="142">
        <v>5041040.13</v>
      </c>
      <c r="AI22" s="142">
        <v>5424922.8700000001</v>
      </c>
      <c r="AJ22" s="142">
        <v>5269889.47</v>
      </c>
      <c r="AK22" s="142">
        <v>5314125.3099999996</v>
      </c>
      <c r="AL22" s="142">
        <v>4505935.0999999996</v>
      </c>
      <c r="AM22" s="142">
        <v>5425547.5099999998</v>
      </c>
      <c r="AN22" s="142">
        <v>4946373.3</v>
      </c>
      <c r="AO22" s="141"/>
      <c r="AP22" s="142">
        <v>5325483.18</v>
      </c>
      <c r="AQ22" s="142">
        <v>4299336.05</v>
      </c>
      <c r="AR22" s="142">
        <v>3905944.92</v>
      </c>
      <c r="AS22" s="142">
        <v>-753554.61</v>
      </c>
      <c r="AT22" s="142"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v>0</v>
      </c>
      <c r="AZ22" s="142">
        <v>0</v>
      </c>
      <c r="BA22" s="142">
        <v>0</v>
      </c>
    </row>
    <row r="23" spans="1:53" s="206" customFormat="1" outlineLevel="1">
      <c r="A23" s="206" t="s">
        <v>229</v>
      </c>
      <c r="B23" s="207"/>
      <c r="C23" s="208" t="s">
        <v>210</v>
      </c>
      <c r="D23" s="222"/>
      <c r="E23" s="222"/>
      <c r="F23" s="210">
        <v>20663244.960000001</v>
      </c>
      <c r="G23" s="210">
        <v>27815609.739999998</v>
      </c>
      <c r="H23" s="230">
        <v>-7152364.7799999975</v>
      </c>
      <c r="I23" s="231">
        <v>-0.25713492700160373</v>
      </c>
      <c r="J23" s="224"/>
      <c r="K23" s="210">
        <v>68076179.519999996</v>
      </c>
      <c r="L23" s="210">
        <v>77919873.799999997</v>
      </c>
      <c r="M23" s="210"/>
      <c r="N23" s="225"/>
      <c r="O23" s="226"/>
      <c r="P23" s="226"/>
      <c r="Q23" s="210">
        <v>68076179.519999996</v>
      </c>
      <c r="R23" s="210">
        <v>77919873.799999997</v>
      </c>
      <c r="S23" s="210"/>
      <c r="T23" s="223"/>
      <c r="U23" s="226"/>
      <c r="V23" s="210">
        <v>292502817.89999998</v>
      </c>
      <c r="W23" s="210">
        <v>313567092.97999996</v>
      </c>
      <c r="X23" s="230">
        <v>-21064275.079999983</v>
      </c>
      <c r="Y23" s="225">
        <v>-6.7176293531998624E-2</v>
      </c>
      <c r="AA23" s="228">
        <v>24320589.880000003</v>
      </c>
      <c r="AB23" s="229"/>
      <c r="AC23" s="210">
        <v>28426352.620000001</v>
      </c>
      <c r="AD23" s="210">
        <v>21677911.440000001</v>
      </c>
      <c r="AE23" s="210">
        <v>27815609.739999998</v>
      </c>
      <c r="AF23" s="210">
        <v>21834443.460000001</v>
      </c>
      <c r="AG23" s="210">
        <v>28289410.139999997</v>
      </c>
      <c r="AH23" s="210">
        <v>25032416.259999998</v>
      </c>
      <c r="AI23" s="210">
        <v>26233394.120000001</v>
      </c>
      <c r="AJ23" s="210">
        <v>25572854.089999996</v>
      </c>
      <c r="AK23" s="210">
        <v>24868840.559999999</v>
      </c>
      <c r="AL23" s="210">
        <v>23205487.220000006</v>
      </c>
      <c r="AM23" s="210">
        <v>25969964.390000001</v>
      </c>
      <c r="AN23" s="210">
        <v>23419828.140000001</v>
      </c>
      <c r="AO23" s="229"/>
      <c r="AP23" s="210">
        <v>24205003.360000003</v>
      </c>
      <c r="AQ23" s="210">
        <v>23207931.199999999</v>
      </c>
      <c r="AR23" s="210">
        <v>20663244.960000001</v>
      </c>
      <c r="AS23" s="210">
        <v>-7869964.9200000009</v>
      </c>
      <c r="AT23" s="210">
        <v>0</v>
      </c>
      <c r="AU23" s="210">
        <v>0</v>
      </c>
      <c r="AV23" s="210">
        <v>0</v>
      </c>
      <c r="AW23" s="210">
        <v>0</v>
      </c>
      <c r="AX23" s="210">
        <v>0</v>
      </c>
      <c r="AY23" s="210">
        <v>0</v>
      </c>
      <c r="AZ23" s="210">
        <v>0</v>
      </c>
      <c r="BA23" s="210">
        <v>0</v>
      </c>
    </row>
    <row r="24" spans="1:53" s="206" customFormat="1" ht="0.75" customHeight="1" outlineLevel="2">
      <c r="B24" s="207"/>
      <c r="C24" s="208"/>
      <c r="D24" s="222"/>
      <c r="E24" s="222"/>
      <c r="F24" s="210"/>
      <c r="G24" s="210"/>
      <c r="H24" s="210"/>
      <c r="I24" s="223"/>
      <c r="J24" s="224"/>
      <c r="K24" s="210"/>
      <c r="L24" s="210"/>
      <c r="M24" s="210"/>
      <c r="N24" s="225"/>
      <c r="O24" s="226"/>
      <c r="P24" s="226"/>
      <c r="Q24" s="210"/>
      <c r="R24" s="210"/>
      <c r="S24" s="210"/>
      <c r="T24" s="223"/>
      <c r="U24" s="226"/>
      <c r="V24" s="210"/>
      <c r="W24" s="210"/>
      <c r="X24" s="210"/>
      <c r="Y24" s="227"/>
      <c r="AA24" s="228"/>
      <c r="AB24" s="229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29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</row>
    <row r="25" spans="1:53" s="129" customFormat="1" outlineLevel="2">
      <c r="A25" s="129" t="s">
        <v>230</v>
      </c>
      <c r="B25" s="130" t="s">
        <v>231</v>
      </c>
      <c r="C25" s="131" t="s">
        <v>232</v>
      </c>
      <c r="D25" s="132"/>
      <c r="E25" s="133"/>
      <c r="F25" s="134">
        <v>136061.76000000001</v>
      </c>
      <c r="G25" s="134">
        <v>143119.25</v>
      </c>
      <c r="H25" s="135">
        <v>-7057.4899999999907</v>
      </c>
      <c r="I25" s="136">
        <v>-4.9311954890764106E-2</v>
      </c>
      <c r="J25" s="137"/>
      <c r="K25" s="134">
        <v>420962.44</v>
      </c>
      <c r="L25" s="134">
        <v>421299.99</v>
      </c>
      <c r="M25" s="135"/>
      <c r="N25" s="136"/>
      <c r="O25" s="138"/>
      <c r="P25" s="137"/>
      <c r="Q25" s="134">
        <v>420962.44</v>
      </c>
      <c r="R25" s="134">
        <v>421299.99</v>
      </c>
      <c r="S25" s="135"/>
      <c r="T25" s="136"/>
      <c r="U25" s="137"/>
      <c r="V25" s="134">
        <v>1690946.19</v>
      </c>
      <c r="W25" s="134">
        <v>1677226.91</v>
      </c>
      <c r="X25" s="135">
        <v>13719.280000000028</v>
      </c>
      <c r="Y25" s="136">
        <v>8.1797399732872339E-3</v>
      </c>
      <c r="Z25" s="139"/>
      <c r="AA25" s="140">
        <v>138374.70000000001</v>
      </c>
      <c r="AB25" s="141"/>
      <c r="AC25" s="142">
        <v>144969.26</v>
      </c>
      <c r="AD25" s="142">
        <v>133211.48000000001</v>
      </c>
      <c r="AE25" s="142">
        <v>143119.25</v>
      </c>
      <c r="AF25" s="142">
        <v>137002.63</v>
      </c>
      <c r="AG25" s="142">
        <v>146442.53</v>
      </c>
      <c r="AH25" s="142">
        <v>142159.34</v>
      </c>
      <c r="AI25" s="142">
        <v>139711.95000000001</v>
      </c>
      <c r="AJ25" s="142">
        <v>138984.68</v>
      </c>
      <c r="AK25" s="142">
        <v>137832.79999999999</v>
      </c>
      <c r="AL25" s="142">
        <v>138030.76999999999</v>
      </c>
      <c r="AM25" s="142">
        <v>150422.64000000001</v>
      </c>
      <c r="AN25" s="142">
        <v>139396.41</v>
      </c>
      <c r="AO25" s="141"/>
      <c r="AP25" s="142">
        <v>143319.33000000002</v>
      </c>
      <c r="AQ25" s="142">
        <v>141581.35</v>
      </c>
      <c r="AR25" s="142">
        <v>136061.76000000001</v>
      </c>
      <c r="AS25" s="142">
        <v>-12243.94</v>
      </c>
      <c r="AT25" s="142">
        <v>0</v>
      </c>
      <c r="AU25" s="142">
        <v>0</v>
      </c>
      <c r="AV25" s="142">
        <v>0</v>
      </c>
      <c r="AW25" s="142">
        <v>0</v>
      </c>
      <c r="AX25" s="142">
        <v>0</v>
      </c>
      <c r="AY25" s="142">
        <v>0</v>
      </c>
      <c r="AZ25" s="142">
        <v>0</v>
      </c>
      <c r="BA25" s="142">
        <v>0</v>
      </c>
    </row>
    <row r="26" spans="1:53" s="129" customFormat="1" outlineLevel="2">
      <c r="A26" s="129" t="s">
        <v>233</v>
      </c>
      <c r="B26" s="130" t="s">
        <v>234</v>
      </c>
      <c r="C26" s="131" t="s">
        <v>235</v>
      </c>
      <c r="D26" s="132"/>
      <c r="E26" s="133"/>
      <c r="F26" s="134">
        <v>21380.41</v>
      </c>
      <c r="G26" s="134">
        <v>27042.93</v>
      </c>
      <c r="H26" s="135">
        <v>-5662.52</v>
      </c>
      <c r="I26" s="136">
        <v>-0.20939003281079382</v>
      </c>
      <c r="J26" s="137"/>
      <c r="K26" s="134">
        <v>78077</v>
      </c>
      <c r="L26" s="134">
        <v>90424.639999999999</v>
      </c>
      <c r="M26" s="135"/>
      <c r="N26" s="136"/>
      <c r="O26" s="138"/>
      <c r="P26" s="137"/>
      <c r="Q26" s="134">
        <v>78077</v>
      </c>
      <c r="R26" s="134">
        <v>90424.639999999999</v>
      </c>
      <c r="S26" s="135"/>
      <c r="T26" s="136"/>
      <c r="U26" s="137"/>
      <c r="V26" s="134">
        <v>280157.14</v>
      </c>
      <c r="W26" s="134">
        <v>322821.69</v>
      </c>
      <c r="X26" s="135">
        <v>-42664.549999999988</v>
      </c>
      <c r="Y26" s="136">
        <v>-0.13216134888581987</v>
      </c>
      <c r="Z26" s="139"/>
      <c r="AA26" s="140">
        <v>31149.91</v>
      </c>
      <c r="AB26" s="141"/>
      <c r="AC26" s="142">
        <v>38905.800000000003</v>
      </c>
      <c r="AD26" s="142">
        <v>24475.91</v>
      </c>
      <c r="AE26" s="142">
        <v>27042.93</v>
      </c>
      <c r="AF26" s="142">
        <v>18959.89</v>
      </c>
      <c r="AG26" s="142">
        <v>20900.21</v>
      </c>
      <c r="AH26" s="142">
        <v>17407.73</v>
      </c>
      <c r="AI26" s="142">
        <v>18113.060000000001</v>
      </c>
      <c r="AJ26" s="142">
        <v>20862.740000000002</v>
      </c>
      <c r="AK26" s="142">
        <v>23890.47</v>
      </c>
      <c r="AL26" s="142">
        <v>22584.38</v>
      </c>
      <c r="AM26" s="142">
        <v>30191</v>
      </c>
      <c r="AN26" s="142">
        <v>29170.66</v>
      </c>
      <c r="AO26" s="141"/>
      <c r="AP26" s="142">
        <v>32954.39</v>
      </c>
      <c r="AQ26" s="142">
        <v>23742.2</v>
      </c>
      <c r="AR26" s="142">
        <v>21380.41</v>
      </c>
      <c r="AS26" s="142">
        <v>-2352.11</v>
      </c>
      <c r="AT26" s="142">
        <v>0</v>
      </c>
      <c r="AU26" s="142">
        <v>0</v>
      </c>
      <c r="AV26" s="142">
        <v>0</v>
      </c>
      <c r="AW26" s="142">
        <v>0</v>
      </c>
      <c r="AX26" s="142">
        <v>0</v>
      </c>
      <c r="AY26" s="142">
        <v>0</v>
      </c>
      <c r="AZ26" s="142">
        <v>0</v>
      </c>
      <c r="BA26" s="142">
        <v>0</v>
      </c>
    </row>
    <row r="27" spans="1:53" s="206" customFormat="1" outlineLevel="1">
      <c r="A27" s="206" t="s">
        <v>236</v>
      </c>
      <c r="B27" s="207"/>
      <c r="C27" s="208" t="s">
        <v>237</v>
      </c>
      <c r="D27" s="222"/>
      <c r="E27" s="222"/>
      <c r="F27" s="210">
        <v>157442.17000000001</v>
      </c>
      <c r="G27" s="210">
        <v>170162.18</v>
      </c>
      <c r="H27" s="230">
        <v>-12720.00999999998</v>
      </c>
      <c r="I27" s="231">
        <v>-7.4752274565358656E-2</v>
      </c>
      <c r="J27" s="224"/>
      <c r="K27" s="210">
        <v>499039.44</v>
      </c>
      <c r="L27" s="210">
        <v>511724.63</v>
      </c>
      <c r="M27" s="210"/>
      <c r="N27" s="225"/>
      <c r="O27" s="226"/>
      <c r="P27" s="226"/>
      <c r="Q27" s="210">
        <v>499039.44</v>
      </c>
      <c r="R27" s="210">
        <v>511724.63</v>
      </c>
      <c r="S27" s="210"/>
      <c r="T27" s="223"/>
      <c r="U27" s="226"/>
      <c r="V27" s="210">
        <v>1971103.33</v>
      </c>
      <c r="W27" s="210">
        <v>2000048.5999999999</v>
      </c>
      <c r="X27" s="230">
        <v>-28945.269999999786</v>
      </c>
      <c r="Y27" s="225">
        <v>-1.4472283323515132E-2</v>
      </c>
      <c r="AA27" s="228">
        <v>169524.61000000002</v>
      </c>
      <c r="AB27" s="229"/>
      <c r="AC27" s="210">
        <v>183875.06</v>
      </c>
      <c r="AD27" s="210">
        <v>157687.39000000001</v>
      </c>
      <c r="AE27" s="210">
        <v>170162.18</v>
      </c>
      <c r="AF27" s="210">
        <v>155962.52000000002</v>
      </c>
      <c r="AG27" s="210">
        <v>167342.74</v>
      </c>
      <c r="AH27" s="210">
        <v>159567.07</v>
      </c>
      <c r="AI27" s="210">
        <v>157825.01</v>
      </c>
      <c r="AJ27" s="210">
        <v>159847.41999999998</v>
      </c>
      <c r="AK27" s="210">
        <v>161723.26999999999</v>
      </c>
      <c r="AL27" s="210">
        <v>160615.15</v>
      </c>
      <c r="AM27" s="210">
        <v>180613.64</v>
      </c>
      <c r="AN27" s="210">
        <v>168567.07</v>
      </c>
      <c r="AO27" s="229"/>
      <c r="AP27" s="210">
        <v>176273.72000000003</v>
      </c>
      <c r="AQ27" s="210">
        <v>165323.55000000002</v>
      </c>
      <c r="AR27" s="210">
        <v>157442.17000000001</v>
      </c>
      <c r="AS27" s="210">
        <v>-14596.050000000001</v>
      </c>
      <c r="AT27" s="210">
        <v>0</v>
      </c>
      <c r="AU27" s="210">
        <v>0</v>
      </c>
      <c r="AV27" s="210">
        <v>0</v>
      </c>
      <c r="AW27" s="210">
        <v>0</v>
      </c>
      <c r="AX27" s="210">
        <v>0</v>
      </c>
      <c r="AY27" s="210">
        <v>0</v>
      </c>
      <c r="AZ27" s="210">
        <v>0</v>
      </c>
      <c r="BA27" s="210">
        <v>0</v>
      </c>
    </row>
    <row r="28" spans="1:53" s="206" customFormat="1" ht="0.75" customHeight="1" outlineLevel="2">
      <c r="B28" s="207"/>
      <c r="C28" s="208"/>
      <c r="D28" s="222"/>
      <c r="E28" s="222"/>
      <c r="F28" s="210"/>
      <c r="G28" s="210"/>
      <c r="H28" s="210"/>
      <c r="I28" s="223"/>
      <c r="J28" s="224"/>
      <c r="K28" s="210"/>
      <c r="L28" s="210"/>
      <c r="M28" s="210"/>
      <c r="N28" s="225"/>
      <c r="O28" s="226"/>
      <c r="P28" s="226"/>
      <c r="Q28" s="210"/>
      <c r="R28" s="210"/>
      <c r="S28" s="210"/>
      <c r="T28" s="223"/>
      <c r="U28" s="226"/>
      <c r="V28" s="210"/>
      <c r="W28" s="210"/>
      <c r="X28" s="210"/>
      <c r="Y28" s="227"/>
      <c r="AA28" s="228"/>
      <c r="AB28" s="229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29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</row>
    <row r="29" spans="1:53" s="129" customFormat="1" outlineLevel="2">
      <c r="A29" s="129" t="s">
        <v>238</v>
      </c>
      <c r="B29" s="130" t="s">
        <v>239</v>
      </c>
      <c r="C29" s="131" t="s">
        <v>240</v>
      </c>
      <c r="D29" s="132"/>
      <c r="E29" s="133"/>
      <c r="F29" s="134">
        <v>0</v>
      </c>
      <c r="G29" s="134">
        <v>0</v>
      </c>
      <c r="H29" s="135">
        <v>0</v>
      </c>
      <c r="I29" s="136">
        <v>0</v>
      </c>
      <c r="J29" s="137"/>
      <c r="K29" s="134">
        <v>0</v>
      </c>
      <c r="L29" s="134">
        <v>0</v>
      </c>
      <c r="M29" s="135"/>
      <c r="N29" s="136"/>
      <c r="O29" s="138"/>
      <c r="P29" s="137"/>
      <c r="Q29" s="134">
        <v>0</v>
      </c>
      <c r="R29" s="134">
        <v>0</v>
      </c>
      <c r="S29" s="135"/>
      <c r="T29" s="136"/>
      <c r="U29" s="137"/>
      <c r="V29" s="134">
        <v>0</v>
      </c>
      <c r="W29" s="134">
        <v>106511.49</v>
      </c>
      <c r="X29" s="135">
        <v>-106511.49</v>
      </c>
      <c r="Y29" s="136" t="s">
        <v>241</v>
      </c>
      <c r="Z29" s="139"/>
      <c r="AA29" s="140">
        <v>0</v>
      </c>
      <c r="AB29" s="141"/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2">
        <v>0</v>
      </c>
      <c r="AN29" s="142">
        <v>0</v>
      </c>
      <c r="AO29" s="141"/>
      <c r="AP29" s="142">
        <v>0</v>
      </c>
      <c r="AQ29" s="142">
        <v>0</v>
      </c>
      <c r="AR29" s="142">
        <v>0</v>
      </c>
      <c r="AS29" s="142">
        <v>0</v>
      </c>
      <c r="AT29" s="142">
        <v>0</v>
      </c>
      <c r="AU29" s="142">
        <v>0</v>
      </c>
      <c r="AV29" s="142">
        <v>0</v>
      </c>
      <c r="AW29" s="142">
        <v>0</v>
      </c>
      <c r="AX29" s="142">
        <v>0</v>
      </c>
      <c r="AY29" s="142">
        <v>0</v>
      </c>
      <c r="AZ29" s="142">
        <v>0</v>
      </c>
      <c r="BA29" s="142">
        <v>0</v>
      </c>
    </row>
    <row r="30" spans="1:53" s="129" customFormat="1" outlineLevel="2">
      <c r="A30" s="129" t="s">
        <v>242</v>
      </c>
      <c r="B30" s="130" t="s">
        <v>243</v>
      </c>
      <c r="C30" s="131" t="s">
        <v>244</v>
      </c>
      <c r="D30" s="132"/>
      <c r="E30" s="133"/>
      <c r="F30" s="134">
        <v>882997.57000000007</v>
      </c>
      <c r="G30" s="134">
        <v>558796.84</v>
      </c>
      <c r="H30" s="135">
        <v>324200.7300000001</v>
      </c>
      <c r="I30" s="136">
        <v>0.58017638396094029</v>
      </c>
      <c r="J30" s="137"/>
      <c r="K30" s="134">
        <v>3101404.25</v>
      </c>
      <c r="L30" s="134">
        <v>1702369.63</v>
      </c>
      <c r="M30" s="135"/>
      <c r="N30" s="136"/>
      <c r="O30" s="138"/>
      <c r="P30" s="137"/>
      <c r="Q30" s="134">
        <v>3101404.25</v>
      </c>
      <c r="R30" s="134">
        <v>1702369.63</v>
      </c>
      <c r="S30" s="135"/>
      <c r="T30" s="136"/>
      <c r="U30" s="137"/>
      <c r="V30" s="134">
        <v>11710812.73</v>
      </c>
      <c r="W30" s="134">
        <v>5576975.4399999995</v>
      </c>
      <c r="X30" s="135">
        <v>6133837.290000001</v>
      </c>
      <c r="Y30" s="136">
        <v>1.0998501528276412</v>
      </c>
      <c r="Z30" s="139"/>
      <c r="AA30" s="140">
        <v>571070.56000000006</v>
      </c>
      <c r="AB30" s="141"/>
      <c r="AC30" s="142">
        <v>611114.81000000006</v>
      </c>
      <c r="AD30" s="142">
        <v>532457.98</v>
      </c>
      <c r="AE30" s="142">
        <v>558796.84</v>
      </c>
      <c r="AF30" s="142">
        <v>432380.42</v>
      </c>
      <c r="AG30" s="142">
        <v>458319.46</v>
      </c>
      <c r="AH30" s="142">
        <v>1015692.49</v>
      </c>
      <c r="AI30" s="142">
        <v>1381314.48</v>
      </c>
      <c r="AJ30" s="142">
        <v>1257753.51</v>
      </c>
      <c r="AK30" s="142">
        <v>1063950.99</v>
      </c>
      <c r="AL30" s="142">
        <v>841608.72</v>
      </c>
      <c r="AM30" s="142">
        <v>1055192.5</v>
      </c>
      <c r="AN30" s="142">
        <v>1103195.9099999999</v>
      </c>
      <c r="AO30" s="141"/>
      <c r="AP30" s="142">
        <v>1161158.6499999999</v>
      </c>
      <c r="AQ30" s="142">
        <v>1057248.03</v>
      </c>
      <c r="AR30" s="142">
        <v>882997.57000000007</v>
      </c>
      <c r="AS30" s="142">
        <v>-888023.95000000007</v>
      </c>
      <c r="AT30" s="142">
        <v>0</v>
      </c>
      <c r="AU30" s="142">
        <v>0</v>
      </c>
      <c r="AV30" s="142">
        <v>0</v>
      </c>
      <c r="AW30" s="142">
        <v>0</v>
      </c>
      <c r="AX30" s="142">
        <v>0</v>
      </c>
      <c r="AY30" s="142">
        <v>0</v>
      </c>
      <c r="AZ30" s="142">
        <v>0</v>
      </c>
      <c r="BA30" s="142">
        <v>0</v>
      </c>
    </row>
    <row r="31" spans="1:53" s="129" customFormat="1" outlineLevel="2">
      <c r="A31" s="129" t="s">
        <v>245</v>
      </c>
      <c r="B31" s="130" t="s">
        <v>246</v>
      </c>
      <c r="C31" s="131" t="s">
        <v>247</v>
      </c>
      <c r="D31" s="132"/>
      <c r="E31" s="133"/>
      <c r="F31" s="134">
        <v>-664141.59</v>
      </c>
      <c r="G31" s="134">
        <v>-667381.30000000005</v>
      </c>
      <c r="H31" s="135">
        <v>3239.7100000000792</v>
      </c>
      <c r="I31" s="136">
        <v>4.8543613673324064E-3</v>
      </c>
      <c r="J31" s="137"/>
      <c r="K31" s="134">
        <v>-2649230.0300000003</v>
      </c>
      <c r="L31" s="134">
        <v>-2028717.65</v>
      </c>
      <c r="M31" s="135"/>
      <c r="N31" s="136"/>
      <c r="O31" s="138"/>
      <c r="P31" s="137"/>
      <c r="Q31" s="134">
        <v>-2649230.0300000003</v>
      </c>
      <c r="R31" s="134">
        <v>-2028717.65</v>
      </c>
      <c r="S31" s="135"/>
      <c r="T31" s="136"/>
      <c r="U31" s="137"/>
      <c r="V31" s="134">
        <v>-10478501.210000001</v>
      </c>
      <c r="W31" s="134">
        <v>-7078549.1300000008</v>
      </c>
      <c r="X31" s="135">
        <v>-3399952.08</v>
      </c>
      <c r="Y31" s="136">
        <v>-0.48031764950114852</v>
      </c>
      <c r="Z31" s="139"/>
      <c r="AA31" s="140">
        <v>-720082.39</v>
      </c>
      <c r="AB31" s="141"/>
      <c r="AC31" s="142">
        <v>-769260.13</v>
      </c>
      <c r="AD31" s="142">
        <v>-592076.22</v>
      </c>
      <c r="AE31" s="142">
        <v>-667381.30000000005</v>
      </c>
      <c r="AF31" s="142">
        <v>-512907.07</v>
      </c>
      <c r="AG31" s="142">
        <v>-531913.49</v>
      </c>
      <c r="AH31" s="142">
        <v>-779175.21</v>
      </c>
      <c r="AI31" s="142">
        <v>-1246487.3700000001</v>
      </c>
      <c r="AJ31" s="142">
        <v>-1021670.39</v>
      </c>
      <c r="AK31" s="142">
        <v>-969276.79</v>
      </c>
      <c r="AL31" s="142">
        <v>-852583.33000000007</v>
      </c>
      <c r="AM31" s="142">
        <v>-1010809.38</v>
      </c>
      <c r="AN31" s="142">
        <v>-904448.15</v>
      </c>
      <c r="AO31" s="141"/>
      <c r="AP31" s="142">
        <v>-1165893.8500000001</v>
      </c>
      <c r="AQ31" s="142">
        <v>-819194.59</v>
      </c>
      <c r="AR31" s="142">
        <v>-664141.59</v>
      </c>
      <c r="AS31" s="142">
        <v>0</v>
      </c>
      <c r="AT31" s="142">
        <v>0</v>
      </c>
      <c r="AU31" s="142">
        <v>0</v>
      </c>
      <c r="AV31" s="142">
        <v>0</v>
      </c>
      <c r="AW31" s="142">
        <v>0</v>
      </c>
      <c r="AX31" s="142">
        <v>0</v>
      </c>
      <c r="AY31" s="142">
        <v>0</v>
      </c>
      <c r="AZ31" s="142">
        <v>0</v>
      </c>
      <c r="BA31" s="142">
        <v>0</v>
      </c>
    </row>
    <row r="32" spans="1:53" s="129" customFormat="1" outlineLevel="2">
      <c r="A32" s="129" t="s">
        <v>248</v>
      </c>
      <c r="B32" s="130" t="s">
        <v>249</v>
      </c>
      <c r="C32" s="131" t="s">
        <v>250</v>
      </c>
      <c r="D32" s="132"/>
      <c r="E32" s="133"/>
      <c r="F32" s="134">
        <v>180728.30000000002</v>
      </c>
      <c r="G32" s="134">
        <v>227105.66</v>
      </c>
      <c r="H32" s="135">
        <v>-46377.359999999986</v>
      </c>
      <c r="I32" s="136">
        <v>-0.20421049832047333</v>
      </c>
      <c r="J32" s="137"/>
      <c r="K32" s="134">
        <v>644629.54</v>
      </c>
      <c r="L32" s="134">
        <v>678308.19000000006</v>
      </c>
      <c r="M32" s="135"/>
      <c r="N32" s="136"/>
      <c r="O32" s="138"/>
      <c r="P32" s="137"/>
      <c r="Q32" s="134">
        <v>644629.54</v>
      </c>
      <c r="R32" s="134">
        <v>678308.19000000006</v>
      </c>
      <c r="S32" s="135"/>
      <c r="T32" s="136"/>
      <c r="U32" s="137"/>
      <c r="V32" s="134">
        <v>2549631.21</v>
      </c>
      <c r="W32" s="134">
        <v>2463330.0100000002</v>
      </c>
      <c r="X32" s="135">
        <v>86301.199999999721</v>
      </c>
      <c r="Y32" s="136">
        <v>3.503436390968976E-2</v>
      </c>
      <c r="Z32" s="139"/>
      <c r="AA32" s="140">
        <v>217483.26</v>
      </c>
      <c r="AB32" s="141"/>
      <c r="AC32" s="142">
        <v>248340</v>
      </c>
      <c r="AD32" s="142">
        <v>202862.53</v>
      </c>
      <c r="AE32" s="142">
        <v>227105.66</v>
      </c>
      <c r="AF32" s="142">
        <v>149625.11000000002</v>
      </c>
      <c r="AG32" s="142">
        <v>159604.66</v>
      </c>
      <c r="AH32" s="142">
        <v>382532.61</v>
      </c>
      <c r="AI32" s="142">
        <v>242220.39</v>
      </c>
      <c r="AJ32" s="142">
        <v>208276.54</v>
      </c>
      <c r="AK32" s="142">
        <v>174780.88</v>
      </c>
      <c r="AL32" s="142">
        <v>161664.5</v>
      </c>
      <c r="AM32" s="142">
        <v>200757.86000000002</v>
      </c>
      <c r="AN32" s="142">
        <v>225539.12</v>
      </c>
      <c r="AO32" s="141"/>
      <c r="AP32" s="142">
        <v>233610.79</v>
      </c>
      <c r="AQ32" s="142">
        <v>230290.45</v>
      </c>
      <c r="AR32" s="142">
        <v>180728.30000000002</v>
      </c>
      <c r="AS32" s="142">
        <v>-180728.31</v>
      </c>
      <c r="AT32" s="142">
        <v>0</v>
      </c>
      <c r="AU32" s="142">
        <v>0</v>
      </c>
      <c r="AV32" s="142">
        <v>0</v>
      </c>
      <c r="AW32" s="142">
        <v>0</v>
      </c>
      <c r="AX32" s="142">
        <v>0</v>
      </c>
      <c r="AY32" s="142">
        <v>0</v>
      </c>
      <c r="AZ32" s="142">
        <v>0</v>
      </c>
      <c r="BA32" s="142">
        <v>0</v>
      </c>
    </row>
    <row r="33" spans="1:53" s="129" customFormat="1" outlineLevel="2">
      <c r="A33" s="129" t="s">
        <v>251</v>
      </c>
      <c r="B33" s="130" t="s">
        <v>252</v>
      </c>
      <c r="C33" s="131" t="s">
        <v>253</v>
      </c>
      <c r="D33" s="132"/>
      <c r="E33" s="133"/>
      <c r="F33" s="134">
        <v>210672.2</v>
      </c>
      <c r="G33" s="134">
        <v>311913.89</v>
      </c>
      <c r="H33" s="135">
        <v>-101241.69</v>
      </c>
      <c r="I33" s="136">
        <v>-0.32458217875452738</v>
      </c>
      <c r="J33" s="137"/>
      <c r="K33" s="134">
        <v>737632.28</v>
      </c>
      <c r="L33" s="134">
        <v>981734.05</v>
      </c>
      <c r="M33" s="135"/>
      <c r="N33" s="136"/>
      <c r="O33" s="138"/>
      <c r="P33" s="137"/>
      <c r="Q33" s="134">
        <v>737632.28</v>
      </c>
      <c r="R33" s="134">
        <v>981734.05</v>
      </c>
      <c r="S33" s="135"/>
      <c r="T33" s="136"/>
      <c r="U33" s="137"/>
      <c r="V33" s="134">
        <v>2660213.06</v>
      </c>
      <c r="W33" s="134">
        <v>3625878.8600000003</v>
      </c>
      <c r="X33" s="135">
        <v>-965665.80000000028</v>
      </c>
      <c r="Y33" s="136">
        <v>-0.26632599634065002</v>
      </c>
      <c r="Z33" s="139"/>
      <c r="AA33" s="140">
        <v>299692</v>
      </c>
      <c r="AB33" s="141"/>
      <c r="AC33" s="142">
        <v>375491.48</v>
      </c>
      <c r="AD33" s="142">
        <v>294328.68</v>
      </c>
      <c r="AE33" s="142">
        <v>311913.89</v>
      </c>
      <c r="AF33" s="142">
        <v>240456.21</v>
      </c>
      <c r="AG33" s="142">
        <v>249767.95</v>
      </c>
      <c r="AH33" s="142">
        <v>-59039.75</v>
      </c>
      <c r="AI33" s="142">
        <v>262819.15000000002</v>
      </c>
      <c r="AJ33" s="142">
        <v>250974.56</v>
      </c>
      <c r="AK33" s="142">
        <v>238498.38</v>
      </c>
      <c r="AL33" s="142">
        <v>226183.25</v>
      </c>
      <c r="AM33" s="142">
        <v>251354.22</v>
      </c>
      <c r="AN33" s="142">
        <v>261566.81</v>
      </c>
      <c r="AO33" s="141"/>
      <c r="AP33" s="142">
        <v>269446.13</v>
      </c>
      <c r="AQ33" s="142">
        <v>257513.95</v>
      </c>
      <c r="AR33" s="142">
        <v>210672.2</v>
      </c>
      <c r="AS33" s="142">
        <v>-210672.2</v>
      </c>
      <c r="AT33" s="142">
        <v>0</v>
      </c>
      <c r="AU33" s="142">
        <v>0</v>
      </c>
      <c r="AV33" s="142">
        <v>0</v>
      </c>
      <c r="AW33" s="142">
        <v>0</v>
      </c>
      <c r="AX33" s="142">
        <v>0</v>
      </c>
      <c r="AY33" s="142">
        <v>0</v>
      </c>
      <c r="AZ33" s="142">
        <v>0</v>
      </c>
      <c r="BA33" s="142">
        <v>0</v>
      </c>
    </row>
    <row r="34" spans="1:53" s="129" customFormat="1" outlineLevel="2">
      <c r="A34" s="129" t="s">
        <v>254</v>
      </c>
      <c r="B34" s="130" t="s">
        <v>255</v>
      </c>
      <c r="C34" s="131" t="s">
        <v>256</v>
      </c>
      <c r="D34" s="132"/>
      <c r="E34" s="133"/>
      <c r="F34" s="134">
        <v>0</v>
      </c>
      <c r="G34" s="134">
        <v>0</v>
      </c>
      <c r="H34" s="135">
        <v>0</v>
      </c>
      <c r="I34" s="136">
        <v>0</v>
      </c>
      <c r="J34" s="137"/>
      <c r="K34" s="134">
        <v>0</v>
      </c>
      <c r="L34" s="134">
        <v>0</v>
      </c>
      <c r="M34" s="135"/>
      <c r="N34" s="136"/>
      <c r="O34" s="138"/>
      <c r="P34" s="137"/>
      <c r="Q34" s="134">
        <v>0</v>
      </c>
      <c r="R34" s="134">
        <v>0</v>
      </c>
      <c r="S34" s="135"/>
      <c r="T34" s="136"/>
      <c r="U34" s="137"/>
      <c r="V34" s="134">
        <v>0</v>
      </c>
      <c r="W34" s="134">
        <v>0</v>
      </c>
      <c r="X34" s="135">
        <v>0</v>
      </c>
      <c r="Y34" s="136">
        <v>0</v>
      </c>
      <c r="Z34" s="139"/>
      <c r="AA34" s="140">
        <v>0</v>
      </c>
      <c r="AB34" s="141"/>
      <c r="AC34" s="142">
        <v>0</v>
      </c>
      <c r="AD34" s="142">
        <v>0</v>
      </c>
      <c r="AE34" s="142">
        <v>0</v>
      </c>
      <c r="AF34" s="142">
        <v>0</v>
      </c>
      <c r="AG34" s="142">
        <v>0</v>
      </c>
      <c r="AH34" s="142">
        <v>0</v>
      </c>
      <c r="AI34" s="142">
        <v>0</v>
      </c>
      <c r="AJ34" s="142">
        <v>0</v>
      </c>
      <c r="AK34" s="142">
        <v>0</v>
      </c>
      <c r="AL34" s="142">
        <v>0</v>
      </c>
      <c r="AM34" s="142">
        <v>0</v>
      </c>
      <c r="AN34" s="142">
        <v>0</v>
      </c>
      <c r="AO34" s="141"/>
      <c r="AP34" s="142">
        <v>0</v>
      </c>
      <c r="AQ34" s="142">
        <v>0</v>
      </c>
      <c r="AR34" s="142">
        <v>0</v>
      </c>
      <c r="AS34" s="142">
        <v>70835375.670000002</v>
      </c>
      <c r="AT34" s="142">
        <v>0</v>
      </c>
      <c r="AU34" s="142">
        <v>0</v>
      </c>
      <c r="AV34" s="142">
        <v>0</v>
      </c>
      <c r="AW34" s="142">
        <v>0</v>
      </c>
      <c r="AX34" s="142">
        <v>0</v>
      </c>
      <c r="AY34" s="142">
        <v>0</v>
      </c>
      <c r="AZ34" s="142">
        <v>0</v>
      </c>
      <c r="BA34" s="142">
        <v>0</v>
      </c>
    </row>
    <row r="35" spans="1:53" s="129" customFormat="1" outlineLevel="2">
      <c r="A35" s="129" t="s">
        <v>257</v>
      </c>
      <c r="B35" s="130" t="s">
        <v>258</v>
      </c>
      <c r="C35" s="131" t="s">
        <v>259</v>
      </c>
      <c r="D35" s="132"/>
      <c r="E35" s="133"/>
      <c r="F35" s="134">
        <v>0</v>
      </c>
      <c r="G35" s="134">
        <v>0</v>
      </c>
      <c r="H35" s="135">
        <v>0</v>
      </c>
      <c r="I35" s="136">
        <v>0</v>
      </c>
      <c r="J35" s="137"/>
      <c r="K35" s="134">
        <v>0</v>
      </c>
      <c r="L35" s="134">
        <v>0</v>
      </c>
      <c r="M35" s="135"/>
      <c r="N35" s="136"/>
      <c r="O35" s="138"/>
      <c r="P35" s="137"/>
      <c r="Q35" s="134">
        <v>0</v>
      </c>
      <c r="R35" s="134">
        <v>0</v>
      </c>
      <c r="S35" s="135"/>
      <c r="T35" s="136"/>
      <c r="U35" s="137"/>
      <c r="V35" s="134">
        <v>-10832.98</v>
      </c>
      <c r="W35" s="134">
        <v>-16008.76</v>
      </c>
      <c r="X35" s="135">
        <v>5175.7800000000007</v>
      </c>
      <c r="Y35" s="136">
        <v>0.32330923819208984</v>
      </c>
      <c r="Z35" s="139"/>
      <c r="AA35" s="140">
        <v>153.47</v>
      </c>
      <c r="AB35" s="141"/>
      <c r="AC35" s="142">
        <v>0</v>
      </c>
      <c r="AD35" s="142">
        <v>0</v>
      </c>
      <c r="AE35" s="142">
        <v>0</v>
      </c>
      <c r="AF35" s="142">
        <v>-2828.29</v>
      </c>
      <c r="AG35" s="142">
        <v>-558.73</v>
      </c>
      <c r="AH35" s="142">
        <v>-7445.96</v>
      </c>
      <c r="AI35" s="142">
        <v>0</v>
      </c>
      <c r="AJ35" s="142">
        <v>0</v>
      </c>
      <c r="AK35" s="142">
        <v>0</v>
      </c>
      <c r="AL35" s="142">
        <v>0</v>
      </c>
      <c r="AM35" s="142">
        <v>0</v>
      </c>
      <c r="AN35" s="142">
        <v>0</v>
      </c>
      <c r="AO35" s="141"/>
      <c r="AP35" s="142">
        <v>0</v>
      </c>
      <c r="AQ35" s="142">
        <v>0</v>
      </c>
      <c r="AR35" s="142">
        <v>0</v>
      </c>
      <c r="AS35" s="142">
        <v>0</v>
      </c>
      <c r="AT35" s="142">
        <v>0</v>
      </c>
      <c r="AU35" s="142">
        <v>0</v>
      </c>
      <c r="AV35" s="142">
        <v>0</v>
      </c>
      <c r="AW35" s="142">
        <v>0</v>
      </c>
      <c r="AX35" s="142">
        <v>0</v>
      </c>
      <c r="AY35" s="142">
        <v>0</v>
      </c>
      <c r="AZ35" s="142">
        <v>0</v>
      </c>
      <c r="BA35" s="142">
        <v>0</v>
      </c>
    </row>
    <row r="36" spans="1:53" s="129" customFormat="1" outlineLevel="2">
      <c r="A36" s="129" t="s">
        <v>260</v>
      </c>
      <c r="B36" s="130" t="s">
        <v>261</v>
      </c>
      <c r="C36" s="131" t="s">
        <v>262</v>
      </c>
      <c r="D36" s="132"/>
      <c r="E36" s="133"/>
      <c r="F36" s="134">
        <v>-404337.37</v>
      </c>
      <c r="G36" s="134">
        <v>-9817.24</v>
      </c>
      <c r="H36" s="135">
        <v>-394520.13</v>
      </c>
      <c r="I36" s="136" t="s">
        <v>241</v>
      </c>
      <c r="J36" s="137"/>
      <c r="K36" s="134">
        <v>-1254833.1000000001</v>
      </c>
      <c r="L36" s="134">
        <v>-234220.13</v>
      </c>
      <c r="M36" s="135"/>
      <c r="N36" s="136"/>
      <c r="O36" s="138"/>
      <c r="P36" s="137"/>
      <c r="Q36" s="134">
        <v>-1254833.1000000001</v>
      </c>
      <c r="R36" s="134">
        <v>-234220.13</v>
      </c>
      <c r="S36" s="135"/>
      <c r="T36" s="136"/>
      <c r="U36" s="137"/>
      <c r="V36" s="134">
        <v>-2763876.18</v>
      </c>
      <c r="W36" s="134">
        <v>-168851.46000000002</v>
      </c>
      <c r="X36" s="135">
        <v>-2595024.7200000002</v>
      </c>
      <c r="Y36" s="136" t="s">
        <v>241</v>
      </c>
      <c r="Z36" s="139"/>
      <c r="AA36" s="140">
        <v>55078.340000000004</v>
      </c>
      <c r="AB36" s="141"/>
      <c r="AC36" s="142">
        <v>-99600.71</v>
      </c>
      <c r="AD36" s="142">
        <v>-124802.18000000001</v>
      </c>
      <c r="AE36" s="142">
        <v>-9817.24</v>
      </c>
      <c r="AF36" s="142">
        <v>-255604.16</v>
      </c>
      <c r="AG36" s="142">
        <v>113891.31</v>
      </c>
      <c r="AH36" s="142">
        <v>-245028.67</v>
      </c>
      <c r="AI36" s="142">
        <v>-125626.67</v>
      </c>
      <c r="AJ36" s="142">
        <v>-239684.7</v>
      </c>
      <c r="AK36" s="142">
        <v>-164323.14000000001</v>
      </c>
      <c r="AL36" s="142">
        <v>-171924.26</v>
      </c>
      <c r="AM36" s="142">
        <v>-181864.94</v>
      </c>
      <c r="AN36" s="142">
        <v>-238877.85</v>
      </c>
      <c r="AO36" s="141"/>
      <c r="AP36" s="142">
        <v>-417814.8</v>
      </c>
      <c r="AQ36" s="142">
        <v>-432680.93</v>
      </c>
      <c r="AR36" s="142">
        <v>-404337.37</v>
      </c>
      <c r="AS36" s="142">
        <v>-15621.52</v>
      </c>
      <c r="AT36" s="142">
        <v>0</v>
      </c>
      <c r="AU36" s="142">
        <v>0</v>
      </c>
      <c r="AV36" s="142">
        <v>0</v>
      </c>
      <c r="AW36" s="142">
        <v>0</v>
      </c>
      <c r="AX36" s="142">
        <v>0</v>
      </c>
      <c r="AY36" s="142">
        <v>0</v>
      </c>
      <c r="AZ36" s="142">
        <v>0</v>
      </c>
      <c r="BA36" s="142">
        <v>0</v>
      </c>
    </row>
    <row r="37" spans="1:53" s="129" customFormat="1" outlineLevel="2">
      <c r="A37" s="129" t="s">
        <v>263</v>
      </c>
      <c r="B37" s="130" t="s">
        <v>264</v>
      </c>
      <c r="C37" s="131" t="s">
        <v>265</v>
      </c>
      <c r="D37" s="132"/>
      <c r="E37" s="133"/>
      <c r="F37" s="134">
        <v>-84978.14</v>
      </c>
      <c r="G37" s="134">
        <v>247219.62</v>
      </c>
      <c r="H37" s="135">
        <v>-332197.76000000001</v>
      </c>
      <c r="I37" s="136">
        <v>-1.343735420352155</v>
      </c>
      <c r="J37" s="137"/>
      <c r="K37" s="134">
        <v>-108499.49</v>
      </c>
      <c r="L37" s="134">
        <v>1395690.19</v>
      </c>
      <c r="M37" s="135"/>
      <c r="N37" s="136"/>
      <c r="O37" s="138"/>
      <c r="P37" s="137"/>
      <c r="Q37" s="134">
        <v>-108499.49</v>
      </c>
      <c r="R37" s="134">
        <v>1395690.19</v>
      </c>
      <c r="S37" s="135"/>
      <c r="T37" s="136"/>
      <c r="U37" s="137"/>
      <c r="V37" s="134">
        <v>2453430.7399999998</v>
      </c>
      <c r="W37" s="134">
        <v>8291088.7599999998</v>
      </c>
      <c r="X37" s="135">
        <v>-5837658.0199999996</v>
      </c>
      <c r="Y37" s="136">
        <v>-0.70408823123008024</v>
      </c>
      <c r="Z37" s="139"/>
      <c r="AA37" s="140">
        <v>4434.83</v>
      </c>
      <c r="AB37" s="141"/>
      <c r="AC37" s="142">
        <v>846485.34</v>
      </c>
      <c r="AD37" s="142">
        <v>301985.23</v>
      </c>
      <c r="AE37" s="142">
        <v>247219.62</v>
      </c>
      <c r="AF37" s="142">
        <v>67430.180000000008</v>
      </c>
      <c r="AG37" s="142">
        <v>-42243.05</v>
      </c>
      <c r="AH37" s="142">
        <v>14643.32</v>
      </c>
      <c r="AI37" s="142">
        <v>1735230.23</v>
      </c>
      <c r="AJ37" s="142">
        <v>325498.58</v>
      </c>
      <c r="AK37" s="142">
        <v>366514.26</v>
      </c>
      <c r="AL37" s="142">
        <v>132578.15</v>
      </c>
      <c r="AM37" s="142">
        <v>-26639.05</v>
      </c>
      <c r="AN37" s="142">
        <v>-11082.39</v>
      </c>
      <c r="AO37" s="141"/>
      <c r="AP37" s="142">
        <v>-581.77</v>
      </c>
      <c r="AQ37" s="142">
        <v>-22939.58</v>
      </c>
      <c r="AR37" s="142">
        <v>-84978.14</v>
      </c>
      <c r="AS37" s="142">
        <v>36325.879999999997</v>
      </c>
      <c r="AT37" s="142">
        <v>0</v>
      </c>
      <c r="AU37" s="142">
        <v>0</v>
      </c>
      <c r="AV37" s="142">
        <v>0</v>
      </c>
      <c r="AW37" s="142">
        <v>0</v>
      </c>
      <c r="AX37" s="142">
        <v>0</v>
      </c>
      <c r="AY37" s="142">
        <v>0</v>
      </c>
      <c r="AZ37" s="142">
        <v>0</v>
      </c>
      <c r="BA37" s="142">
        <v>0</v>
      </c>
    </row>
    <row r="38" spans="1:53" s="129" customFormat="1" outlineLevel="2">
      <c r="A38" s="129" t="s">
        <v>266</v>
      </c>
      <c r="B38" s="130" t="s">
        <v>267</v>
      </c>
      <c r="C38" s="131" t="s">
        <v>268</v>
      </c>
      <c r="D38" s="132"/>
      <c r="E38" s="133"/>
      <c r="F38" s="134">
        <v>-103.68</v>
      </c>
      <c r="G38" s="134">
        <v>-3900.8</v>
      </c>
      <c r="H38" s="135">
        <v>3797.1200000000003</v>
      </c>
      <c r="I38" s="136">
        <v>0.97342083675143565</v>
      </c>
      <c r="J38" s="137"/>
      <c r="K38" s="134">
        <v>-1126.3600000000001</v>
      </c>
      <c r="L38" s="134">
        <v>-10997.03</v>
      </c>
      <c r="M38" s="135"/>
      <c r="N38" s="136"/>
      <c r="O38" s="138"/>
      <c r="P38" s="137"/>
      <c r="Q38" s="134">
        <v>-1126.3600000000001</v>
      </c>
      <c r="R38" s="134">
        <v>-10997.03</v>
      </c>
      <c r="S38" s="135"/>
      <c r="T38" s="136"/>
      <c r="U38" s="137"/>
      <c r="V38" s="134">
        <v>1318.8199999999997</v>
      </c>
      <c r="W38" s="134">
        <v>-58422</v>
      </c>
      <c r="X38" s="135">
        <v>59740.82</v>
      </c>
      <c r="Y38" s="136">
        <v>1.0225740303310398</v>
      </c>
      <c r="Z38" s="139"/>
      <c r="AA38" s="140">
        <v>-360.77</v>
      </c>
      <c r="AB38" s="141"/>
      <c r="AC38" s="142">
        <v>-1479.95</v>
      </c>
      <c r="AD38" s="142">
        <v>-5616.28</v>
      </c>
      <c r="AE38" s="142">
        <v>-3900.8</v>
      </c>
      <c r="AF38" s="142">
        <v>4851.0600000000004</v>
      </c>
      <c r="AG38" s="142">
        <v>19441.010000000002</v>
      </c>
      <c r="AH38" s="142">
        <v>-2423.69</v>
      </c>
      <c r="AI38" s="142">
        <v>-11726.77</v>
      </c>
      <c r="AJ38" s="142">
        <v>-7401.35</v>
      </c>
      <c r="AK38" s="142">
        <v>-14889.130000000001</v>
      </c>
      <c r="AL38" s="142">
        <v>-2143.75</v>
      </c>
      <c r="AM38" s="142">
        <v>17005.89</v>
      </c>
      <c r="AN38" s="142">
        <v>-268.09000000000003</v>
      </c>
      <c r="AO38" s="141"/>
      <c r="AP38" s="142">
        <v>-878.58</v>
      </c>
      <c r="AQ38" s="142">
        <v>-144.1</v>
      </c>
      <c r="AR38" s="142">
        <v>-103.68</v>
      </c>
      <c r="AS38" s="142">
        <v>0</v>
      </c>
      <c r="AT38" s="142">
        <v>0</v>
      </c>
      <c r="AU38" s="142">
        <v>0</v>
      </c>
      <c r="AV38" s="142">
        <v>0</v>
      </c>
      <c r="AW38" s="142">
        <v>0</v>
      </c>
      <c r="AX38" s="142">
        <v>0</v>
      </c>
      <c r="AY38" s="142">
        <v>0</v>
      </c>
      <c r="AZ38" s="142">
        <v>0</v>
      </c>
      <c r="BA38" s="142">
        <v>0</v>
      </c>
    </row>
    <row r="39" spans="1:53" s="129" customFormat="1" outlineLevel="2">
      <c r="A39" s="129" t="s">
        <v>269</v>
      </c>
      <c r="B39" s="130" t="s">
        <v>270</v>
      </c>
      <c r="C39" s="131" t="s">
        <v>271</v>
      </c>
      <c r="D39" s="132"/>
      <c r="E39" s="133"/>
      <c r="F39" s="134">
        <v>323150.15000000002</v>
      </c>
      <c r="G39" s="134">
        <v>95803.01</v>
      </c>
      <c r="H39" s="135">
        <v>227347.14</v>
      </c>
      <c r="I39" s="136">
        <v>2.3730688628676702</v>
      </c>
      <c r="J39" s="137"/>
      <c r="K39" s="134">
        <v>923313.98</v>
      </c>
      <c r="L39" s="134">
        <v>278137.78999999998</v>
      </c>
      <c r="M39" s="135"/>
      <c r="N39" s="136"/>
      <c r="O39" s="138"/>
      <c r="P39" s="137"/>
      <c r="Q39" s="134">
        <v>923313.98</v>
      </c>
      <c r="R39" s="134">
        <v>278137.78999999998</v>
      </c>
      <c r="S39" s="135"/>
      <c r="T39" s="136"/>
      <c r="U39" s="137"/>
      <c r="V39" s="134">
        <v>3068142.38</v>
      </c>
      <c r="W39" s="134">
        <v>1118369.77</v>
      </c>
      <c r="X39" s="135">
        <v>1949772.6099999999</v>
      </c>
      <c r="Y39" s="136">
        <v>1.7434060382372458</v>
      </c>
      <c r="Z39" s="139"/>
      <c r="AA39" s="140">
        <v>95803.02</v>
      </c>
      <c r="AB39" s="141"/>
      <c r="AC39" s="142">
        <v>95803.02</v>
      </c>
      <c r="AD39" s="142">
        <v>86531.76</v>
      </c>
      <c r="AE39" s="142">
        <v>95803.01</v>
      </c>
      <c r="AF39" s="142">
        <v>92712.61</v>
      </c>
      <c r="AG39" s="142">
        <v>95803.02</v>
      </c>
      <c r="AH39" s="142">
        <v>227890.58000000002</v>
      </c>
      <c r="AI39" s="142">
        <v>278532.82</v>
      </c>
      <c r="AJ39" s="142">
        <v>314877.41000000003</v>
      </c>
      <c r="AK39" s="142">
        <v>304515.75</v>
      </c>
      <c r="AL39" s="142">
        <v>267604.75</v>
      </c>
      <c r="AM39" s="142">
        <v>295288</v>
      </c>
      <c r="AN39" s="142">
        <v>267603.46000000002</v>
      </c>
      <c r="AO39" s="141"/>
      <c r="AP39" s="142">
        <v>295286.46000000002</v>
      </c>
      <c r="AQ39" s="142">
        <v>304877.37</v>
      </c>
      <c r="AR39" s="142">
        <v>323150.15000000002</v>
      </c>
      <c r="AS39" s="142">
        <v>-27863.49</v>
      </c>
      <c r="AT39" s="142">
        <v>0</v>
      </c>
      <c r="AU39" s="142">
        <v>0</v>
      </c>
      <c r="AV39" s="142">
        <v>0</v>
      </c>
      <c r="AW39" s="142">
        <v>0</v>
      </c>
      <c r="AX39" s="142">
        <v>0</v>
      </c>
      <c r="AY39" s="142">
        <v>0</v>
      </c>
      <c r="AZ39" s="142">
        <v>0</v>
      </c>
      <c r="BA39" s="142">
        <v>0</v>
      </c>
    </row>
    <row r="40" spans="1:53" s="129" customFormat="1" outlineLevel="2">
      <c r="A40" s="129" t="s">
        <v>272</v>
      </c>
      <c r="B40" s="130" t="s">
        <v>273</v>
      </c>
      <c r="C40" s="131" t="s">
        <v>274</v>
      </c>
      <c r="D40" s="132"/>
      <c r="E40" s="133"/>
      <c r="F40" s="134">
        <v>7469.57</v>
      </c>
      <c r="G40" s="134">
        <v>13017.95</v>
      </c>
      <c r="H40" s="135">
        <v>-5548.380000000001</v>
      </c>
      <c r="I40" s="136">
        <v>-0.42620996393441368</v>
      </c>
      <c r="J40" s="137"/>
      <c r="K40" s="134">
        <v>663.63</v>
      </c>
      <c r="L40" s="134">
        <v>50235.16</v>
      </c>
      <c r="M40" s="135"/>
      <c r="N40" s="136"/>
      <c r="O40" s="138"/>
      <c r="P40" s="137"/>
      <c r="Q40" s="134">
        <v>663.63</v>
      </c>
      <c r="R40" s="134">
        <v>50235.16</v>
      </c>
      <c r="S40" s="135"/>
      <c r="T40" s="136"/>
      <c r="U40" s="137"/>
      <c r="V40" s="134">
        <v>409493.54000000004</v>
      </c>
      <c r="W40" s="134">
        <v>629707.19000000006</v>
      </c>
      <c r="X40" s="135">
        <v>-220213.65000000002</v>
      </c>
      <c r="Y40" s="136">
        <v>-0.34970801270349161</v>
      </c>
      <c r="Z40" s="139"/>
      <c r="AA40" s="140">
        <v>1659.95</v>
      </c>
      <c r="AB40" s="141"/>
      <c r="AC40" s="142">
        <v>45485.75</v>
      </c>
      <c r="AD40" s="142">
        <v>-8268.5400000000009</v>
      </c>
      <c r="AE40" s="142">
        <v>13017.95</v>
      </c>
      <c r="AF40" s="142">
        <v>71205.600000000006</v>
      </c>
      <c r="AG40" s="142">
        <v>65070.86</v>
      </c>
      <c r="AH40" s="142">
        <v>58114.94</v>
      </c>
      <c r="AI40" s="142">
        <v>52896.020000000004</v>
      </c>
      <c r="AJ40" s="142">
        <v>27750.66</v>
      </c>
      <c r="AK40" s="142">
        <v>69299.180000000008</v>
      </c>
      <c r="AL40" s="142">
        <v>51189.81</v>
      </c>
      <c r="AM40" s="142">
        <v>7530.1</v>
      </c>
      <c r="AN40" s="142">
        <v>5772.74</v>
      </c>
      <c r="AO40" s="141"/>
      <c r="AP40" s="142">
        <v>-2215.46</v>
      </c>
      <c r="AQ40" s="142">
        <v>-4590.4800000000005</v>
      </c>
      <c r="AR40" s="142">
        <v>7469.57</v>
      </c>
      <c r="AS40" s="142">
        <v>0</v>
      </c>
      <c r="AT40" s="142">
        <v>0</v>
      </c>
      <c r="AU40" s="142">
        <v>0</v>
      </c>
      <c r="AV40" s="142">
        <v>0</v>
      </c>
      <c r="AW40" s="142">
        <v>0</v>
      </c>
      <c r="AX40" s="142">
        <v>0</v>
      </c>
      <c r="AY40" s="142">
        <v>0</v>
      </c>
      <c r="AZ40" s="142">
        <v>0</v>
      </c>
      <c r="BA40" s="142">
        <v>0</v>
      </c>
    </row>
    <row r="41" spans="1:53" s="129" customFormat="1" outlineLevel="2">
      <c r="A41" s="129" t="s">
        <v>275</v>
      </c>
      <c r="B41" s="130" t="s">
        <v>276</v>
      </c>
      <c r="C41" s="131" t="s">
        <v>277</v>
      </c>
      <c r="D41" s="132"/>
      <c r="E41" s="133"/>
      <c r="F41" s="134">
        <v>538643.01</v>
      </c>
      <c r="G41" s="134">
        <v>2085361.09</v>
      </c>
      <c r="H41" s="135">
        <v>-1546718.08</v>
      </c>
      <c r="I41" s="136">
        <v>-0.74170276189434414</v>
      </c>
      <c r="J41" s="137"/>
      <c r="K41" s="134">
        <v>1420964.3</v>
      </c>
      <c r="L41" s="134">
        <v>6407643.6200000001</v>
      </c>
      <c r="M41" s="135"/>
      <c r="N41" s="136"/>
      <c r="O41" s="138"/>
      <c r="P41" s="137"/>
      <c r="Q41" s="134">
        <v>1420964.3</v>
      </c>
      <c r="R41" s="134">
        <v>6407643.6200000001</v>
      </c>
      <c r="S41" s="135"/>
      <c r="T41" s="136"/>
      <c r="U41" s="137"/>
      <c r="V41" s="134">
        <v>17575888.77</v>
      </c>
      <c r="W41" s="134">
        <v>26743363.25</v>
      </c>
      <c r="X41" s="135">
        <v>-9167474.4800000004</v>
      </c>
      <c r="Y41" s="136">
        <v>-0.34279437460058432</v>
      </c>
      <c r="Z41" s="139"/>
      <c r="AA41" s="140">
        <v>486315.11</v>
      </c>
      <c r="AB41" s="141"/>
      <c r="AC41" s="142">
        <v>2409279.38</v>
      </c>
      <c r="AD41" s="142">
        <v>1913003.15</v>
      </c>
      <c r="AE41" s="142">
        <v>2085361.09</v>
      </c>
      <c r="AF41" s="142">
        <v>1965126.2000000002</v>
      </c>
      <c r="AG41" s="142">
        <v>1333076.04</v>
      </c>
      <c r="AH41" s="142">
        <v>1204891.44</v>
      </c>
      <c r="AI41" s="142">
        <v>4584462.12</v>
      </c>
      <c r="AJ41" s="142">
        <v>2230188.59</v>
      </c>
      <c r="AK41" s="142">
        <v>2949230.13</v>
      </c>
      <c r="AL41" s="142">
        <v>734807.02</v>
      </c>
      <c r="AM41" s="142">
        <v>741414.15</v>
      </c>
      <c r="AN41" s="142">
        <v>411728.78</v>
      </c>
      <c r="AO41" s="141"/>
      <c r="AP41" s="142">
        <v>612271.47</v>
      </c>
      <c r="AQ41" s="142">
        <v>270049.82</v>
      </c>
      <c r="AR41" s="142">
        <v>538643.01</v>
      </c>
      <c r="AS41" s="142">
        <v>-489990.83</v>
      </c>
      <c r="AT41" s="142">
        <v>0</v>
      </c>
      <c r="AU41" s="142">
        <v>0</v>
      </c>
      <c r="AV41" s="142">
        <v>0</v>
      </c>
      <c r="AW41" s="142">
        <v>0</v>
      </c>
      <c r="AX41" s="142">
        <v>0</v>
      </c>
      <c r="AY41" s="142">
        <v>0</v>
      </c>
      <c r="AZ41" s="142">
        <v>0</v>
      </c>
      <c r="BA41" s="142">
        <v>0</v>
      </c>
    </row>
    <row r="42" spans="1:53" s="129" customFormat="1" outlineLevel="2">
      <c r="A42" s="129" t="s">
        <v>278</v>
      </c>
      <c r="B42" s="130" t="s">
        <v>279</v>
      </c>
      <c r="C42" s="131" t="s">
        <v>280</v>
      </c>
      <c r="D42" s="132"/>
      <c r="E42" s="133"/>
      <c r="F42" s="134">
        <v>-0.33</v>
      </c>
      <c r="G42" s="134">
        <v>0.2</v>
      </c>
      <c r="H42" s="135">
        <v>-0.53</v>
      </c>
      <c r="I42" s="136">
        <v>-2.65</v>
      </c>
      <c r="J42" s="137"/>
      <c r="K42" s="134">
        <v>-0.56000000000000005</v>
      </c>
      <c r="L42" s="134">
        <v>-0.41000000000000003</v>
      </c>
      <c r="M42" s="135"/>
      <c r="N42" s="136"/>
      <c r="O42" s="138"/>
      <c r="P42" s="137"/>
      <c r="Q42" s="134">
        <v>-0.56000000000000005</v>
      </c>
      <c r="R42" s="134">
        <v>-0.41000000000000003</v>
      </c>
      <c r="S42" s="135"/>
      <c r="T42" s="136"/>
      <c r="U42" s="137"/>
      <c r="V42" s="134">
        <v>1.4</v>
      </c>
      <c r="W42" s="134">
        <v>-10.8</v>
      </c>
      <c r="X42" s="135">
        <v>12.200000000000001</v>
      </c>
      <c r="Y42" s="136">
        <v>1.1296296296296298</v>
      </c>
      <c r="Z42" s="139"/>
      <c r="AA42" s="140">
        <v>-0.82000000000000006</v>
      </c>
      <c r="AB42" s="141"/>
      <c r="AC42" s="142">
        <v>-0.84</v>
      </c>
      <c r="AD42" s="142">
        <v>0.23</v>
      </c>
      <c r="AE42" s="142">
        <v>0.2</v>
      </c>
      <c r="AF42" s="142">
        <v>0.22</v>
      </c>
      <c r="AG42" s="142">
        <v>0.21</v>
      </c>
      <c r="AH42" s="142">
        <v>0.22</v>
      </c>
      <c r="AI42" s="142">
        <v>0.22</v>
      </c>
      <c r="AJ42" s="142">
        <v>0.22</v>
      </c>
      <c r="AK42" s="142">
        <v>0.22</v>
      </c>
      <c r="AL42" s="142">
        <v>0.22</v>
      </c>
      <c r="AM42" s="142">
        <v>0.22</v>
      </c>
      <c r="AN42" s="142">
        <v>0.21</v>
      </c>
      <c r="AO42" s="141"/>
      <c r="AP42" s="142">
        <v>0.2</v>
      </c>
      <c r="AQ42" s="142">
        <v>-0.43</v>
      </c>
      <c r="AR42" s="142">
        <v>-0.33</v>
      </c>
      <c r="AS42" s="142">
        <v>0</v>
      </c>
      <c r="AT42" s="142">
        <v>0</v>
      </c>
      <c r="AU42" s="142">
        <v>0</v>
      </c>
      <c r="AV42" s="142">
        <v>0</v>
      </c>
      <c r="AW42" s="142">
        <v>0</v>
      </c>
      <c r="AX42" s="142">
        <v>0</v>
      </c>
      <c r="AY42" s="142">
        <v>0</v>
      </c>
      <c r="AZ42" s="142">
        <v>0</v>
      </c>
      <c r="BA42" s="142">
        <v>0</v>
      </c>
    </row>
    <row r="43" spans="1:53" s="129" customFormat="1" outlineLevel="2">
      <c r="A43" s="129" t="s">
        <v>281</v>
      </c>
      <c r="B43" s="130" t="s">
        <v>282</v>
      </c>
      <c r="C43" s="131" t="s">
        <v>283</v>
      </c>
      <c r="D43" s="132"/>
      <c r="E43" s="133"/>
      <c r="F43" s="134">
        <v>0.01</v>
      </c>
      <c r="G43" s="134">
        <v>0.01</v>
      </c>
      <c r="H43" s="135">
        <v>0</v>
      </c>
      <c r="I43" s="136">
        <v>0</v>
      </c>
      <c r="J43" s="137"/>
      <c r="K43" s="134">
        <v>0</v>
      </c>
      <c r="L43" s="134">
        <v>0</v>
      </c>
      <c r="M43" s="135"/>
      <c r="N43" s="136"/>
      <c r="O43" s="138"/>
      <c r="P43" s="137"/>
      <c r="Q43" s="134">
        <v>0</v>
      </c>
      <c r="R43" s="134">
        <v>0</v>
      </c>
      <c r="S43" s="135"/>
      <c r="T43" s="136"/>
      <c r="U43" s="137"/>
      <c r="V43" s="134">
        <v>-0.69000000000000006</v>
      </c>
      <c r="W43" s="134">
        <v>-8.2900000000000009</v>
      </c>
      <c r="X43" s="135">
        <v>7.6000000000000005</v>
      </c>
      <c r="Y43" s="136">
        <v>0.91676718938480095</v>
      </c>
      <c r="Z43" s="139"/>
      <c r="AA43" s="140">
        <v>0.01</v>
      </c>
      <c r="AB43" s="141"/>
      <c r="AC43" s="142">
        <v>0</v>
      </c>
      <c r="AD43" s="142">
        <v>-0.01</v>
      </c>
      <c r="AE43" s="142">
        <v>0.01</v>
      </c>
      <c r="AF43" s="142">
        <v>-0.01</v>
      </c>
      <c r="AG43" s="142">
        <v>0</v>
      </c>
      <c r="AH43" s="142">
        <v>0.01</v>
      </c>
      <c r="AI43" s="142">
        <v>0</v>
      </c>
      <c r="AJ43" s="142">
        <v>0.01</v>
      </c>
      <c r="AK43" s="142">
        <v>-0.61</v>
      </c>
      <c r="AL43" s="142">
        <v>-0.05</v>
      </c>
      <c r="AM43" s="142">
        <v>-0.03</v>
      </c>
      <c r="AN43" s="142">
        <v>-0.01</v>
      </c>
      <c r="AO43" s="141"/>
      <c r="AP43" s="142">
        <v>0</v>
      </c>
      <c r="AQ43" s="142">
        <v>-0.01</v>
      </c>
      <c r="AR43" s="142">
        <v>0.01</v>
      </c>
      <c r="AS43" s="142">
        <v>0</v>
      </c>
      <c r="AT43" s="142">
        <v>0</v>
      </c>
      <c r="AU43" s="142">
        <v>0</v>
      </c>
      <c r="AV43" s="142">
        <v>0</v>
      </c>
      <c r="AW43" s="142">
        <v>0</v>
      </c>
      <c r="AX43" s="142">
        <v>0</v>
      </c>
      <c r="AY43" s="142">
        <v>0</v>
      </c>
      <c r="AZ43" s="142">
        <v>0</v>
      </c>
      <c r="BA43" s="142">
        <v>0</v>
      </c>
    </row>
    <row r="44" spans="1:53" s="129" customFormat="1" outlineLevel="2">
      <c r="A44" s="129" t="s">
        <v>284</v>
      </c>
      <c r="B44" s="130" t="s">
        <v>285</v>
      </c>
      <c r="C44" s="131" t="s">
        <v>286</v>
      </c>
      <c r="D44" s="132"/>
      <c r="E44" s="133"/>
      <c r="F44" s="134">
        <v>0</v>
      </c>
      <c r="G44" s="134">
        <v>159930.49</v>
      </c>
      <c r="H44" s="135">
        <v>-159930.49</v>
      </c>
      <c r="I44" s="136" t="s">
        <v>241</v>
      </c>
      <c r="J44" s="137"/>
      <c r="K44" s="134">
        <v>412.96000000000004</v>
      </c>
      <c r="L44" s="134">
        <v>243876.58000000002</v>
      </c>
      <c r="M44" s="135"/>
      <c r="N44" s="136"/>
      <c r="O44" s="138"/>
      <c r="P44" s="137"/>
      <c r="Q44" s="134">
        <v>412.96000000000004</v>
      </c>
      <c r="R44" s="134">
        <v>243876.58000000002</v>
      </c>
      <c r="S44" s="135"/>
      <c r="T44" s="136"/>
      <c r="U44" s="137"/>
      <c r="V44" s="134">
        <v>684895.11</v>
      </c>
      <c r="W44" s="134">
        <v>1552308.82</v>
      </c>
      <c r="X44" s="135">
        <v>-867413.71000000008</v>
      </c>
      <c r="Y44" s="136">
        <v>-0.55878939733138933</v>
      </c>
      <c r="Z44" s="139"/>
      <c r="AA44" s="140">
        <v>686.27</v>
      </c>
      <c r="AB44" s="141"/>
      <c r="AC44" s="142">
        <v>42702.46</v>
      </c>
      <c r="AD44" s="142">
        <v>41243.629999999997</v>
      </c>
      <c r="AE44" s="142">
        <v>159930.49</v>
      </c>
      <c r="AF44" s="142">
        <v>71584.37</v>
      </c>
      <c r="AG44" s="142">
        <v>18377.54</v>
      </c>
      <c r="AH44" s="142">
        <v>27372.63</v>
      </c>
      <c r="AI44" s="142">
        <v>154967.82</v>
      </c>
      <c r="AJ44" s="142">
        <v>136508.25</v>
      </c>
      <c r="AK44" s="142">
        <v>105890.96</v>
      </c>
      <c r="AL44" s="142">
        <v>533829.06000000006</v>
      </c>
      <c r="AM44" s="142">
        <v>-364321.60000000003</v>
      </c>
      <c r="AN44" s="142">
        <v>273.12</v>
      </c>
      <c r="AO44" s="141"/>
      <c r="AP44" s="142">
        <v>414.52</v>
      </c>
      <c r="AQ44" s="142">
        <v>-1.56</v>
      </c>
      <c r="AR44" s="142">
        <v>0</v>
      </c>
      <c r="AS44" s="142">
        <v>0</v>
      </c>
      <c r="AT44" s="142">
        <v>0</v>
      </c>
      <c r="AU44" s="142">
        <v>0</v>
      </c>
      <c r="AV44" s="142">
        <v>0</v>
      </c>
      <c r="AW44" s="142">
        <v>0</v>
      </c>
      <c r="AX44" s="142">
        <v>0</v>
      </c>
      <c r="AY44" s="142">
        <v>0</v>
      </c>
      <c r="AZ44" s="142">
        <v>0</v>
      </c>
      <c r="BA44" s="142">
        <v>0</v>
      </c>
    </row>
    <row r="45" spans="1:53" s="129" customFormat="1" outlineLevel="2">
      <c r="A45" s="129" t="s">
        <v>287</v>
      </c>
      <c r="B45" s="130" t="s">
        <v>288</v>
      </c>
      <c r="C45" s="131" t="s">
        <v>289</v>
      </c>
      <c r="D45" s="132"/>
      <c r="E45" s="133"/>
      <c r="F45" s="134">
        <v>-346.93</v>
      </c>
      <c r="G45" s="134">
        <v>1264.7</v>
      </c>
      <c r="H45" s="135">
        <v>-1611.63</v>
      </c>
      <c r="I45" s="136">
        <v>-1.2743180200838145</v>
      </c>
      <c r="J45" s="137"/>
      <c r="K45" s="134">
        <v>-956.61</v>
      </c>
      <c r="L45" s="134">
        <v>4762.8599999999997</v>
      </c>
      <c r="M45" s="135"/>
      <c r="N45" s="136"/>
      <c r="O45" s="138"/>
      <c r="P45" s="137"/>
      <c r="Q45" s="134">
        <v>-956.61</v>
      </c>
      <c r="R45" s="134">
        <v>4762.8599999999997</v>
      </c>
      <c r="S45" s="135"/>
      <c r="T45" s="136"/>
      <c r="U45" s="137"/>
      <c r="V45" s="134">
        <v>-9830.4100000000017</v>
      </c>
      <c r="W45" s="134">
        <v>5701.0499999999993</v>
      </c>
      <c r="X45" s="135">
        <v>-15531.460000000001</v>
      </c>
      <c r="Y45" s="136">
        <v>-2.7243156962313964</v>
      </c>
      <c r="Z45" s="139"/>
      <c r="AA45" s="140">
        <v>-136.44999999999999</v>
      </c>
      <c r="AB45" s="141"/>
      <c r="AC45" s="142">
        <v>-245.04</v>
      </c>
      <c r="AD45" s="142">
        <v>3743.2000000000003</v>
      </c>
      <c r="AE45" s="142">
        <v>1264.7</v>
      </c>
      <c r="AF45" s="142">
        <v>92.210000000000008</v>
      </c>
      <c r="AG45" s="142">
        <v>1872.96</v>
      </c>
      <c r="AH45" s="142">
        <v>-17.39</v>
      </c>
      <c r="AI45" s="142">
        <v>1041.6600000000001</v>
      </c>
      <c r="AJ45" s="142">
        <v>-8200.68</v>
      </c>
      <c r="AK45" s="142">
        <v>-4005.61</v>
      </c>
      <c r="AL45" s="142">
        <v>2001.38</v>
      </c>
      <c r="AM45" s="142">
        <v>-752.01</v>
      </c>
      <c r="AN45" s="142">
        <v>-906.32</v>
      </c>
      <c r="AO45" s="141"/>
      <c r="AP45" s="142">
        <v>-319.60000000000002</v>
      </c>
      <c r="AQ45" s="142">
        <v>-290.08</v>
      </c>
      <c r="AR45" s="142">
        <v>-346.93</v>
      </c>
      <c r="AS45" s="142">
        <v>0</v>
      </c>
      <c r="AT45" s="142">
        <v>0</v>
      </c>
      <c r="AU45" s="142">
        <v>0</v>
      </c>
      <c r="AV45" s="142">
        <v>0</v>
      </c>
      <c r="AW45" s="142">
        <v>0</v>
      </c>
      <c r="AX45" s="142">
        <v>0</v>
      </c>
      <c r="AY45" s="142">
        <v>0</v>
      </c>
      <c r="AZ45" s="142">
        <v>0</v>
      </c>
      <c r="BA45" s="142">
        <v>0</v>
      </c>
    </row>
    <row r="46" spans="1:53" s="129" customFormat="1" outlineLevel="2">
      <c r="A46" s="129" t="s">
        <v>290</v>
      </c>
      <c r="B46" s="130" t="s">
        <v>291</v>
      </c>
      <c r="C46" s="131" t="s">
        <v>292</v>
      </c>
      <c r="D46" s="132"/>
      <c r="E46" s="133"/>
      <c r="F46" s="134">
        <v>-13634.66</v>
      </c>
      <c r="G46" s="134">
        <v>8580.48</v>
      </c>
      <c r="H46" s="135">
        <v>-22215.14</v>
      </c>
      <c r="I46" s="136">
        <v>-2.5890323152084731</v>
      </c>
      <c r="J46" s="137"/>
      <c r="K46" s="134">
        <v>-29599.77</v>
      </c>
      <c r="L46" s="134">
        <v>31636.63</v>
      </c>
      <c r="M46" s="135"/>
      <c r="N46" s="136"/>
      <c r="O46" s="138"/>
      <c r="P46" s="137"/>
      <c r="Q46" s="134">
        <v>-29599.77</v>
      </c>
      <c r="R46" s="134">
        <v>31636.63</v>
      </c>
      <c r="S46" s="135"/>
      <c r="T46" s="136"/>
      <c r="U46" s="137"/>
      <c r="V46" s="134">
        <v>-77152.69</v>
      </c>
      <c r="W46" s="134">
        <v>-21599.77</v>
      </c>
      <c r="X46" s="135">
        <v>-55552.92</v>
      </c>
      <c r="Y46" s="136">
        <v>-2.5719218306491225</v>
      </c>
      <c r="Z46" s="139"/>
      <c r="AA46" s="140">
        <v>-4974.2300000000005</v>
      </c>
      <c r="AB46" s="141"/>
      <c r="AC46" s="142">
        <v>-9771.83</v>
      </c>
      <c r="AD46" s="142">
        <v>32827.980000000003</v>
      </c>
      <c r="AE46" s="142">
        <v>8580.48</v>
      </c>
      <c r="AF46" s="142">
        <v>87.100000000000009</v>
      </c>
      <c r="AG46" s="142">
        <v>12482.52</v>
      </c>
      <c r="AH46" s="142">
        <v>-183.59</v>
      </c>
      <c r="AI46" s="142">
        <v>12913.52</v>
      </c>
      <c r="AJ46" s="142">
        <v>-23580.080000000002</v>
      </c>
      <c r="AK46" s="142">
        <v>-22294.639999999999</v>
      </c>
      <c r="AL46" s="142">
        <v>8650.41</v>
      </c>
      <c r="AM46" s="142">
        <v>-15720.12</v>
      </c>
      <c r="AN46" s="142">
        <v>-19908.04</v>
      </c>
      <c r="AO46" s="141"/>
      <c r="AP46" s="142">
        <v>-10146.17</v>
      </c>
      <c r="AQ46" s="142">
        <v>-5818.9400000000005</v>
      </c>
      <c r="AR46" s="142">
        <v>-13634.66</v>
      </c>
      <c r="AS46" s="142">
        <v>0</v>
      </c>
      <c r="AT46" s="142">
        <v>0</v>
      </c>
      <c r="AU46" s="142">
        <v>0</v>
      </c>
      <c r="AV46" s="142">
        <v>0</v>
      </c>
      <c r="AW46" s="142">
        <v>0</v>
      </c>
      <c r="AX46" s="142">
        <v>0</v>
      </c>
      <c r="AY46" s="142">
        <v>0</v>
      </c>
      <c r="AZ46" s="142">
        <v>0</v>
      </c>
      <c r="BA46" s="142">
        <v>0</v>
      </c>
    </row>
    <row r="47" spans="1:53" s="129" customFormat="1" outlineLevel="2">
      <c r="A47" s="129" t="s">
        <v>293</v>
      </c>
      <c r="B47" s="130" t="s">
        <v>294</v>
      </c>
      <c r="C47" s="131" t="s">
        <v>295</v>
      </c>
      <c r="D47" s="132"/>
      <c r="E47" s="133"/>
      <c r="F47" s="134">
        <v>1313.02</v>
      </c>
      <c r="G47" s="134">
        <v>15142.02</v>
      </c>
      <c r="H47" s="135">
        <v>-13829</v>
      </c>
      <c r="I47" s="136">
        <v>-0.91328633828247485</v>
      </c>
      <c r="J47" s="137"/>
      <c r="K47" s="134">
        <v>2157.64</v>
      </c>
      <c r="L47" s="134">
        <v>-80538.680000000008</v>
      </c>
      <c r="M47" s="135"/>
      <c r="N47" s="136"/>
      <c r="O47" s="138"/>
      <c r="P47" s="137"/>
      <c r="Q47" s="134">
        <v>2157.64</v>
      </c>
      <c r="R47" s="134">
        <v>-80538.680000000008</v>
      </c>
      <c r="S47" s="135"/>
      <c r="T47" s="136"/>
      <c r="U47" s="137"/>
      <c r="V47" s="134">
        <v>52748.41</v>
      </c>
      <c r="W47" s="134">
        <v>-259202.3</v>
      </c>
      <c r="X47" s="135">
        <v>311950.70999999996</v>
      </c>
      <c r="Y47" s="136">
        <v>1.20350286243602</v>
      </c>
      <c r="Z47" s="139"/>
      <c r="AA47" s="140">
        <v>-1215.2</v>
      </c>
      <c r="AB47" s="141"/>
      <c r="AC47" s="142">
        <v>-106009.85</v>
      </c>
      <c r="AD47" s="142">
        <v>10329.15</v>
      </c>
      <c r="AE47" s="142">
        <v>15142.02</v>
      </c>
      <c r="AF47" s="142">
        <v>32175.65</v>
      </c>
      <c r="AG47" s="142">
        <v>-6984.39</v>
      </c>
      <c r="AH47" s="142">
        <v>8340.69</v>
      </c>
      <c r="AI47" s="142">
        <v>-163210.55000000002</v>
      </c>
      <c r="AJ47" s="142">
        <v>34130.01</v>
      </c>
      <c r="AK47" s="142">
        <v>98990.88</v>
      </c>
      <c r="AL47" s="142">
        <v>40577.040000000001</v>
      </c>
      <c r="AM47" s="142">
        <v>5478.42</v>
      </c>
      <c r="AN47" s="142">
        <v>1093.02</v>
      </c>
      <c r="AO47" s="141"/>
      <c r="AP47" s="142">
        <v>-1880.02</v>
      </c>
      <c r="AQ47" s="142">
        <v>2724.64</v>
      </c>
      <c r="AR47" s="142">
        <v>1313.02</v>
      </c>
      <c r="AS47" s="142">
        <v>174.96</v>
      </c>
      <c r="AT47" s="142">
        <v>0</v>
      </c>
      <c r="AU47" s="142">
        <v>0</v>
      </c>
      <c r="AV47" s="142">
        <v>0</v>
      </c>
      <c r="AW47" s="142">
        <v>0</v>
      </c>
      <c r="AX47" s="142">
        <v>0</v>
      </c>
      <c r="AY47" s="142">
        <v>0</v>
      </c>
      <c r="AZ47" s="142">
        <v>0</v>
      </c>
      <c r="BA47" s="142">
        <v>0</v>
      </c>
    </row>
    <row r="48" spans="1:53" s="129" customFormat="1" outlineLevel="2">
      <c r="A48" s="129" t="s">
        <v>296</v>
      </c>
      <c r="B48" s="130" t="s">
        <v>297</v>
      </c>
      <c r="C48" s="131" t="s">
        <v>298</v>
      </c>
      <c r="D48" s="132"/>
      <c r="E48" s="133"/>
      <c r="F48" s="134">
        <v>29753</v>
      </c>
      <c r="G48" s="134">
        <v>15810.42</v>
      </c>
      <c r="H48" s="135">
        <v>13942.58</v>
      </c>
      <c r="I48" s="136">
        <v>0.88186019093736912</v>
      </c>
      <c r="J48" s="137"/>
      <c r="K48" s="134">
        <v>89259</v>
      </c>
      <c r="L48" s="134">
        <v>45901.22</v>
      </c>
      <c r="M48" s="135"/>
      <c r="N48" s="136"/>
      <c r="O48" s="138"/>
      <c r="P48" s="137"/>
      <c r="Q48" s="134">
        <v>89259</v>
      </c>
      <c r="R48" s="134">
        <v>45901.22</v>
      </c>
      <c r="S48" s="135"/>
      <c r="T48" s="136"/>
      <c r="U48" s="137"/>
      <c r="V48" s="134">
        <v>328640.83</v>
      </c>
      <c r="W48" s="134">
        <v>155554.14000000001</v>
      </c>
      <c r="X48" s="135">
        <v>173086.69</v>
      </c>
      <c r="Y48" s="136">
        <v>1.1127102756635086</v>
      </c>
      <c r="Z48" s="139"/>
      <c r="AA48" s="140">
        <v>15810.42</v>
      </c>
      <c r="AB48" s="141"/>
      <c r="AC48" s="142">
        <v>15810.42</v>
      </c>
      <c r="AD48" s="142">
        <v>14280.380000000001</v>
      </c>
      <c r="AE48" s="142">
        <v>15810.42</v>
      </c>
      <c r="AF48" s="142">
        <v>15300.41</v>
      </c>
      <c r="AG48" s="142">
        <v>15810.42</v>
      </c>
      <c r="AH48" s="142">
        <v>41775.26</v>
      </c>
      <c r="AI48" s="142">
        <v>43167.770000000004</v>
      </c>
      <c r="AJ48" s="142">
        <v>4315.97</v>
      </c>
      <c r="AK48" s="142">
        <v>29753</v>
      </c>
      <c r="AL48" s="142">
        <v>29753</v>
      </c>
      <c r="AM48" s="142">
        <v>29753</v>
      </c>
      <c r="AN48" s="142">
        <v>29753</v>
      </c>
      <c r="AO48" s="141"/>
      <c r="AP48" s="142">
        <v>29753</v>
      </c>
      <c r="AQ48" s="142">
        <v>29753</v>
      </c>
      <c r="AR48" s="142">
        <v>29753</v>
      </c>
      <c r="AS48" s="142">
        <v>0</v>
      </c>
      <c r="AT48" s="142">
        <v>0</v>
      </c>
      <c r="AU48" s="142">
        <v>0</v>
      </c>
      <c r="AV48" s="142">
        <v>0</v>
      </c>
      <c r="AW48" s="142">
        <v>0</v>
      </c>
      <c r="AX48" s="142">
        <v>0</v>
      </c>
      <c r="AY48" s="142">
        <v>0</v>
      </c>
      <c r="AZ48" s="142">
        <v>0</v>
      </c>
      <c r="BA48" s="142">
        <v>0</v>
      </c>
    </row>
    <row r="49" spans="1:53" s="129" customFormat="1" outlineLevel="2">
      <c r="A49" s="129" t="s">
        <v>299</v>
      </c>
      <c r="B49" s="130" t="s">
        <v>300</v>
      </c>
      <c r="C49" s="131" t="s">
        <v>301</v>
      </c>
      <c r="D49" s="132"/>
      <c r="E49" s="133"/>
      <c r="F49" s="134">
        <v>0.21</v>
      </c>
      <c r="G49" s="134">
        <v>-156626.34</v>
      </c>
      <c r="H49" s="135">
        <v>156626.54999999999</v>
      </c>
      <c r="I49" s="136">
        <v>1.0000013407706518</v>
      </c>
      <c r="J49" s="137"/>
      <c r="K49" s="134">
        <v>-383.89</v>
      </c>
      <c r="L49" s="134">
        <v>-230057.13</v>
      </c>
      <c r="M49" s="135"/>
      <c r="N49" s="136"/>
      <c r="O49" s="138"/>
      <c r="P49" s="137"/>
      <c r="Q49" s="134">
        <v>-383.89</v>
      </c>
      <c r="R49" s="134">
        <v>-230057.13</v>
      </c>
      <c r="S49" s="135"/>
      <c r="T49" s="136"/>
      <c r="U49" s="137"/>
      <c r="V49" s="134">
        <v>-638409.59000000008</v>
      </c>
      <c r="W49" s="134">
        <v>-1814352.08</v>
      </c>
      <c r="X49" s="135">
        <v>1175942.49</v>
      </c>
      <c r="Y49" s="136">
        <v>0.64813356953298717</v>
      </c>
      <c r="Z49" s="139"/>
      <c r="AA49" s="140">
        <v>-725.06000000000006</v>
      </c>
      <c r="AB49" s="141"/>
      <c r="AC49" s="142">
        <v>-38833.74</v>
      </c>
      <c r="AD49" s="142">
        <v>-34597.050000000003</v>
      </c>
      <c r="AE49" s="142">
        <v>-156626.34</v>
      </c>
      <c r="AF49" s="142">
        <v>-69198.92</v>
      </c>
      <c r="AG49" s="142">
        <v>-17433.16</v>
      </c>
      <c r="AH49" s="142">
        <v>-24059.3</v>
      </c>
      <c r="AI49" s="142">
        <v>-134853.74</v>
      </c>
      <c r="AJ49" s="142">
        <v>-119044.79000000001</v>
      </c>
      <c r="AK49" s="142">
        <v>-97327.16</v>
      </c>
      <c r="AL49" s="142">
        <v>-552578.97</v>
      </c>
      <c r="AM49" s="142">
        <v>376495.42</v>
      </c>
      <c r="AN49" s="142">
        <v>-25.080000000000002</v>
      </c>
      <c r="AO49" s="141"/>
      <c r="AP49" s="142">
        <v>-158.86000000000001</v>
      </c>
      <c r="AQ49" s="142">
        <v>-225.24</v>
      </c>
      <c r="AR49" s="142">
        <v>0.21</v>
      </c>
      <c r="AS49" s="142">
        <v>0</v>
      </c>
      <c r="AT49" s="142">
        <v>0</v>
      </c>
      <c r="AU49" s="142">
        <v>0</v>
      </c>
      <c r="AV49" s="142">
        <v>0</v>
      </c>
      <c r="AW49" s="142">
        <v>0</v>
      </c>
      <c r="AX49" s="142">
        <v>0</v>
      </c>
      <c r="AY49" s="142">
        <v>0</v>
      </c>
      <c r="AZ49" s="142">
        <v>0</v>
      </c>
      <c r="BA49" s="142">
        <v>0</v>
      </c>
    </row>
    <row r="50" spans="1:53" s="129" customFormat="1" outlineLevel="2">
      <c r="A50" s="129" t="s">
        <v>302</v>
      </c>
      <c r="B50" s="130" t="s">
        <v>303</v>
      </c>
      <c r="C50" s="131" t="s">
        <v>304</v>
      </c>
      <c r="D50" s="132"/>
      <c r="E50" s="133"/>
      <c r="F50" s="134">
        <v>921.73</v>
      </c>
      <c r="G50" s="134">
        <v>10228.58</v>
      </c>
      <c r="H50" s="135">
        <v>-9306.85</v>
      </c>
      <c r="I50" s="136">
        <v>-0.909886807357424</v>
      </c>
      <c r="J50" s="137"/>
      <c r="K50" s="134">
        <v>837888.98</v>
      </c>
      <c r="L50" s="134">
        <v>573060.57000000007</v>
      </c>
      <c r="M50" s="135"/>
      <c r="N50" s="136"/>
      <c r="O50" s="138"/>
      <c r="P50" s="137"/>
      <c r="Q50" s="134">
        <v>837888.98</v>
      </c>
      <c r="R50" s="134">
        <v>573060.57000000007</v>
      </c>
      <c r="S50" s="135"/>
      <c r="T50" s="136"/>
      <c r="U50" s="137"/>
      <c r="V50" s="134">
        <v>1921525.32</v>
      </c>
      <c r="W50" s="134">
        <v>-29704.649999999907</v>
      </c>
      <c r="X50" s="135">
        <v>1951229.97</v>
      </c>
      <c r="Y50" s="136" t="s">
        <v>241</v>
      </c>
      <c r="Z50" s="139"/>
      <c r="AA50" s="140">
        <v>-1247.73</v>
      </c>
      <c r="AB50" s="141"/>
      <c r="AC50" s="142">
        <v>209359.11000000002</v>
      </c>
      <c r="AD50" s="142">
        <v>353472.88</v>
      </c>
      <c r="AE50" s="142">
        <v>10228.58</v>
      </c>
      <c r="AF50" s="142">
        <v>59179.79</v>
      </c>
      <c r="AG50" s="142">
        <v>24595.57</v>
      </c>
      <c r="AH50" s="142">
        <v>124444.52</v>
      </c>
      <c r="AI50" s="142">
        <v>203022.04</v>
      </c>
      <c r="AJ50" s="142">
        <v>467907.7</v>
      </c>
      <c r="AK50" s="142">
        <v>34374.9</v>
      </c>
      <c r="AL50" s="142">
        <v>241613.4</v>
      </c>
      <c r="AM50" s="142">
        <v>-180061.52</v>
      </c>
      <c r="AN50" s="142">
        <v>108559.94</v>
      </c>
      <c r="AO50" s="141"/>
      <c r="AP50" s="142">
        <v>426000.29000000004</v>
      </c>
      <c r="AQ50" s="142">
        <v>410966.96</v>
      </c>
      <c r="AR50" s="142">
        <v>921.73</v>
      </c>
      <c r="AS50" s="142">
        <v>0</v>
      </c>
      <c r="AT50" s="142">
        <v>0</v>
      </c>
      <c r="AU50" s="142">
        <v>0</v>
      </c>
      <c r="AV50" s="142">
        <v>0</v>
      </c>
      <c r="AW50" s="142">
        <v>0</v>
      </c>
      <c r="AX50" s="142">
        <v>0</v>
      </c>
      <c r="AY50" s="142">
        <v>0</v>
      </c>
      <c r="AZ50" s="142">
        <v>0</v>
      </c>
      <c r="BA50" s="142">
        <v>0</v>
      </c>
    </row>
    <row r="51" spans="1:53" s="129" customFormat="1" outlineLevel="2">
      <c r="A51" s="129" t="s">
        <v>305</v>
      </c>
      <c r="B51" s="130" t="s">
        <v>306</v>
      </c>
      <c r="C51" s="131" t="s">
        <v>307</v>
      </c>
      <c r="D51" s="132"/>
      <c r="E51" s="133"/>
      <c r="F51" s="134">
        <v>8166.46</v>
      </c>
      <c r="G51" s="134">
        <v>-7722.38</v>
      </c>
      <c r="H51" s="135">
        <v>15888.84</v>
      </c>
      <c r="I51" s="136">
        <v>2.0575055876556192</v>
      </c>
      <c r="J51" s="137"/>
      <c r="K51" s="134">
        <v>25498.81</v>
      </c>
      <c r="L51" s="134">
        <v>-13379.65</v>
      </c>
      <c r="M51" s="135"/>
      <c r="N51" s="136"/>
      <c r="O51" s="138"/>
      <c r="P51" s="137"/>
      <c r="Q51" s="134">
        <v>25498.81</v>
      </c>
      <c r="R51" s="134">
        <v>-13379.65</v>
      </c>
      <c r="S51" s="135"/>
      <c r="T51" s="136"/>
      <c r="U51" s="137"/>
      <c r="V51" s="134">
        <v>-36298.270000000004</v>
      </c>
      <c r="W51" s="134">
        <v>116199.41</v>
      </c>
      <c r="X51" s="135">
        <v>-152497.68</v>
      </c>
      <c r="Y51" s="136">
        <v>-1.3123791248165544</v>
      </c>
      <c r="Z51" s="139"/>
      <c r="AA51" s="140">
        <v>11768.53</v>
      </c>
      <c r="AB51" s="141"/>
      <c r="AC51" s="142">
        <v>-1663.49</v>
      </c>
      <c r="AD51" s="142">
        <v>-3993.78</v>
      </c>
      <c r="AE51" s="142">
        <v>-7722.38</v>
      </c>
      <c r="AF51" s="142">
        <v>-8689.99</v>
      </c>
      <c r="AG51" s="142">
        <v>-7918.95</v>
      </c>
      <c r="AH51" s="142">
        <v>-26916.83</v>
      </c>
      <c r="AI51" s="142">
        <v>-18497.100000000002</v>
      </c>
      <c r="AJ51" s="142">
        <v>-2582.4</v>
      </c>
      <c r="AK51" s="142">
        <v>-8831.89</v>
      </c>
      <c r="AL51" s="142">
        <v>3831.65</v>
      </c>
      <c r="AM51" s="142">
        <v>268.92</v>
      </c>
      <c r="AN51" s="142">
        <v>7539.51</v>
      </c>
      <c r="AO51" s="141"/>
      <c r="AP51" s="142">
        <v>-16506.89</v>
      </c>
      <c r="AQ51" s="142">
        <v>33839.24</v>
      </c>
      <c r="AR51" s="142">
        <v>8166.46</v>
      </c>
      <c r="AS51" s="142">
        <v>-6292.8</v>
      </c>
      <c r="AT51" s="142">
        <v>0</v>
      </c>
      <c r="AU51" s="142">
        <v>0</v>
      </c>
      <c r="AV51" s="142">
        <v>0</v>
      </c>
      <c r="AW51" s="142">
        <v>0</v>
      </c>
      <c r="AX51" s="142">
        <v>0</v>
      </c>
      <c r="AY51" s="142">
        <v>0</v>
      </c>
      <c r="AZ51" s="142">
        <v>0</v>
      </c>
      <c r="BA51" s="142">
        <v>0</v>
      </c>
    </row>
    <row r="52" spans="1:53" s="129" customFormat="1" outlineLevel="2">
      <c r="A52" s="129" t="s">
        <v>308</v>
      </c>
      <c r="B52" s="130" t="s">
        <v>309</v>
      </c>
      <c r="C52" s="131" t="s">
        <v>310</v>
      </c>
      <c r="D52" s="132"/>
      <c r="E52" s="133"/>
      <c r="F52" s="134">
        <v>189013.6</v>
      </c>
      <c r="G52" s="134">
        <v>128117.87000000001</v>
      </c>
      <c r="H52" s="135">
        <v>60895.729999999996</v>
      </c>
      <c r="I52" s="136">
        <v>0.47531019677426728</v>
      </c>
      <c r="J52" s="137"/>
      <c r="K52" s="134">
        <v>640396.49</v>
      </c>
      <c r="L52" s="134">
        <v>430278.62</v>
      </c>
      <c r="M52" s="135"/>
      <c r="N52" s="136"/>
      <c r="O52" s="138"/>
      <c r="P52" s="137"/>
      <c r="Q52" s="134">
        <v>640396.49</v>
      </c>
      <c r="R52" s="134">
        <v>430278.62</v>
      </c>
      <c r="S52" s="135"/>
      <c r="T52" s="136"/>
      <c r="U52" s="137"/>
      <c r="V52" s="134">
        <v>2279513.34</v>
      </c>
      <c r="W52" s="134">
        <v>1363603.75</v>
      </c>
      <c r="X52" s="135">
        <v>915909.58999999985</v>
      </c>
      <c r="Y52" s="136">
        <v>0.67168309708740526</v>
      </c>
      <c r="Z52" s="139"/>
      <c r="AA52" s="140">
        <v>130635.17</v>
      </c>
      <c r="AB52" s="141"/>
      <c r="AC52" s="142">
        <v>162904.63</v>
      </c>
      <c r="AD52" s="142">
        <v>139256.12</v>
      </c>
      <c r="AE52" s="142">
        <v>128117.87000000001</v>
      </c>
      <c r="AF52" s="142">
        <v>96192.78</v>
      </c>
      <c r="AG52" s="142">
        <v>96924.650000000009</v>
      </c>
      <c r="AH52" s="142">
        <v>180920.02</v>
      </c>
      <c r="AI52" s="142">
        <v>256892.71</v>
      </c>
      <c r="AJ52" s="142">
        <v>228251.97</v>
      </c>
      <c r="AK52" s="142">
        <v>215382.71</v>
      </c>
      <c r="AL52" s="142">
        <v>167048.12</v>
      </c>
      <c r="AM52" s="142">
        <v>189962.57</v>
      </c>
      <c r="AN52" s="142">
        <v>207541.32</v>
      </c>
      <c r="AO52" s="141"/>
      <c r="AP52" s="142">
        <v>229078.61000000002</v>
      </c>
      <c r="AQ52" s="142">
        <v>222304.28</v>
      </c>
      <c r="AR52" s="142">
        <v>189013.6</v>
      </c>
      <c r="AS52" s="142">
        <v>-182145.75</v>
      </c>
      <c r="AT52" s="142">
        <v>0</v>
      </c>
      <c r="AU52" s="142">
        <v>0</v>
      </c>
      <c r="AV52" s="142">
        <v>0</v>
      </c>
      <c r="AW52" s="142">
        <v>0</v>
      </c>
      <c r="AX52" s="142">
        <v>0</v>
      </c>
      <c r="AY52" s="142">
        <v>0</v>
      </c>
      <c r="AZ52" s="142">
        <v>0</v>
      </c>
      <c r="BA52" s="142">
        <v>0</v>
      </c>
    </row>
    <row r="53" spans="1:53" s="129" customFormat="1" outlineLevel="2">
      <c r="A53" s="129" t="s">
        <v>311</v>
      </c>
      <c r="B53" s="130" t="s">
        <v>312</v>
      </c>
      <c r="C53" s="131" t="s">
        <v>313</v>
      </c>
      <c r="D53" s="132"/>
      <c r="E53" s="133"/>
      <c r="F53" s="134">
        <v>-295140.06</v>
      </c>
      <c r="G53" s="134">
        <v>-261398.81</v>
      </c>
      <c r="H53" s="135">
        <v>-33741.25</v>
      </c>
      <c r="I53" s="136">
        <v>-0.12907958532787506</v>
      </c>
      <c r="J53" s="137"/>
      <c r="K53" s="134">
        <v>-188285.63</v>
      </c>
      <c r="L53" s="134">
        <v>-19938.09</v>
      </c>
      <c r="M53" s="135"/>
      <c r="N53" s="136"/>
      <c r="O53" s="138"/>
      <c r="P53" s="137"/>
      <c r="Q53" s="134">
        <v>-188285.63</v>
      </c>
      <c r="R53" s="134">
        <v>-19938.09</v>
      </c>
      <c r="S53" s="135"/>
      <c r="T53" s="136"/>
      <c r="U53" s="137"/>
      <c r="V53" s="134">
        <v>66570.760000000009</v>
      </c>
      <c r="W53" s="134">
        <v>-24599.940000000002</v>
      </c>
      <c r="X53" s="135">
        <v>91170.700000000012</v>
      </c>
      <c r="Y53" s="136">
        <v>3.7061350556139567</v>
      </c>
      <c r="Z53" s="139"/>
      <c r="AA53" s="140">
        <v>-396497.8</v>
      </c>
      <c r="AB53" s="141"/>
      <c r="AC53" s="142">
        <v>230760.62</v>
      </c>
      <c r="AD53" s="142">
        <v>10700.1</v>
      </c>
      <c r="AE53" s="142">
        <v>-261398.81</v>
      </c>
      <c r="AF53" s="142">
        <v>-378801.19</v>
      </c>
      <c r="AG53" s="142">
        <v>-345133.68</v>
      </c>
      <c r="AH53" s="142">
        <v>-119187.2</v>
      </c>
      <c r="AI53" s="142">
        <v>1133303.29</v>
      </c>
      <c r="AJ53" s="142">
        <v>372979.5</v>
      </c>
      <c r="AK53" s="142">
        <v>161538.19</v>
      </c>
      <c r="AL53" s="142">
        <v>-48678.62</v>
      </c>
      <c r="AM53" s="142">
        <v>-379510.55</v>
      </c>
      <c r="AN53" s="142">
        <v>-141653.35</v>
      </c>
      <c r="AO53" s="141"/>
      <c r="AP53" s="142">
        <v>82853.58</v>
      </c>
      <c r="AQ53" s="142">
        <v>24000.850000000002</v>
      </c>
      <c r="AR53" s="142">
        <v>-295140.06</v>
      </c>
      <c r="AS53" s="142">
        <v>0</v>
      </c>
      <c r="AT53" s="142">
        <v>0</v>
      </c>
      <c r="AU53" s="142">
        <v>0</v>
      </c>
      <c r="AV53" s="142">
        <v>0</v>
      </c>
      <c r="AW53" s="142">
        <v>0</v>
      </c>
      <c r="AX53" s="142">
        <v>0</v>
      </c>
      <c r="AY53" s="142">
        <v>0</v>
      </c>
      <c r="AZ53" s="142">
        <v>0</v>
      </c>
      <c r="BA53" s="142">
        <v>0</v>
      </c>
    </row>
    <row r="54" spans="1:53" s="129" customFormat="1" outlineLevel="2">
      <c r="A54" s="129" t="s">
        <v>314</v>
      </c>
      <c r="B54" s="130" t="s">
        <v>315</v>
      </c>
      <c r="C54" s="131" t="s">
        <v>316</v>
      </c>
      <c r="D54" s="132"/>
      <c r="E54" s="133"/>
      <c r="F54" s="134">
        <v>295140.06</v>
      </c>
      <c r="G54" s="134">
        <v>261398.81</v>
      </c>
      <c r="H54" s="135">
        <v>33741.25</v>
      </c>
      <c r="I54" s="136">
        <v>0.12907958532787506</v>
      </c>
      <c r="J54" s="137"/>
      <c r="K54" s="134">
        <v>188285.63</v>
      </c>
      <c r="L54" s="134">
        <v>19938.09</v>
      </c>
      <c r="M54" s="135"/>
      <c r="N54" s="136"/>
      <c r="O54" s="138"/>
      <c r="P54" s="137"/>
      <c r="Q54" s="134">
        <v>188285.63</v>
      </c>
      <c r="R54" s="134">
        <v>19938.09</v>
      </c>
      <c r="S54" s="135"/>
      <c r="T54" s="136"/>
      <c r="U54" s="137"/>
      <c r="V54" s="134">
        <v>-66570.760000000009</v>
      </c>
      <c r="W54" s="134">
        <v>24599.940000000002</v>
      </c>
      <c r="X54" s="135">
        <v>-91170.700000000012</v>
      </c>
      <c r="Y54" s="136">
        <v>-3.7061350556139567</v>
      </c>
      <c r="Z54" s="139"/>
      <c r="AA54" s="140">
        <v>396497.8</v>
      </c>
      <c r="AB54" s="141"/>
      <c r="AC54" s="142">
        <v>-230760.62</v>
      </c>
      <c r="AD54" s="142">
        <v>-10700.1</v>
      </c>
      <c r="AE54" s="142">
        <v>261398.81</v>
      </c>
      <c r="AF54" s="142">
        <v>378801.19</v>
      </c>
      <c r="AG54" s="142">
        <v>345133.68</v>
      </c>
      <c r="AH54" s="142">
        <v>119187.2</v>
      </c>
      <c r="AI54" s="142">
        <v>-1133303.29</v>
      </c>
      <c r="AJ54" s="142">
        <v>-372979.5</v>
      </c>
      <c r="AK54" s="142">
        <v>-161538.19</v>
      </c>
      <c r="AL54" s="142">
        <v>48678.62</v>
      </c>
      <c r="AM54" s="142">
        <v>379510.55</v>
      </c>
      <c r="AN54" s="142">
        <v>141653.35</v>
      </c>
      <c r="AO54" s="141"/>
      <c r="AP54" s="142">
        <v>-82853.58</v>
      </c>
      <c r="AQ54" s="142">
        <v>-24000.850000000002</v>
      </c>
      <c r="AR54" s="142">
        <v>295140.06</v>
      </c>
      <c r="AS54" s="142">
        <v>0</v>
      </c>
      <c r="AT54" s="142">
        <v>0</v>
      </c>
      <c r="AU54" s="142">
        <v>0</v>
      </c>
      <c r="AV54" s="142">
        <v>0</v>
      </c>
      <c r="AW54" s="142">
        <v>0</v>
      </c>
      <c r="AX54" s="142">
        <v>0</v>
      </c>
      <c r="AY54" s="142">
        <v>0</v>
      </c>
      <c r="AZ54" s="142">
        <v>0</v>
      </c>
      <c r="BA54" s="142">
        <v>0</v>
      </c>
    </row>
    <row r="55" spans="1:53" s="129" customFormat="1" outlineLevel="2">
      <c r="A55" s="129" t="s">
        <v>317</v>
      </c>
      <c r="B55" s="130" t="s">
        <v>318</v>
      </c>
      <c r="C55" s="131" t="s">
        <v>319</v>
      </c>
      <c r="D55" s="132"/>
      <c r="E55" s="133"/>
      <c r="F55" s="134">
        <v>784.62</v>
      </c>
      <c r="G55" s="134">
        <v>9478.6</v>
      </c>
      <c r="H55" s="135">
        <v>-8693.98</v>
      </c>
      <c r="I55" s="136">
        <v>-0.91722195260903505</v>
      </c>
      <c r="J55" s="137"/>
      <c r="K55" s="134">
        <v>189906.12</v>
      </c>
      <c r="L55" s="134">
        <v>36228.21</v>
      </c>
      <c r="M55" s="135"/>
      <c r="N55" s="136"/>
      <c r="O55" s="138"/>
      <c r="P55" s="137"/>
      <c r="Q55" s="134">
        <v>189906.12</v>
      </c>
      <c r="R55" s="134">
        <v>36228.21</v>
      </c>
      <c r="S55" s="135"/>
      <c r="T55" s="136"/>
      <c r="U55" s="137"/>
      <c r="V55" s="134">
        <v>222595.25</v>
      </c>
      <c r="W55" s="134">
        <v>220818.81</v>
      </c>
      <c r="X55" s="135">
        <v>1776.4400000000023</v>
      </c>
      <c r="Y55" s="136">
        <v>8.0447856774520359E-3</v>
      </c>
      <c r="Z55" s="139"/>
      <c r="AA55" s="140">
        <v>547.14</v>
      </c>
      <c r="AB55" s="141"/>
      <c r="AC55" s="142">
        <v>18905.82</v>
      </c>
      <c r="AD55" s="142">
        <v>7843.79</v>
      </c>
      <c r="AE55" s="142">
        <v>9478.6</v>
      </c>
      <c r="AF55" s="142">
        <v>11662.78</v>
      </c>
      <c r="AG55" s="142">
        <v>5478.8</v>
      </c>
      <c r="AH55" s="142">
        <v>3741.23</v>
      </c>
      <c r="AI55" s="142">
        <v>39070.01</v>
      </c>
      <c r="AJ55" s="142">
        <v>13837.08</v>
      </c>
      <c r="AK55" s="142">
        <v>9241.0300000000007</v>
      </c>
      <c r="AL55" s="142">
        <v>3501.53</v>
      </c>
      <c r="AM55" s="142">
        <v>1528.06</v>
      </c>
      <c r="AN55" s="142">
        <v>-55371.39</v>
      </c>
      <c r="AO55" s="141"/>
      <c r="AP55" s="142">
        <v>188214.21</v>
      </c>
      <c r="AQ55" s="142">
        <v>907.29</v>
      </c>
      <c r="AR55" s="142">
        <v>784.62</v>
      </c>
      <c r="AS55" s="142">
        <v>0</v>
      </c>
      <c r="AT55" s="142">
        <v>0</v>
      </c>
      <c r="AU55" s="142">
        <v>0</v>
      </c>
      <c r="AV55" s="142">
        <v>0</v>
      </c>
      <c r="AW55" s="142">
        <v>0</v>
      </c>
      <c r="AX55" s="142">
        <v>0</v>
      </c>
      <c r="AY55" s="142">
        <v>0</v>
      </c>
      <c r="AZ55" s="142">
        <v>0</v>
      </c>
      <c r="BA55" s="142">
        <v>0</v>
      </c>
    </row>
    <row r="56" spans="1:53" s="129" customFormat="1" outlineLevel="2">
      <c r="A56" s="129" t="s">
        <v>320</v>
      </c>
      <c r="B56" s="130" t="s">
        <v>321</v>
      </c>
      <c r="C56" s="131" t="s">
        <v>322</v>
      </c>
      <c r="D56" s="132"/>
      <c r="E56" s="133"/>
      <c r="F56" s="134">
        <v>-3254.51</v>
      </c>
      <c r="G56" s="134">
        <v>-37631.08</v>
      </c>
      <c r="H56" s="135">
        <v>34376.57</v>
      </c>
      <c r="I56" s="136">
        <v>0.91351537080519607</v>
      </c>
      <c r="J56" s="137"/>
      <c r="K56" s="134">
        <v>-11339.09</v>
      </c>
      <c r="L56" s="134">
        <v>-180204.9</v>
      </c>
      <c r="M56" s="135"/>
      <c r="N56" s="136"/>
      <c r="O56" s="138"/>
      <c r="P56" s="137"/>
      <c r="Q56" s="134">
        <v>-11339.09</v>
      </c>
      <c r="R56" s="134">
        <v>-180204.9</v>
      </c>
      <c r="S56" s="135"/>
      <c r="T56" s="136"/>
      <c r="U56" s="137"/>
      <c r="V56" s="134">
        <v>-527559.28</v>
      </c>
      <c r="W56" s="134">
        <v>-1052978.8</v>
      </c>
      <c r="X56" s="135">
        <v>525419.52000000002</v>
      </c>
      <c r="Y56" s="136">
        <v>0.49898394915453187</v>
      </c>
      <c r="Z56" s="139"/>
      <c r="AA56" s="140">
        <v>-2404.16</v>
      </c>
      <c r="AB56" s="141"/>
      <c r="AC56" s="142">
        <v>-98270.16</v>
      </c>
      <c r="AD56" s="142">
        <v>-44303.66</v>
      </c>
      <c r="AE56" s="142">
        <v>-37631.08</v>
      </c>
      <c r="AF56" s="142">
        <v>-52216.1</v>
      </c>
      <c r="AG56" s="142">
        <v>-38498.93</v>
      </c>
      <c r="AH56" s="142">
        <v>-30764.55</v>
      </c>
      <c r="AI56" s="142">
        <v>-228530.23</v>
      </c>
      <c r="AJ56" s="142">
        <v>-72212.960000000006</v>
      </c>
      <c r="AK56" s="142">
        <v>-65938.09</v>
      </c>
      <c r="AL56" s="142">
        <v>-20019.400000000001</v>
      </c>
      <c r="AM56" s="142">
        <v>-7660.37</v>
      </c>
      <c r="AN56" s="142">
        <v>-379.56</v>
      </c>
      <c r="AO56" s="141"/>
      <c r="AP56" s="142">
        <v>-3852.11</v>
      </c>
      <c r="AQ56" s="142">
        <v>-4232.47</v>
      </c>
      <c r="AR56" s="142">
        <v>-3254.51</v>
      </c>
      <c r="AS56" s="142">
        <v>276.57</v>
      </c>
      <c r="AT56" s="142">
        <v>0</v>
      </c>
      <c r="AU56" s="142">
        <v>0</v>
      </c>
      <c r="AV56" s="142">
        <v>0</v>
      </c>
      <c r="AW56" s="142">
        <v>0</v>
      </c>
      <c r="AX56" s="142">
        <v>0</v>
      </c>
      <c r="AY56" s="142">
        <v>0</v>
      </c>
      <c r="AZ56" s="142">
        <v>0</v>
      </c>
      <c r="BA56" s="142">
        <v>0</v>
      </c>
    </row>
    <row r="57" spans="1:53" s="129" customFormat="1" outlineLevel="2">
      <c r="A57" s="129" t="s">
        <v>323</v>
      </c>
      <c r="B57" s="130" t="s">
        <v>324</v>
      </c>
      <c r="C57" s="131" t="s">
        <v>325</v>
      </c>
      <c r="D57" s="132"/>
      <c r="E57" s="133"/>
      <c r="F57" s="134">
        <v>10.52</v>
      </c>
      <c r="G57" s="134">
        <v>11.24</v>
      </c>
      <c r="H57" s="135">
        <v>-0.72000000000000064</v>
      </c>
      <c r="I57" s="136">
        <v>-6.4056939501779417E-2</v>
      </c>
      <c r="J57" s="137"/>
      <c r="K57" s="134">
        <v>19</v>
      </c>
      <c r="L57" s="134">
        <v>15.290000000000001</v>
      </c>
      <c r="M57" s="135"/>
      <c r="N57" s="136"/>
      <c r="O57" s="138"/>
      <c r="P57" s="137"/>
      <c r="Q57" s="134">
        <v>19</v>
      </c>
      <c r="R57" s="134">
        <v>15.290000000000001</v>
      </c>
      <c r="S57" s="135"/>
      <c r="T57" s="136"/>
      <c r="U57" s="137"/>
      <c r="V57" s="134">
        <v>62319.43</v>
      </c>
      <c r="W57" s="134">
        <v>145181.22</v>
      </c>
      <c r="X57" s="135">
        <v>-82861.790000000008</v>
      </c>
      <c r="Y57" s="136">
        <v>-0.57074730464449885</v>
      </c>
      <c r="Z57" s="139"/>
      <c r="AA57" s="140">
        <v>11.25</v>
      </c>
      <c r="AB57" s="141"/>
      <c r="AC57" s="142">
        <v>3.6</v>
      </c>
      <c r="AD57" s="142">
        <v>0.45</v>
      </c>
      <c r="AE57" s="142">
        <v>11.24</v>
      </c>
      <c r="AF57" s="142">
        <v>107.44</v>
      </c>
      <c r="AG57" s="142">
        <v>380.45</v>
      </c>
      <c r="AH57" s="142">
        <v>701.86</v>
      </c>
      <c r="AI57" s="142">
        <v>17812.43</v>
      </c>
      <c r="AJ57" s="142">
        <v>41912.68</v>
      </c>
      <c r="AK57" s="142">
        <v>698.33</v>
      </c>
      <c r="AL57" s="142">
        <v>580.95000000000005</v>
      </c>
      <c r="AM57" s="142">
        <v>104.04</v>
      </c>
      <c r="AN57" s="142">
        <v>2.25</v>
      </c>
      <c r="AO57" s="141"/>
      <c r="AP57" s="142">
        <v>0</v>
      </c>
      <c r="AQ57" s="142">
        <v>8.48</v>
      </c>
      <c r="AR57" s="142">
        <v>10.52</v>
      </c>
      <c r="AS57" s="142">
        <v>0</v>
      </c>
      <c r="AT57" s="142">
        <v>0</v>
      </c>
      <c r="AU57" s="142">
        <v>0</v>
      </c>
      <c r="AV57" s="142">
        <v>0</v>
      </c>
      <c r="AW57" s="142">
        <v>0</v>
      </c>
      <c r="AX57" s="142">
        <v>0</v>
      </c>
      <c r="AY57" s="142">
        <v>0</v>
      </c>
      <c r="AZ57" s="142">
        <v>0</v>
      </c>
      <c r="BA57" s="142">
        <v>0</v>
      </c>
    </row>
    <row r="58" spans="1:53" s="129" customFormat="1" outlineLevel="2">
      <c r="A58" s="129" t="s">
        <v>326</v>
      </c>
      <c r="B58" s="130" t="s">
        <v>327</v>
      </c>
      <c r="C58" s="131" t="s">
        <v>328</v>
      </c>
      <c r="D58" s="132"/>
      <c r="E58" s="133"/>
      <c r="F58" s="134">
        <v>19.37</v>
      </c>
      <c r="G58" s="134">
        <v>-9.6</v>
      </c>
      <c r="H58" s="135">
        <v>28.97</v>
      </c>
      <c r="I58" s="136">
        <v>3.0177083333333332</v>
      </c>
      <c r="J58" s="137"/>
      <c r="K58" s="134">
        <v>19.91</v>
      </c>
      <c r="L58" s="134">
        <v>148.70000000000002</v>
      </c>
      <c r="M58" s="135"/>
      <c r="N58" s="136"/>
      <c r="O58" s="138"/>
      <c r="P58" s="137"/>
      <c r="Q58" s="134">
        <v>19.91</v>
      </c>
      <c r="R58" s="134">
        <v>148.70000000000002</v>
      </c>
      <c r="S58" s="135"/>
      <c r="T58" s="136"/>
      <c r="U58" s="137"/>
      <c r="V58" s="134">
        <v>-32703.39</v>
      </c>
      <c r="W58" s="134">
        <v>-86630.03</v>
      </c>
      <c r="X58" s="135">
        <v>53926.64</v>
      </c>
      <c r="Y58" s="136">
        <v>0.62249360874052562</v>
      </c>
      <c r="Z58" s="139"/>
      <c r="AA58" s="140">
        <v>-5.54</v>
      </c>
      <c r="AB58" s="141"/>
      <c r="AC58" s="142">
        <v>83.29</v>
      </c>
      <c r="AD58" s="142">
        <v>75.010000000000005</v>
      </c>
      <c r="AE58" s="142">
        <v>-9.6</v>
      </c>
      <c r="AF58" s="142">
        <v>-76.05</v>
      </c>
      <c r="AG58" s="142">
        <v>-223.83</v>
      </c>
      <c r="AH58" s="142">
        <v>-386.93</v>
      </c>
      <c r="AI58" s="142">
        <v>-10416.450000000001</v>
      </c>
      <c r="AJ58" s="142">
        <v>-20550.330000000002</v>
      </c>
      <c r="AK58" s="142">
        <v>-528.72</v>
      </c>
      <c r="AL58" s="142">
        <v>-459.96000000000004</v>
      </c>
      <c r="AM58" s="142">
        <v>-92.16</v>
      </c>
      <c r="AN58" s="142">
        <v>11.13</v>
      </c>
      <c r="AO58" s="141"/>
      <c r="AP58" s="142">
        <v>4.57</v>
      </c>
      <c r="AQ58" s="142">
        <v>-4.03</v>
      </c>
      <c r="AR58" s="142">
        <v>19.37</v>
      </c>
      <c r="AS58" s="142">
        <v>0</v>
      </c>
      <c r="AT58" s="142">
        <v>0</v>
      </c>
      <c r="AU58" s="142">
        <v>0</v>
      </c>
      <c r="AV58" s="142">
        <v>0</v>
      </c>
      <c r="AW58" s="142">
        <v>0</v>
      </c>
      <c r="AX58" s="142">
        <v>0</v>
      </c>
      <c r="AY58" s="142">
        <v>0</v>
      </c>
      <c r="AZ58" s="142">
        <v>0</v>
      </c>
      <c r="BA58" s="142">
        <v>0</v>
      </c>
    </row>
    <row r="59" spans="1:53" s="129" customFormat="1" outlineLevel="2">
      <c r="A59" s="129" t="s">
        <v>329</v>
      </c>
      <c r="B59" s="130" t="s">
        <v>330</v>
      </c>
      <c r="C59" s="131" t="s">
        <v>331</v>
      </c>
      <c r="D59" s="132"/>
      <c r="E59" s="133"/>
      <c r="F59" s="134">
        <v>39610.28</v>
      </c>
      <c r="G59" s="134">
        <v>49108.450000000004</v>
      </c>
      <c r="H59" s="135">
        <v>-9498.1700000000055</v>
      </c>
      <c r="I59" s="136">
        <v>-0.19341213172071212</v>
      </c>
      <c r="J59" s="137"/>
      <c r="K59" s="134">
        <v>73799.430000000008</v>
      </c>
      <c r="L59" s="134">
        <v>115112.22</v>
      </c>
      <c r="M59" s="135"/>
      <c r="N59" s="136"/>
      <c r="O59" s="138"/>
      <c r="P59" s="137"/>
      <c r="Q59" s="134">
        <v>73799.430000000008</v>
      </c>
      <c r="R59" s="134">
        <v>115112.22</v>
      </c>
      <c r="S59" s="135"/>
      <c r="T59" s="136"/>
      <c r="U59" s="137"/>
      <c r="V59" s="134">
        <v>680524.04</v>
      </c>
      <c r="W59" s="134">
        <v>484414.81000000006</v>
      </c>
      <c r="X59" s="135">
        <v>196109.22999999998</v>
      </c>
      <c r="Y59" s="136">
        <v>0.40483739545452785</v>
      </c>
      <c r="Z59" s="139"/>
      <c r="AA59" s="140">
        <v>1695.1000000000001</v>
      </c>
      <c r="AB59" s="141"/>
      <c r="AC59" s="142">
        <v>49416.800000000003</v>
      </c>
      <c r="AD59" s="142">
        <v>16586.97</v>
      </c>
      <c r="AE59" s="142">
        <v>49108.450000000004</v>
      </c>
      <c r="AF59" s="142">
        <v>231726.77000000002</v>
      </c>
      <c r="AG59" s="142">
        <v>81353.03</v>
      </c>
      <c r="AH59" s="142">
        <v>15085.81</v>
      </c>
      <c r="AI59" s="142">
        <v>46905.950000000004</v>
      </c>
      <c r="AJ59" s="142">
        <v>61013.75</v>
      </c>
      <c r="AK59" s="142">
        <v>55375.98</v>
      </c>
      <c r="AL59" s="142">
        <v>58381</v>
      </c>
      <c r="AM59" s="142">
        <v>48267.43</v>
      </c>
      <c r="AN59" s="142">
        <v>8614.89</v>
      </c>
      <c r="AO59" s="141"/>
      <c r="AP59" s="142">
        <v>19487.41</v>
      </c>
      <c r="AQ59" s="142">
        <v>14701.74</v>
      </c>
      <c r="AR59" s="142">
        <v>39610.28</v>
      </c>
      <c r="AS59" s="142">
        <v>0</v>
      </c>
      <c r="AT59" s="142">
        <v>0</v>
      </c>
      <c r="AU59" s="142">
        <v>0</v>
      </c>
      <c r="AV59" s="142">
        <v>0</v>
      </c>
      <c r="AW59" s="142">
        <v>0</v>
      </c>
      <c r="AX59" s="142">
        <v>0</v>
      </c>
      <c r="AY59" s="142">
        <v>0</v>
      </c>
      <c r="AZ59" s="142">
        <v>0</v>
      </c>
      <c r="BA59" s="142">
        <v>0</v>
      </c>
    </row>
    <row r="60" spans="1:53" s="129" customFormat="1" outlineLevel="2">
      <c r="A60" s="129" t="s">
        <v>332</v>
      </c>
      <c r="B60" s="130" t="s">
        <v>333</v>
      </c>
      <c r="C60" s="131" t="s">
        <v>334</v>
      </c>
      <c r="D60" s="132"/>
      <c r="E60" s="133"/>
      <c r="F60" s="134">
        <v>0.13</v>
      </c>
      <c r="G60" s="134">
        <v>4889.43</v>
      </c>
      <c r="H60" s="135">
        <v>-4889.3</v>
      </c>
      <c r="I60" s="136">
        <v>-0.99997341203371348</v>
      </c>
      <c r="J60" s="137"/>
      <c r="K60" s="134">
        <v>583.08000000000004</v>
      </c>
      <c r="L60" s="134">
        <v>5970.07</v>
      </c>
      <c r="M60" s="135"/>
      <c r="N60" s="136"/>
      <c r="O60" s="138"/>
      <c r="P60" s="137"/>
      <c r="Q60" s="134">
        <v>583.08000000000004</v>
      </c>
      <c r="R60" s="134">
        <v>5970.07</v>
      </c>
      <c r="S60" s="135"/>
      <c r="T60" s="136"/>
      <c r="U60" s="137"/>
      <c r="V60" s="134">
        <v>18012.820000000003</v>
      </c>
      <c r="W60" s="134">
        <v>32616.560000000001</v>
      </c>
      <c r="X60" s="135">
        <v>-14603.739999999998</v>
      </c>
      <c r="Y60" s="136">
        <v>-0.44774004370785875</v>
      </c>
      <c r="Z60" s="139"/>
      <c r="AA60" s="140">
        <v>1080.93</v>
      </c>
      <c r="AB60" s="141"/>
      <c r="AC60" s="142">
        <v>846.45</v>
      </c>
      <c r="AD60" s="142">
        <v>234.19</v>
      </c>
      <c r="AE60" s="142">
        <v>4889.43</v>
      </c>
      <c r="AF60" s="142">
        <v>5828.09</v>
      </c>
      <c r="AG60" s="142">
        <v>2317.77</v>
      </c>
      <c r="AH60" s="142">
        <v>423.07</v>
      </c>
      <c r="AI60" s="142">
        <v>3708.88</v>
      </c>
      <c r="AJ60" s="142">
        <v>1465.01</v>
      </c>
      <c r="AK60" s="142">
        <v>3596.35</v>
      </c>
      <c r="AL60" s="142">
        <v>0</v>
      </c>
      <c r="AM60" s="142">
        <v>90.58</v>
      </c>
      <c r="AN60" s="142">
        <v>-0.01</v>
      </c>
      <c r="AO60" s="141"/>
      <c r="AP60" s="142">
        <v>527.27</v>
      </c>
      <c r="AQ60" s="142">
        <v>55.68</v>
      </c>
      <c r="AR60" s="142">
        <v>0.13</v>
      </c>
      <c r="AS60" s="142">
        <v>0</v>
      </c>
      <c r="AT60" s="142">
        <v>0</v>
      </c>
      <c r="AU60" s="142">
        <v>0</v>
      </c>
      <c r="AV60" s="142">
        <v>0</v>
      </c>
      <c r="AW60" s="142">
        <v>0</v>
      </c>
      <c r="AX60" s="142">
        <v>0</v>
      </c>
      <c r="AY60" s="142">
        <v>0</v>
      </c>
      <c r="AZ60" s="142">
        <v>0</v>
      </c>
      <c r="BA60" s="142">
        <v>0</v>
      </c>
    </row>
    <row r="61" spans="1:53" s="129" customFormat="1" outlineLevel="2">
      <c r="A61" s="129" t="s">
        <v>335</v>
      </c>
      <c r="B61" s="130" t="s">
        <v>336</v>
      </c>
      <c r="C61" s="131" t="s">
        <v>337</v>
      </c>
      <c r="D61" s="132"/>
      <c r="E61" s="133"/>
      <c r="F61" s="134">
        <v>6094.62</v>
      </c>
      <c r="G61" s="134">
        <v>0</v>
      </c>
      <c r="H61" s="135">
        <v>6094.62</v>
      </c>
      <c r="I61" s="136" t="s">
        <v>241</v>
      </c>
      <c r="J61" s="137"/>
      <c r="K61" s="134">
        <v>56386.19</v>
      </c>
      <c r="L61" s="134">
        <v>97689.88</v>
      </c>
      <c r="M61" s="135"/>
      <c r="N61" s="136"/>
      <c r="O61" s="138"/>
      <c r="P61" s="137"/>
      <c r="Q61" s="134">
        <v>56386.19</v>
      </c>
      <c r="R61" s="134">
        <v>97689.88</v>
      </c>
      <c r="S61" s="135"/>
      <c r="T61" s="136"/>
      <c r="U61" s="137"/>
      <c r="V61" s="134">
        <v>137179.28</v>
      </c>
      <c r="W61" s="134">
        <v>98248.010000000009</v>
      </c>
      <c r="X61" s="135">
        <v>38931.26999999999</v>
      </c>
      <c r="Y61" s="136">
        <v>0.39625504882999651</v>
      </c>
      <c r="Z61" s="139"/>
      <c r="AA61" s="140">
        <v>0</v>
      </c>
      <c r="AB61" s="141"/>
      <c r="AC61" s="142">
        <v>0</v>
      </c>
      <c r="AD61" s="142">
        <v>97689.88</v>
      </c>
      <c r="AE61" s="142">
        <v>0</v>
      </c>
      <c r="AF61" s="142">
        <v>0</v>
      </c>
      <c r="AG61" s="142">
        <v>0</v>
      </c>
      <c r="AH61" s="142">
        <v>0</v>
      </c>
      <c r="AI61" s="142">
        <v>8919.81</v>
      </c>
      <c r="AJ61" s="142">
        <v>66548.100000000006</v>
      </c>
      <c r="AK61" s="142">
        <v>278.70999999999998</v>
      </c>
      <c r="AL61" s="142">
        <v>0</v>
      </c>
      <c r="AM61" s="142">
        <v>0</v>
      </c>
      <c r="AN61" s="142">
        <v>5046.47</v>
      </c>
      <c r="AO61" s="141"/>
      <c r="AP61" s="142">
        <v>50291.57</v>
      </c>
      <c r="AQ61" s="142">
        <v>0</v>
      </c>
      <c r="AR61" s="142">
        <v>6094.62</v>
      </c>
      <c r="AS61" s="142">
        <v>0</v>
      </c>
      <c r="AT61" s="142">
        <v>0</v>
      </c>
      <c r="AU61" s="142">
        <v>0</v>
      </c>
      <c r="AV61" s="142">
        <v>0</v>
      </c>
      <c r="AW61" s="142">
        <v>0</v>
      </c>
      <c r="AX61" s="142">
        <v>0</v>
      </c>
      <c r="AY61" s="142">
        <v>0</v>
      </c>
      <c r="AZ61" s="142">
        <v>0</v>
      </c>
      <c r="BA61" s="142">
        <v>0</v>
      </c>
    </row>
    <row r="62" spans="1:53" s="206" customFormat="1" outlineLevel="1">
      <c r="A62" s="206" t="s">
        <v>338</v>
      </c>
      <c r="B62" s="207"/>
      <c r="C62" s="208" t="s">
        <v>339</v>
      </c>
      <c r="D62" s="222"/>
      <c r="E62" s="222"/>
      <c r="F62" s="210">
        <v>1248551.1600000004</v>
      </c>
      <c r="G62" s="210">
        <v>3058691.810000001</v>
      </c>
      <c r="H62" s="230">
        <v>-1810140.6500000006</v>
      </c>
      <c r="I62" s="231">
        <v>-0.59180223521767628</v>
      </c>
      <c r="J62" s="224"/>
      <c r="K62" s="210">
        <v>4688966.6900000004</v>
      </c>
      <c r="L62" s="210">
        <v>10300683.9</v>
      </c>
      <c r="M62" s="210"/>
      <c r="N62" s="225"/>
      <c r="O62" s="226"/>
      <c r="P62" s="226"/>
      <c r="Q62" s="210">
        <v>4688966.6900000004</v>
      </c>
      <c r="R62" s="210">
        <v>10300683.9</v>
      </c>
      <c r="S62" s="210"/>
      <c r="T62" s="223"/>
      <c r="U62" s="226"/>
      <c r="V62" s="210">
        <v>32241721.789999995</v>
      </c>
      <c r="W62" s="210">
        <v>42143553.280000001</v>
      </c>
      <c r="X62" s="230">
        <v>-9901831.4900000058</v>
      </c>
      <c r="Y62" s="225">
        <v>-0.23495483221864688</v>
      </c>
      <c r="AA62" s="228">
        <v>1162773.0100000002</v>
      </c>
      <c r="AB62" s="229"/>
      <c r="AC62" s="210">
        <v>4006896.6199999992</v>
      </c>
      <c r="AD62" s="210">
        <v>3235095.47</v>
      </c>
      <c r="AE62" s="210">
        <v>3058691.810000001</v>
      </c>
      <c r="AF62" s="210">
        <v>2646204.41</v>
      </c>
      <c r="AG62" s="210">
        <v>2108793.7000000002</v>
      </c>
      <c r="AH62" s="210">
        <v>2131128.8299999991</v>
      </c>
      <c r="AI62" s="210">
        <v>7386549.1499999976</v>
      </c>
      <c r="AJ62" s="210">
        <v>4156282.92</v>
      </c>
      <c r="AK62" s="210">
        <v>4372956.8600000003</v>
      </c>
      <c r="AL62" s="210">
        <v>1905694.2399999998</v>
      </c>
      <c r="AM62" s="210">
        <v>1432570.2</v>
      </c>
      <c r="AN62" s="210">
        <v>1412574.7899999996</v>
      </c>
      <c r="AO62" s="229"/>
      <c r="AP62" s="210">
        <v>1895297.04</v>
      </c>
      <c r="AQ62" s="210">
        <v>1545118.4900000002</v>
      </c>
      <c r="AR62" s="210">
        <v>1248551.1600000004</v>
      </c>
      <c r="AS62" s="210">
        <v>68870814.230000004</v>
      </c>
      <c r="AT62" s="210">
        <v>0</v>
      </c>
      <c r="AU62" s="210">
        <v>0</v>
      </c>
      <c r="AV62" s="210">
        <v>0</v>
      </c>
      <c r="AW62" s="210">
        <v>0</v>
      </c>
      <c r="AX62" s="210">
        <v>0</v>
      </c>
      <c r="AY62" s="210">
        <v>0</v>
      </c>
      <c r="AZ62" s="210">
        <v>0</v>
      </c>
      <c r="BA62" s="210">
        <v>0</v>
      </c>
    </row>
    <row r="63" spans="1:53" s="206" customFormat="1" ht="0.75" customHeight="1" outlineLevel="2">
      <c r="B63" s="207"/>
      <c r="C63" s="232" t="s">
        <v>340</v>
      </c>
      <c r="D63" s="222"/>
      <c r="E63" s="222"/>
      <c r="F63" s="210" t="e">
        <v>#REF!</v>
      </c>
      <c r="G63" s="210" t="e">
        <v>#REF!</v>
      </c>
      <c r="H63" s="230" t="e">
        <v>#REF!</v>
      </c>
      <c r="I63" s="231" t="e">
        <v>#REF!</v>
      </c>
      <c r="J63" s="224"/>
      <c r="K63" s="210" t="e">
        <v>#REF!</v>
      </c>
      <c r="L63" s="210" t="e">
        <v>#REF!</v>
      </c>
      <c r="M63" s="230" t="e">
        <v>#REF!</v>
      </c>
      <c r="N63" s="225" t="e">
        <v>#REF!</v>
      </c>
      <c r="O63" s="226"/>
      <c r="P63" s="226"/>
      <c r="Q63" s="210" t="e">
        <v>#REF!</v>
      </c>
      <c r="R63" s="210" t="e">
        <v>#REF!</v>
      </c>
      <c r="S63" s="230" t="e">
        <v>#REF!</v>
      </c>
      <c r="T63" s="231" t="e">
        <v>#REF!</v>
      </c>
      <c r="U63" s="226"/>
      <c r="V63" s="210" t="e">
        <v>#REF!</v>
      </c>
      <c r="W63" s="210" t="e">
        <v>#REF!</v>
      </c>
      <c r="X63" s="230" t="e">
        <v>#REF!</v>
      </c>
      <c r="Y63" s="225" t="e">
        <v>#REF!</v>
      </c>
      <c r="AA63" s="228" t="e">
        <v>#REF!</v>
      </c>
      <c r="AB63" s="229"/>
      <c r="AC63" s="210" t="e">
        <v>#REF!</v>
      </c>
      <c r="AD63" s="210" t="e">
        <v>#REF!</v>
      </c>
      <c r="AE63" s="210" t="e">
        <v>#REF!</v>
      </c>
      <c r="AF63" s="210" t="e">
        <v>#REF!</v>
      </c>
      <c r="AG63" s="210" t="e">
        <v>#REF!</v>
      </c>
      <c r="AH63" s="210" t="e">
        <v>#REF!</v>
      </c>
      <c r="AI63" s="210" t="e">
        <v>#REF!</v>
      </c>
      <c r="AJ63" s="210" t="e">
        <v>#REF!</v>
      </c>
      <c r="AK63" s="210" t="e">
        <v>#REF!</v>
      </c>
      <c r="AL63" s="210" t="e">
        <v>#REF!</v>
      </c>
      <c r="AM63" s="210" t="e">
        <v>#REF!</v>
      </c>
      <c r="AN63" s="210" t="e">
        <v>#REF!</v>
      </c>
      <c r="AO63" s="229"/>
      <c r="AP63" s="210" t="e">
        <v>#REF!</v>
      </c>
      <c r="AQ63" s="210" t="e">
        <v>#REF!</v>
      </c>
      <c r="AR63" s="210" t="e">
        <v>#REF!</v>
      </c>
      <c r="AS63" s="210" t="e">
        <v>#REF!</v>
      </c>
      <c r="AT63" s="210" t="e">
        <v>#REF!</v>
      </c>
      <c r="AU63" s="210" t="e">
        <v>#REF!</v>
      </c>
      <c r="AV63" s="210" t="e">
        <v>#REF!</v>
      </c>
      <c r="AW63" s="210" t="e">
        <v>#REF!</v>
      </c>
      <c r="AX63" s="210" t="e">
        <v>#REF!</v>
      </c>
      <c r="AY63" s="210" t="e">
        <v>#REF!</v>
      </c>
      <c r="AZ63" s="210" t="e">
        <v>#REF!</v>
      </c>
      <c r="BA63" s="210" t="e">
        <v>#REF!</v>
      </c>
    </row>
    <row r="64" spans="1:53" s="129" customFormat="1" outlineLevel="2">
      <c r="A64" s="129" t="s">
        <v>341</v>
      </c>
      <c r="B64" s="130" t="s">
        <v>342</v>
      </c>
      <c r="C64" s="131" t="s">
        <v>343</v>
      </c>
      <c r="D64" s="132"/>
      <c r="E64" s="133"/>
      <c r="F64" s="134">
        <v>0</v>
      </c>
      <c r="G64" s="134">
        <v>0</v>
      </c>
      <c r="H64" s="135">
        <v>0</v>
      </c>
      <c r="I64" s="136">
        <v>0</v>
      </c>
      <c r="J64" s="137"/>
      <c r="K64" s="134">
        <v>0</v>
      </c>
      <c r="L64" s="134">
        <v>0</v>
      </c>
      <c r="M64" s="135">
        <v>0</v>
      </c>
      <c r="N64" s="136">
        <v>0</v>
      </c>
      <c r="O64" s="138"/>
      <c r="P64" s="137"/>
      <c r="Q64" s="134">
        <v>0</v>
      </c>
      <c r="R64" s="134">
        <v>0</v>
      </c>
      <c r="S64" s="135">
        <v>0</v>
      </c>
      <c r="T64" s="136">
        <v>0</v>
      </c>
      <c r="U64" s="137"/>
      <c r="V64" s="134">
        <v>0</v>
      </c>
      <c r="W64" s="134">
        <v>-1582776.7000000002</v>
      </c>
      <c r="X64" s="135">
        <v>1582776.7000000002</v>
      </c>
      <c r="Y64" s="136" t="s">
        <v>241</v>
      </c>
      <c r="Z64" s="139"/>
      <c r="AA64" s="140">
        <v>0</v>
      </c>
      <c r="AB64" s="141"/>
      <c r="AC64" s="142">
        <v>17089.21</v>
      </c>
      <c r="AD64" s="142">
        <v>-17089.21</v>
      </c>
      <c r="AE64" s="142">
        <v>0</v>
      </c>
      <c r="AF64" s="142">
        <v>0</v>
      </c>
      <c r="AG64" s="142">
        <v>0</v>
      </c>
      <c r="AH64" s="142">
        <v>0</v>
      </c>
      <c r="AI64" s="142">
        <v>0</v>
      </c>
      <c r="AJ64" s="142">
        <v>0</v>
      </c>
      <c r="AK64" s="142">
        <v>0</v>
      </c>
      <c r="AL64" s="142">
        <v>0</v>
      </c>
      <c r="AM64" s="142">
        <v>0</v>
      </c>
      <c r="AN64" s="142">
        <v>0</v>
      </c>
      <c r="AO64" s="141"/>
      <c r="AP64" s="142">
        <v>0</v>
      </c>
      <c r="AQ64" s="142">
        <v>0</v>
      </c>
      <c r="AR64" s="142">
        <v>0</v>
      </c>
      <c r="AS64" s="142">
        <v>0</v>
      </c>
      <c r="AT64" s="142">
        <v>0</v>
      </c>
      <c r="AU64" s="142">
        <v>0</v>
      </c>
      <c r="AV64" s="142">
        <v>0</v>
      </c>
      <c r="AW64" s="142">
        <v>0</v>
      </c>
      <c r="AX64" s="142">
        <v>0</v>
      </c>
      <c r="AY64" s="142">
        <v>0</v>
      </c>
      <c r="AZ64" s="142">
        <v>0</v>
      </c>
      <c r="BA64" s="142">
        <v>0</v>
      </c>
    </row>
    <row r="65" spans="1:53" s="129" customFormat="1" outlineLevel="2">
      <c r="A65" s="129" t="s">
        <v>344</v>
      </c>
      <c r="B65" s="130" t="s">
        <v>345</v>
      </c>
      <c r="C65" s="131" t="s">
        <v>346</v>
      </c>
      <c r="D65" s="132"/>
      <c r="E65" s="133"/>
      <c r="F65" s="134">
        <v>0</v>
      </c>
      <c r="G65" s="134">
        <v>0</v>
      </c>
      <c r="H65" s="135">
        <v>0</v>
      </c>
      <c r="I65" s="136">
        <v>0</v>
      </c>
      <c r="J65" s="137"/>
      <c r="K65" s="134">
        <v>0</v>
      </c>
      <c r="L65" s="134">
        <v>0</v>
      </c>
      <c r="M65" s="135">
        <v>0</v>
      </c>
      <c r="N65" s="136">
        <v>0</v>
      </c>
      <c r="O65" s="138"/>
      <c r="P65" s="137"/>
      <c r="Q65" s="134">
        <v>0</v>
      </c>
      <c r="R65" s="134">
        <v>0</v>
      </c>
      <c r="S65" s="135">
        <v>0</v>
      </c>
      <c r="T65" s="136">
        <v>0</v>
      </c>
      <c r="U65" s="137"/>
      <c r="V65" s="134">
        <v>0</v>
      </c>
      <c r="W65" s="134">
        <v>-168702</v>
      </c>
      <c r="X65" s="135">
        <v>168702</v>
      </c>
      <c r="Y65" s="136" t="s">
        <v>241</v>
      </c>
      <c r="Z65" s="139"/>
      <c r="AA65" s="140">
        <v>0</v>
      </c>
      <c r="AB65" s="141"/>
      <c r="AC65" s="142">
        <v>27727.02</v>
      </c>
      <c r="AD65" s="142">
        <v>-27727.02</v>
      </c>
      <c r="AE65" s="142">
        <v>0</v>
      </c>
      <c r="AF65" s="142">
        <v>0</v>
      </c>
      <c r="AG65" s="142">
        <v>0</v>
      </c>
      <c r="AH65" s="142">
        <v>0</v>
      </c>
      <c r="AI65" s="142">
        <v>0</v>
      </c>
      <c r="AJ65" s="142">
        <v>0</v>
      </c>
      <c r="AK65" s="142">
        <v>0</v>
      </c>
      <c r="AL65" s="142">
        <v>0</v>
      </c>
      <c r="AM65" s="142">
        <v>0</v>
      </c>
      <c r="AN65" s="142">
        <v>0</v>
      </c>
      <c r="AO65" s="141"/>
      <c r="AP65" s="142">
        <v>0</v>
      </c>
      <c r="AQ65" s="142">
        <v>0</v>
      </c>
      <c r="AR65" s="142">
        <v>0</v>
      </c>
      <c r="AS65" s="142">
        <v>0</v>
      </c>
      <c r="AT65" s="142">
        <v>0</v>
      </c>
      <c r="AU65" s="142">
        <v>0</v>
      </c>
      <c r="AV65" s="142">
        <v>0</v>
      </c>
      <c r="AW65" s="142">
        <v>0</v>
      </c>
      <c r="AX65" s="142">
        <v>0</v>
      </c>
      <c r="AY65" s="142">
        <v>0</v>
      </c>
      <c r="AZ65" s="142">
        <v>0</v>
      </c>
      <c r="BA65" s="142">
        <v>0</v>
      </c>
    </row>
    <row r="66" spans="1:53" s="129" customFormat="1" outlineLevel="2">
      <c r="A66" s="129" t="s">
        <v>347</v>
      </c>
      <c r="B66" s="130" t="s">
        <v>348</v>
      </c>
      <c r="C66" s="131" t="s">
        <v>349</v>
      </c>
      <c r="D66" s="132"/>
      <c r="E66" s="133"/>
      <c r="F66" s="134">
        <v>0</v>
      </c>
      <c r="G66" s="134">
        <v>0</v>
      </c>
      <c r="H66" s="135">
        <v>0</v>
      </c>
      <c r="I66" s="136">
        <v>0</v>
      </c>
      <c r="J66" s="137"/>
      <c r="K66" s="134">
        <v>0</v>
      </c>
      <c r="L66" s="134">
        <v>0</v>
      </c>
      <c r="M66" s="135">
        <v>0</v>
      </c>
      <c r="N66" s="136">
        <v>0</v>
      </c>
      <c r="O66" s="138"/>
      <c r="P66" s="137"/>
      <c r="Q66" s="134">
        <v>0</v>
      </c>
      <c r="R66" s="134">
        <v>0</v>
      </c>
      <c r="S66" s="135">
        <v>0</v>
      </c>
      <c r="T66" s="136">
        <v>0</v>
      </c>
      <c r="U66" s="137"/>
      <c r="V66" s="134">
        <v>0</v>
      </c>
      <c r="W66" s="134">
        <v>-3170081</v>
      </c>
      <c r="X66" s="135">
        <v>3170081</v>
      </c>
      <c r="Y66" s="136" t="s">
        <v>241</v>
      </c>
      <c r="Z66" s="139"/>
      <c r="AA66" s="140">
        <v>0</v>
      </c>
      <c r="AB66" s="141"/>
      <c r="AC66" s="142">
        <v>108675.98</v>
      </c>
      <c r="AD66" s="142">
        <v>-108675.98</v>
      </c>
      <c r="AE66" s="142">
        <v>0</v>
      </c>
      <c r="AF66" s="142">
        <v>0</v>
      </c>
      <c r="AG66" s="142">
        <v>0</v>
      </c>
      <c r="AH66" s="142">
        <v>0</v>
      </c>
      <c r="AI66" s="142">
        <v>0</v>
      </c>
      <c r="AJ66" s="142">
        <v>0</v>
      </c>
      <c r="AK66" s="142">
        <v>0</v>
      </c>
      <c r="AL66" s="142">
        <v>0</v>
      </c>
      <c r="AM66" s="142">
        <v>0</v>
      </c>
      <c r="AN66" s="142">
        <v>0</v>
      </c>
      <c r="AO66" s="141"/>
      <c r="AP66" s="142">
        <v>0</v>
      </c>
      <c r="AQ66" s="142">
        <v>0</v>
      </c>
      <c r="AR66" s="142">
        <v>0</v>
      </c>
      <c r="AS66" s="142">
        <v>0</v>
      </c>
      <c r="AT66" s="142">
        <v>0</v>
      </c>
      <c r="AU66" s="142">
        <v>0</v>
      </c>
      <c r="AV66" s="142">
        <v>0</v>
      </c>
      <c r="AW66" s="142">
        <v>0</v>
      </c>
      <c r="AX66" s="142">
        <v>0</v>
      </c>
      <c r="AY66" s="142">
        <v>0</v>
      </c>
      <c r="AZ66" s="142">
        <v>0</v>
      </c>
      <c r="BA66" s="142">
        <v>0</v>
      </c>
    </row>
    <row r="67" spans="1:53" s="129" customFormat="1" outlineLevel="2">
      <c r="A67" s="129" t="s">
        <v>350</v>
      </c>
      <c r="B67" s="130" t="s">
        <v>351</v>
      </c>
      <c r="C67" s="131" t="s">
        <v>352</v>
      </c>
      <c r="D67" s="132"/>
      <c r="E67" s="133"/>
      <c r="F67" s="134">
        <v>0</v>
      </c>
      <c r="G67" s="134">
        <v>-11969.89</v>
      </c>
      <c r="H67" s="135">
        <v>11969.89</v>
      </c>
      <c r="I67" s="136" t="s">
        <v>241</v>
      </c>
      <c r="J67" s="137"/>
      <c r="K67" s="134">
        <v>0</v>
      </c>
      <c r="L67" s="134">
        <v>-35909.67</v>
      </c>
      <c r="M67" s="135">
        <v>35909.67</v>
      </c>
      <c r="N67" s="136" t="s">
        <v>241</v>
      </c>
      <c r="O67" s="138"/>
      <c r="P67" s="137"/>
      <c r="Q67" s="134">
        <v>0</v>
      </c>
      <c r="R67" s="134">
        <v>-35909.67</v>
      </c>
      <c r="S67" s="135">
        <v>35909.67</v>
      </c>
      <c r="T67" s="136" t="s">
        <v>241</v>
      </c>
      <c r="U67" s="137"/>
      <c r="V67" s="134">
        <v>-35909.67</v>
      </c>
      <c r="W67" s="134">
        <v>922147.32</v>
      </c>
      <c r="X67" s="135">
        <v>-958056.99</v>
      </c>
      <c r="Y67" s="136">
        <v>-1.038941359174584</v>
      </c>
      <c r="Z67" s="139"/>
      <c r="AA67" s="140">
        <v>-11969.89</v>
      </c>
      <c r="AB67" s="141"/>
      <c r="AC67" s="142">
        <v>-11969.89</v>
      </c>
      <c r="AD67" s="142">
        <v>-11969.89</v>
      </c>
      <c r="AE67" s="142">
        <v>-11969.89</v>
      </c>
      <c r="AF67" s="142">
        <v>-11969.89</v>
      </c>
      <c r="AG67" s="142">
        <v>-11969.89</v>
      </c>
      <c r="AH67" s="142">
        <v>-11969.89</v>
      </c>
      <c r="AI67" s="142">
        <v>0</v>
      </c>
      <c r="AJ67" s="142">
        <v>0</v>
      </c>
      <c r="AK67" s="142">
        <v>0</v>
      </c>
      <c r="AL67" s="142">
        <v>0</v>
      </c>
      <c r="AM67" s="142">
        <v>0</v>
      </c>
      <c r="AN67" s="142">
        <v>0</v>
      </c>
      <c r="AO67" s="141"/>
      <c r="AP67" s="142">
        <v>0</v>
      </c>
      <c r="AQ67" s="142">
        <v>0</v>
      </c>
      <c r="AR67" s="142">
        <v>0</v>
      </c>
      <c r="AS67" s="142">
        <v>0</v>
      </c>
      <c r="AT67" s="142">
        <v>0</v>
      </c>
      <c r="AU67" s="142">
        <v>0</v>
      </c>
      <c r="AV67" s="142">
        <v>0</v>
      </c>
      <c r="AW67" s="142">
        <v>0</v>
      </c>
      <c r="AX67" s="142">
        <v>0</v>
      </c>
      <c r="AY67" s="142">
        <v>0</v>
      </c>
      <c r="AZ67" s="142">
        <v>0</v>
      </c>
      <c r="BA67" s="142">
        <v>0</v>
      </c>
    </row>
    <row r="68" spans="1:53" s="129" customFormat="1" outlineLevel="2">
      <c r="A68" s="129" t="s">
        <v>353</v>
      </c>
      <c r="B68" s="130" t="s">
        <v>354</v>
      </c>
      <c r="C68" s="131" t="s">
        <v>355</v>
      </c>
      <c r="D68" s="132"/>
      <c r="E68" s="133"/>
      <c r="F68" s="134">
        <v>0</v>
      </c>
      <c r="G68" s="134">
        <v>-3830.14</v>
      </c>
      <c r="H68" s="135">
        <v>3830.14</v>
      </c>
      <c r="I68" s="136" t="s">
        <v>241</v>
      </c>
      <c r="J68" s="137"/>
      <c r="K68" s="134">
        <v>0</v>
      </c>
      <c r="L68" s="134">
        <v>-11490.42</v>
      </c>
      <c r="M68" s="135">
        <v>11490.42</v>
      </c>
      <c r="N68" s="136" t="s">
        <v>241</v>
      </c>
      <c r="O68" s="138"/>
      <c r="P68" s="137"/>
      <c r="Q68" s="134">
        <v>0</v>
      </c>
      <c r="R68" s="134">
        <v>-11490.42</v>
      </c>
      <c r="S68" s="135">
        <v>11490.42</v>
      </c>
      <c r="T68" s="136" t="s">
        <v>241</v>
      </c>
      <c r="U68" s="137"/>
      <c r="V68" s="134">
        <v>-11490.42</v>
      </c>
      <c r="W68" s="134">
        <v>-917820.20000000007</v>
      </c>
      <c r="X68" s="135">
        <v>906329.78</v>
      </c>
      <c r="Y68" s="136">
        <v>0.9874807505870975</v>
      </c>
      <c r="Z68" s="139"/>
      <c r="AA68" s="140">
        <v>-6457.49</v>
      </c>
      <c r="AB68" s="141"/>
      <c r="AC68" s="142">
        <v>-3830.14</v>
      </c>
      <c r="AD68" s="142">
        <v>-3830.14</v>
      </c>
      <c r="AE68" s="142">
        <v>-3830.14</v>
      </c>
      <c r="AF68" s="142">
        <v>-3830.14</v>
      </c>
      <c r="AG68" s="142">
        <v>-3830.14</v>
      </c>
      <c r="AH68" s="142">
        <v>-3830.14</v>
      </c>
      <c r="AI68" s="142">
        <v>0</v>
      </c>
      <c r="AJ68" s="142">
        <v>0</v>
      </c>
      <c r="AK68" s="142">
        <v>0</v>
      </c>
      <c r="AL68" s="142">
        <v>0</v>
      </c>
      <c r="AM68" s="142">
        <v>0</v>
      </c>
      <c r="AN68" s="142">
        <v>0</v>
      </c>
      <c r="AO68" s="141"/>
      <c r="AP68" s="142">
        <v>0</v>
      </c>
      <c r="AQ68" s="142">
        <v>0</v>
      </c>
      <c r="AR68" s="142">
        <v>0</v>
      </c>
      <c r="AS68" s="142">
        <v>0</v>
      </c>
      <c r="AT68" s="142">
        <v>0</v>
      </c>
      <c r="AU68" s="142">
        <v>0</v>
      </c>
      <c r="AV68" s="142">
        <v>0</v>
      </c>
      <c r="AW68" s="142">
        <v>0</v>
      </c>
      <c r="AX68" s="142">
        <v>0</v>
      </c>
      <c r="AY68" s="142">
        <v>0</v>
      </c>
      <c r="AZ68" s="142">
        <v>0</v>
      </c>
      <c r="BA68" s="142">
        <v>0</v>
      </c>
    </row>
    <row r="69" spans="1:53" s="206" customFormat="1" outlineLevel="1">
      <c r="A69" s="206" t="s">
        <v>356</v>
      </c>
      <c r="B69" s="207"/>
      <c r="C69" s="232" t="s">
        <v>357</v>
      </c>
      <c r="D69" s="222"/>
      <c r="E69" s="222"/>
      <c r="F69" s="210">
        <v>0</v>
      </c>
      <c r="G69" s="210">
        <v>-15800.029999999999</v>
      </c>
      <c r="H69" s="230">
        <v>15800.029999999999</v>
      </c>
      <c r="I69" s="231" t="s">
        <v>241</v>
      </c>
      <c r="J69" s="224"/>
      <c r="K69" s="210">
        <v>0</v>
      </c>
      <c r="L69" s="210">
        <v>-47400.09</v>
      </c>
      <c r="M69" s="230">
        <v>47400.09</v>
      </c>
      <c r="N69" s="225" t="s">
        <v>241</v>
      </c>
      <c r="O69" s="226"/>
      <c r="P69" s="226"/>
      <c r="Q69" s="210">
        <v>0</v>
      </c>
      <c r="R69" s="210">
        <v>-47400.09</v>
      </c>
      <c r="S69" s="230">
        <v>47400.09</v>
      </c>
      <c r="T69" s="231" t="s">
        <v>241</v>
      </c>
      <c r="U69" s="226"/>
      <c r="V69" s="210">
        <v>-47400.09</v>
      </c>
      <c r="W69" s="210">
        <v>-4917232.58</v>
      </c>
      <c r="X69" s="230">
        <v>4869832.49</v>
      </c>
      <c r="Y69" s="225">
        <v>0.99036041325505086</v>
      </c>
      <c r="AA69" s="228">
        <v>-18427.379999999997</v>
      </c>
      <c r="AB69" s="229"/>
      <c r="AC69" s="210">
        <v>137692.18</v>
      </c>
      <c r="AD69" s="210">
        <v>-169292.24</v>
      </c>
      <c r="AE69" s="210">
        <v>-15800.029999999999</v>
      </c>
      <c r="AF69" s="210">
        <v>-15800.029999999999</v>
      </c>
      <c r="AG69" s="210">
        <v>-15800.029999999999</v>
      </c>
      <c r="AH69" s="210">
        <v>-15800.029999999999</v>
      </c>
      <c r="AI69" s="210">
        <v>0</v>
      </c>
      <c r="AJ69" s="210">
        <v>0</v>
      </c>
      <c r="AK69" s="210">
        <v>0</v>
      </c>
      <c r="AL69" s="210">
        <v>0</v>
      </c>
      <c r="AM69" s="210">
        <v>0</v>
      </c>
      <c r="AN69" s="210">
        <v>0</v>
      </c>
      <c r="AO69" s="229"/>
      <c r="AP69" s="210">
        <v>0</v>
      </c>
      <c r="AQ69" s="210">
        <v>0</v>
      </c>
      <c r="AR69" s="210">
        <v>0</v>
      </c>
      <c r="AS69" s="210">
        <v>0</v>
      </c>
      <c r="AT69" s="210">
        <v>0</v>
      </c>
      <c r="AU69" s="210">
        <v>0</v>
      </c>
      <c r="AV69" s="210">
        <v>0</v>
      </c>
      <c r="AW69" s="210">
        <v>0</v>
      </c>
      <c r="AX69" s="210">
        <v>0</v>
      </c>
      <c r="AY69" s="210">
        <v>0</v>
      </c>
      <c r="AZ69" s="210">
        <v>0</v>
      </c>
      <c r="BA69" s="210">
        <v>0</v>
      </c>
    </row>
    <row r="70" spans="1:53" s="206" customFormat="1" ht="0.75" customHeight="1" outlineLevel="2">
      <c r="B70" s="207"/>
      <c r="C70" s="232"/>
      <c r="D70" s="222"/>
      <c r="E70" s="222"/>
      <c r="F70" s="210"/>
      <c r="G70" s="210"/>
      <c r="H70" s="230"/>
      <c r="I70" s="231"/>
      <c r="J70" s="224"/>
      <c r="K70" s="210"/>
      <c r="L70" s="210"/>
      <c r="M70" s="230"/>
      <c r="N70" s="225"/>
      <c r="O70" s="226"/>
      <c r="P70" s="226"/>
      <c r="Q70" s="210"/>
      <c r="R70" s="210"/>
      <c r="S70" s="230"/>
      <c r="T70" s="231"/>
      <c r="U70" s="226"/>
      <c r="V70" s="210"/>
      <c r="W70" s="210"/>
      <c r="X70" s="230"/>
      <c r="Y70" s="225"/>
      <c r="AA70" s="228"/>
      <c r="AB70" s="229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29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</row>
    <row r="71" spans="1:53" s="129" customFormat="1" outlineLevel="2">
      <c r="A71" s="129" t="s">
        <v>358</v>
      </c>
      <c r="B71" s="130" t="s">
        <v>359</v>
      </c>
      <c r="C71" s="131" t="s">
        <v>360</v>
      </c>
      <c r="D71" s="132"/>
      <c r="E71" s="133"/>
      <c r="F71" s="134">
        <v>152295.01999999999</v>
      </c>
      <c r="G71" s="134">
        <v>425275.78</v>
      </c>
      <c r="H71" s="135">
        <v>-272980.76</v>
      </c>
      <c r="I71" s="136">
        <v>-0.64189115119605444</v>
      </c>
      <c r="J71" s="137"/>
      <c r="K71" s="134">
        <v>1009692.52</v>
      </c>
      <c r="L71" s="134">
        <v>1400480.7</v>
      </c>
      <c r="M71" s="135">
        <v>-390788.17999999993</v>
      </c>
      <c r="N71" s="136">
        <v>-0.27903860438776484</v>
      </c>
      <c r="O71" s="138"/>
      <c r="P71" s="137"/>
      <c r="Q71" s="134">
        <v>1009692.52</v>
      </c>
      <c r="R71" s="134">
        <v>1400480.7</v>
      </c>
      <c r="S71" s="135">
        <v>-390788.17999999993</v>
      </c>
      <c r="T71" s="136">
        <v>-0.27903860438776484</v>
      </c>
      <c r="U71" s="137"/>
      <c r="V71" s="134">
        <v>4066116.73</v>
      </c>
      <c r="W71" s="134">
        <v>4691554.63</v>
      </c>
      <c r="X71" s="135">
        <v>-625437.89999999991</v>
      </c>
      <c r="Y71" s="136">
        <v>-0.13331143924034408</v>
      </c>
      <c r="Z71" s="139"/>
      <c r="AA71" s="140">
        <v>299357.91000000003</v>
      </c>
      <c r="AB71" s="141"/>
      <c r="AC71" s="142">
        <v>479919.42</v>
      </c>
      <c r="AD71" s="142">
        <v>495285.5</v>
      </c>
      <c r="AE71" s="142">
        <v>425275.78</v>
      </c>
      <c r="AF71" s="142">
        <v>381093.94</v>
      </c>
      <c r="AG71" s="142">
        <v>328396.83</v>
      </c>
      <c r="AH71" s="142">
        <v>260667.4</v>
      </c>
      <c r="AI71" s="142">
        <v>327424.60000000003</v>
      </c>
      <c r="AJ71" s="142">
        <v>365992.60000000003</v>
      </c>
      <c r="AK71" s="142">
        <v>339295.99</v>
      </c>
      <c r="AL71" s="142">
        <v>370941.75</v>
      </c>
      <c r="AM71" s="142">
        <v>287121.03000000003</v>
      </c>
      <c r="AN71" s="142">
        <v>395490.07</v>
      </c>
      <c r="AO71" s="141"/>
      <c r="AP71" s="142">
        <v>451203.22000000003</v>
      </c>
      <c r="AQ71" s="142">
        <v>406194.28</v>
      </c>
      <c r="AR71" s="142">
        <v>152295.01999999999</v>
      </c>
      <c r="AS71" s="142">
        <v>0</v>
      </c>
      <c r="AT71" s="142">
        <v>0</v>
      </c>
      <c r="AU71" s="142">
        <v>0</v>
      </c>
      <c r="AV71" s="142">
        <v>0</v>
      </c>
      <c r="AW71" s="142">
        <v>0</v>
      </c>
      <c r="AX71" s="142">
        <v>0</v>
      </c>
      <c r="AY71" s="142">
        <v>0</v>
      </c>
      <c r="AZ71" s="142">
        <v>0</v>
      </c>
      <c r="BA71" s="142">
        <v>0</v>
      </c>
    </row>
    <row r="72" spans="1:53" s="129" customFormat="1" outlineLevel="2">
      <c r="A72" s="129" t="s">
        <v>361</v>
      </c>
      <c r="B72" s="130" t="s">
        <v>362</v>
      </c>
      <c r="C72" s="131" t="s">
        <v>363</v>
      </c>
      <c r="D72" s="132"/>
      <c r="E72" s="133"/>
      <c r="F72" s="134">
        <v>32131.64</v>
      </c>
      <c r="G72" s="134">
        <v>56072.98</v>
      </c>
      <c r="H72" s="135">
        <v>-23941.340000000004</v>
      </c>
      <c r="I72" s="136">
        <v>-0.42696749842794163</v>
      </c>
      <c r="J72" s="137"/>
      <c r="K72" s="134">
        <v>142905.74</v>
      </c>
      <c r="L72" s="134">
        <v>159908.89000000001</v>
      </c>
      <c r="M72" s="135">
        <v>-17003.150000000023</v>
      </c>
      <c r="N72" s="136">
        <v>-0.10633023592371894</v>
      </c>
      <c r="O72" s="138"/>
      <c r="P72" s="137"/>
      <c r="Q72" s="134">
        <v>142905.74</v>
      </c>
      <c r="R72" s="134">
        <v>159908.89000000001</v>
      </c>
      <c r="S72" s="135">
        <v>-17003.150000000023</v>
      </c>
      <c r="T72" s="136">
        <v>-0.10633023592371894</v>
      </c>
      <c r="U72" s="137"/>
      <c r="V72" s="134">
        <v>622203.77</v>
      </c>
      <c r="W72" s="134">
        <v>694930.82000000007</v>
      </c>
      <c r="X72" s="135">
        <v>-72727.050000000047</v>
      </c>
      <c r="Y72" s="136">
        <v>-0.10465365458967561</v>
      </c>
      <c r="Z72" s="139"/>
      <c r="AA72" s="140">
        <v>35175.53</v>
      </c>
      <c r="AB72" s="141"/>
      <c r="AC72" s="142">
        <v>43588.18</v>
      </c>
      <c r="AD72" s="142">
        <v>60247.73</v>
      </c>
      <c r="AE72" s="142">
        <v>56072.98</v>
      </c>
      <c r="AF72" s="142">
        <v>70375.02</v>
      </c>
      <c r="AG72" s="142">
        <v>64581.17</v>
      </c>
      <c r="AH72" s="142">
        <v>53969.14</v>
      </c>
      <c r="AI72" s="142">
        <v>47540.959999999999</v>
      </c>
      <c r="AJ72" s="142">
        <v>51784.770000000004</v>
      </c>
      <c r="AK72" s="142">
        <v>47032.91</v>
      </c>
      <c r="AL72" s="142">
        <v>68409.740000000005</v>
      </c>
      <c r="AM72" s="142">
        <v>40860.590000000004</v>
      </c>
      <c r="AN72" s="142">
        <v>34743.730000000003</v>
      </c>
      <c r="AO72" s="141"/>
      <c r="AP72" s="142">
        <v>57324.590000000004</v>
      </c>
      <c r="AQ72" s="142">
        <v>53449.51</v>
      </c>
      <c r="AR72" s="142">
        <v>32131.64</v>
      </c>
      <c r="AS72" s="142">
        <v>0</v>
      </c>
      <c r="AT72" s="142">
        <v>0</v>
      </c>
      <c r="AU72" s="142">
        <v>0</v>
      </c>
      <c r="AV72" s="142">
        <v>0</v>
      </c>
      <c r="AW72" s="142">
        <v>0</v>
      </c>
      <c r="AX72" s="142">
        <v>0</v>
      </c>
      <c r="AY72" s="142">
        <v>0</v>
      </c>
      <c r="AZ72" s="142">
        <v>0</v>
      </c>
      <c r="BA72" s="142">
        <v>0</v>
      </c>
    </row>
    <row r="73" spans="1:53" s="129" customFormat="1" outlineLevel="2">
      <c r="A73" s="129" t="s">
        <v>364</v>
      </c>
      <c r="B73" s="130" t="s">
        <v>365</v>
      </c>
      <c r="C73" s="131" t="s">
        <v>366</v>
      </c>
      <c r="D73" s="132"/>
      <c r="E73" s="133"/>
      <c r="F73" s="134">
        <v>125532.501</v>
      </c>
      <c r="G73" s="134">
        <v>64708.72</v>
      </c>
      <c r="H73" s="135">
        <v>60823.781000000003</v>
      </c>
      <c r="I73" s="136">
        <v>0.93996266654633254</v>
      </c>
      <c r="J73" s="137"/>
      <c r="K73" s="134">
        <v>376279.973</v>
      </c>
      <c r="L73" s="134">
        <v>249994.42</v>
      </c>
      <c r="M73" s="135">
        <v>126285.55299999999</v>
      </c>
      <c r="N73" s="136">
        <v>0.50515348702583029</v>
      </c>
      <c r="O73" s="138"/>
      <c r="P73" s="137"/>
      <c r="Q73" s="134">
        <v>376279.973</v>
      </c>
      <c r="R73" s="134">
        <v>249994.42</v>
      </c>
      <c r="S73" s="135">
        <v>126285.55299999999</v>
      </c>
      <c r="T73" s="136">
        <v>0.50515348702583029</v>
      </c>
      <c r="U73" s="137"/>
      <c r="V73" s="134">
        <v>1133018.933</v>
      </c>
      <c r="W73" s="134">
        <v>947444.78</v>
      </c>
      <c r="X73" s="135">
        <v>185574.15299999993</v>
      </c>
      <c r="Y73" s="136">
        <v>0.19586804098493205</v>
      </c>
      <c r="Z73" s="139"/>
      <c r="AA73" s="140">
        <v>90774.930000000008</v>
      </c>
      <c r="AB73" s="141"/>
      <c r="AC73" s="142">
        <v>101470.43000000001</v>
      </c>
      <c r="AD73" s="142">
        <v>83815.27</v>
      </c>
      <c r="AE73" s="142">
        <v>64708.72</v>
      </c>
      <c r="AF73" s="142">
        <v>83843.55</v>
      </c>
      <c r="AG73" s="142">
        <v>79749.680000000008</v>
      </c>
      <c r="AH73" s="142">
        <v>78364.09</v>
      </c>
      <c r="AI73" s="142">
        <v>80602.64</v>
      </c>
      <c r="AJ73" s="142">
        <v>84843.22</v>
      </c>
      <c r="AK73" s="142">
        <v>86551.57</v>
      </c>
      <c r="AL73" s="142">
        <v>86360.61</v>
      </c>
      <c r="AM73" s="142">
        <v>85914.25</v>
      </c>
      <c r="AN73" s="142">
        <v>90509.35</v>
      </c>
      <c r="AO73" s="141"/>
      <c r="AP73" s="142">
        <v>125210.44100000001</v>
      </c>
      <c r="AQ73" s="142">
        <v>125537.031</v>
      </c>
      <c r="AR73" s="142">
        <v>125532.501</v>
      </c>
      <c r="AS73" s="142">
        <v>108893.982</v>
      </c>
      <c r="AT73" s="142">
        <v>0</v>
      </c>
      <c r="AU73" s="142">
        <v>0</v>
      </c>
      <c r="AV73" s="142">
        <v>0</v>
      </c>
      <c r="AW73" s="142">
        <v>0</v>
      </c>
      <c r="AX73" s="142">
        <v>0</v>
      </c>
      <c r="AY73" s="142">
        <v>0</v>
      </c>
      <c r="AZ73" s="142">
        <v>0</v>
      </c>
      <c r="BA73" s="142">
        <v>0</v>
      </c>
    </row>
    <row r="74" spans="1:53" s="129" customFormat="1" outlineLevel="2">
      <c r="A74" s="129" t="s">
        <v>367</v>
      </c>
      <c r="B74" s="130" t="s">
        <v>368</v>
      </c>
      <c r="C74" s="131" t="s">
        <v>369</v>
      </c>
      <c r="D74" s="132"/>
      <c r="E74" s="133"/>
      <c r="F74" s="134">
        <v>586340.96</v>
      </c>
      <c r="G74" s="134">
        <v>12296.25</v>
      </c>
      <c r="H74" s="135">
        <v>574044.71</v>
      </c>
      <c r="I74" s="136" t="s">
        <v>241</v>
      </c>
      <c r="J74" s="137"/>
      <c r="K74" s="134">
        <v>861057.77</v>
      </c>
      <c r="L74" s="134">
        <v>16796.25</v>
      </c>
      <c r="M74" s="135">
        <v>844261.52</v>
      </c>
      <c r="N74" s="136" t="s">
        <v>241</v>
      </c>
      <c r="O74" s="138"/>
      <c r="P74" s="137"/>
      <c r="Q74" s="134">
        <v>861057.77</v>
      </c>
      <c r="R74" s="134">
        <v>16796.25</v>
      </c>
      <c r="S74" s="135">
        <v>844261.52</v>
      </c>
      <c r="T74" s="136" t="s">
        <v>241</v>
      </c>
      <c r="U74" s="137"/>
      <c r="V74" s="134">
        <v>2770517.55</v>
      </c>
      <c r="W74" s="134">
        <v>71966.25</v>
      </c>
      <c r="X74" s="135">
        <v>2698551.3</v>
      </c>
      <c r="Y74" s="136" t="s">
        <v>241</v>
      </c>
      <c r="Z74" s="139"/>
      <c r="AA74" s="140">
        <v>350</v>
      </c>
      <c r="AB74" s="141"/>
      <c r="AC74" s="142">
        <v>3850</v>
      </c>
      <c r="AD74" s="142">
        <v>650</v>
      </c>
      <c r="AE74" s="142">
        <v>12296.25</v>
      </c>
      <c r="AF74" s="142">
        <v>848567.37</v>
      </c>
      <c r="AG74" s="142">
        <v>1550</v>
      </c>
      <c r="AH74" s="142">
        <v>250353.80000000002</v>
      </c>
      <c r="AI74" s="142">
        <v>2750</v>
      </c>
      <c r="AJ74" s="142">
        <v>161788.76999999999</v>
      </c>
      <c r="AK74" s="142">
        <v>96869.82</v>
      </c>
      <c r="AL74" s="142">
        <v>16375</v>
      </c>
      <c r="AM74" s="142">
        <v>70873.350000000006</v>
      </c>
      <c r="AN74" s="142">
        <v>460331.67</v>
      </c>
      <c r="AO74" s="141"/>
      <c r="AP74" s="142">
        <v>273591.81</v>
      </c>
      <c r="AQ74" s="142">
        <v>1125</v>
      </c>
      <c r="AR74" s="142">
        <v>586340.96</v>
      </c>
      <c r="AS74" s="142">
        <v>23450</v>
      </c>
      <c r="AT74" s="142">
        <v>0</v>
      </c>
      <c r="AU74" s="142">
        <v>0</v>
      </c>
      <c r="AV74" s="142">
        <v>0</v>
      </c>
      <c r="AW74" s="142">
        <v>0</v>
      </c>
      <c r="AX74" s="142">
        <v>0</v>
      </c>
      <c r="AY74" s="142">
        <v>0</v>
      </c>
      <c r="AZ74" s="142">
        <v>0</v>
      </c>
      <c r="BA74" s="142">
        <v>0</v>
      </c>
    </row>
    <row r="75" spans="1:53" s="129" customFormat="1" outlineLevel="2">
      <c r="A75" s="129" t="s">
        <v>370</v>
      </c>
      <c r="B75" s="130" t="s">
        <v>371</v>
      </c>
      <c r="C75" s="131" t="s">
        <v>372</v>
      </c>
      <c r="D75" s="132"/>
      <c r="E75" s="133"/>
      <c r="F75" s="134">
        <v>20218.63</v>
      </c>
      <c r="G75" s="134">
        <v>11765.44</v>
      </c>
      <c r="H75" s="135">
        <v>8453.19</v>
      </c>
      <c r="I75" s="136">
        <v>0.71847631707781434</v>
      </c>
      <c r="J75" s="137"/>
      <c r="K75" s="134">
        <v>26302.13</v>
      </c>
      <c r="L75" s="134">
        <v>17848.939999999999</v>
      </c>
      <c r="M75" s="135">
        <v>8453.1900000000023</v>
      </c>
      <c r="N75" s="136">
        <v>0.47359619114636514</v>
      </c>
      <c r="O75" s="138"/>
      <c r="P75" s="137"/>
      <c r="Q75" s="134">
        <v>26302.13</v>
      </c>
      <c r="R75" s="134">
        <v>17848.939999999999</v>
      </c>
      <c r="S75" s="135">
        <v>8453.1900000000023</v>
      </c>
      <c r="T75" s="136">
        <v>0.47359619114636514</v>
      </c>
      <c r="U75" s="137"/>
      <c r="V75" s="134">
        <v>127093.43000000001</v>
      </c>
      <c r="W75" s="134">
        <v>110455.29000000001</v>
      </c>
      <c r="X75" s="135">
        <v>16638.14</v>
      </c>
      <c r="Y75" s="136">
        <v>0.15063235088151955</v>
      </c>
      <c r="Z75" s="139"/>
      <c r="AA75" s="140">
        <v>19557.98</v>
      </c>
      <c r="AB75" s="141"/>
      <c r="AC75" s="142">
        <v>3041.75</v>
      </c>
      <c r="AD75" s="142">
        <v>3041.75</v>
      </c>
      <c r="AE75" s="142">
        <v>11765.44</v>
      </c>
      <c r="AF75" s="142">
        <v>10834.29</v>
      </c>
      <c r="AG75" s="142">
        <v>3041.75</v>
      </c>
      <c r="AH75" s="142">
        <v>20218.63</v>
      </c>
      <c r="AI75" s="142">
        <v>3041.75</v>
      </c>
      <c r="AJ75" s="142">
        <v>3041.75</v>
      </c>
      <c r="AK75" s="142">
        <v>20218.63</v>
      </c>
      <c r="AL75" s="142">
        <v>17134.12</v>
      </c>
      <c r="AM75" s="142">
        <v>3041.75</v>
      </c>
      <c r="AN75" s="142">
        <v>20218.63</v>
      </c>
      <c r="AO75" s="141"/>
      <c r="AP75" s="142">
        <v>3041.75</v>
      </c>
      <c r="AQ75" s="142">
        <v>3041.75</v>
      </c>
      <c r="AR75" s="142">
        <v>20218.63</v>
      </c>
      <c r="AS75" s="142">
        <v>0</v>
      </c>
      <c r="AT75" s="142">
        <v>0</v>
      </c>
      <c r="AU75" s="142">
        <v>0</v>
      </c>
      <c r="AV75" s="142">
        <v>0</v>
      </c>
      <c r="AW75" s="142">
        <v>0</v>
      </c>
      <c r="AX75" s="142">
        <v>0</v>
      </c>
      <c r="AY75" s="142">
        <v>0</v>
      </c>
      <c r="AZ75" s="142">
        <v>0</v>
      </c>
      <c r="BA75" s="142">
        <v>0</v>
      </c>
    </row>
    <row r="76" spans="1:53" s="129" customFormat="1" outlineLevel="2">
      <c r="A76" s="129" t="s">
        <v>373</v>
      </c>
      <c r="B76" s="130" t="s">
        <v>374</v>
      </c>
      <c r="C76" s="131" t="s">
        <v>375</v>
      </c>
      <c r="D76" s="132"/>
      <c r="E76" s="133"/>
      <c r="F76" s="134">
        <v>471990.69</v>
      </c>
      <c r="G76" s="134">
        <v>470586.78</v>
      </c>
      <c r="H76" s="135">
        <v>1403.9099999999744</v>
      </c>
      <c r="I76" s="136">
        <v>2.9833179759107859E-3</v>
      </c>
      <c r="J76" s="137"/>
      <c r="K76" s="134">
        <v>1418731.09</v>
      </c>
      <c r="L76" s="134">
        <v>1412226.27</v>
      </c>
      <c r="M76" s="135">
        <v>6504.8200000000652</v>
      </c>
      <c r="N76" s="136">
        <v>4.6060749174422775E-3</v>
      </c>
      <c r="O76" s="138"/>
      <c r="P76" s="137"/>
      <c r="Q76" s="134">
        <v>1418731.09</v>
      </c>
      <c r="R76" s="134">
        <v>1412226.27</v>
      </c>
      <c r="S76" s="135">
        <v>6504.8200000000652</v>
      </c>
      <c r="T76" s="136">
        <v>4.6060749174422775E-3</v>
      </c>
      <c r="U76" s="137"/>
      <c r="V76" s="134">
        <v>5210387.63</v>
      </c>
      <c r="W76" s="134">
        <v>6033673.4100000001</v>
      </c>
      <c r="X76" s="135">
        <v>-823285.78000000026</v>
      </c>
      <c r="Y76" s="136">
        <v>-0.13644851553209941</v>
      </c>
      <c r="Z76" s="139"/>
      <c r="AA76" s="140">
        <v>481712.99</v>
      </c>
      <c r="AB76" s="141"/>
      <c r="AC76" s="142">
        <v>470720.64</v>
      </c>
      <c r="AD76" s="142">
        <v>470918.85000000003</v>
      </c>
      <c r="AE76" s="142">
        <v>470586.78</v>
      </c>
      <c r="AF76" s="142">
        <v>470586.78</v>
      </c>
      <c r="AG76" s="142">
        <v>444539.88</v>
      </c>
      <c r="AH76" s="142">
        <v>485356.56</v>
      </c>
      <c r="AI76" s="142">
        <v>446618.62</v>
      </c>
      <c r="AJ76" s="142">
        <v>161485.06</v>
      </c>
      <c r="AK76" s="142">
        <v>445772.63</v>
      </c>
      <c r="AL76" s="142">
        <v>445772.63</v>
      </c>
      <c r="AM76" s="142">
        <v>445751.75</v>
      </c>
      <c r="AN76" s="142">
        <v>445772.63</v>
      </c>
      <c r="AO76" s="141"/>
      <c r="AP76" s="142">
        <v>472975.45</v>
      </c>
      <c r="AQ76" s="142">
        <v>473764.95</v>
      </c>
      <c r="AR76" s="142">
        <v>471990.69</v>
      </c>
      <c r="AS76" s="142">
        <v>0</v>
      </c>
      <c r="AT76" s="142">
        <v>0</v>
      </c>
      <c r="AU76" s="142">
        <v>0</v>
      </c>
      <c r="AV76" s="142">
        <v>0</v>
      </c>
      <c r="AW76" s="142">
        <v>0</v>
      </c>
      <c r="AX76" s="142">
        <v>0</v>
      </c>
      <c r="AY76" s="142">
        <v>0</v>
      </c>
      <c r="AZ76" s="142">
        <v>0</v>
      </c>
      <c r="BA76" s="142">
        <v>0</v>
      </c>
    </row>
    <row r="77" spans="1:53" s="129" customFormat="1" outlineLevel="2">
      <c r="A77" s="129" t="s">
        <v>376</v>
      </c>
      <c r="B77" s="130" t="s">
        <v>377</v>
      </c>
      <c r="C77" s="131" t="s">
        <v>378</v>
      </c>
      <c r="D77" s="132"/>
      <c r="E77" s="133"/>
      <c r="F77" s="134">
        <v>0</v>
      </c>
      <c r="G77" s="134">
        <v>0</v>
      </c>
      <c r="H77" s="135">
        <v>0</v>
      </c>
      <c r="I77" s="136">
        <v>0</v>
      </c>
      <c r="J77" s="137"/>
      <c r="K77" s="134">
        <v>0</v>
      </c>
      <c r="L77" s="134">
        <v>624.41999999999996</v>
      </c>
      <c r="M77" s="135">
        <v>-624.41999999999996</v>
      </c>
      <c r="N77" s="136" t="s">
        <v>241</v>
      </c>
      <c r="O77" s="138"/>
      <c r="P77" s="137"/>
      <c r="Q77" s="134">
        <v>0</v>
      </c>
      <c r="R77" s="134">
        <v>624.41999999999996</v>
      </c>
      <c r="S77" s="135">
        <v>-624.41999999999996</v>
      </c>
      <c r="T77" s="136" t="s">
        <v>241</v>
      </c>
      <c r="U77" s="137"/>
      <c r="V77" s="134">
        <v>7.75</v>
      </c>
      <c r="W77" s="134">
        <v>5372.9000000000005</v>
      </c>
      <c r="X77" s="135">
        <v>-5365.1500000000005</v>
      </c>
      <c r="Y77" s="136">
        <v>-0.99855757598317485</v>
      </c>
      <c r="Z77" s="139"/>
      <c r="AA77" s="140">
        <v>0</v>
      </c>
      <c r="AB77" s="141"/>
      <c r="AC77" s="142">
        <v>0</v>
      </c>
      <c r="AD77" s="142">
        <v>624.41999999999996</v>
      </c>
      <c r="AE77" s="142">
        <v>0</v>
      </c>
      <c r="AF77" s="142">
        <v>0</v>
      </c>
      <c r="AG77" s="142">
        <v>7.75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1"/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2">
        <v>0</v>
      </c>
      <c r="AW77" s="142">
        <v>0</v>
      </c>
      <c r="AX77" s="142">
        <v>0</v>
      </c>
      <c r="AY77" s="142">
        <v>0</v>
      </c>
      <c r="AZ77" s="142">
        <v>0</v>
      </c>
      <c r="BA77" s="142">
        <v>0</v>
      </c>
    </row>
    <row r="78" spans="1:53" s="129" customFormat="1" outlineLevel="2">
      <c r="A78" s="129" t="s">
        <v>379</v>
      </c>
      <c r="B78" s="130" t="s">
        <v>380</v>
      </c>
      <c r="C78" s="131" t="s">
        <v>381</v>
      </c>
      <c r="D78" s="132"/>
      <c r="E78" s="133"/>
      <c r="F78" s="134">
        <v>56498.48</v>
      </c>
      <c r="G78" s="134">
        <v>-47495.53</v>
      </c>
      <c r="H78" s="135">
        <v>103994.01000000001</v>
      </c>
      <c r="I78" s="136">
        <v>2.1895536274676797</v>
      </c>
      <c r="J78" s="137"/>
      <c r="K78" s="134">
        <v>88567.74</v>
      </c>
      <c r="L78" s="134">
        <v>-139041.76999999999</v>
      </c>
      <c r="M78" s="135">
        <v>227609.51</v>
      </c>
      <c r="N78" s="136">
        <v>1.636986568856251</v>
      </c>
      <c r="O78" s="138"/>
      <c r="P78" s="137"/>
      <c r="Q78" s="134">
        <v>88567.74</v>
      </c>
      <c r="R78" s="134">
        <v>-139041.76999999999</v>
      </c>
      <c r="S78" s="135">
        <v>227609.51</v>
      </c>
      <c r="T78" s="136">
        <v>1.636986568856251</v>
      </c>
      <c r="U78" s="137"/>
      <c r="V78" s="134">
        <v>-196262.61000000004</v>
      </c>
      <c r="W78" s="134">
        <v>368505.46000000008</v>
      </c>
      <c r="X78" s="135">
        <v>-564768.07000000007</v>
      </c>
      <c r="Y78" s="136">
        <v>-1.5325907789805882</v>
      </c>
      <c r="Z78" s="139"/>
      <c r="AA78" s="140">
        <v>-2243.48</v>
      </c>
      <c r="AB78" s="141"/>
      <c r="AC78" s="142">
        <v>-29894.37</v>
      </c>
      <c r="AD78" s="142">
        <v>-61651.87</v>
      </c>
      <c r="AE78" s="142">
        <v>-47495.53</v>
      </c>
      <c r="AF78" s="142">
        <v>-31813.13</v>
      </c>
      <c r="AG78" s="142">
        <v>-19303.61</v>
      </c>
      <c r="AH78" s="142">
        <v>-26359.22</v>
      </c>
      <c r="AI78" s="142">
        <v>-36519.800000000003</v>
      </c>
      <c r="AJ78" s="142">
        <v>-40020.450000000004</v>
      </c>
      <c r="AK78" s="142">
        <v>-35738.46</v>
      </c>
      <c r="AL78" s="142">
        <v>-26951.87</v>
      </c>
      <c r="AM78" s="142">
        <v>-14458.18</v>
      </c>
      <c r="AN78" s="142">
        <v>-53665.630000000005</v>
      </c>
      <c r="AO78" s="141"/>
      <c r="AP78" s="142">
        <v>-26274.23</v>
      </c>
      <c r="AQ78" s="142">
        <v>58343.49</v>
      </c>
      <c r="AR78" s="142">
        <v>56498.48</v>
      </c>
      <c r="AS78" s="142">
        <v>0</v>
      </c>
      <c r="AT78" s="142">
        <v>0</v>
      </c>
      <c r="AU78" s="142">
        <v>0</v>
      </c>
      <c r="AV78" s="142">
        <v>0</v>
      </c>
      <c r="AW78" s="142">
        <v>0</v>
      </c>
      <c r="AX78" s="142">
        <v>0</v>
      </c>
      <c r="AY78" s="142">
        <v>0</v>
      </c>
      <c r="AZ78" s="142">
        <v>0</v>
      </c>
      <c r="BA78" s="142">
        <v>0</v>
      </c>
    </row>
    <row r="79" spans="1:53" s="129" customFormat="1" outlineLevel="2">
      <c r="A79" s="129" t="s">
        <v>382</v>
      </c>
      <c r="B79" s="130" t="s">
        <v>383</v>
      </c>
      <c r="C79" s="131" t="s">
        <v>384</v>
      </c>
      <c r="D79" s="132"/>
      <c r="E79" s="133"/>
      <c r="F79" s="134">
        <v>24012</v>
      </c>
      <c r="G79" s="134">
        <v>0</v>
      </c>
      <c r="H79" s="135">
        <v>24012</v>
      </c>
      <c r="I79" s="136" t="s">
        <v>241</v>
      </c>
      <c r="J79" s="137"/>
      <c r="K79" s="134">
        <v>24012</v>
      </c>
      <c r="L79" s="134">
        <v>0</v>
      </c>
      <c r="M79" s="135">
        <v>24012</v>
      </c>
      <c r="N79" s="136" t="s">
        <v>241</v>
      </c>
      <c r="O79" s="138"/>
      <c r="P79" s="137"/>
      <c r="Q79" s="134">
        <v>24012</v>
      </c>
      <c r="R79" s="134">
        <v>0</v>
      </c>
      <c r="S79" s="135">
        <v>24012</v>
      </c>
      <c r="T79" s="136" t="s">
        <v>241</v>
      </c>
      <c r="U79" s="137"/>
      <c r="V79" s="134">
        <v>71918.25</v>
      </c>
      <c r="W79" s="134">
        <v>0</v>
      </c>
      <c r="X79" s="135">
        <v>71918.25</v>
      </c>
      <c r="Y79" s="136" t="s">
        <v>241</v>
      </c>
      <c r="Z79" s="139"/>
      <c r="AA79" s="140">
        <v>0</v>
      </c>
      <c r="AB79" s="141"/>
      <c r="AC79" s="142">
        <v>0</v>
      </c>
      <c r="AD79" s="142">
        <v>0</v>
      </c>
      <c r="AE79" s="142">
        <v>0</v>
      </c>
      <c r="AF79" s="142">
        <v>0</v>
      </c>
      <c r="AG79" s="142">
        <v>0</v>
      </c>
      <c r="AH79" s="142">
        <v>0</v>
      </c>
      <c r="AI79" s="142">
        <v>0</v>
      </c>
      <c r="AJ79" s="142">
        <v>0</v>
      </c>
      <c r="AK79" s="142">
        <v>0</v>
      </c>
      <c r="AL79" s="142">
        <v>0</v>
      </c>
      <c r="AM79" s="142">
        <v>0</v>
      </c>
      <c r="AN79" s="142">
        <v>47906.25</v>
      </c>
      <c r="AO79" s="141"/>
      <c r="AP79" s="142">
        <v>0</v>
      </c>
      <c r="AQ79" s="142">
        <v>0</v>
      </c>
      <c r="AR79" s="142">
        <v>24012</v>
      </c>
      <c r="AS79" s="142">
        <v>0</v>
      </c>
      <c r="AT79" s="142">
        <v>0</v>
      </c>
      <c r="AU79" s="142">
        <v>0</v>
      </c>
      <c r="AV79" s="142">
        <v>0</v>
      </c>
      <c r="AW79" s="142">
        <v>0</v>
      </c>
      <c r="AX79" s="142">
        <v>0</v>
      </c>
      <c r="AY79" s="142">
        <v>0</v>
      </c>
      <c r="AZ79" s="142">
        <v>0</v>
      </c>
      <c r="BA79" s="142">
        <v>0</v>
      </c>
    </row>
    <row r="80" spans="1:53" s="129" customFormat="1" outlineLevel="2">
      <c r="A80" s="129" t="s">
        <v>385</v>
      </c>
      <c r="B80" s="130" t="s">
        <v>386</v>
      </c>
      <c r="C80" s="131" t="s">
        <v>387</v>
      </c>
      <c r="D80" s="132"/>
      <c r="E80" s="133"/>
      <c r="F80" s="134">
        <v>7569.68</v>
      </c>
      <c r="G80" s="134">
        <v>28771.34</v>
      </c>
      <c r="H80" s="135">
        <v>-21201.66</v>
      </c>
      <c r="I80" s="136">
        <v>-0.73690206990706719</v>
      </c>
      <c r="J80" s="137"/>
      <c r="K80" s="134">
        <v>67432.42</v>
      </c>
      <c r="L80" s="134">
        <v>92600.33</v>
      </c>
      <c r="M80" s="135">
        <v>-25167.910000000003</v>
      </c>
      <c r="N80" s="136">
        <v>-0.27179071608060146</v>
      </c>
      <c r="O80" s="138"/>
      <c r="P80" s="137"/>
      <c r="Q80" s="134">
        <v>67432.42</v>
      </c>
      <c r="R80" s="134">
        <v>92600.33</v>
      </c>
      <c r="S80" s="135">
        <v>-25167.910000000003</v>
      </c>
      <c r="T80" s="136">
        <v>-0.27179071608060146</v>
      </c>
      <c r="U80" s="137"/>
      <c r="V80" s="134">
        <v>243039.05</v>
      </c>
      <c r="W80" s="134">
        <v>234089.47000000003</v>
      </c>
      <c r="X80" s="135">
        <v>8949.5799999999581</v>
      </c>
      <c r="Y80" s="136">
        <v>3.8231450564606591E-2</v>
      </c>
      <c r="Z80" s="139"/>
      <c r="AA80" s="140">
        <v>14545.56</v>
      </c>
      <c r="AB80" s="141"/>
      <c r="AC80" s="142">
        <v>42734.76</v>
      </c>
      <c r="AD80" s="142">
        <v>21094.23</v>
      </c>
      <c r="AE80" s="142">
        <v>28771.34</v>
      </c>
      <c r="AF80" s="142">
        <v>20861.28</v>
      </c>
      <c r="AG80" s="142">
        <v>17335.87</v>
      </c>
      <c r="AH80" s="142">
        <v>15785.34</v>
      </c>
      <c r="AI80" s="142">
        <v>36842.07</v>
      </c>
      <c r="AJ80" s="142">
        <v>1277.6100000000001</v>
      </c>
      <c r="AK80" s="142">
        <v>16378.65</v>
      </c>
      <c r="AL80" s="142">
        <v>12327.34</v>
      </c>
      <c r="AM80" s="142">
        <v>13142.74</v>
      </c>
      <c r="AN80" s="142">
        <v>41655.730000000003</v>
      </c>
      <c r="AO80" s="141"/>
      <c r="AP80" s="142">
        <v>15103.710000000001</v>
      </c>
      <c r="AQ80" s="142">
        <v>44759.03</v>
      </c>
      <c r="AR80" s="142">
        <v>7569.68</v>
      </c>
      <c r="AS80" s="142">
        <v>-23366.080000000002</v>
      </c>
      <c r="AT80" s="142">
        <v>0</v>
      </c>
      <c r="AU80" s="142">
        <v>0</v>
      </c>
      <c r="AV80" s="142">
        <v>0</v>
      </c>
      <c r="AW80" s="142">
        <v>0</v>
      </c>
      <c r="AX80" s="142">
        <v>0</v>
      </c>
      <c r="AY80" s="142">
        <v>0</v>
      </c>
      <c r="AZ80" s="142">
        <v>0</v>
      </c>
      <c r="BA80" s="142">
        <v>0</v>
      </c>
    </row>
    <row r="81" spans="1:53" s="129" customFormat="1" outlineLevel="2">
      <c r="A81" s="129" t="s">
        <v>388</v>
      </c>
      <c r="B81" s="130" t="s">
        <v>389</v>
      </c>
      <c r="C81" s="131" t="s">
        <v>390</v>
      </c>
      <c r="D81" s="132"/>
      <c r="E81" s="133"/>
      <c r="F81" s="134">
        <v>0</v>
      </c>
      <c r="G81" s="134">
        <v>0</v>
      </c>
      <c r="H81" s="135">
        <v>0</v>
      </c>
      <c r="I81" s="136">
        <v>0</v>
      </c>
      <c r="J81" s="137"/>
      <c r="K81" s="134">
        <v>0</v>
      </c>
      <c r="L81" s="134">
        <v>0</v>
      </c>
      <c r="M81" s="135">
        <v>0</v>
      </c>
      <c r="N81" s="136">
        <v>0</v>
      </c>
      <c r="O81" s="138"/>
      <c r="P81" s="137"/>
      <c r="Q81" s="134">
        <v>0</v>
      </c>
      <c r="R81" s="134">
        <v>0</v>
      </c>
      <c r="S81" s="135">
        <v>0</v>
      </c>
      <c r="T81" s="136">
        <v>0</v>
      </c>
      <c r="U81" s="137"/>
      <c r="V81" s="134">
        <v>0</v>
      </c>
      <c r="W81" s="134">
        <v>0</v>
      </c>
      <c r="X81" s="135">
        <v>0</v>
      </c>
      <c r="Y81" s="136">
        <v>0</v>
      </c>
      <c r="Z81" s="139"/>
      <c r="AA81" s="140">
        <v>0</v>
      </c>
      <c r="AB81" s="141"/>
      <c r="AC81" s="142">
        <v>0</v>
      </c>
      <c r="AD81" s="142">
        <v>0</v>
      </c>
      <c r="AE81" s="142">
        <v>0</v>
      </c>
      <c r="AF81" s="142">
        <v>0</v>
      </c>
      <c r="AG81" s="142">
        <v>0</v>
      </c>
      <c r="AH81" s="142">
        <v>0</v>
      </c>
      <c r="AI81" s="142">
        <v>0</v>
      </c>
      <c r="AJ81" s="142">
        <v>0</v>
      </c>
      <c r="AK81" s="142">
        <v>0</v>
      </c>
      <c r="AL81" s="142">
        <v>0</v>
      </c>
      <c r="AM81" s="142">
        <v>0</v>
      </c>
      <c r="AN81" s="142">
        <v>0</v>
      </c>
      <c r="AO81" s="141"/>
      <c r="AP81" s="142">
        <v>0</v>
      </c>
      <c r="AQ81" s="142">
        <v>0</v>
      </c>
      <c r="AR81" s="142">
        <v>0</v>
      </c>
      <c r="AS81" s="142">
        <v>16627936.25</v>
      </c>
      <c r="AT81" s="142">
        <v>0</v>
      </c>
      <c r="AU81" s="142">
        <v>0</v>
      </c>
      <c r="AV81" s="142">
        <v>0</v>
      </c>
      <c r="AW81" s="142">
        <v>0</v>
      </c>
      <c r="AX81" s="142">
        <v>0</v>
      </c>
      <c r="AY81" s="142">
        <v>0</v>
      </c>
      <c r="AZ81" s="142">
        <v>0</v>
      </c>
      <c r="BA81" s="142">
        <v>0</v>
      </c>
    </row>
    <row r="82" spans="1:53" s="129" customFormat="1" outlineLevel="2">
      <c r="A82" s="129" t="s">
        <v>391</v>
      </c>
      <c r="B82" s="130" t="s">
        <v>392</v>
      </c>
      <c r="C82" s="131" t="s">
        <v>393</v>
      </c>
      <c r="D82" s="132"/>
      <c r="E82" s="133"/>
      <c r="F82" s="134">
        <v>841.1</v>
      </c>
      <c r="G82" s="134">
        <v>1685.63</v>
      </c>
      <c r="H82" s="135">
        <v>-844.53000000000009</v>
      </c>
      <c r="I82" s="136">
        <v>-0.50101742375254354</v>
      </c>
      <c r="J82" s="137"/>
      <c r="K82" s="134">
        <v>3695.16</v>
      </c>
      <c r="L82" s="134">
        <v>3861.28</v>
      </c>
      <c r="M82" s="135">
        <v>-166.12000000000035</v>
      </c>
      <c r="N82" s="136">
        <v>-4.3022003066340783E-2</v>
      </c>
      <c r="O82" s="138"/>
      <c r="P82" s="137"/>
      <c r="Q82" s="134">
        <v>3695.16</v>
      </c>
      <c r="R82" s="134">
        <v>3861.28</v>
      </c>
      <c r="S82" s="135">
        <v>-166.12000000000035</v>
      </c>
      <c r="T82" s="136">
        <v>-4.3022003066340783E-2</v>
      </c>
      <c r="U82" s="137"/>
      <c r="V82" s="134">
        <v>11585.91</v>
      </c>
      <c r="W82" s="134">
        <v>18917.099999999999</v>
      </c>
      <c r="X82" s="135">
        <v>-7331.1899999999987</v>
      </c>
      <c r="Y82" s="136">
        <v>-0.3875430166357422</v>
      </c>
      <c r="Z82" s="139"/>
      <c r="AA82" s="140">
        <v>1990.89</v>
      </c>
      <c r="AB82" s="141"/>
      <c r="AC82" s="142">
        <v>949.71</v>
      </c>
      <c r="AD82" s="142">
        <v>1225.94</v>
      </c>
      <c r="AE82" s="142">
        <v>1685.63</v>
      </c>
      <c r="AF82" s="142">
        <v>172.06</v>
      </c>
      <c r="AG82" s="142">
        <v>1314.3</v>
      </c>
      <c r="AH82" s="142">
        <v>1295.81</v>
      </c>
      <c r="AI82" s="142">
        <v>216.76</v>
      </c>
      <c r="AJ82" s="142">
        <v>1699.56</v>
      </c>
      <c r="AK82" s="142">
        <v>187.88</v>
      </c>
      <c r="AL82" s="142">
        <v>1329.44</v>
      </c>
      <c r="AM82" s="142">
        <v>1299.07</v>
      </c>
      <c r="AN82" s="142">
        <v>375.87</v>
      </c>
      <c r="AO82" s="141"/>
      <c r="AP82" s="142">
        <v>1360.21</v>
      </c>
      <c r="AQ82" s="142">
        <v>1493.8500000000001</v>
      </c>
      <c r="AR82" s="142">
        <v>841.1</v>
      </c>
      <c r="AS82" s="142">
        <v>-12692.5</v>
      </c>
      <c r="AT82" s="142">
        <v>0</v>
      </c>
      <c r="AU82" s="142">
        <v>0</v>
      </c>
      <c r="AV82" s="142">
        <v>0</v>
      </c>
      <c r="AW82" s="142">
        <v>0</v>
      </c>
      <c r="AX82" s="142">
        <v>0</v>
      </c>
      <c r="AY82" s="142">
        <v>0</v>
      </c>
      <c r="AZ82" s="142">
        <v>0</v>
      </c>
      <c r="BA82" s="142">
        <v>0</v>
      </c>
    </row>
    <row r="83" spans="1:53" s="129" customFormat="1" outlineLevel="2">
      <c r="A83" s="129" t="s">
        <v>394</v>
      </c>
      <c r="B83" s="130" t="s">
        <v>395</v>
      </c>
      <c r="C83" s="131" t="s">
        <v>396</v>
      </c>
      <c r="D83" s="132"/>
      <c r="E83" s="133"/>
      <c r="F83" s="134">
        <v>101009.60000000001</v>
      </c>
      <c r="G83" s="134">
        <v>34159.39</v>
      </c>
      <c r="H83" s="135">
        <v>66850.210000000006</v>
      </c>
      <c r="I83" s="136">
        <v>1.9570083072326527</v>
      </c>
      <c r="J83" s="137"/>
      <c r="K83" s="134">
        <v>355244.37</v>
      </c>
      <c r="L83" s="134">
        <v>163827.59</v>
      </c>
      <c r="M83" s="135">
        <v>191416.78</v>
      </c>
      <c r="N83" s="136">
        <v>1.1684038079300318</v>
      </c>
      <c r="O83" s="138"/>
      <c r="P83" s="137"/>
      <c r="Q83" s="134">
        <v>355244.37</v>
      </c>
      <c r="R83" s="134">
        <v>163827.59</v>
      </c>
      <c r="S83" s="135">
        <v>191416.78</v>
      </c>
      <c r="T83" s="136">
        <v>1.1684038079300318</v>
      </c>
      <c r="U83" s="137"/>
      <c r="V83" s="134">
        <v>766099.98</v>
      </c>
      <c r="W83" s="134">
        <v>514389.72</v>
      </c>
      <c r="X83" s="135">
        <v>251710.26</v>
      </c>
      <c r="Y83" s="136">
        <v>0.48933765628131143</v>
      </c>
      <c r="Z83" s="139"/>
      <c r="AA83" s="140">
        <v>52711.700000000004</v>
      </c>
      <c r="AB83" s="141"/>
      <c r="AC83" s="142">
        <v>85276.11</v>
      </c>
      <c r="AD83" s="142">
        <v>44392.090000000004</v>
      </c>
      <c r="AE83" s="142">
        <v>34159.39</v>
      </c>
      <c r="AF83" s="142">
        <v>35112.61</v>
      </c>
      <c r="AG83" s="142">
        <v>31132.52</v>
      </c>
      <c r="AH83" s="142">
        <v>48192.33</v>
      </c>
      <c r="AI83" s="142">
        <v>49977.42</v>
      </c>
      <c r="AJ83" s="142">
        <v>60272.26</v>
      </c>
      <c r="AK83" s="142">
        <v>43936.28</v>
      </c>
      <c r="AL83" s="142">
        <v>57550.98</v>
      </c>
      <c r="AM83" s="142">
        <v>40974.050000000003</v>
      </c>
      <c r="AN83" s="142">
        <v>43707.16</v>
      </c>
      <c r="AO83" s="141"/>
      <c r="AP83" s="142">
        <v>167298.79</v>
      </c>
      <c r="AQ83" s="142">
        <v>86935.98</v>
      </c>
      <c r="AR83" s="142">
        <v>101009.60000000001</v>
      </c>
      <c r="AS83" s="142">
        <v>21812.39</v>
      </c>
      <c r="AT83" s="142">
        <v>0</v>
      </c>
      <c r="AU83" s="142">
        <v>0</v>
      </c>
      <c r="AV83" s="142">
        <v>0</v>
      </c>
      <c r="AW83" s="142">
        <v>0</v>
      </c>
      <c r="AX83" s="142">
        <v>0</v>
      </c>
      <c r="AY83" s="142">
        <v>0</v>
      </c>
      <c r="AZ83" s="142">
        <v>0</v>
      </c>
      <c r="BA83" s="142">
        <v>0</v>
      </c>
    </row>
    <row r="84" spans="1:53" s="129" customFormat="1" outlineLevel="2">
      <c r="A84" s="129" t="s">
        <v>397</v>
      </c>
      <c r="B84" s="130" t="s">
        <v>398</v>
      </c>
      <c r="C84" s="131" t="s">
        <v>399</v>
      </c>
      <c r="D84" s="132"/>
      <c r="E84" s="133"/>
      <c r="F84" s="134">
        <v>7475.1500000000005</v>
      </c>
      <c r="G84" s="134">
        <v>7068.25</v>
      </c>
      <c r="H84" s="135">
        <v>406.90000000000055</v>
      </c>
      <c r="I84" s="136">
        <v>5.7567290347681613E-2</v>
      </c>
      <c r="J84" s="137"/>
      <c r="K84" s="134">
        <v>20016.8</v>
      </c>
      <c r="L84" s="134">
        <v>23541.98</v>
      </c>
      <c r="M84" s="135">
        <v>-3525.1800000000003</v>
      </c>
      <c r="N84" s="136">
        <v>-0.14974016629017611</v>
      </c>
      <c r="O84" s="138"/>
      <c r="P84" s="137"/>
      <c r="Q84" s="134">
        <v>20016.8</v>
      </c>
      <c r="R84" s="134">
        <v>23541.98</v>
      </c>
      <c r="S84" s="135">
        <v>-3525.1800000000003</v>
      </c>
      <c r="T84" s="136">
        <v>-0.14974016629017611</v>
      </c>
      <c r="U84" s="137"/>
      <c r="V84" s="134">
        <v>90852.3</v>
      </c>
      <c r="W84" s="134">
        <v>127358.89</v>
      </c>
      <c r="X84" s="135">
        <v>-36506.589999999997</v>
      </c>
      <c r="Y84" s="136">
        <v>-0.28664343729754549</v>
      </c>
      <c r="Z84" s="139"/>
      <c r="AA84" s="140">
        <v>12473.7</v>
      </c>
      <c r="AB84" s="141"/>
      <c r="AC84" s="142">
        <v>8942.44</v>
      </c>
      <c r="AD84" s="142">
        <v>7531.29</v>
      </c>
      <c r="AE84" s="142">
        <v>7068.25</v>
      </c>
      <c r="AF84" s="142">
        <v>6692.28</v>
      </c>
      <c r="AG84" s="142">
        <v>8499.1200000000008</v>
      </c>
      <c r="AH84" s="142">
        <v>7900.04</v>
      </c>
      <c r="AI84" s="142">
        <v>8639.89</v>
      </c>
      <c r="AJ84" s="142">
        <v>8485.34</v>
      </c>
      <c r="AK84" s="142">
        <v>8455</v>
      </c>
      <c r="AL84" s="142">
        <v>4659.7300000000005</v>
      </c>
      <c r="AM84" s="142">
        <v>8329</v>
      </c>
      <c r="AN84" s="142">
        <v>9175.1</v>
      </c>
      <c r="AO84" s="141"/>
      <c r="AP84" s="142">
        <v>5909.21</v>
      </c>
      <c r="AQ84" s="142">
        <v>6632.4400000000005</v>
      </c>
      <c r="AR84" s="142">
        <v>7475.1500000000005</v>
      </c>
      <c r="AS84" s="142">
        <v>-7496.32</v>
      </c>
      <c r="AT84" s="142">
        <v>0</v>
      </c>
      <c r="AU84" s="142">
        <v>0</v>
      </c>
      <c r="AV84" s="142">
        <v>0</v>
      </c>
      <c r="AW84" s="142">
        <v>0</v>
      </c>
      <c r="AX84" s="142">
        <v>0</v>
      </c>
      <c r="AY84" s="142">
        <v>0</v>
      </c>
      <c r="AZ84" s="142">
        <v>0</v>
      </c>
      <c r="BA84" s="142">
        <v>0</v>
      </c>
    </row>
    <row r="85" spans="1:53" s="129" customFormat="1" outlineLevel="2">
      <c r="A85" s="129" t="s">
        <v>400</v>
      </c>
      <c r="B85" s="130" t="s">
        <v>401</v>
      </c>
      <c r="C85" s="131" t="s">
        <v>402</v>
      </c>
      <c r="D85" s="132"/>
      <c r="E85" s="133"/>
      <c r="F85" s="134">
        <v>595378.02</v>
      </c>
      <c r="G85" s="134">
        <v>507726.86</v>
      </c>
      <c r="H85" s="135">
        <v>87651.160000000033</v>
      </c>
      <c r="I85" s="136">
        <v>0.17263447515855285</v>
      </c>
      <c r="J85" s="137"/>
      <c r="K85" s="134">
        <v>1751805.15</v>
      </c>
      <c r="L85" s="134">
        <v>1461228.26</v>
      </c>
      <c r="M85" s="135">
        <v>290576.8899999999</v>
      </c>
      <c r="N85" s="136">
        <v>0.19885797308628558</v>
      </c>
      <c r="O85" s="138"/>
      <c r="P85" s="137"/>
      <c r="Q85" s="134">
        <v>1751805.15</v>
      </c>
      <c r="R85" s="134">
        <v>1461228.26</v>
      </c>
      <c r="S85" s="135">
        <v>290576.8899999999</v>
      </c>
      <c r="T85" s="136">
        <v>0.19885797308628558</v>
      </c>
      <c r="U85" s="137"/>
      <c r="V85" s="134">
        <v>6262117.709999999</v>
      </c>
      <c r="W85" s="134">
        <v>5463561.1500000004</v>
      </c>
      <c r="X85" s="135">
        <v>798556.55999999866</v>
      </c>
      <c r="Y85" s="136">
        <v>0.14616045067968145</v>
      </c>
      <c r="Z85" s="139"/>
      <c r="AA85" s="140">
        <v>508962.08</v>
      </c>
      <c r="AB85" s="141"/>
      <c r="AC85" s="142">
        <v>500961.63</v>
      </c>
      <c r="AD85" s="142">
        <v>452539.77</v>
      </c>
      <c r="AE85" s="142">
        <v>507726.86</v>
      </c>
      <c r="AF85" s="142">
        <v>491752.81</v>
      </c>
      <c r="AG85" s="142">
        <v>506489.72000000003</v>
      </c>
      <c r="AH85" s="142">
        <v>494603.82</v>
      </c>
      <c r="AI85" s="142">
        <v>511189.13</v>
      </c>
      <c r="AJ85" s="142">
        <v>508220.14</v>
      </c>
      <c r="AK85" s="142">
        <v>491731.16000000003</v>
      </c>
      <c r="AL85" s="142">
        <v>508220.13</v>
      </c>
      <c r="AM85" s="142">
        <v>490808.47000000003</v>
      </c>
      <c r="AN85" s="142">
        <v>507297.18</v>
      </c>
      <c r="AO85" s="141"/>
      <c r="AP85" s="142">
        <v>597603.39</v>
      </c>
      <c r="AQ85" s="142">
        <v>558823.74</v>
      </c>
      <c r="AR85" s="142">
        <v>595378.02</v>
      </c>
      <c r="AS85" s="142">
        <v>-597029.57999999996</v>
      </c>
      <c r="AT85" s="142">
        <v>0</v>
      </c>
      <c r="AU85" s="142">
        <v>0</v>
      </c>
      <c r="AV85" s="142">
        <v>0</v>
      </c>
      <c r="AW85" s="142">
        <v>0</v>
      </c>
      <c r="AX85" s="142">
        <v>0</v>
      </c>
      <c r="AY85" s="142">
        <v>0</v>
      </c>
      <c r="AZ85" s="142">
        <v>0</v>
      </c>
      <c r="BA85" s="142">
        <v>0</v>
      </c>
    </row>
    <row r="86" spans="1:53" s="129" customFormat="1" outlineLevel="2">
      <c r="A86" s="129" t="s">
        <v>403</v>
      </c>
      <c r="B86" s="130" t="s">
        <v>404</v>
      </c>
      <c r="C86" s="131" t="s">
        <v>405</v>
      </c>
      <c r="D86" s="132"/>
      <c r="E86" s="133"/>
      <c r="F86" s="134">
        <v>4107</v>
      </c>
      <c r="G86" s="134">
        <v>5022</v>
      </c>
      <c r="H86" s="135">
        <v>-915</v>
      </c>
      <c r="I86" s="136">
        <v>-0.18219832735961769</v>
      </c>
      <c r="J86" s="137"/>
      <c r="K86" s="134">
        <v>14440.5</v>
      </c>
      <c r="L86" s="134">
        <v>15757.5</v>
      </c>
      <c r="M86" s="135">
        <v>-1317</v>
      </c>
      <c r="N86" s="136">
        <v>-8.3579247977153742E-2</v>
      </c>
      <c r="O86" s="138"/>
      <c r="P86" s="137"/>
      <c r="Q86" s="134">
        <v>14440.5</v>
      </c>
      <c r="R86" s="134">
        <v>15757.5</v>
      </c>
      <c r="S86" s="135">
        <v>-1317</v>
      </c>
      <c r="T86" s="136">
        <v>-8.3579247977153742E-2</v>
      </c>
      <c r="U86" s="137"/>
      <c r="V86" s="134">
        <v>54517.5</v>
      </c>
      <c r="W86" s="134">
        <v>57052.5</v>
      </c>
      <c r="X86" s="135">
        <v>-2535</v>
      </c>
      <c r="Y86" s="136">
        <v>-4.4432759300644144E-2</v>
      </c>
      <c r="Z86" s="139"/>
      <c r="AA86" s="140">
        <v>5502</v>
      </c>
      <c r="AB86" s="141"/>
      <c r="AC86" s="142">
        <v>6106.5</v>
      </c>
      <c r="AD86" s="142">
        <v>4629</v>
      </c>
      <c r="AE86" s="142">
        <v>5022</v>
      </c>
      <c r="AF86" s="142">
        <v>3508.5</v>
      </c>
      <c r="AG86" s="142">
        <v>3982.5</v>
      </c>
      <c r="AH86" s="142">
        <v>4000.5</v>
      </c>
      <c r="AI86" s="142">
        <v>5097</v>
      </c>
      <c r="AJ86" s="142">
        <v>4966.5</v>
      </c>
      <c r="AK86" s="142">
        <v>4437</v>
      </c>
      <c r="AL86" s="142">
        <v>3807</v>
      </c>
      <c r="AM86" s="142">
        <v>4975.5</v>
      </c>
      <c r="AN86" s="142">
        <v>5302.5</v>
      </c>
      <c r="AO86" s="141"/>
      <c r="AP86" s="142">
        <v>5274</v>
      </c>
      <c r="AQ86" s="142">
        <v>5059.5</v>
      </c>
      <c r="AR86" s="142">
        <v>4107</v>
      </c>
      <c r="AS86" s="142">
        <v>0</v>
      </c>
      <c r="AT86" s="142">
        <v>0</v>
      </c>
      <c r="AU86" s="142">
        <v>0</v>
      </c>
      <c r="AV86" s="142">
        <v>0</v>
      </c>
      <c r="AW86" s="142">
        <v>0</v>
      </c>
      <c r="AX86" s="142">
        <v>0</v>
      </c>
      <c r="AY86" s="142">
        <v>0</v>
      </c>
      <c r="AZ86" s="142">
        <v>0</v>
      </c>
      <c r="BA86" s="142">
        <v>0</v>
      </c>
    </row>
    <row r="87" spans="1:53" s="129" customFormat="1" outlineLevel="2">
      <c r="A87" s="129" t="s">
        <v>406</v>
      </c>
      <c r="B87" s="130" t="s">
        <v>407</v>
      </c>
      <c r="C87" s="131" t="s">
        <v>408</v>
      </c>
      <c r="D87" s="132"/>
      <c r="E87" s="133"/>
      <c r="F87" s="134">
        <v>309.73</v>
      </c>
      <c r="G87" s="134">
        <v>439.2</v>
      </c>
      <c r="H87" s="135">
        <v>-129.46999999999997</v>
      </c>
      <c r="I87" s="136">
        <v>-0.29478597449908922</v>
      </c>
      <c r="J87" s="137"/>
      <c r="K87" s="134">
        <v>1359.96</v>
      </c>
      <c r="L87" s="134">
        <v>1732.8600000000001</v>
      </c>
      <c r="M87" s="135">
        <v>-372.90000000000009</v>
      </c>
      <c r="N87" s="136">
        <v>-0.21519337973061878</v>
      </c>
      <c r="O87" s="138"/>
      <c r="P87" s="137"/>
      <c r="Q87" s="134">
        <v>1359.96</v>
      </c>
      <c r="R87" s="134">
        <v>1732.8600000000001</v>
      </c>
      <c r="S87" s="135">
        <v>-372.90000000000009</v>
      </c>
      <c r="T87" s="136">
        <v>-0.21519337973061878</v>
      </c>
      <c r="U87" s="137"/>
      <c r="V87" s="134">
        <v>9518.9599999999991</v>
      </c>
      <c r="W87" s="134">
        <v>9339.34</v>
      </c>
      <c r="X87" s="135">
        <v>179.61999999999898</v>
      </c>
      <c r="Y87" s="136">
        <v>1.9232622433705056E-2</v>
      </c>
      <c r="Z87" s="139"/>
      <c r="AA87" s="140">
        <v>-200.84</v>
      </c>
      <c r="AB87" s="141"/>
      <c r="AC87" s="142">
        <v>958.68000000000006</v>
      </c>
      <c r="AD87" s="142">
        <v>334.98</v>
      </c>
      <c r="AE87" s="142">
        <v>439.2</v>
      </c>
      <c r="AF87" s="142">
        <v>1153.8700000000001</v>
      </c>
      <c r="AG87" s="142">
        <v>1140.05</v>
      </c>
      <c r="AH87" s="142">
        <v>1163.2</v>
      </c>
      <c r="AI87" s="142">
        <v>1570.58</v>
      </c>
      <c r="AJ87" s="142">
        <v>325.68</v>
      </c>
      <c r="AK87" s="142">
        <v>670.62</v>
      </c>
      <c r="AL87" s="142">
        <v>962.77</v>
      </c>
      <c r="AM87" s="142">
        <v>1312.01</v>
      </c>
      <c r="AN87" s="142">
        <v>-139.78</v>
      </c>
      <c r="AO87" s="141"/>
      <c r="AP87" s="142">
        <v>916.80000000000007</v>
      </c>
      <c r="AQ87" s="142">
        <v>133.43</v>
      </c>
      <c r="AR87" s="142">
        <v>309.73</v>
      </c>
      <c r="AS87" s="142">
        <v>-354.54</v>
      </c>
      <c r="AT87" s="142">
        <v>0</v>
      </c>
      <c r="AU87" s="142">
        <v>0</v>
      </c>
      <c r="AV87" s="142">
        <v>0</v>
      </c>
      <c r="AW87" s="142">
        <v>0</v>
      </c>
      <c r="AX87" s="142">
        <v>0</v>
      </c>
      <c r="AY87" s="142">
        <v>0</v>
      </c>
      <c r="AZ87" s="142">
        <v>0</v>
      </c>
      <c r="BA87" s="142">
        <v>0</v>
      </c>
    </row>
    <row r="88" spans="1:53" s="129" customFormat="1" outlineLevel="2">
      <c r="A88" s="129" t="s">
        <v>409</v>
      </c>
      <c r="B88" s="130" t="s">
        <v>410</v>
      </c>
      <c r="C88" s="131" t="s">
        <v>411</v>
      </c>
      <c r="D88" s="132"/>
      <c r="E88" s="133"/>
      <c r="F88" s="134">
        <v>211357.79</v>
      </c>
      <c r="G88" s="134">
        <v>185964.26</v>
      </c>
      <c r="H88" s="135">
        <v>25393.53</v>
      </c>
      <c r="I88" s="136">
        <v>0.13655059310858977</v>
      </c>
      <c r="J88" s="137"/>
      <c r="K88" s="134">
        <v>621876.96</v>
      </c>
      <c r="L88" s="134">
        <v>539805.77</v>
      </c>
      <c r="M88" s="135">
        <v>82071.189999999944</v>
      </c>
      <c r="N88" s="136">
        <v>0.15203837113486196</v>
      </c>
      <c r="O88" s="138"/>
      <c r="P88" s="137"/>
      <c r="Q88" s="134">
        <v>621876.96</v>
      </c>
      <c r="R88" s="134">
        <v>539805.77</v>
      </c>
      <c r="S88" s="135">
        <v>82071.189999999944</v>
      </c>
      <c r="T88" s="136">
        <v>0.15203837113486196</v>
      </c>
      <c r="U88" s="137"/>
      <c r="V88" s="134">
        <v>2247573.38</v>
      </c>
      <c r="W88" s="134">
        <v>2188274.52</v>
      </c>
      <c r="X88" s="135">
        <v>59298.85999999987</v>
      </c>
      <c r="Y88" s="136">
        <v>2.709845563617853E-2</v>
      </c>
      <c r="Z88" s="139"/>
      <c r="AA88" s="140">
        <v>211841.67</v>
      </c>
      <c r="AB88" s="141"/>
      <c r="AC88" s="142">
        <v>186160.83000000002</v>
      </c>
      <c r="AD88" s="142">
        <v>167680.68</v>
      </c>
      <c r="AE88" s="142">
        <v>185964.26</v>
      </c>
      <c r="AF88" s="142">
        <v>179935.25</v>
      </c>
      <c r="AG88" s="142">
        <v>185468.54</v>
      </c>
      <c r="AH88" s="142">
        <v>176656.33000000002</v>
      </c>
      <c r="AI88" s="142">
        <v>182580.91</v>
      </c>
      <c r="AJ88" s="142">
        <v>182580.92</v>
      </c>
      <c r="AK88" s="142">
        <v>176656.32</v>
      </c>
      <c r="AL88" s="142">
        <v>182580.92</v>
      </c>
      <c r="AM88" s="142">
        <v>176656.32</v>
      </c>
      <c r="AN88" s="142">
        <v>182580.91</v>
      </c>
      <c r="AO88" s="141"/>
      <c r="AP88" s="142">
        <v>212139.63</v>
      </c>
      <c r="AQ88" s="142">
        <v>198379.54</v>
      </c>
      <c r="AR88" s="142">
        <v>211357.79</v>
      </c>
      <c r="AS88" s="142">
        <v>-211944.17</v>
      </c>
      <c r="AT88" s="142">
        <v>0</v>
      </c>
      <c r="AU88" s="142">
        <v>0</v>
      </c>
      <c r="AV88" s="142">
        <v>0</v>
      </c>
      <c r="AW88" s="142">
        <v>0</v>
      </c>
      <c r="AX88" s="142">
        <v>0</v>
      </c>
      <c r="AY88" s="142">
        <v>0</v>
      </c>
      <c r="AZ88" s="142">
        <v>0</v>
      </c>
      <c r="BA88" s="142">
        <v>0</v>
      </c>
    </row>
    <row r="89" spans="1:53" s="129" customFormat="1" outlineLevel="2">
      <c r="A89" s="129" t="s">
        <v>412</v>
      </c>
      <c r="B89" s="130" t="s">
        <v>413</v>
      </c>
      <c r="C89" s="131" t="s">
        <v>414</v>
      </c>
      <c r="D89" s="132"/>
      <c r="E89" s="133"/>
      <c r="F89" s="134">
        <v>1317.48</v>
      </c>
      <c r="G89" s="134">
        <v>1463.6100000000001</v>
      </c>
      <c r="H89" s="135">
        <v>-146.13000000000011</v>
      </c>
      <c r="I89" s="136">
        <v>-9.9842171070162203E-2</v>
      </c>
      <c r="J89" s="137"/>
      <c r="K89" s="134">
        <v>4110.07</v>
      </c>
      <c r="L89" s="134">
        <v>4355.67</v>
      </c>
      <c r="M89" s="135">
        <v>-245.60000000000036</v>
      </c>
      <c r="N89" s="136">
        <v>-5.6386273523935548E-2</v>
      </c>
      <c r="O89" s="138"/>
      <c r="P89" s="137"/>
      <c r="Q89" s="134">
        <v>4110.07</v>
      </c>
      <c r="R89" s="134">
        <v>4355.67</v>
      </c>
      <c r="S89" s="135">
        <v>-245.60000000000036</v>
      </c>
      <c r="T89" s="136">
        <v>-5.6386273523935548E-2</v>
      </c>
      <c r="U89" s="137"/>
      <c r="V89" s="134">
        <v>16973.23</v>
      </c>
      <c r="W89" s="134">
        <v>35896.22</v>
      </c>
      <c r="X89" s="135">
        <v>-18922.990000000002</v>
      </c>
      <c r="Y89" s="136">
        <v>-0.52715829131869596</v>
      </c>
      <c r="Z89" s="139"/>
      <c r="AA89" s="140">
        <v>3445.31</v>
      </c>
      <c r="AB89" s="141"/>
      <c r="AC89" s="142">
        <v>1532.64</v>
      </c>
      <c r="AD89" s="142">
        <v>1359.42</v>
      </c>
      <c r="AE89" s="142">
        <v>1463.6100000000001</v>
      </c>
      <c r="AF89" s="142">
        <v>1328.71</v>
      </c>
      <c r="AG89" s="142">
        <v>1343.4</v>
      </c>
      <c r="AH89" s="142">
        <v>1426.19</v>
      </c>
      <c r="AI89" s="142">
        <v>1632.52</v>
      </c>
      <c r="AJ89" s="142">
        <v>1526.8700000000001</v>
      </c>
      <c r="AK89" s="142">
        <v>1438.08</v>
      </c>
      <c r="AL89" s="142">
        <v>1437.69</v>
      </c>
      <c r="AM89" s="142">
        <v>1330.52</v>
      </c>
      <c r="AN89" s="142">
        <v>1399.18</v>
      </c>
      <c r="AO89" s="141"/>
      <c r="AP89" s="142">
        <v>1458.39</v>
      </c>
      <c r="AQ89" s="142">
        <v>1334.2</v>
      </c>
      <c r="AR89" s="142">
        <v>1317.48</v>
      </c>
      <c r="AS89" s="142">
        <v>-1317.34</v>
      </c>
      <c r="AT89" s="142">
        <v>0</v>
      </c>
      <c r="AU89" s="142">
        <v>0</v>
      </c>
      <c r="AV89" s="142">
        <v>0</v>
      </c>
      <c r="AW89" s="142">
        <v>0</v>
      </c>
      <c r="AX89" s="142">
        <v>0</v>
      </c>
      <c r="AY89" s="142">
        <v>0</v>
      </c>
      <c r="AZ89" s="142">
        <v>0</v>
      </c>
      <c r="BA89" s="142">
        <v>0</v>
      </c>
    </row>
    <row r="90" spans="1:53" s="129" customFormat="1" outlineLevel="2">
      <c r="A90" s="129" t="s">
        <v>415</v>
      </c>
      <c r="B90" s="130" t="s">
        <v>416</v>
      </c>
      <c r="C90" s="131" t="s">
        <v>417</v>
      </c>
      <c r="D90" s="132"/>
      <c r="E90" s="133"/>
      <c r="F90" s="134">
        <v>4428507.88</v>
      </c>
      <c r="G90" s="134">
        <v>4031646.25</v>
      </c>
      <c r="H90" s="135">
        <v>396861.62999999989</v>
      </c>
      <c r="I90" s="136">
        <v>9.8436620028356875E-2</v>
      </c>
      <c r="J90" s="137"/>
      <c r="K90" s="134">
        <v>13029952.779999999</v>
      </c>
      <c r="L90" s="134">
        <v>11715395.359999999</v>
      </c>
      <c r="M90" s="135">
        <v>1314557.42</v>
      </c>
      <c r="N90" s="136">
        <v>0.11220768737249001</v>
      </c>
      <c r="O90" s="138"/>
      <c r="P90" s="137"/>
      <c r="Q90" s="134">
        <v>13029952.779999999</v>
      </c>
      <c r="R90" s="134">
        <v>11715395.359999999</v>
      </c>
      <c r="S90" s="135">
        <v>1314557.42</v>
      </c>
      <c r="T90" s="136">
        <v>0.11220768737249001</v>
      </c>
      <c r="U90" s="137"/>
      <c r="V90" s="134">
        <v>48767216.219999999</v>
      </c>
      <c r="W90" s="134">
        <v>42795032.299999997</v>
      </c>
      <c r="X90" s="135">
        <v>5972183.9200000018</v>
      </c>
      <c r="Y90" s="136">
        <v>0.13955320510413546</v>
      </c>
      <c r="Z90" s="139"/>
      <c r="AA90" s="140">
        <v>3970124.46</v>
      </c>
      <c r="AB90" s="141"/>
      <c r="AC90" s="142">
        <v>4038214.91</v>
      </c>
      <c r="AD90" s="142">
        <v>3645534.2</v>
      </c>
      <c r="AE90" s="142">
        <v>4031646.25</v>
      </c>
      <c r="AF90" s="142">
        <v>3900455.09</v>
      </c>
      <c r="AG90" s="142">
        <v>4020783.03</v>
      </c>
      <c r="AH90" s="142">
        <v>3896684.31</v>
      </c>
      <c r="AI90" s="142">
        <v>4027368.65</v>
      </c>
      <c r="AJ90" s="142">
        <v>4030337.61</v>
      </c>
      <c r="AK90" s="142">
        <v>3899556.93</v>
      </c>
      <c r="AL90" s="142">
        <v>4030337.61</v>
      </c>
      <c r="AM90" s="142">
        <v>3900479.64</v>
      </c>
      <c r="AN90" s="142">
        <v>4031260.57</v>
      </c>
      <c r="AO90" s="141"/>
      <c r="AP90" s="142">
        <v>4444866.01</v>
      </c>
      <c r="AQ90" s="142">
        <v>4156578.89</v>
      </c>
      <c r="AR90" s="142">
        <v>4428507.88</v>
      </c>
      <c r="AS90" s="142">
        <v>-4440793.92</v>
      </c>
      <c r="AT90" s="142">
        <v>0</v>
      </c>
      <c r="AU90" s="142">
        <v>0</v>
      </c>
      <c r="AV90" s="142">
        <v>0</v>
      </c>
      <c r="AW90" s="142">
        <v>0</v>
      </c>
      <c r="AX90" s="142">
        <v>0</v>
      </c>
      <c r="AY90" s="142">
        <v>0</v>
      </c>
      <c r="AZ90" s="142">
        <v>0</v>
      </c>
      <c r="BA90" s="142">
        <v>0</v>
      </c>
    </row>
    <row r="91" spans="1:53" s="129" customFormat="1" outlineLevel="2">
      <c r="A91" s="129" t="s">
        <v>418</v>
      </c>
      <c r="B91" s="130" t="s">
        <v>419</v>
      </c>
      <c r="C91" s="131" t="s">
        <v>420</v>
      </c>
      <c r="D91" s="132"/>
      <c r="E91" s="133"/>
      <c r="F91" s="134">
        <v>23948.66</v>
      </c>
      <c r="G91" s="134">
        <v>26458.350000000002</v>
      </c>
      <c r="H91" s="135">
        <v>-2509.6900000000023</v>
      </c>
      <c r="I91" s="136">
        <v>-9.4854365446069094E-2</v>
      </c>
      <c r="J91" s="137"/>
      <c r="K91" s="134">
        <v>78390.710000000006</v>
      </c>
      <c r="L91" s="134">
        <v>81872.61</v>
      </c>
      <c r="M91" s="135">
        <v>-3481.8999999999942</v>
      </c>
      <c r="N91" s="136">
        <v>-4.2528264336510024E-2</v>
      </c>
      <c r="O91" s="138"/>
      <c r="P91" s="137"/>
      <c r="Q91" s="134">
        <v>78390.710000000006</v>
      </c>
      <c r="R91" s="134">
        <v>81872.61</v>
      </c>
      <c r="S91" s="135">
        <v>-3481.8999999999942</v>
      </c>
      <c r="T91" s="136">
        <v>-4.2528264336510024E-2</v>
      </c>
      <c r="U91" s="137"/>
      <c r="V91" s="134">
        <v>304291.53000000003</v>
      </c>
      <c r="W91" s="134">
        <v>654546.61</v>
      </c>
      <c r="X91" s="135">
        <v>-350255.07999999996</v>
      </c>
      <c r="Y91" s="136">
        <v>-0.53511098315825056</v>
      </c>
      <c r="Z91" s="139"/>
      <c r="AA91" s="140">
        <v>67019.5</v>
      </c>
      <c r="AB91" s="141"/>
      <c r="AC91" s="142">
        <v>30028.12</v>
      </c>
      <c r="AD91" s="142">
        <v>25386.14</v>
      </c>
      <c r="AE91" s="142">
        <v>26458.350000000002</v>
      </c>
      <c r="AF91" s="142">
        <v>22296.83</v>
      </c>
      <c r="AG91" s="142">
        <v>23499.34</v>
      </c>
      <c r="AH91" s="142">
        <v>24036.55</v>
      </c>
      <c r="AI91" s="142">
        <v>30014.78</v>
      </c>
      <c r="AJ91" s="142">
        <v>27580.440000000002</v>
      </c>
      <c r="AK91" s="142">
        <v>25273.350000000002</v>
      </c>
      <c r="AL91" s="142">
        <v>25362.66</v>
      </c>
      <c r="AM91" s="142">
        <v>22766.27</v>
      </c>
      <c r="AN91" s="142">
        <v>25070.600000000002</v>
      </c>
      <c r="AO91" s="141"/>
      <c r="AP91" s="142">
        <v>28839.010000000002</v>
      </c>
      <c r="AQ91" s="142">
        <v>25603.040000000001</v>
      </c>
      <c r="AR91" s="142">
        <v>23948.66</v>
      </c>
      <c r="AS91" s="142">
        <v>-23948.81</v>
      </c>
      <c r="AT91" s="142">
        <v>0</v>
      </c>
      <c r="AU91" s="142">
        <v>0</v>
      </c>
      <c r="AV91" s="142">
        <v>0</v>
      </c>
      <c r="AW91" s="142">
        <v>0</v>
      </c>
      <c r="AX91" s="142">
        <v>0</v>
      </c>
      <c r="AY91" s="142">
        <v>0</v>
      </c>
      <c r="AZ91" s="142">
        <v>0</v>
      </c>
      <c r="BA91" s="142">
        <v>0</v>
      </c>
    </row>
    <row r="92" spans="1:53" s="129" customFormat="1" outlineLevel="2">
      <c r="A92" s="129" t="s">
        <v>421</v>
      </c>
      <c r="B92" s="130" t="s">
        <v>422</v>
      </c>
      <c r="C92" s="131" t="s">
        <v>423</v>
      </c>
      <c r="D92" s="132"/>
      <c r="E92" s="133"/>
      <c r="F92" s="134">
        <v>-3561563.3200000003</v>
      </c>
      <c r="G92" s="134">
        <v>-3289861.4</v>
      </c>
      <c r="H92" s="135">
        <v>-271701.92000000039</v>
      </c>
      <c r="I92" s="136">
        <v>-8.2587649437146624E-2</v>
      </c>
      <c r="J92" s="137"/>
      <c r="K92" s="134">
        <v>-10479169.51</v>
      </c>
      <c r="L92" s="134">
        <v>-9549609.9900000002</v>
      </c>
      <c r="M92" s="135">
        <v>-929559.51999999955</v>
      </c>
      <c r="N92" s="136">
        <v>-9.734005063802606E-2</v>
      </c>
      <c r="O92" s="138"/>
      <c r="P92" s="137"/>
      <c r="Q92" s="134">
        <v>-10479169.51</v>
      </c>
      <c r="R92" s="134">
        <v>-9549609.9900000002</v>
      </c>
      <c r="S92" s="135">
        <v>-929559.51999999955</v>
      </c>
      <c r="T92" s="136">
        <v>-9.734005063802606E-2</v>
      </c>
      <c r="U92" s="137"/>
      <c r="V92" s="134">
        <v>-39632057.43</v>
      </c>
      <c r="W92" s="134">
        <v>-33664469.049999997</v>
      </c>
      <c r="X92" s="135">
        <v>-5967588.3800000027</v>
      </c>
      <c r="Y92" s="136">
        <v>-0.1772666716096627</v>
      </c>
      <c r="Z92" s="139"/>
      <c r="AA92" s="140">
        <v>-3072847.98</v>
      </c>
      <c r="AB92" s="141"/>
      <c r="AC92" s="142">
        <v>-3289609.96</v>
      </c>
      <c r="AD92" s="142">
        <v>-2970138.63</v>
      </c>
      <c r="AE92" s="142">
        <v>-3289861.4</v>
      </c>
      <c r="AF92" s="142">
        <v>-3183203.33</v>
      </c>
      <c r="AG92" s="142">
        <v>-3281091.68</v>
      </c>
      <c r="AH92" s="142">
        <v>-3180280.09</v>
      </c>
      <c r="AI92" s="142">
        <v>-3286938.16</v>
      </c>
      <c r="AJ92" s="142">
        <v>-3286938.16</v>
      </c>
      <c r="AK92" s="142">
        <v>-3180280.09</v>
      </c>
      <c r="AL92" s="142">
        <v>-3286938.16</v>
      </c>
      <c r="AM92" s="142">
        <v>-3180280.09</v>
      </c>
      <c r="AN92" s="142">
        <v>-3286938.16</v>
      </c>
      <c r="AO92" s="141"/>
      <c r="AP92" s="142">
        <v>-3574737.8200000003</v>
      </c>
      <c r="AQ92" s="142">
        <v>-3342868.37</v>
      </c>
      <c r="AR92" s="142">
        <v>-3561563.3200000003</v>
      </c>
      <c r="AS92" s="142">
        <v>3571444.19</v>
      </c>
      <c r="AT92" s="142">
        <v>0</v>
      </c>
      <c r="AU92" s="142">
        <v>0</v>
      </c>
      <c r="AV92" s="142">
        <v>0</v>
      </c>
      <c r="AW92" s="142">
        <v>0</v>
      </c>
      <c r="AX92" s="142">
        <v>0</v>
      </c>
      <c r="AY92" s="142">
        <v>0</v>
      </c>
      <c r="AZ92" s="142">
        <v>0</v>
      </c>
      <c r="BA92" s="142">
        <v>0</v>
      </c>
    </row>
    <row r="93" spans="1:53" s="129" customFormat="1" outlineLevel="2">
      <c r="A93" s="129" t="s">
        <v>424</v>
      </c>
      <c r="B93" s="130" t="s">
        <v>425</v>
      </c>
      <c r="C93" s="131" t="s">
        <v>426</v>
      </c>
      <c r="D93" s="132"/>
      <c r="E93" s="133"/>
      <c r="F93" s="134">
        <v>-13413.58</v>
      </c>
      <c r="G93" s="134">
        <v>-14626.220000000001</v>
      </c>
      <c r="H93" s="135">
        <v>1212.6400000000012</v>
      </c>
      <c r="I93" s="136">
        <v>8.2908639416062468E-2</v>
      </c>
      <c r="J93" s="137"/>
      <c r="K93" s="134">
        <v>-46027.79</v>
      </c>
      <c r="L93" s="134">
        <v>-45519.69</v>
      </c>
      <c r="M93" s="135">
        <v>-508.09999999999854</v>
      </c>
      <c r="N93" s="136">
        <v>-1.1162202554542847E-2</v>
      </c>
      <c r="O93" s="138"/>
      <c r="P93" s="137"/>
      <c r="Q93" s="134">
        <v>-46027.79</v>
      </c>
      <c r="R93" s="134">
        <v>-45519.69</v>
      </c>
      <c r="S93" s="135">
        <v>-508.09999999999854</v>
      </c>
      <c r="T93" s="136">
        <v>-1.1162202554542847E-2</v>
      </c>
      <c r="U93" s="137"/>
      <c r="V93" s="134">
        <v>-166622.85</v>
      </c>
      <c r="W93" s="134">
        <v>-453775.10000000003</v>
      </c>
      <c r="X93" s="135">
        <v>287152.25</v>
      </c>
      <c r="Y93" s="136">
        <v>0.63280741935817986</v>
      </c>
      <c r="Z93" s="139"/>
      <c r="AA93" s="140">
        <v>-51901.35</v>
      </c>
      <c r="AB93" s="141"/>
      <c r="AC93" s="142">
        <v>-17287.3</v>
      </c>
      <c r="AD93" s="142">
        <v>-13606.17</v>
      </c>
      <c r="AE93" s="142">
        <v>-14626.220000000001</v>
      </c>
      <c r="AF93" s="142">
        <v>-11965.44</v>
      </c>
      <c r="AG93" s="142">
        <v>-12161.99</v>
      </c>
      <c r="AH93" s="142">
        <v>-13502.89</v>
      </c>
      <c r="AI93" s="142">
        <v>-14619.800000000001</v>
      </c>
      <c r="AJ93" s="142">
        <v>-14287.73</v>
      </c>
      <c r="AK93" s="142">
        <v>-13364.83</v>
      </c>
      <c r="AL93" s="142">
        <v>-13364.83</v>
      </c>
      <c r="AM93" s="142">
        <v>-13118.720000000001</v>
      </c>
      <c r="AN93" s="142">
        <v>-14208.83</v>
      </c>
      <c r="AO93" s="141"/>
      <c r="AP93" s="142">
        <v>-17219.150000000001</v>
      </c>
      <c r="AQ93" s="142">
        <v>-15395.06</v>
      </c>
      <c r="AR93" s="142">
        <v>-13413.58</v>
      </c>
      <c r="AS93" s="142">
        <v>13413.58</v>
      </c>
      <c r="AT93" s="142">
        <v>0</v>
      </c>
      <c r="AU93" s="142">
        <v>0</v>
      </c>
      <c r="AV93" s="142">
        <v>0</v>
      </c>
      <c r="AW93" s="142">
        <v>0</v>
      </c>
      <c r="AX93" s="142">
        <v>0</v>
      </c>
      <c r="AY93" s="142">
        <v>0</v>
      </c>
      <c r="AZ93" s="142">
        <v>0</v>
      </c>
      <c r="BA93" s="142">
        <v>0</v>
      </c>
    </row>
    <row r="94" spans="1:53" s="129" customFormat="1" outlineLevel="2">
      <c r="A94" s="129" t="s">
        <v>427</v>
      </c>
      <c r="B94" s="130" t="s">
        <v>428</v>
      </c>
      <c r="C94" s="131" t="s">
        <v>429</v>
      </c>
      <c r="D94" s="132"/>
      <c r="E94" s="133"/>
      <c r="F94" s="134">
        <v>100109.78</v>
      </c>
      <c r="G94" s="134">
        <v>112436.35</v>
      </c>
      <c r="H94" s="135">
        <v>-12326.570000000007</v>
      </c>
      <c r="I94" s="136">
        <v>-0.10963153819916785</v>
      </c>
      <c r="J94" s="137"/>
      <c r="K94" s="134">
        <v>300329.40000000002</v>
      </c>
      <c r="L94" s="134">
        <v>336978.58</v>
      </c>
      <c r="M94" s="135">
        <v>-36649.179999999993</v>
      </c>
      <c r="N94" s="136">
        <v>-0.10875818872522992</v>
      </c>
      <c r="O94" s="138"/>
      <c r="P94" s="137"/>
      <c r="Q94" s="134">
        <v>300329.40000000002</v>
      </c>
      <c r="R94" s="134">
        <v>336978.58</v>
      </c>
      <c r="S94" s="135">
        <v>-36649.179999999993</v>
      </c>
      <c r="T94" s="136">
        <v>-0.10875818872522992</v>
      </c>
      <c r="U94" s="137"/>
      <c r="V94" s="134">
        <v>1312539.42</v>
      </c>
      <c r="W94" s="134">
        <v>1324676</v>
      </c>
      <c r="X94" s="135">
        <v>-12136.580000000075</v>
      </c>
      <c r="Y94" s="136">
        <v>-9.1619233684312809E-3</v>
      </c>
      <c r="Z94" s="139"/>
      <c r="AA94" s="140">
        <v>115891.23</v>
      </c>
      <c r="AB94" s="141"/>
      <c r="AC94" s="142">
        <v>112267.57</v>
      </c>
      <c r="AD94" s="142">
        <v>112274.66</v>
      </c>
      <c r="AE94" s="142">
        <v>112436.35</v>
      </c>
      <c r="AF94" s="142">
        <v>112448.89</v>
      </c>
      <c r="AG94" s="142">
        <v>112439.28</v>
      </c>
      <c r="AH94" s="142">
        <v>112534.37</v>
      </c>
      <c r="AI94" s="142">
        <v>112534.38</v>
      </c>
      <c r="AJ94" s="142">
        <v>112460.02</v>
      </c>
      <c r="AK94" s="142">
        <v>112460.02</v>
      </c>
      <c r="AL94" s="142">
        <v>112460.02</v>
      </c>
      <c r="AM94" s="142">
        <v>112436.14</v>
      </c>
      <c r="AN94" s="142">
        <v>112436.90000000001</v>
      </c>
      <c r="AO94" s="141"/>
      <c r="AP94" s="142">
        <v>100109.84</v>
      </c>
      <c r="AQ94" s="142">
        <v>100109.78</v>
      </c>
      <c r="AR94" s="142">
        <v>100109.78</v>
      </c>
      <c r="AS94" s="142">
        <v>-100109.89</v>
      </c>
      <c r="AT94" s="142">
        <v>0</v>
      </c>
      <c r="AU94" s="142">
        <v>0</v>
      </c>
      <c r="AV94" s="142">
        <v>0</v>
      </c>
      <c r="AW94" s="142">
        <v>0</v>
      </c>
      <c r="AX94" s="142">
        <v>0</v>
      </c>
      <c r="AY94" s="142">
        <v>0</v>
      </c>
      <c r="AZ94" s="142">
        <v>0</v>
      </c>
      <c r="BA94" s="142">
        <v>0</v>
      </c>
    </row>
    <row r="95" spans="1:53" s="129" customFormat="1" outlineLevel="2">
      <c r="A95" s="129" t="s">
        <v>430</v>
      </c>
      <c r="B95" s="130" t="s">
        <v>431</v>
      </c>
      <c r="C95" s="131" t="s">
        <v>432</v>
      </c>
      <c r="D95" s="132"/>
      <c r="E95" s="133"/>
      <c r="F95" s="134">
        <v>92364.52</v>
      </c>
      <c r="G95" s="134">
        <v>100884.75</v>
      </c>
      <c r="H95" s="135">
        <v>-8520.2299999999959</v>
      </c>
      <c r="I95" s="136">
        <v>-8.4455083647429333E-2</v>
      </c>
      <c r="J95" s="137"/>
      <c r="K95" s="134">
        <v>277093.53000000003</v>
      </c>
      <c r="L95" s="134">
        <v>302984.72000000003</v>
      </c>
      <c r="M95" s="135">
        <v>-25891.190000000002</v>
      </c>
      <c r="N95" s="136">
        <v>-8.5453781299598214E-2</v>
      </c>
      <c r="O95" s="138"/>
      <c r="P95" s="137"/>
      <c r="Q95" s="134">
        <v>277093.53000000003</v>
      </c>
      <c r="R95" s="134">
        <v>302984.72000000003</v>
      </c>
      <c r="S95" s="135">
        <v>-25891.190000000002</v>
      </c>
      <c r="T95" s="136">
        <v>-8.5453781299598214E-2</v>
      </c>
      <c r="U95" s="137"/>
      <c r="V95" s="134">
        <v>1185337.76</v>
      </c>
      <c r="W95" s="134">
        <v>1277569.03</v>
      </c>
      <c r="X95" s="135">
        <v>-92231.270000000019</v>
      </c>
      <c r="Y95" s="136">
        <v>-7.2192787891860538E-2</v>
      </c>
      <c r="Z95" s="139"/>
      <c r="AA95" s="140">
        <v>118843.59</v>
      </c>
      <c r="AB95" s="141"/>
      <c r="AC95" s="142">
        <v>101053.51000000001</v>
      </c>
      <c r="AD95" s="142">
        <v>101046.46</v>
      </c>
      <c r="AE95" s="142">
        <v>100884.75</v>
      </c>
      <c r="AF95" s="142">
        <v>100872.23</v>
      </c>
      <c r="AG95" s="142">
        <v>100881.83</v>
      </c>
      <c r="AH95" s="142">
        <v>100867.34</v>
      </c>
      <c r="AI95" s="142">
        <v>100867.34</v>
      </c>
      <c r="AJ95" s="142">
        <v>100941.7</v>
      </c>
      <c r="AK95" s="142">
        <v>100941.7</v>
      </c>
      <c r="AL95" s="142">
        <v>100941.7</v>
      </c>
      <c r="AM95" s="142">
        <v>100965.58</v>
      </c>
      <c r="AN95" s="142">
        <v>100964.81</v>
      </c>
      <c r="AO95" s="141"/>
      <c r="AP95" s="142">
        <v>92364.49</v>
      </c>
      <c r="AQ95" s="142">
        <v>92364.52</v>
      </c>
      <c r="AR95" s="142">
        <v>92364.52</v>
      </c>
      <c r="AS95" s="142">
        <v>-92364.52</v>
      </c>
      <c r="AT95" s="142">
        <v>0</v>
      </c>
      <c r="AU95" s="142">
        <v>0</v>
      </c>
      <c r="AV95" s="142">
        <v>0</v>
      </c>
      <c r="AW95" s="142">
        <v>0</v>
      </c>
      <c r="AX95" s="142">
        <v>0</v>
      </c>
      <c r="AY95" s="142">
        <v>0</v>
      </c>
      <c r="AZ95" s="142">
        <v>0</v>
      </c>
      <c r="BA95" s="142">
        <v>0</v>
      </c>
    </row>
    <row r="96" spans="1:53" s="129" customFormat="1" outlineLevel="2">
      <c r="A96" s="129" t="s">
        <v>433</v>
      </c>
      <c r="B96" s="130" t="s">
        <v>434</v>
      </c>
      <c r="C96" s="131" t="s">
        <v>435</v>
      </c>
      <c r="D96" s="132"/>
      <c r="E96" s="133"/>
      <c r="F96" s="134">
        <v>-74282.83</v>
      </c>
      <c r="G96" s="134">
        <v>-82322.91</v>
      </c>
      <c r="H96" s="135">
        <v>8040.0800000000017</v>
      </c>
      <c r="I96" s="136">
        <v>9.7665157852170212E-2</v>
      </c>
      <c r="J96" s="137"/>
      <c r="K96" s="134">
        <v>-222848.49</v>
      </c>
      <c r="L96" s="134">
        <v>-246968.73</v>
      </c>
      <c r="M96" s="135">
        <v>24120.24000000002</v>
      </c>
      <c r="N96" s="136">
        <v>9.7665157852170267E-2</v>
      </c>
      <c r="O96" s="138"/>
      <c r="P96" s="137"/>
      <c r="Q96" s="134">
        <v>-222848.49</v>
      </c>
      <c r="R96" s="134">
        <v>-246968.73</v>
      </c>
      <c r="S96" s="135">
        <v>24120.24000000002</v>
      </c>
      <c r="T96" s="136">
        <v>9.7665157852170267E-2</v>
      </c>
      <c r="U96" s="137"/>
      <c r="V96" s="134">
        <v>-963754.68</v>
      </c>
      <c r="W96" s="134">
        <v>-1004030.22</v>
      </c>
      <c r="X96" s="135">
        <v>40275.539999999921</v>
      </c>
      <c r="Y96" s="136">
        <v>4.0113872269701124E-2</v>
      </c>
      <c r="Z96" s="139"/>
      <c r="AA96" s="140">
        <v>-91985.38</v>
      </c>
      <c r="AB96" s="141"/>
      <c r="AC96" s="142">
        <v>-82320.180000000008</v>
      </c>
      <c r="AD96" s="142">
        <v>-82325.64</v>
      </c>
      <c r="AE96" s="142">
        <v>-82322.91</v>
      </c>
      <c r="AF96" s="142">
        <v>-82322.91</v>
      </c>
      <c r="AG96" s="142">
        <v>-82322.91</v>
      </c>
      <c r="AH96" s="142">
        <v>-82322.91</v>
      </c>
      <c r="AI96" s="142">
        <v>-82322.91</v>
      </c>
      <c r="AJ96" s="142">
        <v>-82322.91</v>
      </c>
      <c r="AK96" s="142">
        <v>-82322.91</v>
      </c>
      <c r="AL96" s="142">
        <v>-82322.91</v>
      </c>
      <c r="AM96" s="142">
        <v>-82322.91</v>
      </c>
      <c r="AN96" s="142">
        <v>-82322.91</v>
      </c>
      <c r="AO96" s="141"/>
      <c r="AP96" s="142">
        <v>-74282.83</v>
      </c>
      <c r="AQ96" s="142">
        <v>-74282.83</v>
      </c>
      <c r="AR96" s="142">
        <v>-74282.83</v>
      </c>
      <c r="AS96" s="142">
        <v>74282.83</v>
      </c>
      <c r="AT96" s="142">
        <v>0</v>
      </c>
      <c r="AU96" s="142">
        <v>0</v>
      </c>
      <c r="AV96" s="142">
        <v>0</v>
      </c>
      <c r="AW96" s="142">
        <v>0</v>
      </c>
      <c r="AX96" s="142">
        <v>0</v>
      </c>
      <c r="AY96" s="142">
        <v>0</v>
      </c>
      <c r="AZ96" s="142">
        <v>0</v>
      </c>
      <c r="BA96" s="142">
        <v>0</v>
      </c>
    </row>
    <row r="97" spans="1:53" s="129" customFormat="1" outlineLevel="2">
      <c r="A97" s="129" t="s">
        <v>436</v>
      </c>
      <c r="B97" s="130" t="s">
        <v>437</v>
      </c>
      <c r="C97" s="131" t="s">
        <v>438</v>
      </c>
      <c r="D97" s="132"/>
      <c r="E97" s="133"/>
      <c r="F97" s="134">
        <v>4408.25</v>
      </c>
      <c r="G97" s="134">
        <v>4653.4400000000005</v>
      </c>
      <c r="H97" s="135">
        <v>-245.19000000000051</v>
      </c>
      <c r="I97" s="136">
        <v>-5.2690052950075748E-2</v>
      </c>
      <c r="J97" s="137"/>
      <c r="K97" s="134">
        <v>13224.74</v>
      </c>
      <c r="L97" s="134">
        <v>13960.26</v>
      </c>
      <c r="M97" s="135">
        <v>-735.52000000000044</v>
      </c>
      <c r="N97" s="136">
        <v>-5.2686697812218429E-2</v>
      </c>
      <c r="O97" s="138"/>
      <c r="P97" s="137"/>
      <c r="Q97" s="134">
        <v>13224.74</v>
      </c>
      <c r="R97" s="134">
        <v>13960.26</v>
      </c>
      <c r="S97" s="135">
        <v>-735.52000000000044</v>
      </c>
      <c r="T97" s="136">
        <v>-5.2686697812218429E-2</v>
      </c>
      <c r="U97" s="137"/>
      <c r="V97" s="134">
        <v>54541.34</v>
      </c>
      <c r="W97" s="134">
        <v>65960.100000000006</v>
      </c>
      <c r="X97" s="135">
        <v>-11418.760000000009</v>
      </c>
      <c r="Y97" s="136">
        <v>-0.17311617174625279</v>
      </c>
      <c r="Z97" s="139"/>
      <c r="AA97" s="140">
        <v>6341.37</v>
      </c>
      <c r="AB97" s="141"/>
      <c r="AC97" s="142">
        <v>4653.42</v>
      </c>
      <c r="AD97" s="142">
        <v>4653.4000000000005</v>
      </c>
      <c r="AE97" s="142">
        <v>4653.4400000000005</v>
      </c>
      <c r="AF97" s="142">
        <v>4653.42</v>
      </c>
      <c r="AG97" s="142">
        <v>4653.42</v>
      </c>
      <c r="AH97" s="142">
        <v>4572.82</v>
      </c>
      <c r="AI97" s="142">
        <v>4572.82</v>
      </c>
      <c r="AJ97" s="142">
        <v>4572.83</v>
      </c>
      <c r="AK97" s="142">
        <v>4572.82</v>
      </c>
      <c r="AL97" s="142">
        <v>4572.82</v>
      </c>
      <c r="AM97" s="142">
        <v>4572.82</v>
      </c>
      <c r="AN97" s="142">
        <v>4572.83</v>
      </c>
      <c r="AO97" s="141"/>
      <c r="AP97" s="142">
        <v>4408.25</v>
      </c>
      <c r="AQ97" s="142">
        <v>4408.24</v>
      </c>
      <c r="AR97" s="142">
        <v>4408.25</v>
      </c>
      <c r="AS97" s="142">
        <v>-4408.25</v>
      </c>
      <c r="AT97" s="142">
        <v>0</v>
      </c>
      <c r="AU97" s="142">
        <v>0</v>
      </c>
      <c r="AV97" s="142">
        <v>0</v>
      </c>
      <c r="AW97" s="142">
        <v>0</v>
      </c>
      <c r="AX97" s="142">
        <v>0</v>
      </c>
      <c r="AY97" s="142">
        <v>0</v>
      </c>
      <c r="AZ97" s="142">
        <v>0</v>
      </c>
      <c r="BA97" s="142">
        <v>0</v>
      </c>
    </row>
    <row r="98" spans="1:53" s="129" customFormat="1" outlineLevel="2">
      <c r="A98" s="129" t="s">
        <v>439</v>
      </c>
      <c r="B98" s="130" t="s">
        <v>440</v>
      </c>
      <c r="C98" s="131" t="s">
        <v>441</v>
      </c>
      <c r="D98" s="132"/>
      <c r="E98" s="133"/>
      <c r="F98" s="134">
        <v>7552</v>
      </c>
      <c r="G98" s="134">
        <v>0</v>
      </c>
      <c r="H98" s="135">
        <v>7552</v>
      </c>
      <c r="I98" s="136" t="s">
        <v>241</v>
      </c>
      <c r="J98" s="137"/>
      <c r="K98" s="134">
        <v>22656</v>
      </c>
      <c r="L98" s="134">
        <v>0</v>
      </c>
      <c r="M98" s="135">
        <v>22656</v>
      </c>
      <c r="N98" s="136" t="s">
        <v>241</v>
      </c>
      <c r="O98" s="138"/>
      <c r="P98" s="137"/>
      <c r="Q98" s="134">
        <v>22656</v>
      </c>
      <c r="R98" s="134">
        <v>0</v>
      </c>
      <c r="S98" s="135">
        <v>22656</v>
      </c>
      <c r="T98" s="136" t="s">
        <v>241</v>
      </c>
      <c r="U98" s="137"/>
      <c r="V98" s="134">
        <v>-67968</v>
      </c>
      <c r="W98" s="134">
        <v>0</v>
      </c>
      <c r="X98" s="135">
        <v>-67968</v>
      </c>
      <c r="Y98" s="136" t="s">
        <v>241</v>
      </c>
      <c r="Z98" s="139"/>
      <c r="AA98" s="140">
        <v>0</v>
      </c>
      <c r="AB98" s="141"/>
      <c r="AC98" s="142">
        <v>0</v>
      </c>
      <c r="AD98" s="142">
        <v>0</v>
      </c>
      <c r="AE98" s="142">
        <v>0</v>
      </c>
      <c r="AF98" s="142">
        <v>0</v>
      </c>
      <c r="AG98" s="142">
        <v>0</v>
      </c>
      <c r="AH98" s="142">
        <v>-72693</v>
      </c>
      <c r="AI98" s="142">
        <v>-17931</v>
      </c>
      <c r="AJ98" s="142">
        <v>0</v>
      </c>
      <c r="AK98" s="142">
        <v>0</v>
      </c>
      <c r="AL98" s="142">
        <v>0</v>
      </c>
      <c r="AM98" s="142">
        <v>0</v>
      </c>
      <c r="AN98" s="142">
        <v>0</v>
      </c>
      <c r="AO98" s="141"/>
      <c r="AP98" s="142">
        <v>7552</v>
      </c>
      <c r="AQ98" s="142">
        <v>7552</v>
      </c>
      <c r="AR98" s="142">
        <v>7552</v>
      </c>
      <c r="AS98" s="142">
        <v>0</v>
      </c>
      <c r="AT98" s="142">
        <v>0</v>
      </c>
      <c r="AU98" s="142">
        <v>0</v>
      </c>
      <c r="AV98" s="142">
        <v>0</v>
      </c>
      <c r="AW98" s="142">
        <v>0</v>
      </c>
      <c r="AX98" s="142">
        <v>0</v>
      </c>
      <c r="AY98" s="142">
        <v>0</v>
      </c>
      <c r="AZ98" s="142">
        <v>0</v>
      </c>
      <c r="BA98" s="142">
        <v>0</v>
      </c>
    </row>
    <row r="99" spans="1:53" s="129" customFormat="1" outlineLevel="2">
      <c r="A99" s="129" t="s">
        <v>442</v>
      </c>
      <c r="B99" s="130" t="s">
        <v>443</v>
      </c>
      <c r="C99" s="131" t="s">
        <v>444</v>
      </c>
      <c r="D99" s="132"/>
      <c r="E99" s="133"/>
      <c r="F99" s="134">
        <v>-105887.25</v>
      </c>
      <c r="G99" s="134">
        <v>264173.44</v>
      </c>
      <c r="H99" s="135">
        <v>-370060.69</v>
      </c>
      <c r="I99" s="136">
        <v>-1.4008247384748445</v>
      </c>
      <c r="J99" s="137"/>
      <c r="K99" s="134">
        <v>-317661.75</v>
      </c>
      <c r="L99" s="134">
        <v>792520.32000000007</v>
      </c>
      <c r="M99" s="135">
        <v>-1110182.07</v>
      </c>
      <c r="N99" s="136">
        <v>-1.4008247384748445</v>
      </c>
      <c r="O99" s="138"/>
      <c r="P99" s="137"/>
      <c r="Q99" s="134">
        <v>-317661.75</v>
      </c>
      <c r="R99" s="134">
        <v>792520.32000000007</v>
      </c>
      <c r="S99" s="135">
        <v>-1110182.07</v>
      </c>
      <c r="T99" s="136">
        <v>-1.4008247384748445</v>
      </c>
      <c r="U99" s="137"/>
      <c r="V99" s="134">
        <v>3330546.21</v>
      </c>
      <c r="W99" s="134">
        <v>-408467.37999999989</v>
      </c>
      <c r="X99" s="135">
        <v>3739013.59</v>
      </c>
      <c r="Y99" s="136">
        <v>9.1537630006097448</v>
      </c>
      <c r="Z99" s="139"/>
      <c r="AA99" s="140">
        <v>-133320.83000000002</v>
      </c>
      <c r="AB99" s="141"/>
      <c r="AC99" s="142">
        <v>0</v>
      </c>
      <c r="AD99" s="142">
        <v>528346.88</v>
      </c>
      <c r="AE99" s="142">
        <v>264173.44</v>
      </c>
      <c r="AF99" s="142">
        <v>264173.44</v>
      </c>
      <c r="AG99" s="142">
        <v>264173.44</v>
      </c>
      <c r="AH99" s="142">
        <v>353695.44</v>
      </c>
      <c r="AI99" s="142">
        <v>1445298.44</v>
      </c>
      <c r="AJ99" s="142">
        <v>264173.44</v>
      </c>
      <c r="AK99" s="142">
        <v>264173.44</v>
      </c>
      <c r="AL99" s="142">
        <v>264173.44</v>
      </c>
      <c r="AM99" s="142">
        <v>264173.44</v>
      </c>
      <c r="AN99" s="142">
        <v>264173.44</v>
      </c>
      <c r="AO99" s="141"/>
      <c r="AP99" s="142">
        <v>-105887.25</v>
      </c>
      <c r="AQ99" s="142">
        <v>-105887.25</v>
      </c>
      <c r="AR99" s="142">
        <v>-105887.25</v>
      </c>
      <c r="AS99" s="142">
        <v>0</v>
      </c>
      <c r="AT99" s="142">
        <v>0</v>
      </c>
      <c r="AU99" s="142">
        <v>0</v>
      </c>
      <c r="AV99" s="142">
        <v>0</v>
      </c>
      <c r="AW99" s="142">
        <v>0</v>
      </c>
      <c r="AX99" s="142">
        <v>0</v>
      </c>
      <c r="AY99" s="142">
        <v>0</v>
      </c>
      <c r="AZ99" s="142">
        <v>0</v>
      </c>
      <c r="BA99" s="142">
        <v>0</v>
      </c>
    </row>
    <row r="100" spans="1:53" s="129" customFormat="1" outlineLevel="2">
      <c r="A100" s="129" t="s">
        <v>445</v>
      </c>
      <c r="B100" s="130" t="s">
        <v>446</v>
      </c>
      <c r="C100" s="131" t="s">
        <v>447</v>
      </c>
      <c r="D100" s="132"/>
      <c r="E100" s="133"/>
      <c r="F100" s="134">
        <v>-4885.42</v>
      </c>
      <c r="G100" s="134">
        <v>14058.49</v>
      </c>
      <c r="H100" s="135">
        <v>-18943.91</v>
      </c>
      <c r="I100" s="136">
        <v>-1.3475067379213557</v>
      </c>
      <c r="J100" s="137"/>
      <c r="K100" s="134">
        <v>-14656.26</v>
      </c>
      <c r="L100" s="134">
        <v>42175.47</v>
      </c>
      <c r="M100" s="135">
        <v>-56831.73</v>
      </c>
      <c r="N100" s="136">
        <v>-1.3475067379213557</v>
      </c>
      <c r="O100" s="138"/>
      <c r="P100" s="137"/>
      <c r="Q100" s="134">
        <v>-14656.26</v>
      </c>
      <c r="R100" s="134">
        <v>42175.47</v>
      </c>
      <c r="S100" s="135">
        <v>-56831.73</v>
      </c>
      <c r="T100" s="136">
        <v>-1.3475067379213557</v>
      </c>
      <c r="U100" s="137"/>
      <c r="V100" s="134">
        <v>170495.15</v>
      </c>
      <c r="W100" s="134">
        <v>-21849.260000000002</v>
      </c>
      <c r="X100" s="135">
        <v>192344.41</v>
      </c>
      <c r="Y100" s="136">
        <v>8.8032459680556681</v>
      </c>
      <c r="Z100" s="139"/>
      <c r="AA100" s="140">
        <v>-7113.8600000000006</v>
      </c>
      <c r="AB100" s="141"/>
      <c r="AC100" s="142">
        <v>0</v>
      </c>
      <c r="AD100" s="142">
        <v>28116.98</v>
      </c>
      <c r="AE100" s="142">
        <v>14058.49</v>
      </c>
      <c r="AF100" s="142">
        <v>14058.49</v>
      </c>
      <c r="AG100" s="142">
        <v>14058.49</v>
      </c>
      <c r="AH100" s="142">
        <v>18188.490000000002</v>
      </c>
      <c r="AI100" s="142">
        <v>68553.490000000005</v>
      </c>
      <c r="AJ100" s="142">
        <v>14058.49</v>
      </c>
      <c r="AK100" s="142">
        <v>14058.49</v>
      </c>
      <c r="AL100" s="142">
        <v>14058.49</v>
      </c>
      <c r="AM100" s="142">
        <v>14058.49</v>
      </c>
      <c r="AN100" s="142">
        <v>14058.49</v>
      </c>
      <c r="AO100" s="141"/>
      <c r="AP100" s="142">
        <v>-4885.42</v>
      </c>
      <c r="AQ100" s="142">
        <v>-4885.42</v>
      </c>
      <c r="AR100" s="142">
        <v>-4885.42</v>
      </c>
      <c r="AS100" s="142">
        <v>0</v>
      </c>
      <c r="AT100" s="142">
        <v>0</v>
      </c>
      <c r="AU100" s="142">
        <v>0</v>
      </c>
      <c r="AV100" s="142">
        <v>0</v>
      </c>
      <c r="AW100" s="142">
        <v>0</v>
      </c>
      <c r="AX100" s="142">
        <v>0</v>
      </c>
      <c r="AY100" s="142">
        <v>0</v>
      </c>
      <c r="AZ100" s="142">
        <v>0</v>
      </c>
      <c r="BA100" s="142">
        <v>0</v>
      </c>
    </row>
    <row r="101" spans="1:53" s="129" customFormat="1" outlineLevel="2">
      <c r="A101" s="129" t="s">
        <v>448</v>
      </c>
      <c r="B101" s="130" t="s">
        <v>449</v>
      </c>
      <c r="C101" s="131" t="s">
        <v>450</v>
      </c>
      <c r="D101" s="132"/>
      <c r="E101" s="133"/>
      <c r="F101" s="134">
        <v>-14527.62</v>
      </c>
      <c r="G101" s="134">
        <v>112670.23</v>
      </c>
      <c r="H101" s="135">
        <v>-127197.84999999999</v>
      </c>
      <c r="I101" s="136">
        <v>-1.1289392947897594</v>
      </c>
      <c r="J101" s="137"/>
      <c r="K101" s="134">
        <v>-43582.85</v>
      </c>
      <c r="L101" s="134">
        <v>178806.71</v>
      </c>
      <c r="M101" s="135">
        <v>-222389.56</v>
      </c>
      <c r="N101" s="136">
        <v>-1.243742810322946</v>
      </c>
      <c r="O101" s="138"/>
      <c r="P101" s="137"/>
      <c r="Q101" s="134">
        <v>-43582.85</v>
      </c>
      <c r="R101" s="134">
        <v>178806.71</v>
      </c>
      <c r="S101" s="135">
        <v>-222389.56</v>
      </c>
      <c r="T101" s="136">
        <v>-1.243742810322946</v>
      </c>
      <c r="U101" s="137"/>
      <c r="V101" s="134">
        <v>410904.32000000001</v>
      </c>
      <c r="W101" s="134">
        <v>796952.69</v>
      </c>
      <c r="X101" s="135">
        <v>-386048.36999999994</v>
      </c>
      <c r="Y101" s="136">
        <v>-0.48440563015101934</v>
      </c>
      <c r="Z101" s="139"/>
      <c r="AA101" s="140">
        <v>-17088.98</v>
      </c>
      <c r="AB101" s="141"/>
      <c r="AC101" s="142">
        <v>0</v>
      </c>
      <c r="AD101" s="142">
        <v>66136.479999999996</v>
      </c>
      <c r="AE101" s="142">
        <v>112670.23</v>
      </c>
      <c r="AF101" s="142">
        <v>33068.239999999998</v>
      </c>
      <c r="AG101" s="142">
        <v>33068.239999999998</v>
      </c>
      <c r="AH101" s="142">
        <v>44353.24</v>
      </c>
      <c r="AI101" s="142">
        <v>181958.24</v>
      </c>
      <c r="AJ101" s="142">
        <v>33068.239999999998</v>
      </c>
      <c r="AK101" s="142">
        <v>33068.239999999998</v>
      </c>
      <c r="AL101" s="142">
        <v>29766.25</v>
      </c>
      <c r="AM101" s="142">
        <v>33068.239999999998</v>
      </c>
      <c r="AN101" s="142">
        <v>33068.239999999998</v>
      </c>
      <c r="AO101" s="141"/>
      <c r="AP101" s="142">
        <v>-14527.61</v>
      </c>
      <c r="AQ101" s="142">
        <v>-14527.62</v>
      </c>
      <c r="AR101" s="142">
        <v>-14527.62</v>
      </c>
      <c r="AS101" s="142">
        <v>0</v>
      </c>
      <c r="AT101" s="142">
        <v>0</v>
      </c>
      <c r="AU101" s="142">
        <v>0</v>
      </c>
      <c r="AV101" s="142">
        <v>0</v>
      </c>
      <c r="AW101" s="142">
        <v>0</v>
      </c>
      <c r="AX101" s="142">
        <v>0</v>
      </c>
      <c r="AY101" s="142">
        <v>0</v>
      </c>
      <c r="AZ101" s="142">
        <v>0</v>
      </c>
      <c r="BA101" s="142">
        <v>0</v>
      </c>
    </row>
    <row r="102" spans="1:53" s="129" customFormat="1" outlineLevel="2">
      <c r="A102" s="129" t="s">
        <v>451</v>
      </c>
      <c r="B102" s="130" t="s">
        <v>452</v>
      </c>
      <c r="C102" s="131" t="s">
        <v>453</v>
      </c>
      <c r="D102" s="132"/>
      <c r="E102" s="133"/>
      <c r="F102" s="134">
        <v>-6193.46</v>
      </c>
      <c r="G102" s="134">
        <v>0</v>
      </c>
      <c r="H102" s="135">
        <v>-6193.46</v>
      </c>
      <c r="I102" s="136" t="s">
        <v>241</v>
      </c>
      <c r="J102" s="137"/>
      <c r="K102" s="134">
        <v>-18580.34</v>
      </c>
      <c r="L102" s="134">
        <v>0</v>
      </c>
      <c r="M102" s="135">
        <v>-18580.34</v>
      </c>
      <c r="N102" s="136" t="s">
        <v>241</v>
      </c>
      <c r="O102" s="138"/>
      <c r="P102" s="137"/>
      <c r="Q102" s="134">
        <v>-18580.34</v>
      </c>
      <c r="R102" s="134">
        <v>0</v>
      </c>
      <c r="S102" s="135">
        <v>-18580.34</v>
      </c>
      <c r="T102" s="136" t="s">
        <v>241</v>
      </c>
      <c r="U102" s="137"/>
      <c r="V102" s="134">
        <v>-18580.34</v>
      </c>
      <c r="W102" s="134">
        <v>4264075.3499999996</v>
      </c>
      <c r="X102" s="135">
        <v>-4282655.6899999995</v>
      </c>
      <c r="Y102" s="136">
        <v>-1.0043574136184061</v>
      </c>
      <c r="Z102" s="139"/>
      <c r="AA102" s="140">
        <v>0</v>
      </c>
      <c r="AB102" s="141"/>
      <c r="AC102" s="142">
        <v>0</v>
      </c>
      <c r="AD102" s="142">
        <v>0</v>
      </c>
      <c r="AE102" s="142">
        <v>0</v>
      </c>
      <c r="AF102" s="142">
        <v>0</v>
      </c>
      <c r="AG102" s="142">
        <v>0</v>
      </c>
      <c r="AH102" s="142">
        <v>0</v>
      </c>
      <c r="AI102" s="142">
        <v>0</v>
      </c>
      <c r="AJ102" s="142">
        <v>0</v>
      </c>
      <c r="AK102" s="142">
        <v>0</v>
      </c>
      <c r="AL102" s="142">
        <v>0</v>
      </c>
      <c r="AM102" s="142">
        <v>0</v>
      </c>
      <c r="AN102" s="142">
        <v>0</v>
      </c>
      <c r="AO102" s="141"/>
      <c r="AP102" s="142">
        <v>-6193.42</v>
      </c>
      <c r="AQ102" s="142">
        <v>-6193.46</v>
      </c>
      <c r="AR102" s="142">
        <v>-6193.46</v>
      </c>
      <c r="AS102" s="142">
        <v>0</v>
      </c>
      <c r="AT102" s="142">
        <v>0</v>
      </c>
      <c r="AU102" s="142">
        <v>0</v>
      </c>
      <c r="AV102" s="142">
        <v>0</v>
      </c>
      <c r="AW102" s="142">
        <v>0</v>
      </c>
      <c r="AX102" s="142">
        <v>0</v>
      </c>
      <c r="AY102" s="142">
        <v>0</v>
      </c>
      <c r="AZ102" s="142">
        <v>0</v>
      </c>
      <c r="BA102" s="142">
        <v>0</v>
      </c>
    </row>
    <row r="103" spans="1:53" s="206" customFormat="1" outlineLevel="1">
      <c r="A103" s="206" t="s">
        <v>454</v>
      </c>
      <c r="B103" s="207"/>
      <c r="C103" s="232" t="s">
        <v>455</v>
      </c>
      <c r="D103" s="222"/>
      <c r="E103" s="222"/>
      <c r="F103" s="210">
        <v>3274523.0809999993</v>
      </c>
      <c r="G103" s="210">
        <v>3045681.7299999995</v>
      </c>
      <c r="H103" s="230">
        <v>228841.35099999979</v>
      </c>
      <c r="I103" s="231">
        <v>7.5136331135952222E-2</v>
      </c>
      <c r="J103" s="224"/>
      <c r="K103" s="210">
        <v>9366650.5230000038</v>
      </c>
      <c r="L103" s="210">
        <v>9048144.9799999986</v>
      </c>
      <c r="M103" s="230">
        <v>318505.54300000519</v>
      </c>
      <c r="N103" s="225">
        <v>3.5201198002908794E-2</v>
      </c>
      <c r="O103" s="226"/>
      <c r="P103" s="226"/>
      <c r="Q103" s="210">
        <v>9366650.5230000038</v>
      </c>
      <c r="R103" s="210">
        <v>9048144.9799999986</v>
      </c>
      <c r="S103" s="230">
        <v>318505.54300000519</v>
      </c>
      <c r="T103" s="231">
        <v>3.5201198002908794E-2</v>
      </c>
      <c r="U103" s="226"/>
      <c r="V103" s="210">
        <v>38194168.103000008</v>
      </c>
      <c r="W103" s="210">
        <v>37199003.520000018</v>
      </c>
      <c r="X103" s="230">
        <v>995164.58299998939</v>
      </c>
      <c r="Y103" s="225">
        <v>2.6752452722690268E-2</v>
      </c>
      <c r="AA103" s="228">
        <v>2639919.6999999997</v>
      </c>
      <c r="AB103" s="229"/>
      <c r="AC103" s="210">
        <v>2803319.44</v>
      </c>
      <c r="AD103" s="210">
        <v>3199143.8099999996</v>
      </c>
      <c r="AE103" s="210">
        <v>3045681.7299999995</v>
      </c>
      <c r="AF103" s="210">
        <v>3748540.1400000006</v>
      </c>
      <c r="AG103" s="210">
        <v>2857249.9599999995</v>
      </c>
      <c r="AH103" s="210">
        <v>3079727.6300000004</v>
      </c>
      <c r="AI103" s="210">
        <v>4238561.32</v>
      </c>
      <c r="AJ103" s="210">
        <v>2761914.5700000008</v>
      </c>
      <c r="AK103" s="210">
        <v>2922031.2400000007</v>
      </c>
      <c r="AL103" s="210">
        <v>2949965.07</v>
      </c>
      <c r="AM103" s="210">
        <v>2834731.12</v>
      </c>
      <c r="AN103" s="210">
        <v>3434796.53</v>
      </c>
      <c r="AO103" s="229"/>
      <c r="AP103" s="210">
        <v>3244543.2609999999</v>
      </c>
      <c r="AQ103" s="210">
        <v>2847584.1809999994</v>
      </c>
      <c r="AR103" s="210">
        <v>3274523.0809999993</v>
      </c>
      <c r="AS103" s="210">
        <v>14925407.302000001</v>
      </c>
      <c r="AT103" s="210">
        <v>0</v>
      </c>
      <c r="AU103" s="210">
        <v>0</v>
      </c>
      <c r="AV103" s="210">
        <v>0</v>
      </c>
      <c r="AW103" s="210">
        <v>0</v>
      </c>
      <c r="AX103" s="210">
        <v>0</v>
      </c>
      <c r="AY103" s="210">
        <v>0</v>
      </c>
      <c r="AZ103" s="210">
        <v>0</v>
      </c>
      <c r="BA103" s="210">
        <v>0</v>
      </c>
    </row>
    <row r="104" spans="1:53" s="238" customFormat="1">
      <c r="A104" s="206"/>
      <c r="B104" s="207" t="s">
        <v>456</v>
      </c>
      <c r="C104" s="233" t="s">
        <v>457</v>
      </c>
      <c r="D104" s="234"/>
      <c r="E104" s="234"/>
      <c r="F104" s="235">
        <v>43744779.651000001</v>
      </c>
      <c r="G104" s="235">
        <v>59315040.909999996</v>
      </c>
      <c r="H104" s="230">
        <v>-15570261.258999996</v>
      </c>
      <c r="I104" s="231">
        <v>-0.26250106246449517</v>
      </c>
      <c r="J104" s="236"/>
      <c r="K104" s="235">
        <v>147735426.26300001</v>
      </c>
      <c r="L104" s="235">
        <v>171988049.34999999</v>
      </c>
      <c r="M104" s="230">
        <v>-24252623.086999983</v>
      </c>
      <c r="N104" s="225">
        <v>-0.14101342028506461</v>
      </c>
      <c r="O104" s="237"/>
      <c r="P104" s="237"/>
      <c r="Q104" s="235">
        <v>147735426.26300001</v>
      </c>
      <c r="R104" s="235">
        <v>171988049.34999999</v>
      </c>
      <c r="S104" s="230">
        <v>-24252623.086999983</v>
      </c>
      <c r="T104" s="231">
        <v>-0.14101342028506461</v>
      </c>
      <c r="U104" s="237"/>
      <c r="V104" s="235">
        <v>602134471.59299994</v>
      </c>
      <c r="W104" s="235">
        <v>642818316.6099999</v>
      </c>
      <c r="X104" s="230">
        <v>-40683845.01699996</v>
      </c>
      <c r="Y104" s="225">
        <v>-6.3289803612865916E-2</v>
      </c>
      <c r="AA104" s="239">
        <v>53791147.280000001</v>
      </c>
      <c r="AB104" s="240"/>
      <c r="AC104" s="235">
        <v>64087500.569999993</v>
      </c>
      <c r="AD104" s="235">
        <v>48585507.869999997</v>
      </c>
      <c r="AE104" s="235">
        <v>59315040.909999996</v>
      </c>
      <c r="AF104" s="235">
        <v>43492177.460000008</v>
      </c>
      <c r="AG104" s="235">
        <v>50278828.939999998</v>
      </c>
      <c r="AH104" s="235">
        <v>48326892.319999993</v>
      </c>
      <c r="AI104" s="235">
        <v>59760198.399999999</v>
      </c>
      <c r="AJ104" s="235">
        <v>54130721.5</v>
      </c>
      <c r="AK104" s="235">
        <v>50173643.010000005</v>
      </c>
      <c r="AL104" s="235">
        <v>43595282.210000008</v>
      </c>
      <c r="AM104" s="235">
        <v>51113605.700000003</v>
      </c>
      <c r="AN104" s="235">
        <v>53527695.790000007</v>
      </c>
      <c r="AO104" s="240"/>
      <c r="AP104" s="235">
        <v>54000528.081</v>
      </c>
      <c r="AQ104" s="235">
        <v>49990118.531000003</v>
      </c>
      <c r="AR104" s="235">
        <v>43744779.651000001</v>
      </c>
      <c r="AS104" s="235">
        <v>65710811.362000003</v>
      </c>
      <c r="AT104" s="235">
        <v>0</v>
      </c>
      <c r="AU104" s="235">
        <v>0</v>
      </c>
      <c r="AV104" s="235">
        <v>0</v>
      </c>
      <c r="AW104" s="235">
        <v>0</v>
      </c>
      <c r="AX104" s="235">
        <v>0</v>
      </c>
      <c r="AY104" s="235">
        <v>0</v>
      </c>
      <c r="AZ104" s="235">
        <v>0</v>
      </c>
      <c r="BA104" s="235">
        <v>0</v>
      </c>
    </row>
    <row r="105" spans="1:53" s="206" customFormat="1">
      <c r="B105" s="207" t="s">
        <v>458</v>
      </c>
      <c r="C105" s="215" t="s">
        <v>459</v>
      </c>
      <c r="D105" s="216"/>
      <c r="E105" s="216"/>
      <c r="F105" s="211"/>
      <c r="G105" s="211"/>
      <c r="H105" s="211"/>
      <c r="I105" s="211"/>
      <c r="J105" s="217"/>
      <c r="K105" s="218"/>
      <c r="L105" s="218"/>
      <c r="M105" s="218"/>
      <c r="N105" s="219"/>
      <c r="O105" s="211"/>
      <c r="P105" s="217"/>
      <c r="Q105" s="211"/>
      <c r="R105" s="211"/>
      <c r="S105" s="211"/>
      <c r="T105" s="211"/>
      <c r="U105" s="217"/>
      <c r="V105" s="211"/>
      <c r="W105" s="211"/>
      <c r="X105" s="211"/>
      <c r="Y105" s="211"/>
      <c r="Z105" s="211"/>
      <c r="AA105" s="220"/>
      <c r="AB105" s="221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21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</row>
    <row r="106" spans="1:53" s="206" customFormat="1" ht="0.75" customHeight="1" outlineLevel="2">
      <c r="B106" s="207"/>
      <c r="C106" s="233"/>
      <c r="D106" s="222"/>
      <c r="E106" s="222"/>
      <c r="F106" s="210"/>
      <c r="G106" s="210"/>
      <c r="H106" s="210"/>
      <c r="I106" s="223"/>
      <c r="J106" s="224"/>
      <c r="K106" s="210"/>
      <c r="L106" s="210"/>
      <c r="M106" s="210"/>
      <c r="N106" s="227"/>
      <c r="O106" s="226"/>
      <c r="P106" s="226"/>
      <c r="Q106" s="210"/>
      <c r="R106" s="210"/>
      <c r="S106" s="210"/>
      <c r="T106" s="223"/>
      <c r="U106" s="226"/>
      <c r="V106" s="210"/>
      <c r="W106" s="210"/>
      <c r="X106" s="210"/>
      <c r="Y106" s="227"/>
      <c r="AA106" s="228"/>
      <c r="AB106" s="229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29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</row>
    <row r="107" spans="1:53" s="129" customFormat="1" outlineLevel="2">
      <c r="A107" s="129" t="s">
        <v>460</v>
      </c>
      <c r="B107" s="130" t="s">
        <v>461</v>
      </c>
      <c r="C107" s="131" t="s">
        <v>462</v>
      </c>
      <c r="D107" s="132"/>
      <c r="E107" s="133"/>
      <c r="F107" s="134">
        <v>541404.16000000003</v>
      </c>
      <c r="G107" s="134">
        <v>482021.77</v>
      </c>
      <c r="H107" s="135">
        <v>59382.390000000014</v>
      </c>
      <c r="I107" s="136">
        <v>0.12319441505722867</v>
      </c>
      <c r="J107" s="137"/>
      <c r="K107" s="134">
        <v>1254510.75</v>
      </c>
      <c r="L107" s="134">
        <v>1220960.8</v>
      </c>
      <c r="M107" s="135">
        <v>33549.949999999953</v>
      </c>
      <c r="N107" s="136">
        <v>2.7478318714245331E-2</v>
      </c>
      <c r="O107" s="138"/>
      <c r="P107" s="137"/>
      <c r="Q107" s="134">
        <v>1254510.75</v>
      </c>
      <c r="R107" s="134">
        <v>1220960.8</v>
      </c>
      <c r="S107" s="135">
        <v>33549.949999999953</v>
      </c>
      <c r="T107" s="136">
        <v>2.7478318714245331E-2</v>
      </c>
      <c r="U107" s="137"/>
      <c r="V107" s="134">
        <v>5357817.4800000004</v>
      </c>
      <c r="W107" s="134">
        <v>5099664.3600000003</v>
      </c>
      <c r="X107" s="135">
        <v>258153.12000000011</v>
      </c>
      <c r="Y107" s="136">
        <v>5.0621590319720591E-2</v>
      </c>
      <c r="Z107" s="139"/>
      <c r="AA107" s="140">
        <v>385717.05</v>
      </c>
      <c r="AB107" s="141"/>
      <c r="AC107" s="142">
        <v>357741.37</v>
      </c>
      <c r="AD107" s="142">
        <v>381197.66000000003</v>
      </c>
      <c r="AE107" s="142">
        <v>482021.77</v>
      </c>
      <c r="AF107" s="142">
        <v>589423.29</v>
      </c>
      <c r="AG107" s="142">
        <v>271214.57</v>
      </c>
      <c r="AH107" s="142">
        <v>379192.56</v>
      </c>
      <c r="AI107" s="142">
        <v>442160.08</v>
      </c>
      <c r="AJ107" s="142">
        <v>471235.85000000003</v>
      </c>
      <c r="AK107" s="142">
        <v>222602.38</v>
      </c>
      <c r="AL107" s="142">
        <v>877010.56</v>
      </c>
      <c r="AM107" s="142">
        <v>347126.26</v>
      </c>
      <c r="AN107" s="142">
        <v>503341.18</v>
      </c>
      <c r="AO107" s="141"/>
      <c r="AP107" s="142">
        <v>335816.88</v>
      </c>
      <c r="AQ107" s="142">
        <v>377289.71</v>
      </c>
      <c r="AR107" s="142">
        <v>541404.16000000003</v>
      </c>
      <c r="AS107" s="142">
        <v>-325807.7</v>
      </c>
      <c r="AT107" s="142">
        <v>0</v>
      </c>
      <c r="AU107" s="142">
        <v>0</v>
      </c>
      <c r="AV107" s="142">
        <v>0</v>
      </c>
      <c r="AW107" s="142">
        <v>0</v>
      </c>
      <c r="AX107" s="142">
        <v>0</v>
      </c>
      <c r="AY107" s="142">
        <v>0</v>
      </c>
      <c r="AZ107" s="142">
        <v>0</v>
      </c>
      <c r="BA107" s="142">
        <v>0</v>
      </c>
    </row>
    <row r="108" spans="1:53" s="129" customFormat="1" outlineLevel="2">
      <c r="A108" s="129" t="s">
        <v>463</v>
      </c>
      <c r="B108" s="130" t="s">
        <v>464</v>
      </c>
      <c r="C108" s="131" t="s">
        <v>465</v>
      </c>
      <c r="D108" s="132"/>
      <c r="E108" s="133"/>
      <c r="F108" s="134">
        <v>4396814.2300000004</v>
      </c>
      <c r="G108" s="134">
        <v>5383038.0499999998</v>
      </c>
      <c r="H108" s="135">
        <v>-986223.81999999937</v>
      </c>
      <c r="I108" s="136">
        <v>-0.18320952050487538</v>
      </c>
      <c r="J108" s="137"/>
      <c r="K108" s="134">
        <v>14033055.42</v>
      </c>
      <c r="L108" s="134">
        <v>18659954.16</v>
      </c>
      <c r="M108" s="135">
        <v>-4626898.74</v>
      </c>
      <c r="N108" s="136">
        <v>-0.24795874096616752</v>
      </c>
      <c r="O108" s="138"/>
      <c r="P108" s="137"/>
      <c r="Q108" s="134">
        <v>14033055.42</v>
      </c>
      <c r="R108" s="134">
        <v>18659954.16</v>
      </c>
      <c r="S108" s="135">
        <v>-4626898.74</v>
      </c>
      <c r="T108" s="136">
        <v>-0.24795874096616752</v>
      </c>
      <c r="U108" s="137"/>
      <c r="V108" s="134">
        <v>53538422.980000004</v>
      </c>
      <c r="W108" s="134">
        <v>71321160.019999996</v>
      </c>
      <c r="X108" s="135">
        <v>-17782737.039999992</v>
      </c>
      <c r="Y108" s="136">
        <v>-0.2493332558670292</v>
      </c>
      <c r="Z108" s="139"/>
      <c r="AA108" s="140">
        <v>5436670.2599999998</v>
      </c>
      <c r="AB108" s="141"/>
      <c r="AC108" s="142">
        <v>7727021.0899999999</v>
      </c>
      <c r="AD108" s="142">
        <v>5549895.0199999996</v>
      </c>
      <c r="AE108" s="142">
        <v>5383038.0499999998</v>
      </c>
      <c r="AF108" s="142">
        <v>1891047.48</v>
      </c>
      <c r="AG108" s="142">
        <v>4570727.47</v>
      </c>
      <c r="AH108" s="142">
        <v>4399778.54</v>
      </c>
      <c r="AI108" s="142">
        <v>7075938.8700000001</v>
      </c>
      <c r="AJ108" s="142">
        <v>6680651.1600000001</v>
      </c>
      <c r="AK108" s="142">
        <v>5931445.8200000003</v>
      </c>
      <c r="AL108" s="142">
        <v>4944600.7699999996</v>
      </c>
      <c r="AM108" s="142">
        <v>3055006.33</v>
      </c>
      <c r="AN108" s="142">
        <v>956171.12</v>
      </c>
      <c r="AO108" s="141"/>
      <c r="AP108" s="142">
        <v>2764535.56</v>
      </c>
      <c r="AQ108" s="142">
        <v>6871705.6299999999</v>
      </c>
      <c r="AR108" s="142">
        <v>4396814.2300000004</v>
      </c>
      <c r="AS108" s="142">
        <v>0</v>
      </c>
      <c r="AT108" s="142">
        <v>0</v>
      </c>
      <c r="AU108" s="142">
        <v>0</v>
      </c>
      <c r="AV108" s="142">
        <v>0</v>
      </c>
      <c r="AW108" s="142">
        <v>0</v>
      </c>
      <c r="AX108" s="142">
        <v>0</v>
      </c>
      <c r="AY108" s="142">
        <v>0</v>
      </c>
      <c r="AZ108" s="142">
        <v>0</v>
      </c>
      <c r="BA108" s="142">
        <v>0</v>
      </c>
    </row>
    <row r="109" spans="1:53" s="129" customFormat="1" outlineLevel="2">
      <c r="A109" s="129" t="s">
        <v>466</v>
      </c>
      <c r="B109" s="130" t="s">
        <v>467</v>
      </c>
      <c r="C109" s="131" t="s">
        <v>468</v>
      </c>
      <c r="D109" s="132"/>
      <c r="E109" s="133"/>
      <c r="F109" s="134">
        <v>229399.5</v>
      </c>
      <c r="G109" s="134">
        <v>275324.78000000003</v>
      </c>
      <c r="H109" s="135">
        <v>-45925.280000000028</v>
      </c>
      <c r="I109" s="136">
        <v>-0.16680401960186811</v>
      </c>
      <c r="J109" s="137"/>
      <c r="K109" s="134">
        <v>738543</v>
      </c>
      <c r="L109" s="134">
        <v>790091.20000000007</v>
      </c>
      <c r="M109" s="135">
        <v>-51548.20000000007</v>
      </c>
      <c r="N109" s="136">
        <v>-6.5243354184934682E-2</v>
      </c>
      <c r="O109" s="138"/>
      <c r="P109" s="137"/>
      <c r="Q109" s="134">
        <v>738543</v>
      </c>
      <c r="R109" s="134">
        <v>790091.20000000007</v>
      </c>
      <c r="S109" s="135">
        <v>-51548.20000000007</v>
      </c>
      <c r="T109" s="136">
        <v>-6.5243354184934682E-2</v>
      </c>
      <c r="U109" s="137"/>
      <c r="V109" s="134">
        <v>2202038.35</v>
      </c>
      <c r="W109" s="134">
        <v>3481360.3800000004</v>
      </c>
      <c r="X109" s="135">
        <v>-1279322.0300000003</v>
      </c>
      <c r="Y109" s="136">
        <v>-0.36747762091783215</v>
      </c>
      <c r="Z109" s="139"/>
      <c r="AA109" s="140">
        <v>171232.35</v>
      </c>
      <c r="AB109" s="141"/>
      <c r="AC109" s="142">
        <v>383838.63</v>
      </c>
      <c r="AD109" s="142">
        <v>130927.79000000001</v>
      </c>
      <c r="AE109" s="142">
        <v>275324.78000000003</v>
      </c>
      <c r="AF109" s="142">
        <v>89650.19</v>
      </c>
      <c r="AG109" s="142">
        <v>191450.17</v>
      </c>
      <c r="AH109" s="142">
        <v>160800.68</v>
      </c>
      <c r="AI109" s="142">
        <v>246870.22</v>
      </c>
      <c r="AJ109" s="142">
        <v>199994.05000000002</v>
      </c>
      <c r="AK109" s="142">
        <v>223811.69</v>
      </c>
      <c r="AL109" s="142">
        <v>179998.78</v>
      </c>
      <c r="AM109" s="142">
        <v>121891.44</v>
      </c>
      <c r="AN109" s="142">
        <v>49028.130000000005</v>
      </c>
      <c r="AO109" s="141"/>
      <c r="AP109" s="142">
        <v>145301.51999999999</v>
      </c>
      <c r="AQ109" s="142">
        <v>363841.98</v>
      </c>
      <c r="AR109" s="142">
        <v>229399.5</v>
      </c>
      <c r="AS109" s="142">
        <v>0</v>
      </c>
      <c r="AT109" s="142">
        <v>0</v>
      </c>
      <c r="AU109" s="142">
        <v>0</v>
      </c>
      <c r="AV109" s="142">
        <v>0</v>
      </c>
      <c r="AW109" s="142">
        <v>0</v>
      </c>
      <c r="AX109" s="142">
        <v>0</v>
      </c>
      <c r="AY109" s="142">
        <v>0</v>
      </c>
      <c r="AZ109" s="142">
        <v>0</v>
      </c>
      <c r="BA109" s="142">
        <v>0</v>
      </c>
    </row>
    <row r="110" spans="1:53" s="129" customFormat="1" outlineLevel="2">
      <c r="A110" s="129" t="s">
        <v>469</v>
      </c>
      <c r="B110" s="130" t="s">
        <v>470</v>
      </c>
      <c r="C110" s="131" t="s">
        <v>471</v>
      </c>
      <c r="D110" s="132"/>
      <c r="E110" s="133"/>
      <c r="F110" s="134">
        <v>1166924.1400000001</v>
      </c>
      <c r="G110" s="134">
        <v>-410311.51</v>
      </c>
      <c r="H110" s="135">
        <v>1577235.6500000001</v>
      </c>
      <c r="I110" s="136">
        <v>3.8439956266398672</v>
      </c>
      <c r="J110" s="137"/>
      <c r="K110" s="134">
        <v>3323806.89</v>
      </c>
      <c r="L110" s="134">
        <v>2937482.49</v>
      </c>
      <c r="M110" s="135">
        <v>386324.39999999991</v>
      </c>
      <c r="N110" s="136">
        <v>0.13151547330585106</v>
      </c>
      <c r="O110" s="138"/>
      <c r="P110" s="137"/>
      <c r="Q110" s="134">
        <v>3323806.89</v>
      </c>
      <c r="R110" s="134">
        <v>2937482.49</v>
      </c>
      <c r="S110" s="135">
        <v>386324.39999999991</v>
      </c>
      <c r="T110" s="136">
        <v>0.13151547330585106</v>
      </c>
      <c r="U110" s="137"/>
      <c r="V110" s="134">
        <v>2988120.6500000004</v>
      </c>
      <c r="W110" s="134">
        <v>6207397.7800000003</v>
      </c>
      <c r="X110" s="135">
        <v>-3219277.13</v>
      </c>
      <c r="Y110" s="136">
        <v>-0.51861943508315</v>
      </c>
      <c r="Z110" s="139"/>
      <c r="AA110" s="140">
        <v>1681647</v>
      </c>
      <c r="AB110" s="141"/>
      <c r="AC110" s="142">
        <v>1856477</v>
      </c>
      <c r="AD110" s="142">
        <v>1491317</v>
      </c>
      <c r="AE110" s="142">
        <v>-410311.51</v>
      </c>
      <c r="AF110" s="142">
        <v>-702775.49</v>
      </c>
      <c r="AG110" s="142">
        <v>626840</v>
      </c>
      <c r="AH110" s="142">
        <v>-153766</v>
      </c>
      <c r="AI110" s="142">
        <v>-1207942</v>
      </c>
      <c r="AJ110" s="142">
        <v>2340032</v>
      </c>
      <c r="AK110" s="142">
        <v>-375649.8</v>
      </c>
      <c r="AL110" s="142">
        <v>-943648.20000000007</v>
      </c>
      <c r="AM110" s="142">
        <v>-1441771</v>
      </c>
      <c r="AN110" s="142">
        <v>1522994.25</v>
      </c>
      <c r="AO110" s="141"/>
      <c r="AP110" s="142">
        <v>2250799.75</v>
      </c>
      <c r="AQ110" s="142">
        <v>-93917</v>
      </c>
      <c r="AR110" s="142">
        <v>1166924.1400000001</v>
      </c>
      <c r="AS110" s="142">
        <v>-1017149.14</v>
      </c>
      <c r="AT110" s="142">
        <v>-2529304</v>
      </c>
      <c r="AU110" s="142">
        <v>0</v>
      </c>
      <c r="AV110" s="142">
        <v>0</v>
      </c>
      <c r="AW110" s="142">
        <v>0</v>
      </c>
      <c r="AX110" s="142">
        <v>0</v>
      </c>
      <c r="AY110" s="142">
        <v>0</v>
      </c>
      <c r="AZ110" s="142">
        <v>0</v>
      </c>
      <c r="BA110" s="142">
        <v>0</v>
      </c>
    </row>
    <row r="111" spans="1:53" s="129" customFormat="1" outlineLevel="2">
      <c r="A111" s="129" t="s">
        <v>472</v>
      </c>
      <c r="B111" s="130" t="s">
        <v>473</v>
      </c>
      <c r="C111" s="131" t="s">
        <v>474</v>
      </c>
      <c r="D111" s="132"/>
      <c r="E111" s="133"/>
      <c r="F111" s="134">
        <v>0</v>
      </c>
      <c r="G111" s="134">
        <v>0</v>
      </c>
      <c r="H111" s="135">
        <v>0</v>
      </c>
      <c r="I111" s="136">
        <v>0</v>
      </c>
      <c r="J111" s="137"/>
      <c r="K111" s="134">
        <v>0</v>
      </c>
      <c r="L111" s="134">
        <v>0</v>
      </c>
      <c r="M111" s="135">
        <v>0</v>
      </c>
      <c r="N111" s="136">
        <v>0</v>
      </c>
      <c r="O111" s="138"/>
      <c r="P111" s="137"/>
      <c r="Q111" s="134">
        <v>0</v>
      </c>
      <c r="R111" s="134">
        <v>0</v>
      </c>
      <c r="S111" s="135">
        <v>0</v>
      </c>
      <c r="T111" s="136">
        <v>0</v>
      </c>
      <c r="U111" s="137"/>
      <c r="V111" s="134">
        <v>-31408.29</v>
      </c>
      <c r="W111" s="134">
        <v>-156.55000000000001</v>
      </c>
      <c r="X111" s="135">
        <v>-31251.74</v>
      </c>
      <c r="Y111" s="136" t="s">
        <v>241</v>
      </c>
      <c r="Z111" s="139"/>
      <c r="AA111" s="140">
        <v>0</v>
      </c>
      <c r="AB111" s="141"/>
      <c r="AC111" s="142">
        <v>0</v>
      </c>
      <c r="AD111" s="142">
        <v>0</v>
      </c>
      <c r="AE111" s="142">
        <v>0</v>
      </c>
      <c r="AF111" s="142">
        <v>0</v>
      </c>
      <c r="AG111" s="142">
        <v>-3354.9500000000003</v>
      </c>
      <c r="AH111" s="142">
        <v>731.80000000000007</v>
      </c>
      <c r="AI111" s="142">
        <v>-2779.7400000000002</v>
      </c>
      <c r="AJ111" s="142">
        <v>0</v>
      </c>
      <c r="AK111" s="142">
        <v>0</v>
      </c>
      <c r="AL111" s="142">
        <v>-720.01</v>
      </c>
      <c r="AM111" s="142">
        <v>-12003.67</v>
      </c>
      <c r="AN111" s="142">
        <v>-13281.720000000001</v>
      </c>
      <c r="AO111" s="141"/>
      <c r="AP111" s="142">
        <v>0</v>
      </c>
      <c r="AQ111" s="142">
        <v>0</v>
      </c>
      <c r="AR111" s="142">
        <v>0</v>
      </c>
      <c r="AS111" s="142">
        <v>0</v>
      </c>
      <c r="AT111" s="142">
        <v>0</v>
      </c>
      <c r="AU111" s="142">
        <v>0</v>
      </c>
      <c r="AV111" s="142">
        <v>0</v>
      </c>
      <c r="AW111" s="142">
        <v>0</v>
      </c>
      <c r="AX111" s="142">
        <v>0</v>
      </c>
      <c r="AY111" s="142">
        <v>0</v>
      </c>
      <c r="AZ111" s="142">
        <v>0</v>
      </c>
      <c r="BA111" s="142">
        <v>0</v>
      </c>
    </row>
    <row r="112" spans="1:53" s="129" customFormat="1" outlineLevel="2">
      <c r="A112" s="129" t="s">
        <v>475</v>
      </c>
      <c r="B112" s="130" t="s">
        <v>476</v>
      </c>
      <c r="C112" s="131" t="s">
        <v>477</v>
      </c>
      <c r="D112" s="132"/>
      <c r="E112" s="133"/>
      <c r="F112" s="134">
        <v>0</v>
      </c>
      <c r="G112" s="134">
        <v>0</v>
      </c>
      <c r="H112" s="135">
        <v>0</v>
      </c>
      <c r="I112" s="136">
        <v>0</v>
      </c>
      <c r="J112" s="137"/>
      <c r="K112" s="134">
        <v>0</v>
      </c>
      <c r="L112" s="134">
        <v>-2533726.75</v>
      </c>
      <c r="M112" s="135">
        <v>2533726.75</v>
      </c>
      <c r="N112" s="136" t="s">
        <v>241</v>
      </c>
      <c r="O112" s="138"/>
      <c r="P112" s="137"/>
      <c r="Q112" s="134">
        <v>0</v>
      </c>
      <c r="R112" s="134">
        <v>-2533726.75</v>
      </c>
      <c r="S112" s="135">
        <v>2533726.75</v>
      </c>
      <c r="T112" s="136" t="s">
        <v>241</v>
      </c>
      <c r="U112" s="137"/>
      <c r="V112" s="134">
        <v>-1711458.1099999999</v>
      </c>
      <c r="W112" s="134">
        <v>-4750280.57</v>
      </c>
      <c r="X112" s="135">
        <v>3038822.4600000004</v>
      </c>
      <c r="Y112" s="136">
        <v>0.63971431060123685</v>
      </c>
      <c r="Z112" s="139"/>
      <c r="AA112" s="140">
        <v>-2169415.96</v>
      </c>
      <c r="AB112" s="141"/>
      <c r="AC112" s="142">
        <v>0</v>
      </c>
      <c r="AD112" s="142">
        <v>-2533726.75</v>
      </c>
      <c r="AE112" s="142">
        <v>0</v>
      </c>
      <c r="AF112" s="142">
        <v>0</v>
      </c>
      <c r="AG112" s="142">
        <v>0</v>
      </c>
      <c r="AH112" s="142">
        <v>0</v>
      </c>
      <c r="AI112" s="142">
        <v>0</v>
      </c>
      <c r="AJ112" s="142">
        <v>-1711458.1099999999</v>
      </c>
      <c r="AK112" s="142">
        <v>0</v>
      </c>
      <c r="AL112" s="142">
        <v>0</v>
      </c>
      <c r="AM112" s="142">
        <v>0</v>
      </c>
      <c r="AN112" s="142">
        <v>0</v>
      </c>
      <c r="AO112" s="141"/>
      <c r="AP112" s="142">
        <v>0</v>
      </c>
      <c r="AQ112" s="142">
        <v>0</v>
      </c>
      <c r="AR112" s="142">
        <v>0</v>
      </c>
      <c r="AS112" s="142">
        <v>0</v>
      </c>
      <c r="AT112" s="142">
        <v>0</v>
      </c>
      <c r="AU112" s="142">
        <v>0</v>
      </c>
      <c r="AV112" s="142">
        <v>0</v>
      </c>
      <c r="AW112" s="142">
        <v>0</v>
      </c>
      <c r="AX112" s="142">
        <v>0</v>
      </c>
      <c r="AY112" s="142">
        <v>0</v>
      </c>
      <c r="AZ112" s="142">
        <v>0</v>
      </c>
      <c r="BA112" s="142">
        <v>0</v>
      </c>
    </row>
    <row r="113" spans="1:53" s="129" customFormat="1" outlineLevel="2">
      <c r="A113" s="129" t="s">
        <v>478</v>
      </c>
      <c r="B113" s="130" t="s">
        <v>479</v>
      </c>
      <c r="C113" s="131" t="s">
        <v>480</v>
      </c>
      <c r="D113" s="132"/>
      <c r="E113" s="133"/>
      <c r="F113" s="134">
        <v>66708.570000000007</v>
      </c>
      <c r="G113" s="134">
        <v>100826.18000000001</v>
      </c>
      <c r="H113" s="135">
        <v>-34117.61</v>
      </c>
      <c r="I113" s="136">
        <v>-0.33838046824743334</v>
      </c>
      <c r="J113" s="137"/>
      <c r="K113" s="134">
        <v>419237.19</v>
      </c>
      <c r="L113" s="134">
        <v>435272.45</v>
      </c>
      <c r="M113" s="135">
        <v>-16035.260000000009</v>
      </c>
      <c r="N113" s="136">
        <v>-3.6839593224887099E-2</v>
      </c>
      <c r="O113" s="138"/>
      <c r="P113" s="137"/>
      <c r="Q113" s="134">
        <v>419237.19</v>
      </c>
      <c r="R113" s="134">
        <v>435272.45</v>
      </c>
      <c r="S113" s="135">
        <v>-16035.260000000009</v>
      </c>
      <c r="T113" s="136">
        <v>-3.6839593224887099E-2</v>
      </c>
      <c r="U113" s="137"/>
      <c r="V113" s="134">
        <v>2777089.64</v>
      </c>
      <c r="W113" s="134">
        <v>2514682.9</v>
      </c>
      <c r="X113" s="135">
        <v>262406.74000000022</v>
      </c>
      <c r="Y113" s="136">
        <v>0.10434983273636618</v>
      </c>
      <c r="Z113" s="139"/>
      <c r="AA113" s="140">
        <v>174423.69</v>
      </c>
      <c r="AB113" s="141"/>
      <c r="AC113" s="142">
        <v>81812.84</v>
      </c>
      <c r="AD113" s="142">
        <v>252633.43</v>
      </c>
      <c r="AE113" s="142">
        <v>100826.18000000001</v>
      </c>
      <c r="AF113" s="142">
        <v>142283.11000000002</v>
      </c>
      <c r="AG113" s="142">
        <v>47335.66</v>
      </c>
      <c r="AH113" s="142">
        <v>466862.2</v>
      </c>
      <c r="AI113" s="142">
        <v>416435.4</v>
      </c>
      <c r="AJ113" s="142">
        <v>131383.04000000001</v>
      </c>
      <c r="AK113" s="142">
        <v>342546.57</v>
      </c>
      <c r="AL113" s="142">
        <v>52443.590000000004</v>
      </c>
      <c r="AM113" s="142">
        <v>313574.21000000002</v>
      </c>
      <c r="AN113" s="142">
        <v>444988.67</v>
      </c>
      <c r="AO113" s="141"/>
      <c r="AP113" s="142">
        <v>255081.87</v>
      </c>
      <c r="AQ113" s="142">
        <v>97446.75</v>
      </c>
      <c r="AR113" s="142">
        <v>66708.570000000007</v>
      </c>
      <c r="AS113" s="142">
        <v>0</v>
      </c>
      <c r="AT113" s="142">
        <v>0</v>
      </c>
      <c r="AU113" s="142">
        <v>0</v>
      </c>
      <c r="AV113" s="142">
        <v>0</v>
      </c>
      <c r="AW113" s="142">
        <v>0</v>
      </c>
      <c r="AX113" s="142">
        <v>0</v>
      </c>
      <c r="AY113" s="142">
        <v>0</v>
      </c>
      <c r="AZ113" s="142">
        <v>0</v>
      </c>
      <c r="BA113" s="142">
        <v>0</v>
      </c>
    </row>
    <row r="114" spans="1:53" s="129" customFormat="1" outlineLevel="2">
      <c r="A114" s="129" t="s">
        <v>481</v>
      </c>
      <c r="B114" s="130" t="s">
        <v>482</v>
      </c>
      <c r="C114" s="131" t="s">
        <v>483</v>
      </c>
      <c r="D114" s="132"/>
      <c r="E114" s="133"/>
      <c r="F114" s="134">
        <v>0</v>
      </c>
      <c r="G114" s="134">
        <v>2731246.56</v>
      </c>
      <c r="H114" s="135">
        <v>-2731246.56</v>
      </c>
      <c r="I114" s="136" t="s">
        <v>241</v>
      </c>
      <c r="J114" s="137"/>
      <c r="K114" s="134">
        <v>1502280.65</v>
      </c>
      <c r="L114" s="134">
        <v>5679658.7000000002</v>
      </c>
      <c r="M114" s="135">
        <v>-4177378.0500000003</v>
      </c>
      <c r="N114" s="136">
        <v>-0.73549807667140288</v>
      </c>
      <c r="O114" s="138"/>
      <c r="P114" s="137"/>
      <c r="Q114" s="134">
        <v>1502280.65</v>
      </c>
      <c r="R114" s="134">
        <v>5679658.7000000002</v>
      </c>
      <c r="S114" s="135">
        <v>-4177378.0500000003</v>
      </c>
      <c r="T114" s="136">
        <v>-0.73549807667140288</v>
      </c>
      <c r="U114" s="137"/>
      <c r="V114" s="134">
        <v>20151198.759999998</v>
      </c>
      <c r="W114" s="134">
        <v>20837309.559999999</v>
      </c>
      <c r="X114" s="135">
        <v>-686110.80000000075</v>
      </c>
      <c r="Y114" s="136">
        <v>-3.2927033983172288E-2</v>
      </c>
      <c r="Z114" s="139"/>
      <c r="AA114" s="140">
        <v>-2806.62</v>
      </c>
      <c r="AB114" s="141"/>
      <c r="AC114" s="142">
        <v>1708891.5</v>
      </c>
      <c r="AD114" s="142">
        <v>1239520.6400000001</v>
      </c>
      <c r="AE114" s="142">
        <v>2731246.56</v>
      </c>
      <c r="AF114" s="142">
        <v>2830623.39</v>
      </c>
      <c r="AG114" s="142">
        <v>2123377.1800000002</v>
      </c>
      <c r="AH114" s="142">
        <v>1169244.02</v>
      </c>
      <c r="AI114" s="142">
        <v>3319501.01</v>
      </c>
      <c r="AJ114" s="142">
        <v>2786228.58</v>
      </c>
      <c r="AK114" s="142">
        <v>3113364.23</v>
      </c>
      <c r="AL114" s="142">
        <v>341860.78</v>
      </c>
      <c r="AM114" s="142">
        <v>995375.56</v>
      </c>
      <c r="AN114" s="142">
        <v>1969343.3599999999</v>
      </c>
      <c r="AO114" s="141"/>
      <c r="AP114" s="142">
        <v>1503719.85</v>
      </c>
      <c r="AQ114" s="142">
        <v>-1439.2</v>
      </c>
      <c r="AR114" s="142">
        <v>0</v>
      </c>
      <c r="AS114" s="142">
        <v>0</v>
      </c>
      <c r="AT114" s="142">
        <v>0</v>
      </c>
      <c r="AU114" s="142">
        <v>0</v>
      </c>
      <c r="AV114" s="142">
        <v>0</v>
      </c>
      <c r="AW114" s="142">
        <v>0</v>
      </c>
      <c r="AX114" s="142">
        <v>0</v>
      </c>
      <c r="AY114" s="142">
        <v>0</v>
      </c>
      <c r="AZ114" s="142">
        <v>0</v>
      </c>
      <c r="BA114" s="142">
        <v>0</v>
      </c>
    </row>
    <row r="115" spans="1:53" s="129" customFormat="1" outlineLevel="2">
      <c r="A115" s="129" t="s">
        <v>484</v>
      </c>
      <c r="B115" s="130" t="s">
        <v>485</v>
      </c>
      <c r="C115" s="131" t="s">
        <v>486</v>
      </c>
      <c r="D115" s="132"/>
      <c r="E115" s="133"/>
      <c r="F115" s="134">
        <v>0</v>
      </c>
      <c r="G115" s="134">
        <v>0</v>
      </c>
      <c r="H115" s="135">
        <v>0</v>
      </c>
      <c r="I115" s="136">
        <v>0</v>
      </c>
      <c r="J115" s="137"/>
      <c r="K115" s="134">
        <v>1162.3</v>
      </c>
      <c r="L115" s="134">
        <v>0</v>
      </c>
      <c r="M115" s="135">
        <v>1162.3</v>
      </c>
      <c r="N115" s="136" t="s">
        <v>241</v>
      </c>
      <c r="O115" s="138"/>
      <c r="P115" s="137"/>
      <c r="Q115" s="134">
        <v>1162.3</v>
      </c>
      <c r="R115" s="134">
        <v>0</v>
      </c>
      <c r="S115" s="135">
        <v>1162.3</v>
      </c>
      <c r="T115" s="136" t="s">
        <v>241</v>
      </c>
      <c r="U115" s="137"/>
      <c r="V115" s="134">
        <v>1162.3</v>
      </c>
      <c r="W115" s="134">
        <v>0</v>
      </c>
      <c r="X115" s="135">
        <v>1162.3</v>
      </c>
      <c r="Y115" s="136" t="s">
        <v>241</v>
      </c>
      <c r="Z115" s="139"/>
      <c r="AA115" s="140">
        <v>0</v>
      </c>
      <c r="AB115" s="141"/>
      <c r="AC115" s="142">
        <v>0</v>
      </c>
      <c r="AD115" s="142">
        <v>0</v>
      </c>
      <c r="AE115" s="142">
        <v>0</v>
      </c>
      <c r="AF115" s="142">
        <v>0</v>
      </c>
      <c r="AG115" s="142">
        <v>0</v>
      </c>
      <c r="AH115" s="142">
        <v>0</v>
      </c>
      <c r="AI115" s="142">
        <v>0</v>
      </c>
      <c r="AJ115" s="142">
        <v>0</v>
      </c>
      <c r="AK115" s="142">
        <v>0</v>
      </c>
      <c r="AL115" s="142">
        <v>0</v>
      </c>
      <c r="AM115" s="142">
        <v>0</v>
      </c>
      <c r="AN115" s="142">
        <v>0</v>
      </c>
      <c r="AO115" s="141"/>
      <c r="AP115" s="142">
        <v>1162.31</v>
      </c>
      <c r="AQ115" s="142">
        <v>-0.01</v>
      </c>
      <c r="AR115" s="142">
        <v>0</v>
      </c>
      <c r="AS115" s="142">
        <v>0</v>
      </c>
      <c r="AT115" s="142">
        <v>0</v>
      </c>
      <c r="AU115" s="142">
        <v>0</v>
      </c>
      <c r="AV115" s="142">
        <v>0</v>
      </c>
      <c r="AW115" s="142">
        <v>0</v>
      </c>
      <c r="AX115" s="142">
        <v>0</v>
      </c>
      <c r="AY115" s="142">
        <v>0</v>
      </c>
      <c r="AZ115" s="142">
        <v>0</v>
      </c>
      <c r="BA115" s="142">
        <v>0</v>
      </c>
    </row>
    <row r="116" spans="1:53" s="129" customFormat="1" outlineLevel="2">
      <c r="A116" s="129" t="s">
        <v>487</v>
      </c>
      <c r="B116" s="130" t="s">
        <v>488</v>
      </c>
      <c r="C116" s="131" t="s">
        <v>489</v>
      </c>
      <c r="D116" s="132"/>
      <c r="E116" s="133"/>
      <c r="F116" s="134">
        <v>40403.67</v>
      </c>
      <c r="G116" s="134">
        <v>23140.77</v>
      </c>
      <c r="H116" s="135">
        <v>17262.899999999998</v>
      </c>
      <c r="I116" s="136">
        <v>0.74599505548000333</v>
      </c>
      <c r="J116" s="137"/>
      <c r="K116" s="134">
        <v>104473.03</v>
      </c>
      <c r="L116" s="134">
        <v>97828.78</v>
      </c>
      <c r="M116" s="135">
        <v>6644.25</v>
      </c>
      <c r="N116" s="136">
        <v>6.7917130316865859E-2</v>
      </c>
      <c r="O116" s="138"/>
      <c r="P116" s="137"/>
      <c r="Q116" s="134">
        <v>104473.03</v>
      </c>
      <c r="R116" s="134">
        <v>97828.78</v>
      </c>
      <c r="S116" s="135">
        <v>6644.25</v>
      </c>
      <c r="T116" s="136">
        <v>6.7917130316865859E-2</v>
      </c>
      <c r="U116" s="137"/>
      <c r="V116" s="134">
        <v>378543.69999999995</v>
      </c>
      <c r="W116" s="134">
        <v>398308.66000000003</v>
      </c>
      <c r="X116" s="135">
        <v>-19764.960000000079</v>
      </c>
      <c r="Y116" s="136">
        <v>-4.9622220114421009E-2</v>
      </c>
      <c r="Z116" s="139"/>
      <c r="AA116" s="140">
        <v>19154.23</v>
      </c>
      <c r="AB116" s="141"/>
      <c r="AC116" s="142">
        <v>38484.660000000003</v>
      </c>
      <c r="AD116" s="142">
        <v>36203.35</v>
      </c>
      <c r="AE116" s="142">
        <v>23140.77</v>
      </c>
      <c r="AF116" s="142">
        <v>18873.939999999999</v>
      </c>
      <c r="AG116" s="142">
        <v>22381.27</v>
      </c>
      <c r="AH116" s="142">
        <v>24799.4</v>
      </c>
      <c r="AI116" s="142">
        <v>28925.3</v>
      </c>
      <c r="AJ116" s="142">
        <v>45635.44</v>
      </c>
      <c r="AK116" s="142">
        <v>27562.49</v>
      </c>
      <c r="AL116" s="142">
        <v>37764.9</v>
      </c>
      <c r="AM116" s="142">
        <v>23534.5</v>
      </c>
      <c r="AN116" s="142">
        <v>44593.43</v>
      </c>
      <c r="AO116" s="141"/>
      <c r="AP116" s="142">
        <v>38685.550000000003</v>
      </c>
      <c r="AQ116" s="142">
        <v>25383.81</v>
      </c>
      <c r="AR116" s="142">
        <v>40403.67</v>
      </c>
      <c r="AS116" s="142">
        <v>-20383.850000000002</v>
      </c>
      <c r="AT116" s="142">
        <v>0</v>
      </c>
      <c r="AU116" s="142">
        <v>0</v>
      </c>
      <c r="AV116" s="142">
        <v>0</v>
      </c>
      <c r="AW116" s="142">
        <v>0</v>
      </c>
      <c r="AX116" s="142">
        <v>0</v>
      </c>
      <c r="AY116" s="142">
        <v>0</v>
      </c>
      <c r="AZ116" s="142">
        <v>0</v>
      </c>
      <c r="BA116" s="142">
        <v>0</v>
      </c>
    </row>
    <row r="117" spans="1:53" s="129" customFormat="1" outlineLevel="2">
      <c r="A117" s="129" t="s">
        <v>490</v>
      </c>
      <c r="B117" s="130" t="s">
        <v>491</v>
      </c>
      <c r="C117" s="131" t="s">
        <v>492</v>
      </c>
      <c r="D117" s="132"/>
      <c r="E117" s="133"/>
      <c r="F117" s="134">
        <v>-4907.24</v>
      </c>
      <c r="G117" s="134">
        <v>-160583.5</v>
      </c>
      <c r="H117" s="135">
        <v>155676.26</v>
      </c>
      <c r="I117" s="136">
        <v>0.9694411941451021</v>
      </c>
      <c r="J117" s="137"/>
      <c r="K117" s="134">
        <v>-79623.240000000005</v>
      </c>
      <c r="L117" s="134">
        <v>-314208.69</v>
      </c>
      <c r="M117" s="135">
        <v>234585.45</v>
      </c>
      <c r="N117" s="136">
        <v>0.74659122254066246</v>
      </c>
      <c r="O117" s="138"/>
      <c r="P117" s="137"/>
      <c r="Q117" s="134">
        <v>-79623.240000000005</v>
      </c>
      <c r="R117" s="134">
        <v>-314208.69</v>
      </c>
      <c r="S117" s="135">
        <v>234585.45</v>
      </c>
      <c r="T117" s="136">
        <v>0.74659122254066246</v>
      </c>
      <c r="U117" s="137"/>
      <c r="V117" s="134">
        <v>-573604.65</v>
      </c>
      <c r="W117" s="134">
        <v>-728053.69</v>
      </c>
      <c r="X117" s="135">
        <v>154449.03999999992</v>
      </c>
      <c r="Y117" s="136">
        <v>0.21213962942760434</v>
      </c>
      <c r="Z117" s="139"/>
      <c r="AA117" s="140">
        <v>0</v>
      </c>
      <c r="AB117" s="141"/>
      <c r="AC117" s="142">
        <v>-56646.559999999998</v>
      </c>
      <c r="AD117" s="142">
        <v>-96978.63</v>
      </c>
      <c r="AE117" s="142">
        <v>-160583.5</v>
      </c>
      <c r="AF117" s="142">
        <v>-64401.22</v>
      </c>
      <c r="AG117" s="142">
        <v>-31328.32</v>
      </c>
      <c r="AH117" s="142">
        <v>-40861.01</v>
      </c>
      <c r="AI117" s="142">
        <v>-50081.06</v>
      </c>
      <c r="AJ117" s="142">
        <v>-82019.960000000006</v>
      </c>
      <c r="AK117" s="142">
        <v>-73672.2</v>
      </c>
      <c r="AL117" s="142">
        <v>-75362.7</v>
      </c>
      <c r="AM117" s="142">
        <v>-37828.090000000004</v>
      </c>
      <c r="AN117" s="142">
        <v>-38426.85</v>
      </c>
      <c r="AO117" s="141"/>
      <c r="AP117" s="142">
        <v>-9518.77</v>
      </c>
      <c r="AQ117" s="142">
        <v>-65197.23</v>
      </c>
      <c r="AR117" s="142">
        <v>-4907.24</v>
      </c>
      <c r="AS117" s="142">
        <v>0</v>
      </c>
      <c r="AT117" s="142">
        <v>0</v>
      </c>
      <c r="AU117" s="142">
        <v>0</v>
      </c>
      <c r="AV117" s="142">
        <v>0</v>
      </c>
      <c r="AW117" s="142">
        <v>0</v>
      </c>
      <c r="AX117" s="142">
        <v>0</v>
      </c>
      <c r="AY117" s="142">
        <v>0</v>
      </c>
      <c r="AZ117" s="142">
        <v>0</v>
      </c>
      <c r="BA117" s="142">
        <v>0</v>
      </c>
    </row>
    <row r="118" spans="1:53" s="129" customFormat="1" outlineLevel="2">
      <c r="A118" s="129" t="s">
        <v>493</v>
      </c>
      <c r="B118" s="130" t="s">
        <v>494</v>
      </c>
      <c r="C118" s="131" t="s">
        <v>495</v>
      </c>
      <c r="D118" s="132"/>
      <c r="E118" s="133"/>
      <c r="F118" s="134">
        <v>0</v>
      </c>
      <c r="G118" s="134">
        <v>-23907.71</v>
      </c>
      <c r="H118" s="135">
        <v>23907.71</v>
      </c>
      <c r="I118" s="136" t="s">
        <v>241</v>
      </c>
      <c r="J118" s="137"/>
      <c r="K118" s="134">
        <v>0</v>
      </c>
      <c r="L118" s="134">
        <v>-67097.040000000008</v>
      </c>
      <c r="M118" s="135">
        <v>67097.040000000008</v>
      </c>
      <c r="N118" s="136" t="s">
        <v>241</v>
      </c>
      <c r="O118" s="138"/>
      <c r="P118" s="137"/>
      <c r="Q118" s="134">
        <v>0</v>
      </c>
      <c r="R118" s="134">
        <v>-67097.040000000008</v>
      </c>
      <c r="S118" s="135">
        <v>67097.040000000008</v>
      </c>
      <c r="T118" s="136" t="s">
        <v>241</v>
      </c>
      <c r="U118" s="137"/>
      <c r="V118" s="134">
        <v>37450.58</v>
      </c>
      <c r="W118" s="134">
        <v>-325736.46999999997</v>
      </c>
      <c r="X118" s="135">
        <v>363187.05</v>
      </c>
      <c r="Y118" s="136">
        <v>1.11497202017324</v>
      </c>
      <c r="Z118" s="139"/>
      <c r="AA118" s="140">
        <v>-51825.47</v>
      </c>
      <c r="AB118" s="141"/>
      <c r="AC118" s="142">
        <v>-22918.99</v>
      </c>
      <c r="AD118" s="142">
        <v>-20270.34</v>
      </c>
      <c r="AE118" s="142">
        <v>-23907.71</v>
      </c>
      <c r="AF118" s="142">
        <v>0</v>
      </c>
      <c r="AG118" s="142">
        <v>0</v>
      </c>
      <c r="AH118" s="142">
        <v>0</v>
      </c>
      <c r="AI118" s="142">
        <v>0</v>
      </c>
      <c r="AJ118" s="142">
        <v>0</v>
      </c>
      <c r="AK118" s="142">
        <v>0</v>
      </c>
      <c r="AL118" s="142">
        <v>37450.58</v>
      </c>
      <c r="AM118" s="142">
        <v>0</v>
      </c>
      <c r="AN118" s="142">
        <v>0</v>
      </c>
      <c r="AO118" s="141"/>
      <c r="AP118" s="142">
        <v>0</v>
      </c>
      <c r="AQ118" s="142">
        <v>0</v>
      </c>
      <c r="AR118" s="142">
        <v>0</v>
      </c>
      <c r="AS118" s="142">
        <v>0</v>
      </c>
      <c r="AT118" s="142">
        <v>0</v>
      </c>
      <c r="AU118" s="142">
        <v>0</v>
      </c>
      <c r="AV118" s="142">
        <v>0</v>
      </c>
      <c r="AW118" s="142">
        <v>0</v>
      </c>
      <c r="AX118" s="142">
        <v>0</v>
      </c>
      <c r="AY118" s="142">
        <v>0</v>
      </c>
      <c r="AZ118" s="142">
        <v>0</v>
      </c>
      <c r="BA118" s="142">
        <v>0</v>
      </c>
    </row>
    <row r="119" spans="1:53" s="129" customFormat="1" outlineLevel="2">
      <c r="A119" s="129" t="s">
        <v>496</v>
      </c>
      <c r="B119" s="130" t="s">
        <v>497</v>
      </c>
      <c r="C119" s="131" t="s">
        <v>498</v>
      </c>
      <c r="D119" s="132"/>
      <c r="E119" s="133"/>
      <c r="F119" s="134">
        <v>557496</v>
      </c>
      <c r="G119" s="134">
        <v>433728.02</v>
      </c>
      <c r="H119" s="135">
        <v>123767.97999999998</v>
      </c>
      <c r="I119" s="136">
        <v>0.2853585064667945</v>
      </c>
      <c r="J119" s="137"/>
      <c r="K119" s="134">
        <v>1555704</v>
      </c>
      <c r="L119" s="134">
        <v>1529754.29</v>
      </c>
      <c r="M119" s="135">
        <v>25949.709999999963</v>
      </c>
      <c r="N119" s="136">
        <v>1.6963318991574758E-2</v>
      </c>
      <c r="O119" s="138"/>
      <c r="P119" s="137"/>
      <c r="Q119" s="134">
        <v>1555704</v>
      </c>
      <c r="R119" s="134">
        <v>1529754.29</v>
      </c>
      <c r="S119" s="135">
        <v>25949.709999999963</v>
      </c>
      <c r="T119" s="136">
        <v>1.6963318991574758E-2</v>
      </c>
      <c r="U119" s="137"/>
      <c r="V119" s="134">
        <v>6075143.9800000004</v>
      </c>
      <c r="W119" s="134">
        <v>6586621.5800000001</v>
      </c>
      <c r="X119" s="135">
        <v>-511477.59999999963</v>
      </c>
      <c r="Y119" s="136">
        <v>-7.7654013334101338E-2</v>
      </c>
      <c r="Z119" s="139"/>
      <c r="AA119" s="140">
        <v>579599.98</v>
      </c>
      <c r="AB119" s="141"/>
      <c r="AC119" s="142">
        <v>559626.27</v>
      </c>
      <c r="AD119" s="142">
        <v>536400</v>
      </c>
      <c r="AE119" s="142">
        <v>433728.02</v>
      </c>
      <c r="AF119" s="142">
        <v>493271.99</v>
      </c>
      <c r="AG119" s="142">
        <v>506592</v>
      </c>
      <c r="AH119" s="142">
        <v>494567.99</v>
      </c>
      <c r="AI119" s="142">
        <v>506664</v>
      </c>
      <c r="AJ119" s="142">
        <v>511272</v>
      </c>
      <c r="AK119" s="142">
        <v>494568</v>
      </c>
      <c r="AL119" s="142">
        <v>508968</v>
      </c>
      <c r="AM119" s="142">
        <v>494568</v>
      </c>
      <c r="AN119" s="142">
        <v>508968</v>
      </c>
      <c r="AO119" s="141"/>
      <c r="AP119" s="142">
        <v>515016</v>
      </c>
      <c r="AQ119" s="142">
        <v>483192</v>
      </c>
      <c r="AR119" s="142">
        <v>557496</v>
      </c>
      <c r="AS119" s="142">
        <v>-534744</v>
      </c>
      <c r="AT119" s="142">
        <v>0</v>
      </c>
      <c r="AU119" s="142">
        <v>0</v>
      </c>
      <c r="AV119" s="142">
        <v>0</v>
      </c>
      <c r="AW119" s="142">
        <v>0</v>
      </c>
      <c r="AX119" s="142">
        <v>0</v>
      </c>
      <c r="AY119" s="142">
        <v>0</v>
      </c>
      <c r="AZ119" s="142">
        <v>0</v>
      </c>
      <c r="BA119" s="142">
        <v>0</v>
      </c>
    </row>
    <row r="120" spans="1:53" s="129" customFormat="1" outlineLevel="2">
      <c r="A120" s="129" t="s">
        <v>499</v>
      </c>
      <c r="B120" s="130" t="s">
        <v>500</v>
      </c>
      <c r="C120" s="131" t="s">
        <v>501</v>
      </c>
      <c r="D120" s="132"/>
      <c r="E120" s="133"/>
      <c r="F120" s="134">
        <v>0</v>
      </c>
      <c r="G120" s="134">
        <v>0</v>
      </c>
      <c r="H120" s="135">
        <v>0</v>
      </c>
      <c r="I120" s="136">
        <v>0</v>
      </c>
      <c r="J120" s="137"/>
      <c r="K120" s="134">
        <v>0</v>
      </c>
      <c r="L120" s="134">
        <v>0</v>
      </c>
      <c r="M120" s="135">
        <v>0</v>
      </c>
      <c r="N120" s="136">
        <v>0</v>
      </c>
      <c r="O120" s="138"/>
      <c r="P120" s="137"/>
      <c r="Q120" s="134">
        <v>0</v>
      </c>
      <c r="R120" s="134">
        <v>0</v>
      </c>
      <c r="S120" s="135">
        <v>0</v>
      </c>
      <c r="T120" s="136">
        <v>0</v>
      </c>
      <c r="U120" s="137"/>
      <c r="V120" s="134">
        <v>1772.7</v>
      </c>
      <c r="W120" s="134">
        <v>-41746.5</v>
      </c>
      <c r="X120" s="135">
        <v>43519.199999999997</v>
      </c>
      <c r="Y120" s="136">
        <v>1.0424634400488664</v>
      </c>
      <c r="Z120" s="139"/>
      <c r="AA120" s="140">
        <v>0</v>
      </c>
      <c r="AB120" s="141"/>
      <c r="AC120" s="142">
        <v>0</v>
      </c>
      <c r="AD120" s="142">
        <v>0</v>
      </c>
      <c r="AE120" s="142">
        <v>0</v>
      </c>
      <c r="AF120" s="142">
        <v>0</v>
      </c>
      <c r="AG120" s="142">
        <v>4309.2</v>
      </c>
      <c r="AH120" s="142">
        <v>0</v>
      </c>
      <c r="AI120" s="142">
        <v>0</v>
      </c>
      <c r="AJ120" s="142">
        <v>1290</v>
      </c>
      <c r="AK120" s="142">
        <v>0</v>
      </c>
      <c r="AL120" s="142">
        <v>-4609.5</v>
      </c>
      <c r="AM120" s="142">
        <v>783</v>
      </c>
      <c r="AN120" s="142">
        <v>0</v>
      </c>
      <c r="AO120" s="141"/>
      <c r="AP120" s="142">
        <v>0</v>
      </c>
      <c r="AQ120" s="142">
        <v>0</v>
      </c>
      <c r="AR120" s="142">
        <v>0</v>
      </c>
      <c r="AS120" s="142">
        <v>0</v>
      </c>
      <c r="AT120" s="142">
        <v>0</v>
      </c>
      <c r="AU120" s="142">
        <v>0</v>
      </c>
      <c r="AV120" s="142">
        <v>0</v>
      </c>
      <c r="AW120" s="142">
        <v>0</v>
      </c>
      <c r="AX120" s="142">
        <v>0</v>
      </c>
      <c r="AY120" s="142">
        <v>0</v>
      </c>
      <c r="AZ120" s="142">
        <v>0</v>
      </c>
      <c r="BA120" s="142">
        <v>0</v>
      </c>
    </row>
    <row r="121" spans="1:53" s="206" customFormat="1" outlineLevel="1">
      <c r="A121" s="206" t="s">
        <v>502</v>
      </c>
      <c r="B121" s="207"/>
      <c r="C121" s="208" t="s">
        <v>503</v>
      </c>
      <c r="D121" s="222"/>
      <c r="E121" s="222"/>
      <c r="F121" s="210">
        <v>6994243.0300000012</v>
      </c>
      <c r="G121" s="210">
        <v>8834523.4099999983</v>
      </c>
      <c r="H121" s="230">
        <v>-1840280.3799999971</v>
      </c>
      <c r="I121" s="231">
        <v>-0.20830556381988211</v>
      </c>
      <c r="J121" s="224"/>
      <c r="K121" s="210">
        <v>22853149.990000002</v>
      </c>
      <c r="L121" s="210">
        <v>28435970.389999997</v>
      </c>
      <c r="M121" s="230">
        <v>-5582820.3999999948</v>
      </c>
      <c r="N121" s="225">
        <v>-0.19632951938799637</v>
      </c>
      <c r="O121" s="226"/>
      <c r="P121" s="226"/>
      <c r="Q121" s="210">
        <v>22853149.990000002</v>
      </c>
      <c r="R121" s="210">
        <v>28435970.389999997</v>
      </c>
      <c r="S121" s="230">
        <v>-5582820.3999999948</v>
      </c>
      <c r="T121" s="231">
        <v>-0.19632951938799637</v>
      </c>
      <c r="U121" s="226"/>
      <c r="V121" s="210">
        <v>91192290.070000023</v>
      </c>
      <c r="W121" s="210">
        <v>110600531.46000001</v>
      </c>
      <c r="X121" s="230">
        <v>-19408241.389999986</v>
      </c>
      <c r="Y121" s="225">
        <v>-0.17548054366284133</v>
      </c>
      <c r="AA121" s="228">
        <v>6224396.5099999998</v>
      </c>
      <c r="AB121" s="229"/>
      <c r="AC121" s="210">
        <v>12634327.809999999</v>
      </c>
      <c r="AD121" s="210">
        <v>6967119.169999999</v>
      </c>
      <c r="AE121" s="210">
        <v>8834523.4099999983</v>
      </c>
      <c r="AF121" s="210">
        <v>5287996.6800000016</v>
      </c>
      <c r="AG121" s="210">
        <v>8329544.2499999991</v>
      </c>
      <c r="AH121" s="210">
        <v>6901350.1799999997</v>
      </c>
      <c r="AI121" s="210">
        <v>10775692.08</v>
      </c>
      <c r="AJ121" s="210">
        <v>11374244.049999999</v>
      </c>
      <c r="AK121" s="210">
        <v>9906579.1800000016</v>
      </c>
      <c r="AL121" s="210">
        <v>5955757.5500000007</v>
      </c>
      <c r="AM121" s="210">
        <v>3860256.54</v>
      </c>
      <c r="AN121" s="210">
        <v>5947719.5700000003</v>
      </c>
      <c r="AO121" s="229"/>
      <c r="AP121" s="210">
        <v>7800600.5199999996</v>
      </c>
      <c r="AQ121" s="210">
        <v>8058306.4399999995</v>
      </c>
      <c r="AR121" s="210">
        <v>6994243.0300000012</v>
      </c>
      <c r="AS121" s="210">
        <v>-1898084.6900000002</v>
      </c>
      <c r="AT121" s="210">
        <v>-2529304</v>
      </c>
      <c r="AU121" s="210">
        <v>0</v>
      </c>
      <c r="AV121" s="210">
        <v>0</v>
      </c>
      <c r="AW121" s="210">
        <v>0</v>
      </c>
      <c r="AX121" s="210">
        <v>0</v>
      </c>
      <c r="AY121" s="210">
        <v>0</v>
      </c>
      <c r="AZ121" s="210">
        <v>0</v>
      </c>
      <c r="BA121" s="210">
        <v>0</v>
      </c>
    </row>
    <row r="122" spans="1:53" s="206" customFormat="1" ht="0.75" customHeight="1" outlineLevel="2">
      <c r="B122" s="207"/>
      <c r="C122" s="208"/>
      <c r="D122" s="222"/>
      <c r="E122" s="222"/>
      <c r="F122" s="210"/>
      <c r="G122" s="210"/>
      <c r="H122" s="230"/>
      <c r="I122" s="231"/>
      <c r="J122" s="224"/>
      <c r="K122" s="210"/>
      <c r="L122" s="210"/>
      <c r="M122" s="230"/>
      <c r="N122" s="225"/>
      <c r="O122" s="226"/>
      <c r="P122" s="226"/>
      <c r="Q122" s="210"/>
      <c r="R122" s="210"/>
      <c r="S122" s="230"/>
      <c r="T122" s="231"/>
      <c r="U122" s="226"/>
      <c r="V122" s="210"/>
      <c r="W122" s="210"/>
      <c r="X122" s="230"/>
      <c r="Y122" s="225"/>
      <c r="AA122" s="228"/>
      <c r="AB122" s="229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29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</row>
    <row r="123" spans="1:53" s="129" customFormat="1" outlineLevel="2">
      <c r="A123" s="129" t="s">
        <v>504</v>
      </c>
      <c r="B123" s="130" t="s">
        <v>505</v>
      </c>
      <c r="C123" s="131" t="s">
        <v>506</v>
      </c>
      <c r="D123" s="132"/>
      <c r="E123" s="133"/>
      <c r="F123" s="134">
        <v>322232.5</v>
      </c>
      <c r="G123" s="134">
        <v>505212.43</v>
      </c>
      <c r="H123" s="135">
        <v>-182979.93</v>
      </c>
      <c r="I123" s="136">
        <v>-0.3621841410354848</v>
      </c>
      <c r="J123" s="137"/>
      <c r="K123" s="134">
        <v>1066064.48</v>
      </c>
      <c r="L123" s="134">
        <v>1256025.25</v>
      </c>
      <c r="M123" s="135">
        <v>-189960.77000000002</v>
      </c>
      <c r="N123" s="136">
        <v>-0.15123961082788742</v>
      </c>
      <c r="O123" s="138"/>
      <c r="P123" s="137"/>
      <c r="Q123" s="134">
        <v>1066064.48</v>
      </c>
      <c r="R123" s="134">
        <v>1256025.25</v>
      </c>
      <c r="S123" s="135">
        <v>-189960.77000000002</v>
      </c>
      <c r="T123" s="136">
        <v>-0.15123961082788742</v>
      </c>
      <c r="U123" s="137"/>
      <c r="V123" s="134">
        <v>4305756.63</v>
      </c>
      <c r="W123" s="134">
        <v>4120026.54</v>
      </c>
      <c r="X123" s="135">
        <v>185730.08999999985</v>
      </c>
      <c r="Y123" s="136">
        <v>4.5079828539162724E-2</v>
      </c>
      <c r="Z123" s="139"/>
      <c r="AA123" s="140">
        <v>230021.96</v>
      </c>
      <c r="AB123" s="141"/>
      <c r="AC123" s="142">
        <v>443549.89</v>
      </c>
      <c r="AD123" s="142">
        <v>307262.93</v>
      </c>
      <c r="AE123" s="142">
        <v>505212.43</v>
      </c>
      <c r="AF123" s="142">
        <v>258391.36000000002</v>
      </c>
      <c r="AG123" s="142">
        <v>309004.41000000003</v>
      </c>
      <c r="AH123" s="142">
        <v>764400.15</v>
      </c>
      <c r="AI123" s="142">
        <v>466364.47000000003</v>
      </c>
      <c r="AJ123" s="142">
        <v>302640.85000000003</v>
      </c>
      <c r="AK123" s="142">
        <v>189969.9</v>
      </c>
      <c r="AL123" s="142">
        <v>343516.56</v>
      </c>
      <c r="AM123" s="142">
        <v>297911.69</v>
      </c>
      <c r="AN123" s="142">
        <v>307492.76</v>
      </c>
      <c r="AO123" s="141"/>
      <c r="AP123" s="142">
        <v>400693.89</v>
      </c>
      <c r="AQ123" s="142">
        <v>343138.09</v>
      </c>
      <c r="AR123" s="142">
        <v>322232.5</v>
      </c>
      <c r="AS123" s="142">
        <v>-33261.879999999997</v>
      </c>
      <c r="AT123" s="142">
        <v>0</v>
      </c>
      <c r="AU123" s="142">
        <v>0</v>
      </c>
      <c r="AV123" s="142">
        <v>0</v>
      </c>
      <c r="AW123" s="142">
        <v>0</v>
      </c>
      <c r="AX123" s="142">
        <v>0</v>
      </c>
      <c r="AY123" s="142">
        <v>0</v>
      </c>
      <c r="AZ123" s="142">
        <v>0</v>
      </c>
      <c r="BA123" s="142">
        <v>0</v>
      </c>
    </row>
    <row r="124" spans="1:53" s="129" customFormat="1" outlineLevel="2">
      <c r="A124" s="129" t="s">
        <v>507</v>
      </c>
      <c r="B124" s="130" t="s">
        <v>508</v>
      </c>
      <c r="C124" s="131" t="s">
        <v>509</v>
      </c>
      <c r="D124" s="132"/>
      <c r="E124" s="133"/>
      <c r="F124" s="134">
        <v>8774.7630000000008</v>
      </c>
      <c r="G124" s="134">
        <v>1054.4190000000001</v>
      </c>
      <c r="H124" s="135">
        <v>7720.344000000001</v>
      </c>
      <c r="I124" s="136">
        <v>7.3218938581341959</v>
      </c>
      <c r="J124" s="137"/>
      <c r="K124" s="134">
        <v>41879.082000000002</v>
      </c>
      <c r="L124" s="134">
        <v>29199.823</v>
      </c>
      <c r="M124" s="135">
        <v>12679.259000000002</v>
      </c>
      <c r="N124" s="136">
        <v>0.43422383074034393</v>
      </c>
      <c r="O124" s="138"/>
      <c r="P124" s="137"/>
      <c r="Q124" s="134">
        <v>41879.082000000002</v>
      </c>
      <c r="R124" s="134">
        <v>29199.823</v>
      </c>
      <c r="S124" s="135">
        <v>12679.259000000002</v>
      </c>
      <c r="T124" s="136">
        <v>0.43422383074034393</v>
      </c>
      <c r="U124" s="137"/>
      <c r="V124" s="134">
        <v>63086.347000000002</v>
      </c>
      <c r="W124" s="134">
        <v>48500.724000000002</v>
      </c>
      <c r="X124" s="135">
        <v>14585.623</v>
      </c>
      <c r="Y124" s="136">
        <v>0.30073000559744217</v>
      </c>
      <c r="Z124" s="139"/>
      <c r="AA124" s="140">
        <v>293.61900000000003</v>
      </c>
      <c r="AB124" s="141"/>
      <c r="AC124" s="142">
        <v>8098.7139999999999</v>
      </c>
      <c r="AD124" s="142">
        <v>20046.689999999999</v>
      </c>
      <c r="AE124" s="142">
        <v>1054.4190000000001</v>
      </c>
      <c r="AF124" s="142">
        <v>34.481999999999999</v>
      </c>
      <c r="AG124" s="142">
        <v>0</v>
      </c>
      <c r="AH124" s="142">
        <v>0</v>
      </c>
      <c r="AI124" s="142">
        <v>4049.4930000000004</v>
      </c>
      <c r="AJ124" s="142">
        <v>112.19600000000001</v>
      </c>
      <c r="AK124" s="142">
        <v>2403.2310000000002</v>
      </c>
      <c r="AL124" s="142">
        <v>2671.7710000000002</v>
      </c>
      <c r="AM124" s="142">
        <v>6615.6240000000007</v>
      </c>
      <c r="AN124" s="142">
        <v>5320.4679999999998</v>
      </c>
      <c r="AO124" s="141"/>
      <c r="AP124" s="142">
        <v>15377.36</v>
      </c>
      <c r="AQ124" s="142">
        <v>17726.959000000003</v>
      </c>
      <c r="AR124" s="142">
        <v>8774.7630000000008</v>
      </c>
      <c r="AS124" s="142">
        <v>0</v>
      </c>
      <c r="AT124" s="142">
        <v>0</v>
      </c>
      <c r="AU124" s="142">
        <v>0</v>
      </c>
      <c r="AV124" s="142">
        <v>0</v>
      </c>
      <c r="AW124" s="142">
        <v>0</v>
      </c>
      <c r="AX124" s="142">
        <v>0</v>
      </c>
      <c r="AY124" s="142">
        <v>0</v>
      </c>
      <c r="AZ124" s="142">
        <v>0</v>
      </c>
      <c r="BA124" s="142">
        <v>0</v>
      </c>
    </row>
    <row r="125" spans="1:53" s="129" customFormat="1" outlineLevel="2">
      <c r="A125" s="129" t="s">
        <v>510</v>
      </c>
      <c r="B125" s="130" t="s">
        <v>511</v>
      </c>
      <c r="C125" s="131" t="s">
        <v>512</v>
      </c>
      <c r="D125" s="132"/>
      <c r="E125" s="133"/>
      <c r="F125" s="134">
        <v>80894.990000000005</v>
      </c>
      <c r="G125" s="134">
        <v>74804.570000000007</v>
      </c>
      <c r="H125" s="135">
        <v>6090.4199999999983</v>
      </c>
      <c r="I125" s="136">
        <v>8.1417752952794159E-2</v>
      </c>
      <c r="J125" s="137"/>
      <c r="K125" s="134">
        <v>261819.39</v>
      </c>
      <c r="L125" s="134">
        <v>274202.03999999998</v>
      </c>
      <c r="M125" s="135">
        <v>-12382.649999999965</v>
      </c>
      <c r="N125" s="136">
        <v>-4.5158854398019671E-2</v>
      </c>
      <c r="O125" s="138"/>
      <c r="P125" s="137"/>
      <c r="Q125" s="134">
        <v>261819.39</v>
      </c>
      <c r="R125" s="134">
        <v>274202.03999999998</v>
      </c>
      <c r="S125" s="135">
        <v>-12382.649999999965</v>
      </c>
      <c r="T125" s="136">
        <v>-4.5158854398019671E-2</v>
      </c>
      <c r="U125" s="137"/>
      <c r="V125" s="134">
        <v>1036946.14</v>
      </c>
      <c r="W125" s="134">
        <v>1459312.05</v>
      </c>
      <c r="X125" s="135">
        <v>-422365.91000000003</v>
      </c>
      <c r="Y125" s="136">
        <v>-0.28942809730105362</v>
      </c>
      <c r="Z125" s="139"/>
      <c r="AA125" s="140">
        <v>138558.41</v>
      </c>
      <c r="AB125" s="141"/>
      <c r="AC125" s="142">
        <v>119073.60000000001</v>
      </c>
      <c r="AD125" s="142">
        <v>80323.87</v>
      </c>
      <c r="AE125" s="142">
        <v>74804.570000000007</v>
      </c>
      <c r="AF125" s="142">
        <v>101972.05</v>
      </c>
      <c r="AG125" s="142">
        <v>93562.930000000008</v>
      </c>
      <c r="AH125" s="142">
        <v>90447.24</v>
      </c>
      <c r="AI125" s="142">
        <v>94056.13</v>
      </c>
      <c r="AJ125" s="142">
        <v>56675.57</v>
      </c>
      <c r="AK125" s="142">
        <v>399776.42</v>
      </c>
      <c r="AL125" s="142">
        <v>-116794.51000000001</v>
      </c>
      <c r="AM125" s="142">
        <v>87014.94</v>
      </c>
      <c r="AN125" s="142">
        <v>-31584.02</v>
      </c>
      <c r="AO125" s="141"/>
      <c r="AP125" s="142">
        <v>87606.290000000008</v>
      </c>
      <c r="AQ125" s="142">
        <v>93318.11</v>
      </c>
      <c r="AR125" s="142">
        <v>80894.990000000005</v>
      </c>
      <c r="AS125" s="142">
        <v>-24914.77</v>
      </c>
      <c r="AT125" s="142">
        <v>0</v>
      </c>
      <c r="AU125" s="142">
        <v>0</v>
      </c>
      <c r="AV125" s="142">
        <v>0</v>
      </c>
      <c r="AW125" s="142">
        <v>0</v>
      </c>
      <c r="AX125" s="142">
        <v>0</v>
      </c>
      <c r="AY125" s="142">
        <v>0</v>
      </c>
      <c r="AZ125" s="142">
        <v>0</v>
      </c>
      <c r="BA125" s="142">
        <v>0</v>
      </c>
    </row>
    <row r="126" spans="1:53" s="129" customFormat="1" outlineLevel="2">
      <c r="A126" s="129" t="s">
        <v>513</v>
      </c>
      <c r="B126" s="130" t="s">
        <v>514</v>
      </c>
      <c r="C126" s="131" t="s">
        <v>515</v>
      </c>
      <c r="D126" s="132"/>
      <c r="E126" s="133"/>
      <c r="F126" s="134">
        <v>38645.43</v>
      </c>
      <c r="G126" s="134">
        <v>84723.57</v>
      </c>
      <c r="H126" s="135">
        <v>-46078.140000000007</v>
      </c>
      <c r="I126" s="136">
        <v>-0.54386447596577914</v>
      </c>
      <c r="J126" s="137"/>
      <c r="K126" s="134">
        <v>187310.87</v>
      </c>
      <c r="L126" s="134">
        <v>327474.40000000002</v>
      </c>
      <c r="M126" s="135">
        <v>-140163.53000000003</v>
      </c>
      <c r="N126" s="136">
        <v>-0.42801370122366822</v>
      </c>
      <c r="O126" s="138"/>
      <c r="P126" s="137"/>
      <c r="Q126" s="134">
        <v>187310.87</v>
      </c>
      <c r="R126" s="134">
        <v>327474.40000000002</v>
      </c>
      <c r="S126" s="135">
        <v>-140163.53000000003</v>
      </c>
      <c r="T126" s="136">
        <v>-0.42801370122366822</v>
      </c>
      <c r="U126" s="137"/>
      <c r="V126" s="134">
        <v>692915.25</v>
      </c>
      <c r="W126" s="134">
        <v>1080474.1299999999</v>
      </c>
      <c r="X126" s="135">
        <v>-387558.87999999989</v>
      </c>
      <c r="Y126" s="136">
        <v>-0.35869334511507456</v>
      </c>
      <c r="Z126" s="139"/>
      <c r="AA126" s="140">
        <v>87991.41</v>
      </c>
      <c r="AB126" s="141"/>
      <c r="AC126" s="142">
        <v>127053.65000000001</v>
      </c>
      <c r="AD126" s="142">
        <v>115697.18000000001</v>
      </c>
      <c r="AE126" s="142">
        <v>84723.57</v>
      </c>
      <c r="AF126" s="142">
        <v>38585.75</v>
      </c>
      <c r="AG126" s="142">
        <v>85655.71</v>
      </c>
      <c r="AH126" s="142">
        <v>59007.66</v>
      </c>
      <c r="AI126" s="142">
        <v>107616.05</v>
      </c>
      <c r="AJ126" s="142">
        <v>63892.55</v>
      </c>
      <c r="AK126" s="142">
        <v>61939.35</v>
      </c>
      <c r="AL126" s="142">
        <v>44509.599999999999</v>
      </c>
      <c r="AM126" s="142">
        <v>41074.5</v>
      </c>
      <c r="AN126" s="142">
        <v>3323.21</v>
      </c>
      <c r="AO126" s="141"/>
      <c r="AP126" s="142">
        <v>49331.94</v>
      </c>
      <c r="AQ126" s="142">
        <v>99333.5</v>
      </c>
      <c r="AR126" s="142">
        <v>38645.43</v>
      </c>
      <c r="AS126" s="142">
        <v>0</v>
      </c>
      <c r="AT126" s="142">
        <v>0</v>
      </c>
      <c r="AU126" s="142">
        <v>0</v>
      </c>
      <c r="AV126" s="142">
        <v>0</v>
      </c>
      <c r="AW126" s="142">
        <v>0</v>
      </c>
      <c r="AX126" s="142">
        <v>0</v>
      </c>
      <c r="AY126" s="142">
        <v>0</v>
      </c>
      <c r="AZ126" s="142">
        <v>0</v>
      </c>
      <c r="BA126" s="142">
        <v>0</v>
      </c>
    </row>
    <row r="127" spans="1:53" s="129" customFormat="1" outlineLevel="2">
      <c r="A127" s="129" t="s">
        <v>516</v>
      </c>
      <c r="B127" s="130" t="s">
        <v>517</v>
      </c>
      <c r="C127" s="131" t="s">
        <v>518</v>
      </c>
      <c r="D127" s="132"/>
      <c r="E127" s="133"/>
      <c r="F127" s="134">
        <v>26736.46</v>
      </c>
      <c r="G127" s="134">
        <v>51079</v>
      </c>
      <c r="H127" s="135">
        <v>-24342.54</v>
      </c>
      <c r="I127" s="136">
        <v>-0.47656649503709941</v>
      </c>
      <c r="J127" s="137"/>
      <c r="K127" s="134">
        <v>90654.21</v>
      </c>
      <c r="L127" s="134">
        <v>132036.63</v>
      </c>
      <c r="M127" s="135">
        <v>-41382.42</v>
      </c>
      <c r="N127" s="136">
        <v>-0.31341620882023419</v>
      </c>
      <c r="O127" s="138"/>
      <c r="P127" s="137"/>
      <c r="Q127" s="134">
        <v>90654.21</v>
      </c>
      <c r="R127" s="134">
        <v>132036.63</v>
      </c>
      <c r="S127" s="135">
        <v>-41382.42</v>
      </c>
      <c r="T127" s="136">
        <v>-0.31341620882023419</v>
      </c>
      <c r="U127" s="137"/>
      <c r="V127" s="134">
        <v>278494.51</v>
      </c>
      <c r="W127" s="134">
        <v>518560.46</v>
      </c>
      <c r="X127" s="135">
        <v>-240065.95</v>
      </c>
      <c r="Y127" s="136">
        <v>-0.46294688569197889</v>
      </c>
      <c r="Z127" s="139"/>
      <c r="AA127" s="140">
        <v>29914.12</v>
      </c>
      <c r="AB127" s="141"/>
      <c r="AC127" s="142">
        <v>54544.19</v>
      </c>
      <c r="AD127" s="142">
        <v>26413.440000000002</v>
      </c>
      <c r="AE127" s="142">
        <v>51079</v>
      </c>
      <c r="AF127" s="142">
        <v>25715.170000000002</v>
      </c>
      <c r="AG127" s="142">
        <v>22274.760000000002</v>
      </c>
      <c r="AH127" s="142">
        <v>9705.7800000000007</v>
      </c>
      <c r="AI127" s="142">
        <v>52942.35</v>
      </c>
      <c r="AJ127" s="142">
        <v>42929.760000000002</v>
      </c>
      <c r="AK127" s="142">
        <v>25110.690000000002</v>
      </c>
      <c r="AL127" s="142">
        <v>7020.82</v>
      </c>
      <c r="AM127" s="142">
        <v>1188.81</v>
      </c>
      <c r="AN127" s="142">
        <v>952.16</v>
      </c>
      <c r="AO127" s="141"/>
      <c r="AP127" s="142">
        <v>1064.76</v>
      </c>
      <c r="AQ127" s="142">
        <v>62852.99</v>
      </c>
      <c r="AR127" s="142">
        <v>26736.46</v>
      </c>
      <c r="AS127" s="142">
        <v>-19060.05</v>
      </c>
      <c r="AT127" s="142">
        <v>0</v>
      </c>
      <c r="AU127" s="142">
        <v>0</v>
      </c>
      <c r="AV127" s="142">
        <v>0</v>
      </c>
      <c r="AW127" s="142">
        <v>0</v>
      </c>
      <c r="AX127" s="142">
        <v>0</v>
      </c>
      <c r="AY127" s="142">
        <v>0</v>
      </c>
      <c r="AZ127" s="142">
        <v>0</v>
      </c>
      <c r="BA127" s="142">
        <v>0</v>
      </c>
    </row>
    <row r="128" spans="1:53" s="129" customFormat="1" outlineLevel="2">
      <c r="A128" s="129" t="s">
        <v>519</v>
      </c>
      <c r="B128" s="130" t="s">
        <v>520</v>
      </c>
      <c r="C128" s="131" t="s">
        <v>521</v>
      </c>
      <c r="D128" s="132"/>
      <c r="E128" s="133"/>
      <c r="F128" s="134">
        <v>232967.65</v>
      </c>
      <c r="G128" s="134">
        <v>169546.08000000002</v>
      </c>
      <c r="H128" s="135">
        <v>63421.569999999978</v>
      </c>
      <c r="I128" s="136">
        <v>0.37406686135120298</v>
      </c>
      <c r="J128" s="137"/>
      <c r="K128" s="134">
        <v>648476.17000000004</v>
      </c>
      <c r="L128" s="134">
        <v>681112.73</v>
      </c>
      <c r="M128" s="135">
        <v>-32636.559999999939</v>
      </c>
      <c r="N128" s="136">
        <v>-4.7916532113560617E-2</v>
      </c>
      <c r="O128" s="138"/>
      <c r="P128" s="137"/>
      <c r="Q128" s="134">
        <v>648476.17000000004</v>
      </c>
      <c r="R128" s="134">
        <v>681112.73</v>
      </c>
      <c r="S128" s="135">
        <v>-32636.559999999939</v>
      </c>
      <c r="T128" s="136">
        <v>-4.7916532113560617E-2</v>
      </c>
      <c r="U128" s="137"/>
      <c r="V128" s="134">
        <v>3030069.62</v>
      </c>
      <c r="W128" s="134">
        <v>3041346.86</v>
      </c>
      <c r="X128" s="135">
        <v>-11277.239999999758</v>
      </c>
      <c r="Y128" s="136">
        <v>-3.7079756170921453E-3</v>
      </c>
      <c r="Z128" s="139"/>
      <c r="AA128" s="140">
        <v>-83452.25</v>
      </c>
      <c r="AB128" s="141"/>
      <c r="AC128" s="142">
        <v>216970.17</v>
      </c>
      <c r="AD128" s="142">
        <v>294596.47999999998</v>
      </c>
      <c r="AE128" s="142">
        <v>169546.08000000002</v>
      </c>
      <c r="AF128" s="142">
        <v>134251.95000000001</v>
      </c>
      <c r="AG128" s="142">
        <v>252254.36000000002</v>
      </c>
      <c r="AH128" s="142">
        <v>467219.86</v>
      </c>
      <c r="AI128" s="142">
        <v>355948.67</v>
      </c>
      <c r="AJ128" s="142">
        <v>192183.17</v>
      </c>
      <c r="AK128" s="142">
        <v>187534.94</v>
      </c>
      <c r="AL128" s="142">
        <v>589946.26</v>
      </c>
      <c r="AM128" s="142">
        <v>167500.34</v>
      </c>
      <c r="AN128" s="142">
        <v>34753.9</v>
      </c>
      <c r="AO128" s="141"/>
      <c r="AP128" s="142">
        <v>127700.78</v>
      </c>
      <c r="AQ128" s="142">
        <v>287807.74</v>
      </c>
      <c r="AR128" s="142">
        <v>232967.65</v>
      </c>
      <c r="AS128" s="142">
        <v>-4326.41</v>
      </c>
      <c r="AT128" s="142">
        <v>0</v>
      </c>
      <c r="AU128" s="142">
        <v>0</v>
      </c>
      <c r="AV128" s="142">
        <v>0</v>
      </c>
      <c r="AW128" s="142">
        <v>0</v>
      </c>
      <c r="AX128" s="142">
        <v>0</v>
      </c>
      <c r="AY128" s="142">
        <v>0</v>
      </c>
      <c r="AZ128" s="142">
        <v>0</v>
      </c>
      <c r="BA128" s="142">
        <v>0</v>
      </c>
    </row>
    <row r="129" spans="1:53" s="129" customFormat="1" outlineLevel="2">
      <c r="A129" s="129" t="s">
        <v>522</v>
      </c>
      <c r="B129" s="130" t="s">
        <v>523</v>
      </c>
      <c r="C129" s="131" t="s">
        <v>524</v>
      </c>
      <c r="D129" s="132"/>
      <c r="E129" s="133"/>
      <c r="F129" s="134">
        <v>58614.89</v>
      </c>
      <c r="G129" s="134">
        <v>0</v>
      </c>
      <c r="H129" s="135">
        <v>58614.89</v>
      </c>
      <c r="I129" s="136" t="s">
        <v>241</v>
      </c>
      <c r="J129" s="137"/>
      <c r="K129" s="134">
        <v>107900.56</v>
      </c>
      <c r="L129" s="134">
        <v>0</v>
      </c>
      <c r="M129" s="135">
        <v>107900.56</v>
      </c>
      <c r="N129" s="136" t="s">
        <v>241</v>
      </c>
      <c r="O129" s="138"/>
      <c r="P129" s="137"/>
      <c r="Q129" s="134">
        <v>107900.56</v>
      </c>
      <c r="R129" s="134">
        <v>0</v>
      </c>
      <c r="S129" s="135">
        <v>107900.56</v>
      </c>
      <c r="T129" s="136" t="s">
        <v>241</v>
      </c>
      <c r="U129" s="137"/>
      <c r="V129" s="134">
        <v>261324.14</v>
      </c>
      <c r="W129" s="134">
        <v>25425.260000000002</v>
      </c>
      <c r="X129" s="135">
        <v>235898.88</v>
      </c>
      <c r="Y129" s="136">
        <v>9.2781304891277401</v>
      </c>
      <c r="Z129" s="139"/>
      <c r="AA129" s="140">
        <v>-52.67</v>
      </c>
      <c r="AB129" s="141"/>
      <c r="AC129" s="142">
        <v>0</v>
      </c>
      <c r="AD129" s="142">
        <v>0</v>
      </c>
      <c r="AE129" s="142">
        <v>0</v>
      </c>
      <c r="AF129" s="142">
        <v>0</v>
      </c>
      <c r="AG129" s="142">
        <v>0</v>
      </c>
      <c r="AH129" s="142">
        <v>0</v>
      </c>
      <c r="AI129" s="142">
        <v>7139.47</v>
      </c>
      <c r="AJ129" s="142">
        <v>23732.080000000002</v>
      </c>
      <c r="AK129" s="142">
        <v>29617.46</v>
      </c>
      <c r="AL129" s="142">
        <v>37090.480000000003</v>
      </c>
      <c r="AM129" s="142">
        <v>9605.99</v>
      </c>
      <c r="AN129" s="142">
        <v>46238.1</v>
      </c>
      <c r="AO129" s="141"/>
      <c r="AP129" s="142">
        <v>5866.86</v>
      </c>
      <c r="AQ129" s="142">
        <v>43418.81</v>
      </c>
      <c r="AR129" s="142">
        <v>58614.89</v>
      </c>
      <c r="AS129" s="142">
        <v>28961.68</v>
      </c>
      <c r="AT129" s="142">
        <v>0</v>
      </c>
      <c r="AU129" s="142">
        <v>0</v>
      </c>
      <c r="AV129" s="142">
        <v>0</v>
      </c>
      <c r="AW129" s="142">
        <v>0</v>
      </c>
      <c r="AX129" s="142">
        <v>0</v>
      </c>
      <c r="AY129" s="142">
        <v>0</v>
      </c>
      <c r="AZ129" s="142">
        <v>0</v>
      </c>
      <c r="BA129" s="142">
        <v>0</v>
      </c>
    </row>
    <row r="130" spans="1:53" s="129" customFormat="1" outlineLevel="2">
      <c r="A130" s="129" t="s">
        <v>525</v>
      </c>
      <c r="B130" s="130" t="s">
        <v>526</v>
      </c>
      <c r="C130" s="131" t="s">
        <v>527</v>
      </c>
      <c r="D130" s="132"/>
      <c r="E130" s="133"/>
      <c r="F130" s="134">
        <v>26488.87</v>
      </c>
      <c r="G130" s="134">
        <v>481.42</v>
      </c>
      <c r="H130" s="135">
        <v>26007.45</v>
      </c>
      <c r="I130" s="136" t="s">
        <v>241</v>
      </c>
      <c r="J130" s="137"/>
      <c r="K130" s="134">
        <v>83334.91</v>
      </c>
      <c r="L130" s="134">
        <v>4611.3100000000004</v>
      </c>
      <c r="M130" s="135">
        <v>78723.600000000006</v>
      </c>
      <c r="N130" s="136" t="s">
        <v>241</v>
      </c>
      <c r="O130" s="138"/>
      <c r="P130" s="137"/>
      <c r="Q130" s="134">
        <v>83334.91</v>
      </c>
      <c r="R130" s="134">
        <v>4611.3100000000004</v>
      </c>
      <c r="S130" s="135">
        <v>78723.600000000006</v>
      </c>
      <c r="T130" s="136" t="s">
        <v>241</v>
      </c>
      <c r="U130" s="137"/>
      <c r="V130" s="134">
        <v>235496.42</v>
      </c>
      <c r="W130" s="134">
        <v>14982.71</v>
      </c>
      <c r="X130" s="135">
        <v>220513.71000000002</v>
      </c>
      <c r="Y130" s="136" t="s">
        <v>241</v>
      </c>
      <c r="Z130" s="139"/>
      <c r="AA130" s="140">
        <v>2939.48</v>
      </c>
      <c r="AB130" s="141"/>
      <c r="AC130" s="142">
        <v>402.63</v>
      </c>
      <c r="AD130" s="142">
        <v>3727.26</v>
      </c>
      <c r="AE130" s="142">
        <v>481.42</v>
      </c>
      <c r="AF130" s="142">
        <v>780.42000000000007</v>
      </c>
      <c r="AG130" s="142">
        <v>777.9</v>
      </c>
      <c r="AH130" s="142">
        <v>4760.3900000000003</v>
      </c>
      <c r="AI130" s="142">
        <v>369.86</v>
      </c>
      <c r="AJ130" s="142">
        <v>2549.89</v>
      </c>
      <c r="AK130" s="142">
        <v>2795.01</v>
      </c>
      <c r="AL130" s="142">
        <v>105055.8</v>
      </c>
      <c r="AM130" s="142">
        <v>34173.26</v>
      </c>
      <c r="AN130" s="142">
        <v>898.98</v>
      </c>
      <c r="AO130" s="141"/>
      <c r="AP130" s="142">
        <v>16271.19</v>
      </c>
      <c r="AQ130" s="142">
        <v>40574.85</v>
      </c>
      <c r="AR130" s="142">
        <v>26488.87</v>
      </c>
      <c r="AS130" s="142">
        <v>-11522.6</v>
      </c>
      <c r="AT130" s="142">
        <v>0</v>
      </c>
      <c r="AU130" s="142">
        <v>0</v>
      </c>
      <c r="AV130" s="142">
        <v>0</v>
      </c>
      <c r="AW130" s="142">
        <v>0</v>
      </c>
      <c r="AX130" s="142">
        <v>0</v>
      </c>
      <c r="AY130" s="142">
        <v>0</v>
      </c>
      <c r="AZ130" s="142">
        <v>0</v>
      </c>
      <c r="BA130" s="142">
        <v>0</v>
      </c>
    </row>
    <row r="131" spans="1:53" s="129" customFormat="1" outlineLevel="2">
      <c r="A131" s="129" t="s">
        <v>528</v>
      </c>
      <c r="B131" s="130" t="s">
        <v>529</v>
      </c>
      <c r="C131" s="131" t="s">
        <v>530</v>
      </c>
      <c r="D131" s="132"/>
      <c r="E131" s="133"/>
      <c r="F131" s="134">
        <v>0</v>
      </c>
      <c r="G131" s="134">
        <v>191.61</v>
      </c>
      <c r="H131" s="135">
        <v>-191.61</v>
      </c>
      <c r="I131" s="136" t="s">
        <v>241</v>
      </c>
      <c r="J131" s="137"/>
      <c r="K131" s="134">
        <v>0</v>
      </c>
      <c r="L131" s="134">
        <v>191.61</v>
      </c>
      <c r="M131" s="135">
        <v>-191.61</v>
      </c>
      <c r="N131" s="136" t="s">
        <v>241</v>
      </c>
      <c r="O131" s="138"/>
      <c r="P131" s="137"/>
      <c r="Q131" s="134">
        <v>0</v>
      </c>
      <c r="R131" s="134">
        <v>191.61</v>
      </c>
      <c r="S131" s="135">
        <v>-191.61</v>
      </c>
      <c r="T131" s="136" t="s">
        <v>241</v>
      </c>
      <c r="U131" s="137"/>
      <c r="V131" s="134">
        <v>0</v>
      </c>
      <c r="W131" s="134">
        <v>405.17</v>
      </c>
      <c r="X131" s="135">
        <v>-405.17</v>
      </c>
      <c r="Y131" s="136" t="s">
        <v>241</v>
      </c>
      <c r="Z131" s="139"/>
      <c r="AA131" s="140">
        <v>0</v>
      </c>
      <c r="AB131" s="141"/>
      <c r="AC131" s="142">
        <v>0</v>
      </c>
      <c r="AD131" s="142">
        <v>0</v>
      </c>
      <c r="AE131" s="142">
        <v>191.61</v>
      </c>
      <c r="AF131" s="142">
        <v>0</v>
      </c>
      <c r="AG131" s="142">
        <v>0</v>
      </c>
      <c r="AH131" s="142">
        <v>0</v>
      </c>
      <c r="AI131" s="142">
        <v>0</v>
      </c>
      <c r="AJ131" s="142">
        <v>0</v>
      </c>
      <c r="AK131" s="142">
        <v>0</v>
      </c>
      <c r="AL131" s="142">
        <v>0</v>
      </c>
      <c r="AM131" s="142">
        <v>0</v>
      </c>
      <c r="AN131" s="142">
        <v>0</v>
      </c>
      <c r="AO131" s="141"/>
      <c r="AP131" s="142">
        <v>0</v>
      </c>
      <c r="AQ131" s="142">
        <v>0</v>
      </c>
      <c r="AR131" s="142">
        <v>0</v>
      </c>
      <c r="AS131" s="142">
        <v>0</v>
      </c>
      <c r="AT131" s="142">
        <v>0</v>
      </c>
      <c r="AU131" s="142">
        <v>0</v>
      </c>
      <c r="AV131" s="142">
        <v>0</v>
      </c>
      <c r="AW131" s="142">
        <v>0</v>
      </c>
      <c r="AX131" s="142">
        <v>0</v>
      </c>
      <c r="AY131" s="142">
        <v>0</v>
      </c>
      <c r="AZ131" s="142">
        <v>0</v>
      </c>
      <c r="BA131" s="142">
        <v>0</v>
      </c>
    </row>
    <row r="132" spans="1:53" s="129" customFormat="1" outlineLevel="2">
      <c r="A132" s="129" t="s">
        <v>531</v>
      </c>
      <c r="B132" s="130" t="s">
        <v>532</v>
      </c>
      <c r="C132" s="131" t="s">
        <v>533</v>
      </c>
      <c r="D132" s="132"/>
      <c r="E132" s="133"/>
      <c r="F132" s="134">
        <v>2.0499999999999998</v>
      </c>
      <c r="G132" s="134">
        <v>1502.73</v>
      </c>
      <c r="H132" s="135">
        <v>-1500.68</v>
      </c>
      <c r="I132" s="136">
        <v>-0.99863581614794406</v>
      </c>
      <c r="J132" s="137"/>
      <c r="K132" s="134">
        <v>2.0499999999999998</v>
      </c>
      <c r="L132" s="134">
        <v>2436.0500000000002</v>
      </c>
      <c r="M132" s="135">
        <v>-2434</v>
      </c>
      <c r="N132" s="136">
        <v>-0.99915847375874867</v>
      </c>
      <c r="O132" s="138"/>
      <c r="P132" s="137"/>
      <c r="Q132" s="134">
        <v>2.0499999999999998</v>
      </c>
      <c r="R132" s="134">
        <v>2436.0500000000002</v>
      </c>
      <c r="S132" s="135">
        <v>-2434</v>
      </c>
      <c r="T132" s="136">
        <v>-0.99915847375874867</v>
      </c>
      <c r="U132" s="137"/>
      <c r="V132" s="134">
        <v>3169.7700000000004</v>
      </c>
      <c r="W132" s="134">
        <v>3701.03</v>
      </c>
      <c r="X132" s="135">
        <v>-531.25999999999976</v>
      </c>
      <c r="Y132" s="136">
        <v>-0.14354382428675252</v>
      </c>
      <c r="Z132" s="139"/>
      <c r="AA132" s="140">
        <v>219.41</v>
      </c>
      <c r="AB132" s="141"/>
      <c r="AC132" s="142">
        <v>993.82</v>
      </c>
      <c r="AD132" s="142">
        <v>-60.5</v>
      </c>
      <c r="AE132" s="142">
        <v>1502.73</v>
      </c>
      <c r="AF132" s="142">
        <v>-215.75</v>
      </c>
      <c r="AG132" s="142">
        <v>203.64000000000001</v>
      </c>
      <c r="AH132" s="142">
        <v>1335.45</v>
      </c>
      <c r="AI132" s="142">
        <v>1158.57</v>
      </c>
      <c r="AJ132" s="142">
        <v>702.41</v>
      </c>
      <c r="AK132" s="142">
        <v>30.43</v>
      </c>
      <c r="AL132" s="142">
        <v>-45.83</v>
      </c>
      <c r="AM132" s="142">
        <v>2.81</v>
      </c>
      <c r="AN132" s="142">
        <v>-4.01</v>
      </c>
      <c r="AO132" s="141"/>
      <c r="AP132" s="142">
        <v>141.46</v>
      </c>
      <c r="AQ132" s="142">
        <v>-141.46</v>
      </c>
      <c r="AR132" s="142">
        <v>2.0499999999999998</v>
      </c>
      <c r="AS132" s="142">
        <v>0</v>
      </c>
      <c r="AT132" s="142">
        <v>0</v>
      </c>
      <c r="AU132" s="142">
        <v>0</v>
      </c>
      <c r="AV132" s="142">
        <v>0</v>
      </c>
      <c r="AW132" s="142">
        <v>0</v>
      </c>
      <c r="AX132" s="142">
        <v>0</v>
      </c>
      <c r="AY132" s="142">
        <v>0</v>
      </c>
      <c r="AZ132" s="142">
        <v>0</v>
      </c>
      <c r="BA132" s="142">
        <v>0</v>
      </c>
    </row>
    <row r="133" spans="1:53" s="129" customFormat="1" outlineLevel="2">
      <c r="A133" s="129" t="s">
        <v>534</v>
      </c>
      <c r="B133" s="130" t="s">
        <v>535</v>
      </c>
      <c r="C133" s="131" t="s">
        <v>536</v>
      </c>
      <c r="D133" s="132"/>
      <c r="E133" s="133"/>
      <c r="F133" s="134">
        <v>504253.25</v>
      </c>
      <c r="G133" s="134">
        <v>2030122.3149999999</v>
      </c>
      <c r="H133" s="135">
        <v>-1525869.0649999999</v>
      </c>
      <c r="I133" s="136">
        <v>-0.75161435038952318</v>
      </c>
      <c r="J133" s="137"/>
      <c r="K133" s="134">
        <v>1468736.6600000001</v>
      </c>
      <c r="L133" s="134">
        <v>2359601.048</v>
      </c>
      <c r="M133" s="135">
        <v>-890864.3879999998</v>
      </c>
      <c r="N133" s="136">
        <v>-0.37754873382307458</v>
      </c>
      <c r="O133" s="138"/>
      <c r="P133" s="137"/>
      <c r="Q133" s="134">
        <v>1468736.6600000001</v>
      </c>
      <c r="R133" s="134">
        <v>2359601.048</v>
      </c>
      <c r="S133" s="135">
        <v>-890864.3879999998</v>
      </c>
      <c r="T133" s="136">
        <v>-0.37754873382307458</v>
      </c>
      <c r="U133" s="137"/>
      <c r="V133" s="134">
        <v>8127383.1260000002</v>
      </c>
      <c r="W133" s="134">
        <v>8822559.0600000005</v>
      </c>
      <c r="X133" s="135">
        <v>-695175.93400000036</v>
      </c>
      <c r="Y133" s="136">
        <v>-7.8795271221454466E-2</v>
      </c>
      <c r="Z133" s="139"/>
      <c r="AA133" s="140">
        <v>1794049.676</v>
      </c>
      <c r="AB133" s="141"/>
      <c r="AC133" s="142">
        <v>-207203.647</v>
      </c>
      <c r="AD133" s="142">
        <v>536682.38</v>
      </c>
      <c r="AE133" s="142">
        <v>2030122.3149999999</v>
      </c>
      <c r="AF133" s="142">
        <v>414037.69699999999</v>
      </c>
      <c r="AG133" s="142">
        <v>649627.95600000001</v>
      </c>
      <c r="AH133" s="142">
        <v>1638787.2000000002</v>
      </c>
      <c r="AI133" s="142">
        <v>613926.62300000002</v>
      </c>
      <c r="AJ133" s="142">
        <v>554873.12</v>
      </c>
      <c r="AK133" s="142">
        <v>1149132.1499999999</v>
      </c>
      <c r="AL133" s="142">
        <v>215425.83000000002</v>
      </c>
      <c r="AM133" s="142">
        <v>468383.46</v>
      </c>
      <c r="AN133" s="142">
        <v>954452.43</v>
      </c>
      <c r="AO133" s="141"/>
      <c r="AP133" s="142">
        <v>409757.83</v>
      </c>
      <c r="AQ133" s="142">
        <v>554725.57999999996</v>
      </c>
      <c r="AR133" s="142">
        <v>504253.25</v>
      </c>
      <c r="AS133" s="142">
        <v>-131011.06</v>
      </c>
      <c r="AT133" s="142">
        <v>0</v>
      </c>
      <c r="AU133" s="142">
        <v>0</v>
      </c>
      <c r="AV133" s="142">
        <v>0</v>
      </c>
      <c r="AW133" s="142">
        <v>0</v>
      </c>
      <c r="AX133" s="142">
        <v>0</v>
      </c>
      <c r="AY133" s="142">
        <v>0</v>
      </c>
      <c r="AZ133" s="142">
        <v>0</v>
      </c>
      <c r="BA133" s="142">
        <v>0</v>
      </c>
    </row>
    <row r="134" spans="1:53" s="129" customFormat="1" outlineLevel="2">
      <c r="A134" s="129" t="s">
        <v>537</v>
      </c>
      <c r="B134" s="130" t="s">
        <v>538</v>
      </c>
      <c r="C134" s="131" t="s">
        <v>539</v>
      </c>
      <c r="D134" s="132"/>
      <c r="E134" s="133"/>
      <c r="F134" s="134">
        <v>5495.84</v>
      </c>
      <c r="G134" s="134">
        <v>3944.17</v>
      </c>
      <c r="H134" s="135">
        <v>1551.67</v>
      </c>
      <c r="I134" s="136">
        <v>0.39340849912655895</v>
      </c>
      <c r="J134" s="137"/>
      <c r="K134" s="134">
        <v>15954.800000000001</v>
      </c>
      <c r="L134" s="134">
        <v>12686.2</v>
      </c>
      <c r="M134" s="135">
        <v>3268.6000000000004</v>
      </c>
      <c r="N134" s="136">
        <v>0.25765004493071214</v>
      </c>
      <c r="O134" s="138"/>
      <c r="P134" s="137"/>
      <c r="Q134" s="134">
        <v>15954.800000000001</v>
      </c>
      <c r="R134" s="134">
        <v>12686.2</v>
      </c>
      <c r="S134" s="135">
        <v>3268.6000000000004</v>
      </c>
      <c r="T134" s="136">
        <v>0.25765004493071214</v>
      </c>
      <c r="U134" s="137"/>
      <c r="V134" s="134">
        <v>51788.060000000005</v>
      </c>
      <c r="W134" s="134">
        <v>41938.449999999997</v>
      </c>
      <c r="X134" s="135">
        <v>9849.6100000000079</v>
      </c>
      <c r="Y134" s="136">
        <v>0.23485870364784603</v>
      </c>
      <c r="Z134" s="139"/>
      <c r="AA134" s="140">
        <v>3098.23</v>
      </c>
      <c r="AB134" s="141"/>
      <c r="AC134" s="142">
        <v>4240.09</v>
      </c>
      <c r="AD134" s="142">
        <v>4501.9400000000005</v>
      </c>
      <c r="AE134" s="142">
        <v>3944.17</v>
      </c>
      <c r="AF134" s="142">
        <v>3491.63</v>
      </c>
      <c r="AG134" s="142">
        <v>3581.64</v>
      </c>
      <c r="AH134" s="142">
        <v>4243.78</v>
      </c>
      <c r="AI134" s="142">
        <v>3614.28</v>
      </c>
      <c r="AJ134" s="142">
        <v>3366.29</v>
      </c>
      <c r="AK134" s="142">
        <v>3655.84</v>
      </c>
      <c r="AL134" s="142">
        <v>4265.63</v>
      </c>
      <c r="AM134" s="142">
        <v>4643.2300000000005</v>
      </c>
      <c r="AN134" s="142">
        <v>4970.9400000000005</v>
      </c>
      <c r="AO134" s="141"/>
      <c r="AP134" s="142">
        <v>5119.28</v>
      </c>
      <c r="AQ134" s="142">
        <v>5339.68</v>
      </c>
      <c r="AR134" s="142">
        <v>5495.84</v>
      </c>
      <c r="AS134" s="142">
        <v>0</v>
      </c>
      <c r="AT134" s="142">
        <v>0</v>
      </c>
      <c r="AU134" s="142">
        <v>0</v>
      </c>
      <c r="AV134" s="142">
        <v>0</v>
      </c>
      <c r="AW134" s="142">
        <v>0</v>
      </c>
      <c r="AX134" s="142">
        <v>0</v>
      </c>
      <c r="AY134" s="142">
        <v>0</v>
      </c>
      <c r="AZ134" s="142">
        <v>0</v>
      </c>
      <c r="BA134" s="142">
        <v>0</v>
      </c>
    </row>
    <row r="135" spans="1:53" s="129" customFormat="1" outlineLevel="2">
      <c r="A135" s="129" t="s">
        <v>540</v>
      </c>
      <c r="B135" s="130" t="s">
        <v>541</v>
      </c>
      <c r="C135" s="131" t="s">
        <v>542</v>
      </c>
      <c r="D135" s="132"/>
      <c r="E135" s="133"/>
      <c r="F135" s="134">
        <v>0</v>
      </c>
      <c r="G135" s="134">
        <v>-5.23</v>
      </c>
      <c r="H135" s="135">
        <v>5.23</v>
      </c>
      <c r="I135" s="136" t="s">
        <v>241</v>
      </c>
      <c r="J135" s="137"/>
      <c r="K135" s="134">
        <v>0</v>
      </c>
      <c r="L135" s="134">
        <v>0</v>
      </c>
      <c r="M135" s="135">
        <v>0</v>
      </c>
      <c r="N135" s="136">
        <v>0</v>
      </c>
      <c r="O135" s="138"/>
      <c r="P135" s="137"/>
      <c r="Q135" s="134">
        <v>0</v>
      </c>
      <c r="R135" s="134">
        <v>0</v>
      </c>
      <c r="S135" s="135">
        <v>0</v>
      </c>
      <c r="T135" s="136">
        <v>0</v>
      </c>
      <c r="U135" s="137"/>
      <c r="V135" s="134">
        <v>0</v>
      </c>
      <c r="W135" s="134">
        <v>0.01</v>
      </c>
      <c r="X135" s="135">
        <v>-0.01</v>
      </c>
      <c r="Y135" s="136" t="s">
        <v>241</v>
      </c>
      <c r="Z135" s="139"/>
      <c r="AA135" s="140">
        <v>0</v>
      </c>
      <c r="AB135" s="141"/>
      <c r="AC135" s="142">
        <v>0</v>
      </c>
      <c r="AD135" s="142">
        <v>5.23</v>
      </c>
      <c r="AE135" s="142">
        <v>-5.23</v>
      </c>
      <c r="AF135" s="142">
        <v>0</v>
      </c>
      <c r="AG135" s="142">
        <v>0</v>
      </c>
      <c r="AH135" s="142">
        <v>0</v>
      </c>
      <c r="AI135" s="142">
        <v>0</v>
      </c>
      <c r="AJ135" s="142">
        <v>0</v>
      </c>
      <c r="AK135" s="142">
        <v>0</v>
      </c>
      <c r="AL135" s="142">
        <v>0</v>
      </c>
      <c r="AM135" s="142">
        <v>0</v>
      </c>
      <c r="AN135" s="142">
        <v>0</v>
      </c>
      <c r="AO135" s="141"/>
      <c r="AP135" s="142">
        <v>0</v>
      </c>
      <c r="AQ135" s="142">
        <v>0</v>
      </c>
      <c r="AR135" s="142">
        <v>0</v>
      </c>
      <c r="AS135" s="142">
        <v>0</v>
      </c>
      <c r="AT135" s="142">
        <v>0</v>
      </c>
      <c r="AU135" s="142">
        <v>0</v>
      </c>
      <c r="AV135" s="142">
        <v>0</v>
      </c>
      <c r="AW135" s="142">
        <v>0</v>
      </c>
      <c r="AX135" s="142">
        <v>0</v>
      </c>
      <c r="AY135" s="142">
        <v>0</v>
      </c>
      <c r="AZ135" s="142">
        <v>0</v>
      </c>
      <c r="BA135" s="142">
        <v>0</v>
      </c>
    </row>
    <row r="136" spans="1:53" s="129" customFormat="1" outlineLevel="2">
      <c r="A136" s="129" t="s">
        <v>543</v>
      </c>
      <c r="B136" s="130" t="s">
        <v>544</v>
      </c>
      <c r="C136" s="131" t="s">
        <v>545</v>
      </c>
      <c r="D136" s="132"/>
      <c r="E136" s="133"/>
      <c r="F136" s="134">
        <v>0</v>
      </c>
      <c r="G136" s="134">
        <v>0</v>
      </c>
      <c r="H136" s="135">
        <v>0</v>
      </c>
      <c r="I136" s="136">
        <v>0</v>
      </c>
      <c r="J136" s="137"/>
      <c r="K136" s="134">
        <v>0</v>
      </c>
      <c r="L136" s="134">
        <v>0</v>
      </c>
      <c r="M136" s="135">
        <v>0</v>
      </c>
      <c r="N136" s="136">
        <v>0</v>
      </c>
      <c r="O136" s="138"/>
      <c r="P136" s="137"/>
      <c r="Q136" s="134">
        <v>0</v>
      </c>
      <c r="R136" s="134">
        <v>0</v>
      </c>
      <c r="S136" s="135">
        <v>0</v>
      </c>
      <c r="T136" s="136">
        <v>0</v>
      </c>
      <c r="U136" s="137"/>
      <c r="V136" s="134">
        <v>0</v>
      </c>
      <c r="W136" s="134">
        <v>-80666</v>
      </c>
      <c r="X136" s="135">
        <v>80666</v>
      </c>
      <c r="Y136" s="136" t="s">
        <v>241</v>
      </c>
      <c r="Z136" s="139"/>
      <c r="AA136" s="140">
        <v>0</v>
      </c>
      <c r="AB136" s="141"/>
      <c r="AC136" s="142">
        <v>0</v>
      </c>
      <c r="AD136" s="142">
        <v>0</v>
      </c>
      <c r="AE136" s="142">
        <v>0</v>
      </c>
      <c r="AF136" s="142">
        <v>0</v>
      </c>
      <c r="AG136" s="142">
        <v>0</v>
      </c>
      <c r="AH136" s="142">
        <v>0</v>
      </c>
      <c r="AI136" s="142">
        <v>0</v>
      </c>
      <c r="AJ136" s="142">
        <v>0</v>
      </c>
      <c r="AK136" s="142">
        <v>0</v>
      </c>
      <c r="AL136" s="142">
        <v>0</v>
      </c>
      <c r="AM136" s="142">
        <v>0</v>
      </c>
      <c r="AN136" s="142">
        <v>0</v>
      </c>
      <c r="AO136" s="141"/>
      <c r="AP136" s="142">
        <v>0</v>
      </c>
      <c r="AQ136" s="142">
        <v>0</v>
      </c>
      <c r="AR136" s="142">
        <v>0</v>
      </c>
      <c r="AS136" s="142">
        <v>0</v>
      </c>
      <c r="AT136" s="142">
        <v>0</v>
      </c>
      <c r="AU136" s="142">
        <v>0</v>
      </c>
      <c r="AV136" s="142">
        <v>0</v>
      </c>
      <c r="AW136" s="142">
        <v>0</v>
      </c>
      <c r="AX136" s="142">
        <v>0</v>
      </c>
      <c r="AY136" s="142">
        <v>0</v>
      </c>
      <c r="AZ136" s="142">
        <v>0</v>
      </c>
      <c r="BA136" s="142">
        <v>0</v>
      </c>
    </row>
    <row r="137" spans="1:53" s="129" customFormat="1" outlineLevel="2">
      <c r="A137" s="129" t="s">
        <v>546</v>
      </c>
      <c r="B137" s="130" t="s">
        <v>547</v>
      </c>
      <c r="C137" s="131" t="s">
        <v>548</v>
      </c>
      <c r="D137" s="132"/>
      <c r="E137" s="133"/>
      <c r="F137" s="134">
        <v>768.7</v>
      </c>
      <c r="G137" s="134">
        <v>0</v>
      </c>
      <c r="H137" s="135">
        <v>768.7</v>
      </c>
      <c r="I137" s="136" t="s">
        <v>241</v>
      </c>
      <c r="J137" s="137"/>
      <c r="K137" s="134">
        <v>768.7</v>
      </c>
      <c r="L137" s="134">
        <v>0</v>
      </c>
      <c r="M137" s="135">
        <v>768.7</v>
      </c>
      <c r="N137" s="136" t="s">
        <v>241</v>
      </c>
      <c r="O137" s="138"/>
      <c r="P137" s="137"/>
      <c r="Q137" s="134">
        <v>768.7</v>
      </c>
      <c r="R137" s="134">
        <v>0</v>
      </c>
      <c r="S137" s="135">
        <v>768.7</v>
      </c>
      <c r="T137" s="136" t="s">
        <v>241</v>
      </c>
      <c r="U137" s="137"/>
      <c r="V137" s="134">
        <v>768.7</v>
      </c>
      <c r="W137" s="134">
        <v>0</v>
      </c>
      <c r="X137" s="135">
        <v>768.7</v>
      </c>
      <c r="Y137" s="136" t="s">
        <v>241</v>
      </c>
      <c r="Z137" s="139"/>
      <c r="AA137" s="140">
        <v>0</v>
      </c>
      <c r="AB137" s="141"/>
      <c r="AC137" s="142">
        <v>0</v>
      </c>
      <c r="AD137" s="142">
        <v>0</v>
      </c>
      <c r="AE137" s="142">
        <v>0</v>
      </c>
      <c r="AF137" s="142">
        <v>0</v>
      </c>
      <c r="AG137" s="142">
        <v>0</v>
      </c>
      <c r="AH137" s="142">
        <v>0</v>
      </c>
      <c r="AI137" s="142">
        <v>0</v>
      </c>
      <c r="AJ137" s="142">
        <v>0</v>
      </c>
      <c r="AK137" s="142">
        <v>0</v>
      </c>
      <c r="AL137" s="142">
        <v>0</v>
      </c>
      <c r="AM137" s="142">
        <v>0</v>
      </c>
      <c r="AN137" s="142">
        <v>0</v>
      </c>
      <c r="AO137" s="141"/>
      <c r="AP137" s="142">
        <v>0</v>
      </c>
      <c r="AQ137" s="142">
        <v>0</v>
      </c>
      <c r="AR137" s="142">
        <v>768.7</v>
      </c>
      <c r="AS137" s="142">
        <v>0</v>
      </c>
      <c r="AT137" s="142">
        <v>0</v>
      </c>
      <c r="AU137" s="142">
        <v>0</v>
      </c>
      <c r="AV137" s="142">
        <v>0</v>
      </c>
      <c r="AW137" s="142">
        <v>0</v>
      </c>
      <c r="AX137" s="142">
        <v>0</v>
      </c>
      <c r="AY137" s="142">
        <v>0</v>
      </c>
      <c r="AZ137" s="142">
        <v>0</v>
      </c>
      <c r="BA137" s="142">
        <v>0</v>
      </c>
    </row>
    <row r="138" spans="1:53" s="129" customFormat="1" outlineLevel="2">
      <c r="A138" s="129" t="s">
        <v>549</v>
      </c>
      <c r="B138" s="130" t="s">
        <v>550</v>
      </c>
      <c r="C138" s="131" t="s">
        <v>551</v>
      </c>
      <c r="D138" s="132"/>
      <c r="E138" s="133"/>
      <c r="F138" s="134">
        <v>0</v>
      </c>
      <c r="G138" s="134">
        <v>-48.11</v>
      </c>
      <c r="H138" s="135">
        <v>48.11</v>
      </c>
      <c r="I138" s="136" t="s">
        <v>241</v>
      </c>
      <c r="J138" s="137"/>
      <c r="K138" s="134">
        <v>0</v>
      </c>
      <c r="L138" s="134">
        <v>0.66</v>
      </c>
      <c r="M138" s="135">
        <v>-0.66</v>
      </c>
      <c r="N138" s="136" t="s">
        <v>241</v>
      </c>
      <c r="O138" s="138"/>
      <c r="P138" s="137"/>
      <c r="Q138" s="134">
        <v>0</v>
      </c>
      <c r="R138" s="134">
        <v>0.66</v>
      </c>
      <c r="S138" s="135">
        <v>-0.66</v>
      </c>
      <c r="T138" s="136" t="s">
        <v>241</v>
      </c>
      <c r="U138" s="137"/>
      <c r="V138" s="134">
        <v>0</v>
      </c>
      <c r="W138" s="134">
        <v>0.66</v>
      </c>
      <c r="X138" s="135">
        <v>-0.66</v>
      </c>
      <c r="Y138" s="136" t="s">
        <v>241</v>
      </c>
      <c r="Z138" s="139"/>
      <c r="AA138" s="140">
        <v>0</v>
      </c>
      <c r="AB138" s="141"/>
      <c r="AC138" s="142">
        <v>0</v>
      </c>
      <c r="AD138" s="142">
        <v>48.77</v>
      </c>
      <c r="AE138" s="142">
        <v>-48.11</v>
      </c>
      <c r="AF138" s="142">
        <v>0</v>
      </c>
      <c r="AG138" s="142">
        <v>0</v>
      </c>
      <c r="AH138" s="142">
        <v>0</v>
      </c>
      <c r="AI138" s="142">
        <v>0</v>
      </c>
      <c r="AJ138" s="142">
        <v>0</v>
      </c>
      <c r="AK138" s="142">
        <v>0</v>
      </c>
      <c r="AL138" s="142">
        <v>0</v>
      </c>
      <c r="AM138" s="142">
        <v>0</v>
      </c>
      <c r="AN138" s="142">
        <v>0</v>
      </c>
      <c r="AO138" s="141"/>
      <c r="AP138" s="142">
        <v>0</v>
      </c>
      <c r="AQ138" s="142">
        <v>0</v>
      </c>
      <c r="AR138" s="142">
        <v>0</v>
      </c>
      <c r="AS138" s="142">
        <v>0</v>
      </c>
      <c r="AT138" s="142">
        <v>0</v>
      </c>
      <c r="AU138" s="142">
        <v>0</v>
      </c>
      <c r="AV138" s="142">
        <v>0</v>
      </c>
      <c r="AW138" s="142">
        <v>0</v>
      </c>
      <c r="AX138" s="142">
        <v>0</v>
      </c>
      <c r="AY138" s="142">
        <v>0</v>
      </c>
      <c r="AZ138" s="142">
        <v>0</v>
      </c>
      <c r="BA138" s="142">
        <v>0</v>
      </c>
    </row>
    <row r="139" spans="1:53" s="129" customFormat="1" outlineLevel="2">
      <c r="A139" s="129" t="s">
        <v>552</v>
      </c>
      <c r="B139" s="130" t="s">
        <v>553</v>
      </c>
      <c r="C139" s="131" t="s">
        <v>554</v>
      </c>
      <c r="D139" s="132"/>
      <c r="E139" s="133"/>
      <c r="F139" s="134">
        <v>5428.08</v>
      </c>
      <c r="G139" s="134">
        <v>7950.78</v>
      </c>
      <c r="H139" s="135">
        <v>-2522.6999999999998</v>
      </c>
      <c r="I139" s="136">
        <v>-0.31728962441420838</v>
      </c>
      <c r="J139" s="137"/>
      <c r="K139" s="134">
        <v>8956.91</v>
      </c>
      <c r="L139" s="134">
        <v>44691.22</v>
      </c>
      <c r="M139" s="135">
        <v>-35734.31</v>
      </c>
      <c r="N139" s="136">
        <v>-0.79958233406919743</v>
      </c>
      <c r="O139" s="138"/>
      <c r="P139" s="137"/>
      <c r="Q139" s="134">
        <v>8956.91</v>
      </c>
      <c r="R139" s="134">
        <v>44691.22</v>
      </c>
      <c r="S139" s="135">
        <v>-35734.31</v>
      </c>
      <c r="T139" s="136">
        <v>-0.79958233406919743</v>
      </c>
      <c r="U139" s="137"/>
      <c r="V139" s="134">
        <v>136003.79999999999</v>
      </c>
      <c r="W139" s="134">
        <v>240051.92</v>
      </c>
      <c r="X139" s="135">
        <v>-104048.12000000002</v>
      </c>
      <c r="Y139" s="136">
        <v>-0.43344006579909888</v>
      </c>
      <c r="Z139" s="139"/>
      <c r="AA139" s="140">
        <v>11176.5</v>
      </c>
      <c r="AB139" s="141"/>
      <c r="AC139" s="142">
        <v>20981.8</v>
      </c>
      <c r="AD139" s="142">
        <v>15758.640000000001</v>
      </c>
      <c r="AE139" s="142">
        <v>7950.78</v>
      </c>
      <c r="AF139" s="142">
        <v>14303.74</v>
      </c>
      <c r="AG139" s="142">
        <v>13988.210000000001</v>
      </c>
      <c r="AH139" s="142">
        <v>9518.3000000000011</v>
      </c>
      <c r="AI139" s="142">
        <v>28081.63</v>
      </c>
      <c r="AJ139" s="142">
        <v>15355.49</v>
      </c>
      <c r="AK139" s="142">
        <v>18458.150000000001</v>
      </c>
      <c r="AL139" s="142">
        <v>12673.54</v>
      </c>
      <c r="AM139" s="142">
        <v>12620.960000000001</v>
      </c>
      <c r="AN139" s="142">
        <v>2046.8700000000001</v>
      </c>
      <c r="AO139" s="141"/>
      <c r="AP139" s="142">
        <v>1006.15</v>
      </c>
      <c r="AQ139" s="142">
        <v>2522.6799999999998</v>
      </c>
      <c r="AR139" s="142">
        <v>5428.08</v>
      </c>
      <c r="AS139" s="142">
        <v>0</v>
      </c>
      <c r="AT139" s="142">
        <v>0</v>
      </c>
      <c r="AU139" s="142">
        <v>0</v>
      </c>
      <c r="AV139" s="142">
        <v>0</v>
      </c>
      <c r="AW139" s="142">
        <v>0</v>
      </c>
      <c r="AX139" s="142">
        <v>0</v>
      </c>
      <c r="AY139" s="142">
        <v>0</v>
      </c>
      <c r="AZ139" s="142">
        <v>0</v>
      </c>
      <c r="BA139" s="142">
        <v>0</v>
      </c>
    </row>
    <row r="140" spans="1:53" s="129" customFormat="1" outlineLevel="2">
      <c r="A140" s="129" t="s">
        <v>555</v>
      </c>
      <c r="B140" s="130" t="s">
        <v>556</v>
      </c>
      <c r="C140" s="131" t="s">
        <v>557</v>
      </c>
      <c r="D140" s="132"/>
      <c r="E140" s="133"/>
      <c r="F140" s="134">
        <v>40.06</v>
      </c>
      <c r="G140" s="134">
        <v>117.52</v>
      </c>
      <c r="H140" s="135">
        <v>-77.459999999999994</v>
      </c>
      <c r="I140" s="136">
        <v>-0.65912185159972769</v>
      </c>
      <c r="J140" s="137"/>
      <c r="K140" s="134">
        <v>67.33</v>
      </c>
      <c r="L140" s="134">
        <v>507.64</v>
      </c>
      <c r="M140" s="135">
        <v>-440.31</v>
      </c>
      <c r="N140" s="136">
        <v>-0.86736663777480105</v>
      </c>
      <c r="O140" s="138"/>
      <c r="P140" s="137"/>
      <c r="Q140" s="134">
        <v>67.33</v>
      </c>
      <c r="R140" s="134">
        <v>507.64</v>
      </c>
      <c r="S140" s="135">
        <v>-440.31</v>
      </c>
      <c r="T140" s="136">
        <v>-0.86736663777480105</v>
      </c>
      <c r="U140" s="137"/>
      <c r="V140" s="134">
        <v>1399.18</v>
      </c>
      <c r="W140" s="134">
        <v>2422.48</v>
      </c>
      <c r="X140" s="135">
        <v>-1023.3</v>
      </c>
      <c r="Y140" s="136">
        <v>-0.42241834813909712</v>
      </c>
      <c r="Z140" s="139"/>
      <c r="AA140" s="140">
        <v>109.55</v>
      </c>
      <c r="AB140" s="141"/>
      <c r="AC140" s="142">
        <v>223.01</v>
      </c>
      <c r="AD140" s="142">
        <v>167.11</v>
      </c>
      <c r="AE140" s="142">
        <v>117.52</v>
      </c>
      <c r="AF140" s="142">
        <v>150.07</v>
      </c>
      <c r="AG140" s="142">
        <v>146.75</v>
      </c>
      <c r="AH140" s="142">
        <v>99.86</v>
      </c>
      <c r="AI140" s="142">
        <v>294.62</v>
      </c>
      <c r="AJ140" s="142">
        <v>161.1</v>
      </c>
      <c r="AK140" s="142">
        <v>193.66</v>
      </c>
      <c r="AL140" s="142">
        <v>132.96</v>
      </c>
      <c r="AM140" s="142">
        <v>132.41</v>
      </c>
      <c r="AN140" s="142">
        <v>20.420000000000002</v>
      </c>
      <c r="AO140" s="141"/>
      <c r="AP140" s="142">
        <v>7.3</v>
      </c>
      <c r="AQ140" s="142">
        <v>19.97</v>
      </c>
      <c r="AR140" s="142">
        <v>40.06</v>
      </c>
      <c r="AS140" s="142">
        <v>0</v>
      </c>
      <c r="AT140" s="142">
        <v>0</v>
      </c>
      <c r="AU140" s="142">
        <v>0</v>
      </c>
      <c r="AV140" s="142">
        <v>0</v>
      </c>
      <c r="AW140" s="142">
        <v>0</v>
      </c>
      <c r="AX140" s="142">
        <v>0</v>
      </c>
      <c r="AY140" s="142">
        <v>0</v>
      </c>
      <c r="AZ140" s="142">
        <v>0</v>
      </c>
      <c r="BA140" s="142">
        <v>0</v>
      </c>
    </row>
    <row r="141" spans="1:53" s="129" customFormat="1" outlineLevel="2">
      <c r="A141" s="129" t="s">
        <v>558</v>
      </c>
      <c r="B141" s="130" t="s">
        <v>559</v>
      </c>
      <c r="C141" s="131" t="s">
        <v>560</v>
      </c>
      <c r="D141" s="132"/>
      <c r="E141" s="133"/>
      <c r="F141" s="134">
        <v>0</v>
      </c>
      <c r="G141" s="134">
        <v>0</v>
      </c>
      <c r="H141" s="135">
        <v>0</v>
      </c>
      <c r="I141" s="136">
        <v>0</v>
      </c>
      <c r="J141" s="137"/>
      <c r="K141" s="134">
        <v>0</v>
      </c>
      <c r="L141" s="134">
        <v>0</v>
      </c>
      <c r="M141" s="135">
        <v>0</v>
      </c>
      <c r="N141" s="136">
        <v>0</v>
      </c>
      <c r="O141" s="138"/>
      <c r="P141" s="137"/>
      <c r="Q141" s="134">
        <v>0</v>
      </c>
      <c r="R141" s="134">
        <v>0</v>
      </c>
      <c r="S141" s="135">
        <v>0</v>
      </c>
      <c r="T141" s="136">
        <v>0</v>
      </c>
      <c r="U141" s="137"/>
      <c r="V141" s="134">
        <v>36802.550000000003</v>
      </c>
      <c r="W141" s="134">
        <v>0</v>
      </c>
      <c r="X141" s="135">
        <v>36802.550000000003</v>
      </c>
      <c r="Y141" s="136" t="s">
        <v>241</v>
      </c>
      <c r="Z141" s="139"/>
      <c r="AA141" s="140">
        <v>0</v>
      </c>
      <c r="AB141" s="141"/>
      <c r="AC141" s="142">
        <v>0</v>
      </c>
      <c r="AD141" s="142">
        <v>0</v>
      </c>
      <c r="AE141" s="142">
        <v>0</v>
      </c>
      <c r="AF141" s="142">
        <v>0</v>
      </c>
      <c r="AG141" s="142">
        <v>0</v>
      </c>
      <c r="AH141" s="142">
        <v>0</v>
      </c>
      <c r="AI141" s="142">
        <v>0</v>
      </c>
      <c r="AJ141" s="142">
        <v>0</v>
      </c>
      <c r="AK141" s="142">
        <v>0</v>
      </c>
      <c r="AL141" s="142">
        <v>0</v>
      </c>
      <c r="AM141" s="142">
        <v>0</v>
      </c>
      <c r="AN141" s="142">
        <v>36802.550000000003</v>
      </c>
      <c r="AO141" s="141"/>
      <c r="AP141" s="142">
        <v>0</v>
      </c>
      <c r="AQ141" s="142">
        <v>0</v>
      </c>
      <c r="AR141" s="142">
        <v>0</v>
      </c>
      <c r="AS141" s="142">
        <v>0</v>
      </c>
      <c r="AT141" s="142">
        <v>0</v>
      </c>
      <c r="AU141" s="142">
        <v>0</v>
      </c>
      <c r="AV141" s="142">
        <v>0</v>
      </c>
      <c r="AW141" s="142">
        <v>0</v>
      </c>
      <c r="AX141" s="142">
        <v>0</v>
      </c>
      <c r="AY141" s="142">
        <v>0</v>
      </c>
      <c r="AZ141" s="142">
        <v>0</v>
      </c>
      <c r="BA141" s="142">
        <v>0</v>
      </c>
    </row>
    <row r="142" spans="1:53" s="206" customFormat="1" outlineLevel="1">
      <c r="A142" s="206" t="s">
        <v>561</v>
      </c>
      <c r="B142" s="207"/>
      <c r="C142" s="208" t="s">
        <v>562</v>
      </c>
      <c r="D142" s="222"/>
      <c r="E142" s="222"/>
      <c r="F142" s="210">
        <v>1311343.5330000003</v>
      </c>
      <c r="G142" s="210">
        <v>2930677.2740000002</v>
      </c>
      <c r="H142" s="230">
        <v>-1619333.7409999999</v>
      </c>
      <c r="I142" s="231">
        <v>-0.5525459099049197</v>
      </c>
      <c r="J142" s="224"/>
      <c r="K142" s="210">
        <v>3981926.1220000004</v>
      </c>
      <c r="L142" s="210">
        <v>5124776.6109999996</v>
      </c>
      <c r="M142" s="230">
        <v>-1142850.4889999991</v>
      </c>
      <c r="N142" s="225">
        <v>-0.22300493772683572</v>
      </c>
      <c r="O142" s="226"/>
      <c r="P142" s="226"/>
      <c r="Q142" s="210">
        <v>3981926.1220000004</v>
      </c>
      <c r="R142" s="210">
        <v>5124776.6109999996</v>
      </c>
      <c r="S142" s="230">
        <v>-1142850.4889999991</v>
      </c>
      <c r="T142" s="231">
        <v>-0.22300493772683572</v>
      </c>
      <c r="U142" s="226"/>
      <c r="V142" s="210">
        <v>18261404.243000001</v>
      </c>
      <c r="W142" s="210">
        <v>19339041.513999999</v>
      </c>
      <c r="X142" s="230">
        <v>-1077637.2709999979</v>
      </c>
      <c r="Y142" s="225">
        <v>-5.5723406468716159E-2</v>
      </c>
      <c r="AA142" s="228">
        <v>2214867.4449999998</v>
      </c>
      <c r="AB142" s="229"/>
      <c r="AC142" s="210">
        <v>788927.91700000002</v>
      </c>
      <c r="AD142" s="210">
        <v>1405171.42</v>
      </c>
      <c r="AE142" s="210">
        <v>2930677.2740000002</v>
      </c>
      <c r="AF142" s="210">
        <v>991498.5689999999</v>
      </c>
      <c r="AG142" s="210">
        <v>1431078.2660000001</v>
      </c>
      <c r="AH142" s="210">
        <v>3049525.6699999995</v>
      </c>
      <c r="AI142" s="210">
        <v>1735562.2160000002</v>
      </c>
      <c r="AJ142" s="210">
        <v>1259174.476</v>
      </c>
      <c r="AK142" s="210">
        <v>2070617.2309999997</v>
      </c>
      <c r="AL142" s="210">
        <v>1245468.9109999998</v>
      </c>
      <c r="AM142" s="210">
        <v>1130868.024</v>
      </c>
      <c r="AN142" s="210">
        <v>1365684.7580000001</v>
      </c>
      <c r="AO142" s="229"/>
      <c r="AP142" s="210">
        <v>1119945.0899999999</v>
      </c>
      <c r="AQ142" s="210">
        <v>1550637.4989999998</v>
      </c>
      <c r="AR142" s="210">
        <v>1311343.5330000003</v>
      </c>
      <c r="AS142" s="210">
        <v>-195135.09</v>
      </c>
      <c r="AT142" s="210">
        <v>0</v>
      </c>
      <c r="AU142" s="210">
        <v>0</v>
      </c>
      <c r="AV142" s="210">
        <v>0</v>
      </c>
      <c r="AW142" s="210">
        <v>0</v>
      </c>
      <c r="AX142" s="210">
        <v>0</v>
      </c>
      <c r="AY142" s="210">
        <v>0</v>
      </c>
      <c r="AZ142" s="210">
        <v>0</v>
      </c>
      <c r="BA142" s="210">
        <v>0</v>
      </c>
    </row>
    <row r="143" spans="1:53" s="206" customFormat="1" ht="0.75" customHeight="1" outlineLevel="2">
      <c r="B143" s="207"/>
      <c r="C143" s="208"/>
      <c r="D143" s="222"/>
      <c r="E143" s="222"/>
      <c r="F143" s="210"/>
      <c r="G143" s="210"/>
      <c r="H143" s="230"/>
      <c r="I143" s="231"/>
      <c r="J143" s="224"/>
      <c r="K143" s="210"/>
      <c r="L143" s="210"/>
      <c r="M143" s="230"/>
      <c r="N143" s="225"/>
      <c r="O143" s="226"/>
      <c r="P143" s="226"/>
      <c r="Q143" s="210"/>
      <c r="R143" s="210"/>
      <c r="S143" s="230"/>
      <c r="T143" s="231"/>
      <c r="U143" s="226"/>
      <c r="V143" s="210"/>
      <c r="W143" s="210"/>
      <c r="X143" s="230"/>
      <c r="Y143" s="225"/>
      <c r="AA143" s="228"/>
      <c r="AB143" s="229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29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</row>
    <row r="144" spans="1:53" s="206" customFormat="1" outlineLevel="1">
      <c r="A144" s="206" t="s">
        <v>563</v>
      </c>
      <c r="B144" s="207"/>
      <c r="C144" s="208" t="s">
        <v>564</v>
      </c>
      <c r="D144" s="222"/>
      <c r="E144" s="222"/>
      <c r="F144" s="210">
        <v>0</v>
      </c>
      <c r="G144" s="210">
        <v>0</v>
      </c>
      <c r="H144" s="230">
        <v>0</v>
      </c>
      <c r="I144" s="231">
        <v>0</v>
      </c>
      <c r="J144" s="224"/>
      <c r="K144" s="210">
        <v>0</v>
      </c>
      <c r="L144" s="210">
        <v>0</v>
      </c>
      <c r="M144" s="230">
        <v>0</v>
      </c>
      <c r="N144" s="225">
        <v>0</v>
      </c>
      <c r="O144" s="226"/>
      <c r="P144" s="226"/>
      <c r="Q144" s="210">
        <v>0</v>
      </c>
      <c r="R144" s="210">
        <v>0</v>
      </c>
      <c r="S144" s="230">
        <v>0</v>
      </c>
      <c r="T144" s="231">
        <v>0</v>
      </c>
      <c r="U144" s="226"/>
      <c r="V144" s="210">
        <v>0</v>
      </c>
      <c r="W144" s="210">
        <v>0</v>
      </c>
      <c r="X144" s="230">
        <v>0</v>
      </c>
      <c r="Y144" s="225">
        <v>0</v>
      </c>
      <c r="AA144" s="228">
        <v>0</v>
      </c>
      <c r="AB144" s="229"/>
      <c r="AC144" s="210">
        <v>0</v>
      </c>
      <c r="AD144" s="210">
        <v>0</v>
      </c>
      <c r="AE144" s="210">
        <v>0</v>
      </c>
      <c r="AF144" s="210">
        <v>0</v>
      </c>
      <c r="AG144" s="210">
        <v>0</v>
      </c>
      <c r="AH144" s="210">
        <v>0</v>
      </c>
      <c r="AI144" s="210">
        <v>0</v>
      </c>
      <c r="AJ144" s="210">
        <v>0</v>
      </c>
      <c r="AK144" s="210">
        <v>0</v>
      </c>
      <c r="AL144" s="210">
        <v>0</v>
      </c>
      <c r="AM144" s="210">
        <v>0</v>
      </c>
      <c r="AN144" s="210">
        <v>0</v>
      </c>
      <c r="AO144" s="229"/>
      <c r="AP144" s="210">
        <v>0</v>
      </c>
      <c r="AQ144" s="210">
        <v>0</v>
      </c>
      <c r="AR144" s="210">
        <v>0</v>
      </c>
      <c r="AS144" s="210">
        <v>0</v>
      </c>
      <c r="AT144" s="210">
        <v>0</v>
      </c>
      <c r="AU144" s="210">
        <v>0</v>
      </c>
      <c r="AV144" s="210">
        <v>0</v>
      </c>
      <c r="AW144" s="210">
        <v>0</v>
      </c>
      <c r="AX144" s="210">
        <v>0</v>
      </c>
      <c r="AY144" s="210">
        <v>0</v>
      </c>
      <c r="AZ144" s="210">
        <v>0</v>
      </c>
      <c r="BA144" s="210">
        <v>0</v>
      </c>
    </row>
    <row r="145" spans="1:53" s="206" customFormat="1" ht="0.75" customHeight="1" outlineLevel="2">
      <c r="B145" s="207"/>
      <c r="C145" s="208"/>
      <c r="D145" s="222"/>
      <c r="E145" s="222"/>
      <c r="F145" s="210"/>
      <c r="G145" s="210"/>
      <c r="H145" s="230"/>
      <c r="I145" s="231"/>
      <c r="J145" s="224"/>
      <c r="K145" s="210"/>
      <c r="L145" s="210"/>
      <c r="M145" s="230"/>
      <c r="N145" s="225"/>
      <c r="O145" s="226"/>
      <c r="P145" s="226"/>
      <c r="Q145" s="210"/>
      <c r="R145" s="210"/>
      <c r="S145" s="230"/>
      <c r="T145" s="231"/>
      <c r="U145" s="226"/>
      <c r="V145" s="210"/>
      <c r="W145" s="210"/>
      <c r="X145" s="230"/>
      <c r="Y145" s="225"/>
      <c r="AA145" s="228"/>
      <c r="AB145" s="229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29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</row>
    <row r="146" spans="1:53" s="206" customFormat="1" outlineLevel="1">
      <c r="A146" s="206" t="s">
        <v>565</v>
      </c>
      <c r="B146" s="207"/>
      <c r="C146" s="208" t="s">
        <v>566</v>
      </c>
      <c r="D146" s="222"/>
      <c r="E146" s="222"/>
      <c r="F146" s="210">
        <v>0</v>
      </c>
      <c r="G146" s="210">
        <v>0</v>
      </c>
      <c r="H146" s="230">
        <v>0</v>
      </c>
      <c r="I146" s="231">
        <v>0</v>
      </c>
      <c r="J146" s="224"/>
      <c r="K146" s="210">
        <v>0</v>
      </c>
      <c r="L146" s="210">
        <v>0</v>
      </c>
      <c r="M146" s="230">
        <v>0</v>
      </c>
      <c r="N146" s="225">
        <v>0</v>
      </c>
      <c r="O146" s="226"/>
      <c r="P146" s="226"/>
      <c r="Q146" s="210">
        <v>0</v>
      </c>
      <c r="R146" s="210">
        <v>0</v>
      </c>
      <c r="S146" s="230">
        <v>0</v>
      </c>
      <c r="T146" s="231">
        <v>0</v>
      </c>
      <c r="U146" s="226"/>
      <c r="V146" s="210">
        <v>0</v>
      </c>
      <c r="W146" s="210">
        <v>0</v>
      </c>
      <c r="X146" s="230">
        <v>0</v>
      </c>
      <c r="Y146" s="225">
        <v>0</v>
      </c>
      <c r="AA146" s="228">
        <v>0</v>
      </c>
      <c r="AB146" s="229"/>
      <c r="AC146" s="210">
        <v>0</v>
      </c>
      <c r="AD146" s="210">
        <v>0</v>
      </c>
      <c r="AE146" s="210">
        <v>0</v>
      </c>
      <c r="AF146" s="210">
        <v>0</v>
      </c>
      <c r="AG146" s="210">
        <v>0</v>
      </c>
      <c r="AH146" s="210">
        <v>0</v>
      </c>
      <c r="AI146" s="210">
        <v>0</v>
      </c>
      <c r="AJ146" s="210">
        <v>0</v>
      </c>
      <c r="AK146" s="210">
        <v>0</v>
      </c>
      <c r="AL146" s="210">
        <v>0</v>
      </c>
      <c r="AM146" s="210">
        <v>0</v>
      </c>
      <c r="AN146" s="210">
        <v>0</v>
      </c>
      <c r="AO146" s="229"/>
      <c r="AP146" s="210">
        <v>0</v>
      </c>
      <c r="AQ146" s="210">
        <v>0</v>
      </c>
      <c r="AR146" s="210">
        <v>0</v>
      </c>
      <c r="AS146" s="210">
        <v>0</v>
      </c>
      <c r="AT146" s="210">
        <v>0</v>
      </c>
      <c r="AU146" s="210">
        <v>0</v>
      </c>
      <c r="AV146" s="210">
        <v>0</v>
      </c>
      <c r="AW146" s="210">
        <v>0</v>
      </c>
      <c r="AX146" s="210">
        <v>0</v>
      </c>
      <c r="AY146" s="210">
        <v>0</v>
      </c>
      <c r="AZ146" s="210">
        <v>0</v>
      </c>
      <c r="BA146" s="210">
        <v>0</v>
      </c>
    </row>
    <row r="147" spans="1:53" s="206" customFormat="1" ht="0.75" customHeight="1" outlineLevel="2">
      <c r="B147" s="207"/>
      <c r="C147" s="208"/>
      <c r="D147" s="222"/>
      <c r="E147" s="222"/>
      <c r="F147" s="210"/>
      <c r="G147" s="210"/>
      <c r="H147" s="230"/>
      <c r="I147" s="231"/>
      <c r="J147" s="224"/>
      <c r="K147" s="210"/>
      <c r="L147" s="210"/>
      <c r="M147" s="230"/>
      <c r="N147" s="225"/>
      <c r="O147" s="226"/>
      <c r="P147" s="226"/>
      <c r="Q147" s="210"/>
      <c r="R147" s="210"/>
      <c r="S147" s="230"/>
      <c r="T147" s="231"/>
      <c r="U147" s="226"/>
      <c r="V147" s="210"/>
      <c r="W147" s="210"/>
      <c r="X147" s="230"/>
      <c r="Y147" s="225"/>
      <c r="AA147" s="228"/>
      <c r="AB147" s="229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29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</row>
    <row r="148" spans="1:53" s="206" customFormat="1" outlineLevel="1">
      <c r="A148" s="206" t="s">
        <v>567</v>
      </c>
      <c r="B148" s="207"/>
      <c r="C148" s="208" t="s">
        <v>568</v>
      </c>
      <c r="D148" s="222"/>
      <c r="E148" s="222"/>
      <c r="F148" s="210">
        <v>0</v>
      </c>
      <c r="G148" s="210">
        <v>0</v>
      </c>
      <c r="H148" s="230">
        <v>0</v>
      </c>
      <c r="I148" s="231">
        <v>0</v>
      </c>
      <c r="J148" s="224"/>
      <c r="K148" s="210">
        <v>0</v>
      </c>
      <c r="L148" s="210">
        <v>0</v>
      </c>
      <c r="M148" s="230">
        <v>0</v>
      </c>
      <c r="N148" s="225">
        <v>0</v>
      </c>
      <c r="O148" s="226"/>
      <c r="P148" s="226"/>
      <c r="Q148" s="210">
        <v>0</v>
      </c>
      <c r="R148" s="210">
        <v>0</v>
      </c>
      <c r="S148" s="230">
        <v>0</v>
      </c>
      <c r="T148" s="231">
        <v>0</v>
      </c>
      <c r="U148" s="226"/>
      <c r="V148" s="210">
        <v>0</v>
      </c>
      <c r="W148" s="210">
        <v>0</v>
      </c>
      <c r="X148" s="230">
        <v>0</v>
      </c>
      <c r="Y148" s="225">
        <v>0</v>
      </c>
      <c r="AA148" s="228">
        <v>0</v>
      </c>
      <c r="AB148" s="229"/>
      <c r="AC148" s="210">
        <v>0</v>
      </c>
      <c r="AD148" s="210">
        <v>0</v>
      </c>
      <c r="AE148" s="210">
        <v>0</v>
      </c>
      <c r="AF148" s="210">
        <v>0</v>
      </c>
      <c r="AG148" s="210">
        <v>0</v>
      </c>
      <c r="AH148" s="210">
        <v>0</v>
      </c>
      <c r="AI148" s="210">
        <v>0</v>
      </c>
      <c r="AJ148" s="210">
        <v>0</v>
      </c>
      <c r="AK148" s="210">
        <v>0</v>
      </c>
      <c r="AL148" s="210">
        <v>0</v>
      </c>
      <c r="AM148" s="210">
        <v>0</v>
      </c>
      <c r="AN148" s="210">
        <v>0</v>
      </c>
      <c r="AO148" s="229"/>
      <c r="AP148" s="210">
        <v>0</v>
      </c>
      <c r="AQ148" s="210">
        <v>0</v>
      </c>
      <c r="AR148" s="210">
        <v>0</v>
      </c>
      <c r="AS148" s="210">
        <v>0</v>
      </c>
      <c r="AT148" s="210">
        <v>0</v>
      </c>
      <c r="AU148" s="210">
        <v>0</v>
      </c>
      <c r="AV148" s="210">
        <v>0</v>
      </c>
      <c r="AW148" s="210">
        <v>0</v>
      </c>
      <c r="AX148" s="210">
        <v>0</v>
      </c>
      <c r="AY148" s="210">
        <v>0</v>
      </c>
      <c r="AZ148" s="210">
        <v>0</v>
      </c>
      <c r="BA148" s="210">
        <v>0</v>
      </c>
    </row>
    <row r="149" spans="1:53" s="206" customFormat="1" ht="0.75" customHeight="1" outlineLevel="2">
      <c r="B149" s="207"/>
      <c r="C149" s="208"/>
      <c r="D149" s="222"/>
      <c r="E149" s="222"/>
      <c r="F149" s="210"/>
      <c r="G149" s="210"/>
      <c r="H149" s="230"/>
      <c r="I149" s="231"/>
      <c r="J149" s="224"/>
      <c r="K149" s="210"/>
      <c r="L149" s="210"/>
      <c r="M149" s="230"/>
      <c r="N149" s="225"/>
      <c r="O149" s="226"/>
      <c r="P149" s="226"/>
      <c r="Q149" s="210"/>
      <c r="R149" s="210"/>
      <c r="S149" s="230"/>
      <c r="T149" s="231"/>
      <c r="U149" s="226"/>
      <c r="V149" s="210"/>
      <c r="W149" s="210"/>
      <c r="X149" s="230"/>
      <c r="Y149" s="225"/>
      <c r="AA149" s="228"/>
      <c r="AB149" s="229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29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</row>
    <row r="150" spans="1:53" s="129" customFormat="1" outlineLevel="2">
      <c r="A150" s="129" t="s">
        <v>569</v>
      </c>
      <c r="B150" s="130" t="s">
        <v>570</v>
      </c>
      <c r="C150" s="131" t="s">
        <v>571</v>
      </c>
      <c r="D150" s="132"/>
      <c r="E150" s="133"/>
      <c r="F150" s="134">
        <v>3863236.2</v>
      </c>
      <c r="G150" s="134">
        <v>3492654.7800000003</v>
      </c>
      <c r="H150" s="135">
        <v>370581.41999999993</v>
      </c>
      <c r="I150" s="136">
        <v>0.10610307727006443</v>
      </c>
      <c r="J150" s="137"/>
      <c r="K150" s="134">
        <v>14957593.99</v>
      </c>
      <c r="L150" s="134">
        <v>9688668.3200000003</v>
      </c>
      <c r="M150" s="135">
        <v>5268925.67</v>
      </c>
      <c r="N150" s="136">
        <v>0.5438235158823147</v>
      </c>
      <c r="O150" s="138"/>
      <c r="P150" s="137"/>
      <c r="Q150" s="134">
        <v>14957593.99</v>
      </c>
      <c r="R150" s="134">
        <v>9688668.3200000003</v>
      </c>
      <c r="S150" s="135">
        <v>5268925.67</v>
      </c>
      <c r="T150" s="136">
        <v>0.5438235158823147</v>
      </c>
      <c r="U150" s="137"/>
      <c r="V150" s="134">
        <v>47645393.380000003</v>
      </c>
      <c r="W150" s="134">
        <v>47139850.770000003</v>
      </c>
      <c r="X150" s="135">
        <v>505542.6099999994</v>
      </c>
      <c r="Y150" s="136">
        <v>1.0724315027355344E-2</v>
      </c>
      <c r="Z150" s="139"/>
      <c r="AA150" s="140">
        <v>7615317.9900000002</v>
      </c>
      <c r="AB150" s="141"/>
      <c r="AC150" s="142">
        <v>2928039.84</v>
      </c>
      <c r="AD150" s="142">
        <v>3267973.7</v>
      </c>
      <c r="AE150" s="142">
        <v>3492654.7800000003</v>
      </c>
      <c r="AF150" s="142">
        <v>2891264.11</v>
      </c>
      <c r="AG150" s="142">
        <v>2261823.42</v>
      </c>
      <c r="AH150" s="142">
        <v>4480466.8</v>
      </c>
      <c r="AI150" s="142">
        <v>1114055.6499999999</v>
      </c>
      <c r="AJ150" s="142">
        <v>1347091.71</v>
      </c>
      <c r="AK150" s="142">
        <v>951784.93</v>
      </c>
      <c r="AL150" s="142">
        <v>4045273.87</v>
      </c>
      <c r="AM150" s="142">
        <v>6674030.2199999997</v>
      </c>
      <c r="AN150" s="142">
        <v>8922008.6799999997</v>
      </c>
      <c r="AO150" s="141"/>
      <c r="AP150" s="142">
        <v>7039878.4900000002</v>
      </c>
      <c r="AQ150" s="142">
        <v>4054479.3</v>
      </c>
      <c r="AR150" s="142">
        <v>3863236.2</v>
      </c>
      <c r="AS150" s="142">
        <v>-3859606.66</v>
      </c>
      <c r="AT150" s="142">
        <v>0</v>
      </c>
      <c r="AU150" s="142">
        <v>0</v>
      </c>
      <c r="AV150" s="142">
        <v>0</v>
      </c>
      <c r="AW150" s="142">
        <v>0</v>
      </c>
      <c r="AX150" s="142">
        <v>0</v>
      </c>
      <c r="AY150" s="142">
        <v>0</v>
      </c>
      <c r="AZ150" s="142">
        <v>0</v>
      </c>
      <c r="BA150" s="142">
        <v>0</v>
      </c>
    </row>
    <row r="151" spans="1:53" s="129" customFormat="1" outlineLevel="2">
      <c r="A151" s="129" t="s">
        <v>572</v>
      </c>
      <c r="B151" s="130" t="s">
        <v>573</v>
      </c>
      <c r="C151" s="131" t="s">
        <v>574</v>
      </c>
      <c r="D151" s="132"/>
      <c r="E151" s="133"/>
      <c r="F151" s="134">
        <v>4487953</v>
      </c>
      <c r="G151" s="134">
        <v>5822274</v>
      </c>
      <c r="H151" s="135">
        <v>-1334321</v>
      </c>
      <c r="I151" s="136">
        <v>-0.22917523290727987</v>
      </c>
      <c r="J151" s="137"/>
      <c r="K151" s="134">
        <v>13280475.9</v>
      </c>
      <c r="L151" s="134">
        <v>15287590</v>
      </c>
      <c r="M151" s="135">
        <v>-2007114.0999999996</v>
      </c>
      <c r="N151" s="136">
        <v>-0.13129041922238885</v>
      </c>
      <c r="O151" s="138"/>
      <c r="P151" s="137"/>
      <c r="Q151" s="134">
        <v>13280475.9</v>
      </c>
      <c r="R151" s="134">
        <v>15287590</v>
      </c>
      <c r="S151" s="135">
        <v>-2007114.0999999996</v>
      </c>
      <c r="T151" s="136">
        <v>-0.13129041922238885</v>
      </c>
      <c r="U151" s="137"/>
      <c r="V151" s="134">
        <v>55690857.699999996</v>
      </c>
      <c r="W151" s="134">
        <v>58792521</v>
      </c>
      <c r="X151" s="135">
        <v>-3101663.3000000045</v>
      </c>
      <c r="Y151" s="136">
        <v>-5.2756086101495875E-2</v>
      </c>
      <c r="Z151" s="139"/>
      <c r="AA151" s="140">
        <v>5018451</v>
      </c>
      <c r="AB151" s="141"/>
      <c r="AC151" s="142">
        <v>4741526</v>
      </c>
      <c r="AD151" s="142">
        <v>4723790</v>
      </c>
      <c r="AE151" s="142">
        <v>5822274</v>
      </c>
      <c r="AF151" s="142">
        <v>4092721</v>
      </c>
      <c r="AG151" s="142">
        <v>4372739</v>
      </c>
      <c r="AH151" s="142">
        <v>4601944</v>
      </c>
      <c r="AI151" s="142">
        <v>5401518.7999999998</v>
      </c>
      <c r="AJ151" s="142">
        <v>5516329</v>
      </c>
      <c r="AK151" s="142">
        <v>4470894</v>
      </c>
      <c r="AL151" s="142">
        <v>5018805</v>
      </c>
      <c r="AM151" s="142">
        <v>4082974</v>
      </c>
      <c r="AN151" s="142">
        <v>4852457</v>
      </c>
      <c r="AO151" s="141"/>
      <c r="AP151" s="142">
        <v>4495779.72</v>
      </c>
      <c r="AQ151" s="142">
        <v>4296743.18</v>
      </c>
      <c r="AR151" s="142">
        <v>4487953</v>
      </c>
      <c r="AS151" s="142">
        <v>0</v>
      </c>
      <c r="AT151" s="142">
        <v>0</v>
      </c>
      <c r="AU151" s="142">
        <v>0</v>
      </c>
      <c r="AV151" s="142">
        <v>0</v>
      </c>
      <c r="AW151" s="142">
        <v>0</v>
      </c>
      <c r="AX151" s="142">
        <v>0</v>
      </c>
      <c r="AY151" s="142">
        <v>0</v>
      </c>
      <c r="AZ151" s="142">
        <v>0</v>
      </c>
      <c r="BA151" s="142">
        <v>0</v>
      </c>
    </row>
    <row r="152" spans="1:53" s="129" customFormat="1" outlineLevel="2">
      <c r="A152" s="129" t="s">
        <v>575</v>
      </c>
      <c r="B152" s="130" t="s">
        <v>576</v>
      </c>
      <c r="C152" s="131" t="s">
        <v>577</v>
      </c>
      <c r="D152" s="132"/>
      <c r="E152" s="133"/>
      <c r="F152" s="134">
        <v>0</v>
      </c>
      <c r="G152" s="134">
        <v>0</v>
      </c>
      <c r="H152" s="135">
        <v>0</v>
      </c>
      <c r="I152" s="136">
        <v>0</v>
      </c>
      <c r="J152" s="137"/>
      <c r="K152" s="134">
        <v>0</v>
      </c>
      <c r="L152" s="134">
        <v>0</v>
      </c>
      <c r="M152" s="135">
        <v>0</v>
      </c>
      <c r="N152" s="136">
        <v>0</v>
      </c>
      <c r="O152" s="138"/>
      <c r="P152" s="137"/>
      <c r="Q152" s="134">
        <v>0</v>
      </c>
      <c r="R152" s="134">
        <v>0</v>
      </c>
      <c r="S152" s="135">
        <v>0</v>
      </c>
      <c r="T152" s="136">
        <v>0</v>
      </c>
      <c r="U152" s="137"/>
      <c r="V152" s="134">
        <v>0</v>
      </c>
      <c r="W152" s="134">
        <v>0</v>
      </c>
      <c r="X152" s="135">
        <v>0</v>
      </c>
      <c r="Y152" s="136">
        <v>0</v>
      </c>
      <c r="Z152" s="139"/>
      <c r="AA152" s="140">
        <v>0</v>
      </c>
      <c r="AB152" s="141"/>
      <c r="AC152" s="142">
        <v>0</v>
      </c>
      <c r="AD152" s="142">
        <v>0</v>
      </c>
      <c r="AE152" s="142">
        <v>0</v>
      </c>
      <c r="AF152" s="142">
        <v>0</v>
      </c>
      <c r="AG152" s="142">
        <v>0</v>
      </c>
      <c r="AH152" s="142">
        <v>0</v>
      </c>
      <c r="AI152" s="142">
        <v>0</v>
      </c>
      <c r="AJ152" s="142">
        <v>0</v>
      </c>
      <c r="AK152" s="142">
        <v>0</v>
      </c>
      <c r="AL152" s="142">
        <v>0</v>
      </c>
      <c r="AM152" s="142">
        <v>0</v>
      </c>
      <c r="AN152" s="142">
        <v>0</v>
      </c>
      <c r="AO152" s="141"/>
      <c r="AP152" s="142">
        <v>0</v>
      </c>
      <c r="AQ152" s="142">
        <v>0</v>
      </c>
      <c r="AR152" s="142">
        <v>0</v>
      </c>
      <c r="AS152" s="142">
        <v>70835375.670000002</v>
      </c>
      <c r="AT152" s="142">
        <v>0</v>
      </c>
      <c r="AU152" s="142">
        <v>0</v>
      </c>
      <c r="AV152" s="142">
        <v>0</v>
      </c>
      <c r="AW152" s="142">
        <v>0</v>
      </c>
      <c r="AX152" s="142">
        <v>0</v>
      </c>
      <c r="AY152" s="142">
        <v>0</v>
      </c>
      <c r="AZ152" s="142">
        <v>0</v>
      </c>
      <c r="BA152" s="142">
        <v>0</v>
      </c>
    </row>
    <row r="153" spans="1:53" s="129" customFormat="1" outlineLevel="2">
      <c r="A153" s="129" t="s">
        <v>578</v>
      </c>
      <c r="B153" s="130" t="s">
        <v>579</v>
      </c>
      <c r="C153" s="131" t="s">
        <v>580</v>
      </c>
      <c r="D153" s="132"/>
      <c r="E153" s="133"/>
      <c r="F153" s="134">
        <v>0</v>
      </c>
      <c r="G153" s="134">
        <v>1.1500000000000001</v>
      </c>
      <c r="H153" s="135">
        <v>-1.1500000000000001</v>
      </c>
      <c r="I153" s="136" t="s">
        <v>241</v>
      </c>
      <c r="J153" s="137"/>
      <c r="K153" s="134">
        <v>0</v>
      </c>
      <c r="L153" s="134">
        <v>1.1500000000000001</v>
      </c>
      <c r="M153" s="135">
        <v>-1.1500000000000001</v>
      </c>
      <c r="N153" s="136" t="s">
        <v>241</v>
      </c>
      <c r="O153" s="138"/>
      <c r="P153" s="137"/>
      <c r="Q153" s="134">
        <v>0</v>
      </c>
      <c r="R153" s="134">
        <v>1.1500000000000001</v>
      </c>
      <c r="S153" s="135">
        <v>-1.1500000000000001</v>
      </c>
      <c r="T153" s="136" t="s">
        <v>241</v>
      </c>
      <c r="U153" s="137"/>
      <c r="V153" s="134">
        <v>-1.1500000000000001</v>
      </c>
      <c r="W153" s="134">
        <v>1.1500000000000001</v>
      </c>
      <c r="X153" s="135">
        <v>-2.3000000000000003</v>
      </c>
      <c r="Y153" s="136">
        <v>-2</v>
      </c>
      <c r="Z153" s="139"/>
      <c r="AA153" s="140">
        <v>0</v>
      </c>
      <c r="AB153" s="141"/>
      <c r="AC153" s="142">
        <v>0</v>
      </c>
      <c r="AD153" s="142">
        <v>0</v>
      </c>
      <c r="AE153" s="142">
        <v>1.1500000000000001</v>
      </c>
      <c r="AF153" s="142">
        <v>-1.1500000000000001</v>
      </c>
      <c r="AG153" s="142">
        <v>0</v>
      </c>
      <c r="AH153" s="142">
        <v>0</v>
      </c>
      <c r="AI153" s="142">
        <v>0</v>
      </c>
      <c r="AJ153" s="142">
        <v>0</v>
      </c>
      <c r="AK153" s="142">
        <v>0</v>
      </c>
      <c r="AL153" s="142">
        <v>0</v>
      </c>
      <c r="AM153" s="142">
        <v>0</v>
      </c>
      <c r="AN153" s="142">
        <v>0</v>
      </c>
      <c r="AO153" s="141"/>
      <c r="AP153" s="142">
        <v>0</v>
      </c>
      <c r="AQ153" s="142">
        <v>0</v>
      </c>
      <c r="AR153" s="142">
        <v>0</v>
      </c>
      <c r="AS153" s="142">
        <v>0</v>
      </c>
      <c r="AT153" s="142">
        <v>0</v>
      </c>
      <c r="AU153" s="142">
        <v>0</v>
      </c>
      <c r="AV153" s="142">
        <v>0</v>
      </c>
      <c r="AW153" s="142">
        <v>0</v>
      </c>
      <c r="AX153" s="142">
        <v>0</v>
      </c>
      <c r="AY153" s="142">
        <v>0</v>
      </c>
      <c r="AZ153" s="142">
        <v>0</v>
      </c>
      <c r="BA153" s="142">
        <v>0</v>
      </c>
    </row>
    <row r="154" spans="1:53" s="129" customFormat="1" outlineLevel="2">
      <c r="A154" s="129" t="s">
        <v>581</v>
      </c>
      <c r="B154" s="130" t="s">
        <v>582</v>
      </c>
      <c r="C154" s="131" t="s">
        <v>583</v>
      </c>
      <c r="D154" s="132"/>
      <c r="E154" s="133"/>
      <c r="F154" s="134">
        <v>-65.14</v>
      </c>
      <c r="G154" s="134">
        <v>132.68</v>
      </c>
      <c r="H154" s="135">
        <v>-197.82</v>
      </c>
      <c r="I154" s="136">
        <v>-1.4909556828459449</v>
      </c>
      <c r="J154" s="137"/>
      <c r="K154" s="134">
        <v>-187.98</v>
      </c>
      <c r="L154" s="134">
        <v>2636.7000000000003</v>
      </c>
      <c r="M154" s="135">
        <v>-2824.6800000000003</v>
      </c>
      <c r="N154" s="136">
        <v>-1.0712936625327114</v>
      </c>
      <c r="O154" s="138"/>
      <c r="P154" s="137"/>
      <c r="Q154" s="134">
        <v>-187.98</v>
      </c>
      <c r="R154" s="134">
        <v>2636.7000000000003</v>
      </c>
      <c r="S154" s="135">
        <v>-2824.6800000000003</v>
      </c>
      <c r="T154" s="136">
        <v>-1.0712936625327114</v>
      </c>
      <c r="U154" s="137"/>
      <c r="V154" s="134">
        <v>-934.95</v>
      </c>
      <c r="W154" s="134">
        <v>3360.9000000000005</v>
      </c>
      <c r="X154" s="135">
        <v>-4295.8500000000004</v>
      </c>
      <c r="Y154" s="136">
        <v>-1.278184414888869</v>
      </c>
      <c r="Z154" s="139"/>
      <c r="AA154" s="140">
        <v>-172.96</v>
      </c>
      <c r="AB154" s="141"/>
      <c r="AC154" s="142">
        <v>2023.77</v>
      </c>
      <c r="AD154" s="142">
        <v>480.25</v>
      </c>
      <c r="AE154" s="142">
        <v>132.68</v>
      </c>
      <c r="AF154" s="142">
        <v>813.91</v>
      </c>
      <c r="AG154" s="142">
        <v>-17.830000000000002</v>
      </c>
      <c r="AH154" s="142">
        <v>122.94</v>
      </c>
      <c r="AI154" s="142">
        <v>78.23</v>
      </c>
      <c r="AJ154" s="142">
        <v>-712.17</v>
      </c>
      <c r="AK154" s="142">
        <v>-597.30000000000007</v>
      </c>
      <c r="AL154" s="142">
        <v>-33.75</v>
      </c>
      <c r="AM154" s="142">
        <v>-265.64</v>
      </c>
      <c r="AN154" s="142">
        <v>-135.36000000000001</v>
      </c>
      <c r="AO154" s="141"/>
      <c r="AP154" s="142">
        <v>-61.92</v>
      </c>
      <c r="AQ154" s="142">
        <v>-60.92</v>
      </c>
      <c r="AR154" s="142">
        <v>-65.14</v>
      </c>
      <c r="AS154" s="142">
        <v>0</v>
      </c>
      <c r="AT154" s="142">
        <v>0</v>
      </c>
      <c r="AU154" s="142">
        <v>0</v>
      </c>
      <c r="AV154" s="142">
        <v>0</v>
      </c>
      <c r="AW154" s="142">
        <v>0</v>
      </c>
      <c r="AX154" s="142">
        <v>0</v>
      </c>
      <c r="AY154" s="142">
        <v>0</v>
      </c>
      <c r="AZ154" s="142">
        <v>0</v>
      </c>
      <c r="BA154" s="142">
        <v>0</v>
      </c>
    </row>
    <row r="155" spans="1:53" s="129" customFormat="1" outlineLevel="2">
      <c r="A155" s="129" t="s">
        <v>584</v>
      </c>
      <c r="B155" s="130" t="s">
        <v>585</v>
      </c>
      <c r="C155" s="131" t="s">
        <v>586</v>
      </c>
      <c r="D155" s="132"/>
      <c r="E155" s="133"/>
      <c r="F155" s="134">
        <v>-1142.98</v>
      </c>
      <c r="G155" s="134">
        <v>1922.93</v>
      </c>
      <c r="H155" s="135">
        <v>-3065.91</v>
      </c>
      <c r="I155" s="136">
        <v>-1.5943950117788999</v>
      </c>
      <c r="J155" s="137"/>
      <c r="K155" s="134">
        <v>-3830.4300000000003</v>
      </c>
      <c r="L155" s="134">
        <v>8897.17</v>
      </c>
      <c r="M155" s="135">
        <v>-12727.6</v>
      </c>
      <c r="N155" s="136">
        <v>-1.4305222896718846</v>
      </c>
      <c r="O155" s="138"/>
      <c r="P155" s="137"/>
      <c r="Q155" s="134">
        <v>-3830.4300000000003</v>
      </c>
      <c r="R155" s="134">
        <v>8897.17</v>
      </c>
      <c r="S155" s="135">
        <v>-12727.6</v>
      </c>
      <c r="T155" s="136">
        <v>-1.4305222896718846</v>
      </c>
      <c r="U155" s="137"/>
      <c r="V155" s="134">
        <v>-23515.29</v>
      </c>
      <c r="W155" s="134">
        <v>7306.39</v>
      </c>
      <c r="X155" s="135">
        <v>-30821.68</v>
      </c>
      <c r="Y155" s="136">
        <v>-4.2184553520959049</v>
      </c>
      <c r="Z155" s="139"/>
      <c r="AA155" s="140">
        <v>-2785.85</v>
      </c>
      <c r="AB155" s="141"/>
      <c r="AC155" s="142">
        <v>2882.61</v>
      </c>
      <c r="AD155" s="142">
        <v>4091.63</v>
      </c>
      <c r="AE155" s="142">
        <v>1922.93</v>
      </c>
      <c r="AF155" s="142">
        <v>2275.88</v>
      </c>
      <c r="AG155" s="142">
        <v>-477.22</v>
      </c>
      <c r="AH155" s="142">
        <v>-2052.7400000000002</v>
      </c>
      <c r="AI155" s="142">
        <v>999.51</v>
      </c>
      <c r="AJ155" s="142">
        <v>-3705.29</v>
      </c>
      <c r="AK155" s="142">
        <v>-3809.73</v>
      </c>
      <c r="AL155" s="142">
        <v>-4440.57</v>
      </c>
      <c r="AM155" s="142">
        <v>-5173.45</v>
      </c>
      <c r="AN155" s="142">
        <v>-3301.25</v>
      </c>
      <c r="AO155" s="141"/>
      <c r="AP155" s="142">
        <v>-1261.05</v>
      </c>
      <c r="AQ155" s="142">
        <v>-1426.4</v>
      </c>
      <c r="AR155" s="142">
        <v>-1142.98</v>
      </c>
      <c r="AS155" s="142">
        <v>0</v>
      </c>
      <c r="AT155" s="142">
        <v>0</v>
      </c>
      <c r="AU155" s="142">
        <v>0</v>
      </c>
      <c r="AV155" s="142">
        <v>0</v>
      </c>
      <c r="AW155" s="142">
        <v>0</v>
      </c>
      <c r="AX155" s="142">
        <v>0</v>
      </c>
      <c r="AY155" s="142">
        <v>0</v>
      </c>
      <c r="AZ155" s="142">
        <v>0</v>
      </c>
      <c r="BA155" s="142">
        <v>0</v>
      </c>
    </row>
    <row r="156" spans="1:53" s="129" customFormat="1" outlineLevel="2">
      <c r="A156" s="129" t="s">
        <v>587</v>
      </c>
      <c r="B156" s="130" t="s">
        <v>588</v>
      </c>
      <c r="C156" s="131" t="s">
        <v>589</v>
      </c>
      <c r="D156" s="132"/>
      <c r="E156" s="133"/>
      <c r="F156" s="134">
        <v>816642</v>
      </c>
      <c r="G156" s="134">
        <v>2373667</v>
      </c>
      <c r="H156" s="135">
        <v>-1557025</v>
      </c>
      <c r="I156" s="136">
        <v>-0.65595763853986255</v>
      </c>
      <c r="J156" s="137"/>
      <c r="K156" s="134">
        <v>2206480</v>
      </c>
      <c r="L156" s="134">
        <v>10307074</v>
      </c>
      <c r="M156" s="135">
        <v>-8100594</v>
      </c>
      <c r="N156" s="136">
        <v>-0.7859256661977978</v>
      </c>
      <c r="O156" s="138"/>
      <c r="P156" s="137"/>
      <c r="Q156" s="134">
        <v>2206480</v>
      </c>
      <c r="R156" s="134">
        <v>10307074</v>
      </c>
      <c r="S156" s="135">
        <v>-8100594</v>
      </c>
      <c r="T156" s="136">
        <v>-0.7859256661977978</v>
      </c>
      <c r="U156" s="137"/>
      <c r="V156" s="134">
        <v>26285727</v>
      </c>
      <c r="W156" s="134">
        <v>42450484</v>
      </c>
      <c r="X156" s="135">
        <v>-16164757</v>
      </c>
      <c r="Y156" s="136">
        <v>-0.3807908762595027</v>
      </c>
      <c r="Z156" s="139"/>
      <c r="AA156" s="140">
        <v>2863712</v>
      </c>
      <c r="AB156" s="141"/>
      <c r="AC156" s="142">
        <v>4353213</v>
      </c>
      <c r="AD156" s="142">
        <v>3580194</v>
      </c>
      <c r="AE156" s="142">
        <v>2373667</v>
      </c>
      <c r="AF156" s="142">
        <v>4347380</v>
      </c>
      <c r="AG156" s="142">
        <v>3242107</v>
      </c>
      <c r="AH156" s="142">
        <v>1364647</v>
      </c>
      <c r="AI156" s="142">
        <v>5143905</v>
      </c>
      <c r="AJ156" s="142">
        <v>2632797</v>
      </c>
      <c r="AK156" s="142">
        <v>2988897</v>
      </c>
      <c r="AL156" s="142">
        <v>1445107</v>
      </c>
      <c r="AM156" s="142">
        <v>2650612</v>
      </c>
      <c r="AN156" s="142">
        <v>263795</v>
      </c>
      <c r="AO156" s="141"/>
      <c r="AP156" s="142">
        <v>461854</v>
      </c>
      <c r="AQ156" s="142">
        <v>927984</v>
      </c>
      <c r="AR156" s="142">
        <v>816642</v>
      </c>
      <c r="AS156" s="142">
        <v>0</v>
      </c>
      <c r="AT156" s="142">
        <v>0</v>
      </c>
      <c r="AU156" s="142">
        <v>0</v>
      </c>
      <c r="AV156" s="142">
        <v>0</v>
      </c>
      <c r="AW156" s="142">
        <v>0</v>
      </c>
      <c r="AX156" s="142">
        <v>0</v>
      </c>
      <c r="AY156" s="142">
        <v>0</v>
      </c>
      <c r="AZ156" s="142">
        <v>0</v>
      </c>
      <c r="BA156" s="142">
        <v>0</v>
      </c>
    </row>
    <row r="157" spans="1:53" s="129" customFormat="1" outlineLevel="2">
      <c r="A157" s="129" t="s">
        <v>590</v>
      </c>
      <c r="B157" s="130" t="s">
        <v>591</v>
      </c>
      <c r="C157" s="131" t="s">
        <v>592</v>
      </c>
      <c r="D157" s="132"/>
      <c r="E157" s="133"/>
      <c r="F157" s="134">
        <v>227272.7</v>
      </c>
      <c r="G157" s="134">
        <v>241544.62</v>
      </c>
      <c r="H157" s="135">
        <v>-14271.919999999984</v>
      </c>
      <c r="I157" s="136">
        <v>-5.9086060372613491E-2</v>
      </c>
      <c r="J157" s="137"/>
      <c r="K157" s="134">
        <v>695637.91</v>
      </c>
      <c r="L157" s="134">
        <v>712517.6</v>
      </c>
      <c r="M157" s="135">
        <v>-16879.689999999944</v>
      </c>
      <c r="N157" s="136">
        <v>-2.3690207792761812E-2</v>
      </c>
      <c r="O157" s="138"/>
      <c r="P157" s="137"/>
      <c r="Q157" s="134">
        <v>695637.91</v>
      </c>
      <c r="R157" s="134">
        <v>712517.6</v>
      </c>
      <c r="S157" s="135">
        <v>-16879.689999999944</v>
      </c>
      <c r="T157" s="136">
        <v>-2.3690207792761812E-2</v>
      </c>
      <c r="U157" s="137"/>
      <c r="V157" s="134">
        <v>2914906.2</v>
      </c>
      <c r="W157" s="134">
        <v>2263262.46</v>
      </c>
      <c r="X157" s="135">
        <v>651643.74000000022</v>
      </c>
      <c r="Y157" s="136">
        <v>0.2879223030986871</v>
      </c>
      <c r="Z157" s="139"/>
      <c r="AA157" s="140">
        <v>175655.96</v>
      </c>
      <c r="AB157" s="141"/>
      <c r="AC157" s="142">
        <v>242001</v>
      </c>
      <c r="AD157" s="142">
        <v>228971.98</v>
      </c>
      <c r="AE157" s="142">
        <v>241544.62</v>
      </c>
      <c r="AF157" s="142">
        <v>238255.45</v>
      </c>
      <c r="AG157" s="142">
        <v>245073.49</v>
      </c>
      <c r="AH157" s="142">
        <v>261405.76</v>
      </c>
      <c r="AI157" s="142">
        <v>249923.16</v>
      </c>
      <c r="AJ157" s="142">
        <v>236418.98</v>
      </c>
      <c r="AK157" s="142">
        <v>244402.92</v>
      </c>
      <c r="AL157" s="142">
        <v>251359.42</v>
      </c>
      <c r="AM157" s="142">
        <v>252300.82</v>
      </c>
      <c r="AN157" s="142">
        <v>240128.29</v>
      </c>
      <c r="AO157" s="141"/>
      <c r="AP157" s="142">
        <v>228352.6</v>
      </c>
      <c r="AQ157" s="142">
        <v>240012.61000000002</v>
      </c>
      <c r="AR157" s="142">
        <v>227272.7</v>
      </c>
      <c r="AS157" s="142">
        <v>0</v>
      </c>
      <c r="AT157" s="142">
        <v>0</v>
      </c>
      <c r="AU157" s="142">
        <v>0</v>
      </c>
      <c r="AV157" s="142">
        <v>0</v>
      </c>
      <c r="AW157" s="142">
        <v>0</v>
      </c>
      <c r="AX157" s="142">
        <v>0</v>
      </c>
      <c r="AY157" s="142">
        <v>0</v>
      </c>
      <c r="AZ157" s="142">
        <v>0</v>
      </c>
      <c r="BA157" s="142">
        <v>0</v>
      </c>
    </row>
    <row r="158" spans="1:53" s="129" customFormat="1" outlineLevel="2">
      <c r="A158" s="129" t="s">
        <v>593</v>
      </c>
      <c r="B158" s="130" t="s">
        <v>594</v>
      </c>
      <c r="C158" s="131" t="s">
        <v>595</v>
      </c>
      <c r="D158" s="132"/>
      <c r="E158" s="133"/>
      <c r="F158" s="134">
        <v>-115449.68000000001</v>
      </c>
      <c r="G158" s="134">
        <v>-119572.89</v>
      </c>
      <c r="H158" s="135">
        <v>4123.2099999999919</v>
      </c>
      <c r="I158" s="136">
        <v>3.4482816297239212E-2</v>
      </c>
      <c r="J158" s="137"/>
      <c r="K158" s="134">
        <v>-350738.47000000003</v>
      </c>
      <c r="L158" s="134">
        <v>-354861.47000000003</v>
      </c>
      <c r="M158" s="135">
        <v>4123</v>
      </c>
      <c r="N158" s="136">
        <v>1.1618618386493185E-2</v>
      </c>
      <c r="O158" s="138"/>
      <c r="P158" s="137"/>
      <c r="Q158" s="134">
        <v>-350738.47000000003</v>
      </c>
      <c r="R158" s="134">
        <v>-354861.47000000003</v>
      </c>
      <c r="S158" s="135">
        <v>4123</v>
      </c>
      <c r="T158" s="136">
        <v>1.1618618386493185E-2</v>
      </c>
      <c r="U158" s="137"/>
      <c r="V158" s="134">
        <v>-1411209.4</v>
      </c>
      <c r="W158" s="134">
        <v>-1423175.3599999999</v>
      </c>
      <c r="X158" s="135">
        <v>11965.959999999963</v>
      </c>
      <c r="Y158" s="136">
        <v>8.4079308399493107E-3</v>
      </c>
      <c r="Z158" s="139"/>
      <c r="AA158" s="140">
        <v>-119572.89</v>
      </c>
      <c r="AB158" s="141"/>
      <c r="AC158" s="142">
        <v>-119572.89</v>
      </c>
      <c r="AD158" s="142">
        <v>-115715.69</v>
      </c>
      <c r="AE158" s="142">
        <v>-119572.89</v>
      </c>
      <c r="AF158" s="142">
        <v>-119573.1</v>
      </c>
      <c r="AG158" s="142">
        <v>-119572.89</v>
      </c>
      <c r="AH158" s="142">
        <v>-119573.1</v>
      </c>
      <c r="AI158" s="142">
        <v>-115587.12</v>
      </c>
      <c r="AJ158" s="142">
        <v>-115715.7</v>
      </c>
      <c r="AK158" s="142">
        <v>-115715.91</v>
      </c>
      <c r="AL158" s="142">
        <v>-119572.89</v>
      </c>
      <c r="AM158" s="142">
        <v>-119573.1</v>
      </c>
      <c r="AN158" s="142">
        <v>-115587.12</v>
      </c>
      <c r="AO158" s="141"/>
      <c r="AP158" s="142">
        <v>-115715.7</v>
      </c>
      <c r="AQ158" s="142">
        <v>-119573.09</v>
      </c>
      <c r="AR158" s="142">
        <v>-115449.68000000001</v>
      </c>
      <c r="AS158" s="142">
        <v>0</v>
      </c>
      <c r="AT158" s="142">
        <v>0</v>
      </c>
      <c r="AU158" s="142">
        <v>0</v>
      </c>
      <c r="AV158" s="142">
        <v>0</v>
      </c>
      <c r="AW158" s="142">
        <v>0</v>
      </c>
      <c r="AX158" s="142">
        <v>0</v>
      </c>
      <c r="AY158" s="142">
        <v>0</v>
      </c>
      <c r="AZ158" s="142">
        <v>0</v>
      </c>
      <c r="BA158" s="142">
        <v>0</v>
      </c>
    </row>
    <row r="159" spans="1:53" s="129" customFormat="1" outlineLevel="2">
      <c r="A159" s="129" t="s">
        <v>596</v>
      </c>
      <c r="B159" s="130" t="s">
        <v>597</v>
      </c>
      <c r="C159" s="131" t="s">
        <v>598</v>
      </c>
      <c r="D159" s="132"/>
      <c r="E159" s="133"/>
      <c r="F159" s="134">
        <v>83190.720000000001</v>
      </c>
      <c r="G159" s="134">
        <v>88472.14</v>
      </c>
      <c r="H159" s="135">
        <v>-5281.4199999999983</v>
      </c>
      <c r="I159" s="136">
        <v>-5.969585453680671E-2</v>
      </c>
      <c r="J159" s="137"/>
      <c r="K159" s="134">
        <v>249737.17</v>
      </c>
      <c r="L159" s="134">
        <v>263343.48</v>
      </c>
      <c r="M159" s="135">
        <v>-13606.309999999969</v>
      </c>
      <c r="N159" s="136">
        <v>-5.1667540810199551E-2</v>
      </c>
      <c r="O159" s="138"/>
      <c r="P159" s="137"/>
      <c r="Q159" s="134">
        <v>249737.17</v>
      </c>
      <c r="R159" s="134">
        <v>263343.48</v>
      </c>
      <c r="S159" s="135">
        <v>-13606.309999999969</v>
      </c>
      <c r="T159" s="136">
        <v>-5.1667540810199551E-2</v>
      </c>
      <c r="U159" s="137"/>
      <c r="V159" s="134">
        <v>1038611.92</v>
      </c>
      <c r="W159" s="134">
        <v>871490.65</v>
      </c>
      <c r="X159" s="135">
        <v>167121.27000000002</v>
      </c>
      <c r="Y159" s="136">
        <v>0.19176484566988758</v>
      </c>
      <c r="Z159" s="139"/>
      <c r="AA159" s="140">
        <v>66579.94</v>
      </c>
      <c r="AB159" s="141"/>
      <c r="AC159" s="142">
        <v>86122.650000000009</v>
      </c>
      <c r="AD159" s="142">
        <v>88748.69</v>
      </c>
      <c r="AE159" s="142">
        <v>88472.14</v>
      </c>
      <c r="AF159" s="142">
        <v>87629.41</v>
      </c>
      <c r="AG159" s="142">
        <v>88588.96</v>
      </c>
      <c r="AH159" s="142">
        <v>87069.92</v>
      </c>
      <c r="AI159" s="142">
        <v>87285.02</v>
      </c>
      <c r="AJ159" s="142">
        <v>87860.14</v>
      </c>
      <c r="AK159" s="142">
        <v>87402.78</v>
      </c>
      <c r="AL159" s="142">
        <v>86859.23</v>
      </c>
      <c r="AM159" s="142">
        <v>88510.75</v>
      </c>
      <c r="AN159" s="142">
        <v>87668.540000000008</v>
      </c>
      <c r="AO159" s="141"/>
      <c r="AP159" s="142">
        <v>82646.62</v>
      </c>
      <c r="AQ159" s="142">
        <v>83899.83</v>
      </c>
      <c r="AR159" s="142">
        <v>83190.720000000001</v>
      </c>
      <c r="AS159" s="142">
        <v>0</v>
      </c>
      <c r="AT159" s="142">
        <v>0</v>
      </c>
      <c r="AU159" s="142">
        <v>0</v>
      </c>
      <c r="AV159" s="142">
        <v>0</v>
      </c>
      <c r="AW159" s="142">
        <v>0</v>
      </c>
      <c r="AX159" s="142">
        <v>0</v>
      </c>
      <c r="AY159" s="142">
        <v>0</v>
      </c>
      <c r="AZ159" s="142">
        <v>0</v>
      </c>
      <c r="BA159" s="142">
        <v>0</v>
      </c>
    </row>
    <row r="160" spans="1:53" s="129" customFormat="1" outlineLevel="2">
      <c r="A160" s="129" t="s">
        <v>599</v>
      </c>
      <c r="B160" s="130" t="s">
        <v>600</v>
      </c>
      <c r="C160" s="131" t="s">
        <v>601</v>
      </c>
      <c r="D160" s="132"/>
      <c r="E160" s="133"/>
      <c r="F160" s="134">
        <v>19701.080000000002</v>
      </c>
      <c r="G160" s="134">
        <v>29377.06</v>
      </c>
      <c r="H160" s="135">
        <v>-9675.98</v>
      </c>
      <c r="I160" s="136">
        <v>-0.32937196574470007</v>
      </c>
      <c r="J160" s="137"/>
      <c r="K160" s="134">
        <v>84359.37</v>
      </c>
      <c r="L160" s="134">
        <v>79535.520000000004</v>
      </c>
      <c r="M160" s="135">
        <v>4823.8499999999913</v>
      </c>
      <c r="N160" s="136">
        <v>6.0650260411951679E-2</v>
      </c>
      <c r="O160" s="138"/>
      <c r="P160" s="137"/>
      <c r="Q160" s="134">
        <v>84359.37</v>
      </c>
      <c r="R160" s="134">
        <v>79535.520000000004</v>
      </c>
      <c r="S160" s="135">
        <v>4823.8499999999913</v>
      </c>
      <c r="T160" s="136">
        <v>6.0650260411951679E-2</v>
      </c>
      <c r="U160" s="137"/>
      <c r="V160" s="134">
        <v>253327.74</v>
      </c>
      <c r="W160" s="134">
        <v>503420.10000000003</v>
      </c>
      <c r="X160" s="135">
        <v>-250092.36000000004</v>
      </c>
      <c r="Y160" s="136">
        <v>-0.49678660029665089</v>
      </c>
      <c r="Z160" s="139"/>
      <c r="AA160" s="140">
        <v>60981.74</v>
      </c>
      <c r="AB160" s="141"/>
      <c r="AC160" s="142">
        <v>19899.84</v>
      </c>
      <c r="AD160" s="142">
        <v>30258.62</v>
      </c>
      <c r="AE160" s="142">
        <v>29377.06</v>
      </c>
      <c r="AF160" s="142">
        <v>10097.52</v>
      </c>
      <c r="AG160" s="142">
        <v>4657.3900000000003</v>
      </c>
      <c r="AH160" s="142">
        <v>21118.68</v>
      </c>
      <c r="AI160" s="142">
        <v>2761.58</v>
      </c>
      <c r="AJ160" s="142">
        <v>7188.05</v>
      </c>
      <c r="AK160" s="142">
        <v>11435.74</v>
      </c>
      <c r="AL160" s="142">
        <v>39573.700000000004</v>
      </c>
      <c r="AM160" s="142">
        <v>28660.07</v>
      </c>
      <c r="AN160" s="142">
        <v>43475.64</v>
      </c>
      <c r="AO160" s="141"/>
      <c r="AP160" s="142">
        <v>36246.89</v>
      </c>
      <c r="AQ160" s="142">
        <v>28411.4</v>
      </c>
      <c r="AR160" s="142">
        <v>19701.080000000002</v>
      </c>
      <c r="AS160" s="142">
        <v>0</v>
      </c>
      <c r="AT160" s="142">
        <v>0</v>
      </c>
      <c r="AU160" s="142">
        <v>0</v>
      </c>
      <c r="AV160" s="142">
        <v>0</v>
      </c>
      <c r="AW160" s="142">
        <v>0</v>
      </c>
      <c r="AX160" s="142">
        <v>0</v>
      </c>
      <c r="AY160" s="142">
        <v>0</v>
      </c>
      <c r="AZ160" s="142">
        <v>0</v>
      </c>
      <c r="BA160" s="142">
        <v>0</v>
      </c>
    </row>
    <row r="161" spans="1:53" s="129" customFormat="1" outlineLevel="2">
      <c r="A161" s="129" t="s">
        <v>602</v>
      </c>
      <c r="B161" s="130" t="s">
        <v>603</v>
      </c>
      <c r="C161" s="131" t="s">
        <v>604</v>
      </c>
      <c r="D161" s="132"/>
      <c r="E161" s="133"/>
      <c r="F161" s="134">
        <v>-10291.42</v>
      </c>
      <c r="G161" s="134">
        <v>-17507.14</v>
      </c>
      <c r="H161" s="135">
        <v>7215.7199999999993</v>
      </c>
      <c r="I161" s="136">
        <v>0.41215869639472807</v>
      </c>
      <c r="J161" s="137"/>
      <c r="K161" s="134">
        <v>-21124.63</v>
      </c>
      <c r="L161" s="134">
        <v>-33103.69</v>
      </c>
      <c r="M161" s="135">
        <v>11979.060000000001</v>
      </c>
      <c r="N161" s="136">
        <v>0.36186479513311054</v>
      </c>
      <c r="O161" s="138"/>
      <c r="P161" s="137"/>
      <c r="Q161" s="134">
        <v>-21124.63</v>
      </c>
      <c r="R161" s="134">
        <v>-33103.69</v>
      </c>
      <c r="S161" s="135">
        <v>11979.060000000001</v>
      </c>
      <c r="T161" s="136">
        <v>0.36186479513311054</v>
      </c>
      <c r="U161" s="137"/>
      <c r="V161" s="134">
        <v>-96954.07</v>
      </c>
      <c r="W161" s="134">
        <v>-184315.23</v>
      </c>
      <c r="X161" s="135">
        <v>87361.16</v>
      </c>
      <c r="Y161" s="136">
        <v>0.47397689273968296</v>
      </c>
      <c r="Z161" s="139"/>
      <c r="AA161" s="140">
        <v>-6436.02</v>
      </c>
      <c r="AB161" s="141"/>
      <c r="AC161" s="142">
        <v>-5138.42</v>
      </c>
      <c r="AD161" s="142">
        <v>-10458.130000000001</v>
      </c>
      <c r="AE161" s="142">
        <v>-17507.14</v>
      </c>
      <c r="AF161" s="142">
        <v>-7291.21</v>
      </c>
      <c r="AG161" s="142">
        <v>-1734</v>
      </c>
      <c r="AH161" s="142">
        <v>-4612.1099999999997</v>
      </c>
      <c r="AI161" s="142">
        <v>-1410.72</v>
      </c>
      <c r="AJ161" s="142">
        <v>-4253.33</v>
      </c>
      <c r="AK161" s="142">
        <v>-9585.92</v>
      </c>
      <c r="AL161" s="142">
        <v>-18770.850000000002</v>
      </c>
      <c r="AM161" s="142">
        <v>-7145.93</v>
      </c>
      <c r="AN161" s="142">
        <v>-21025.37</v>
      </c>
      <c r="AO161" s="141"/>
      <c r="AP161" s="142">
        <v>-2521.9900000000002</v>
      </c>
      <c r="AQ161" s="142">
        <v>-8311.2199999999993</v>
      </c>
      <c r="AR161" s="142">
        <v>-10291.42</v>
      </c>
      <c r="AS161" s="142">
        <v>0</v>
      </c>
      <c r="AT161" s="142">
        <v>0</v>
      </c>
      <c r="AU161" s="142">
        <v>0</v>
      </c>
      <c r="AV161" s="142">
        <v>0</v>
      </c>
      <c r="AW161" s="142">
        <v>0</v>
      </c>
      <c r="AX161" s="142">
        <v>0</v>
      </c>
      <c r="AY161" s="142">
        <v>0</v>
      </c>
      <c r="AZ161" s="142">
        <v>0</v>
      </c>
      <c r="BA161" s="142">
        <v>0</v>
      </c>
    </row>
    <row r="162" spans="1:53" s="129" customFormat="1" outlineLevel="2">
      <c r="A162" s="129" t="s">
        <v>605</v>
      </c>
      <c r="B162" s="130" t="s">
        <v>606</v>
      </c>
      <c r="C162" s="131" t="s">
        <v>607</v>
      </c>
      <c r="D162" s="132"/>
      <c r="E162" s="133"/>
      <c r="F162" s="134">
        <v>222507.49</v>
      </c>
      <c r="G162" s="134">
        <v>858922.74</v>
      </c>
      <c r="H162" s="135">
        <v>-636415.25</v>
      </c>
      <c r="I162" s="136">
        <v>-0.74094586202246782</v>
      </c>
      <c r="J162" s="137"/>
      <c r="K162" s="134">
        <v>756307.79</v>
      </c>
      <c r="L162" s="134">
        <v>2724218.64</v>
      </c>
      <c r="M162" s="135">
        <v>-1967910.85</v>
      </c>
      <c r="N162" s="136">
        <v>-0.72237625170937092</v>
      </c>
      <c r="O162" s="138"/>
      <c r="P162" s="137"/>
      <c r="Q162" s="134">
        <v>756307.79</v>
      </c>
      <c r="R162" s="134">
        <v>2724218.64</v>
      </c>
      <c r="S162" s="135">
        <v>-1967910.85</v>
      </c>
      <c r="T162" s="136">
        <v>-0.72237625170937092</v>
      </c>
      <c r="U162" s="137"/>
      <c r="V162" s="134">
        <v>5326112.03</v>
      </c>
      <c r="W162" s="134">
        <v>9424226.6400000006</v>
      </c>
      <c r="X162" s="135">
        <v>-4098114.6100000003</v>
      </c>
      <c r="Y162" s="136">
        <v>-0.43484890236043816</v>
      </c>
      <c r="Z162" s="139"/>
      <c r="AA162" s="140">
        <v>423828.28</v>
      </c>
      <c r="AB162" s="141"/>
      <c r="AC162" s="142">
        <v>1191759.76</v>
      </c>
      <c r="AD162" s="142">
        <v>673536.14</v>
      </c>
      <c r="AE162" s="142">
        <v>858922.74</v>
      </c>
      <c r="AF162" s="142">
        <v>537587.25</v>
      </c>
      <c r="AG162" s="142">
        <v>184684.83000000002</v>
      </c>
      <c r="AH162" s="142">
        <v>388212.4</v>
      </c>
      <c r="AI162" s="142">
        <v>911436.64</v>
      </c>
      <c r="AJ162" s="142">
        <v>505817.87</v>
      </c>
      <c r="AK162" s="142">
        <v>1192584.1400000001</v>
      </c>
      <c r="AL162" s="142">
        <v>152183.58000000002</v>
      </c>
      <c r="AM162" s="142">
        <v>346932.7</v>
      </c>
      <c r="AN162" s="142">
        <v>350364.83</v>
      </c>
      <c r="AO162" s="141"/>
      <c r="AP162" s="142">
        <v>464554.69</v>
      </c>
      <c r="AQ162" s="142">
        <v>69245.61</v>
      </c>
      <c r="AR162" s="142">
        <v>222507.49</v>
      </c>
      <c r="AS162" s="142">
        <v>-226137.01</v>
      </c>
      <c r="AT162" s="142">
        <v>0</v>
      </c>
      <c r="AU162" s="142">
        <v>0</v>
      </c>
      <c r="AV162" s="142">
        <v>0</v>
      </c>
      <c r="AW162" s="142">
        <v>0</v>
      </c>
      <c r="AX162" s="142">
        <v>0</v>
      </c>
      <c r="AY162" s="142">
        <v>0</v>
      </c>
      <c r="AZ162" s="142">
        <v>0</v>
      </c>
      <c r="BA162" s="142">
        <v>0</v>
      </c>
    </row>
    <row r="163" spans="1:53" s="129" customFormat="1" outlineLevel="2">
      <c r="A163" s="129" t="s">
        <v>608</v>
      </c>
      <c r="B163" s="130" t="s">
        <v>609</v>
      </c>
      <c r="C163" s="131" t="s">
        <v>610</v>
      </c>
      <c r="D163" s="132"/>
      <c r="E163" s="133"/>
      <c r="F163" s="134">
        <v>5619.54</v>
      </c>
      <c r="G163" s="134">
        <v>21084.639999999999</v>
      </c>
      <c r="H163" s="135">
        <v>-15465.099999999999</v>
      </c>
      <c r="I163" s="136">
        <v>-0.7334770714605513</v>
      </c>
      <c r="J163" s="137"/>
      <c r="K163" s="134">
        <v>17735.8</v>
      </c>
      <c r="L163" s="134">
        <v>45776.81</v>
      </c>
      <c r="M163" s="135">
        <v>-28041.01</v>
      </c>
      <c r="N163" s="136">
        <v>-0.61255928493051393</v>
      </c>
      <c r="O163" s="138"/>
      <c r="P163" s="137"/>
      <c r="Q163" s="134">
        <v>17735.8</v>
      </c>
      <c r="R163" s="134">
        <v>45776.81</v>
      </c>
      <c r="S163" s="135">
        <v>-28041.01</v>
      </c>
      <c r="T163" s="136">
        <v>-0.61255928493051393</v>
      </c>
      <c r="U163" s="137"/>
      <c r="V163" s="134">
        <v>219305.83</v>
      </c>
      <c r="W163" s="134">
        <v>237281.59</v>
      </c>
      <c r="X163" s="135">
        <v>-17975.760000000009</v>
      </c>
      <c r="Y163" s="136">
        <v>-7.5757078330434352E-2</v>
      </c>
      <c r="Z163" s="139"/>
      <c r="AA163" s="140">
        <v>10456.35</v>
      </c>
      <c r="AB163" s="141"/>
      <c r="AC163" s="142">
        <v>8147.54</v>
      </c>
      <c r="AD163" s="142">
        <v>16544.63</v>
      </c>
      <c r="AE163" s="142">
        <v>21084.639999999999</v>
      </c>
      <c r="AF163" s="142">
        <v>24239.88</v>
      </c>
      <c r="AG163" s="142">
        <v>14192.07</v>
      </c>
      <c r="AH163" s="142">
        <v>10714.37</v>
      </c>
      <c r="AI163" s="142">
        <v>13569.74</v>
      </c>
      <c r="AJ163" s="142">
        <v>7552.37</v>
      </c>
      <c r="AK163" s="142">
        <v>41238.39</v>
      </c>
      <c r="AL163" s="142">
        <v>52741.94</v>
      </c>
      <c r="AM163" s="142">
        <v>20738.8</v>
      </c>
      <c r="AN163" s="142">
        <v>16582.47</v>
      </c>
      <c r="AO163" s="141"/>
      <c r="AP163" s="142">
        <v>8126.09</v>
      </c>
      <c r="AQ163" s="142">
        <v>3990.17</v>
      </c>
      <c r="AR163" s="142">
        <v>5619.54</v>
      </c>
      <c r="AS163" s="142">
        <v>0</v>
      </c>
      <c r="AT163" s="142">
        <v>0</v>
      </c>
      <c r="AU163" s="142">
        <v>0</v>
      </c>
      <c r="AV163" s="142">
        <v>0</v>
      </c>
      <c r="AW163" s="142">
        <v>0</v>
      </c>
      <c r="AX163" s="142">
        <v>0</v>
      </c>
      <c r="AY163" s="142">
        <v>0</v>
      </c>
      <c r="AZ163" s="142">
        <v>0</v>
      </c>
      <c r="BA163" s="142">
        <v>0</v>
      </c>
    </row>
    <row r="164" spans="1:53" s="129" customFormat="1" outlineLevel="2">
      <c r="A164" s="129" t="s">
        <v>611</v>
      </c>
      <c r="B164" s="130" t="s">
        <v>612</v>
      </c>
      <c r="C164" s="131" t="s">
        <v>613</v>
      </c>
      <c r="D164" s="132"/>
      <c r="E164" s="133"/>
      <c r="F164" s="134">
        <v>-94.34</v>
      </c>
      <c r="G164" s="134">
        <v>-3065.39</v>
      </c>
      <c r="H164" s="135">
        <v>2971.0499999999997</v>
      </c>
      <c r="I164" s="136">
        <v>0.96922414439924442</v>
      </c>
      <c r="J164" s="137"/>
      <c r="K164" s="134">
        <v>-769.07</v>
      </c>
      <c r="L164" s="134">
        <v>-7087.05</v>
      </c>
      <c r="M164" s="135">
        <v>6317.9800000000005</v>
      </c>
      <c r="N164" s="136">
        <v>0.89148235161315359</v>
      </c>
      <c r="O164" s="138"/>
      <c r="P164" s="137"/>
      <c r="Q164" s="134">
        <v>-769.07</v>
      </c>
      <c r="R164" s="134">
        <v>-7087.05</v>
      </c>
      <c r="S164" s="135">
        <v>6317.9800000000005</v>
      </c>
      <c r="T164" s="136">
        <v>0.89148235161315359</v>
      </c>
      <c r="U164" s="137"/>
      <c r="V164" s="134">
        <v>-25786.16</v>
      </c>
      <c r="W164" s="134">
        <v>-35127.82</v>
      </c>
      <c r="X164" s="135">
        <v>9341.66</v>
      </c>
      <c r="Y164" s="136">
        <v>0.26593338271489664</v>
      </c>
      <c r="Z164" s="139"/>
      <c r="AA164" s="140">
        <v>-533.45000000000005</v>
      </c>
      <c r="AB164" s="141"/>
      <c r="AC164" s="142">
        <v>-94.05</v>
      </c>
      <c r="AD164" s="142">
        <v>-3927.61</v>
      </c>
      <c r="AE164" s="142">
        <v>-3065.39</v>
      </c>
      <c r="AF164" s="142">
        <v>-5826.72</v>
      </c>
      <c r="AG164" s="142">
        <v>-2422.3200000000002</v>
      </c>
      <c r="AH164" s="142">
        <v>-1151.03</v>
      </c>
      <c r="AI164" s="142">
        <v>-2316.4299999999998</v>
      </c>
      <c r="AJ164" s="142">
        <v>-1182.5</v>
      </c>
      <c r="AK164" s="142">
        <v>-6496.88</v>
      </c>
      <c r="AL164" s="142">
        <v>-2858.67</v>
      </c>
      <c r="AM164" s="142">
        <v>-1894.5900000000001</v>
      </c>
      <c r="AN164" s="142">
        <v>-867.95</v>
      </c>
      <c r="AO164" s="141"/>
      <c r="AP164" s="142">
        <v>-405.75</v>
      </c>
      <c r="AQ164" s="142">
        <v>-268.98</v>
      </c>
      <c r="AR164" s="142">
        <v>-94.34</v>
      </c>
      <c r="AS164" s="142">
        <v>0</v>
      </c>
      <c r="AT164" s="142">
        <v>0</v>
      </c>
      <c r="AU164" s="142">
        <v>0</v>
      </c>
      <c r="AV164" s="142">
        <v>0</v>
      </c>
      <c r="AW164" s="142">
        <v>0</v>
      </c>
      <c r="AX164" s="142">
        <v>0</v>
      </c>
      <c r="AY164" s="142">
        <v>0</v>
      </c>
      <c r="AZ164" s="142">
        <v>0</v>
      </c>
      <c r="BA164" s="142">
        <v>0</v>
      </c>
    </row>
    <row r="165" spans="1:53" s="129" customFormat="1" outlineLevel="2">
      <c r="A165" s="129" t="s">
        <v>614</v>
      </c>
      <c r="B165" s="130" t="s">
        <v>615</v>
      </c>
      <c r="C165" s="131" t="s">
        <v>616</v>
      </c>
      <c r="D165" s="132"/>
      <c r="E165" s="133"/>
      <c r="F165" s="134">
        <v>0</v>
      </c>
      <c r="G165" s="134">
        <v>271.2</v>
      </c>
      <c r="H165" s="135">
        <v>-271.2</v>
      </c>
      <c r="I165" s="136" t="s">
        <v>241</v>
      </c>
      <c r="J165" s="137"/>
      <c r="K165" s="134">
        <v>49.45</v>
      </c>
      <c r="L165" s="134">
        <v>1624.4</v>
      </c>
      <c r="M165" s="135">
        <v>-1574.95</v>
      </c>
      <c r="N165" s="136">
        <v>-0.96955799064269876</v>
      </c>
      <c r="O165" s="138"/>
      <c r="P165" s="137"/>
      <c r="Q165" s="134">
        <v>49.45</v>
      </c>
      <c r="R165" s="134">
        <v>1624.4</v>
      </c>
      <c r="S165" s="135">
        <v>-1574.95</v>
      </c>
      <c r="T165" s="136">
        <v>-0.96955799064269876</v>
      </c>
      <c r="U165" s="137"/>
      <c r="V165" s="134">
        <v>37122.39</v>
      </c>
      <c r="W165" s="134">
        <v>43418.91</v>
      </c>
      <c r="X165" s="135">
        <v>-6296.5200000000041</v>
      </c>
      <c r="Y165" s="136">
        <v>-0.14501791961152419</v>
      </c>
      <c r="Z165" s="139"/>
      <c r="AA165" s="140">
        <v>127.64</v>
      </c>
      <c r="AB165" s="141"/>
      <c r="AC165" s="142">
        <v>106.56</v>
      </c>
      <c r="AD165" s="142">
        <v>1246.6400000000001</v>
      </c>
      <c r="AE165" s="142">
        <v>271.2</v>
      </c>
      <c r="AF165" s="142">
        <v>180.09</v>
      </c>
      <c r="AG165" s="142">
        <v>145.69</v>
      </c>
      <c r="AH165" s="142">
        <v>279.8</v>
      </c>
      <c r="AI165" s="142">
        <v>7569.9800000000005</v>
      </c>
      <c r="AJ165" s="142">
        <v>1211.29</v>
      </c>
      <c r="AK165" s="142">
        <v>7216</v>
      </c>
      <c r="AL165" s="142">
        <v>18649.7</v>
      </c>
      <c r="AM165" s="142">
        <v>1607.43</v>
      </c>
      <c r="AN165" s="142">
        <v>212.96</v>
      </c>
      <c r="AO165" s="141"/>
      <c r="AP165" s="142">
        <v>12.61</v>
      </c>
      <c r="AQ165" s="142">
        <v>36.840000000000003</v>
      </c>
      <c r="AR165" s="142">
        <v>0</v>
      </c>
      <c r="AS165" s="142">
        <v>0</v>
      </c>
      <c r="AT165" s="142">
        <v>0</v>
      </c>
      <c r="AU165" s="142">
        <v>0</v>
      </c>
      <c r="AV165" s="142">
        <v>0</v>
      </c>
      <c r="AW165" s="142">
        <v>0</v>
      </c>
      <c r="AX165" s="142">
        <v>0</v>
      </c>
      <c r="AY165" s="142">
        <v>0</v>
      </c>
      <c r="AZ165" s="142">
        <v>0</v>
      </c>
      <c r="BA165" s="142">
        <v>0</v>
      </c>
    </row>
    <row r="166" spans="1:53" s="129" customFormat="1" outlineLevel="2">
      <c r="A166" s="129" t="s">
        <v>617</v>
      </c>
      <c r="B166" s="130" t="s">
        <v>618</v>
      </c>
      <c r="C166" s="131" t="s">
        <v>619</v>
      </c>
      <c r="D166" s="132"/>
      <c r="E166" s="133"/>
      <c r="F166" s="134">
        <v>0</v>
      </c>
      <c r="G166" s="134">
        <v>0</v>
      </c>
      <c r="H166" s="135">
        <v>0</v>
      </c>
      <c r="I166" s="136">
        <v>0</v>
      </c>
      <c r="J166" s="137"/>
      <c r="K166" s="134">
        <v>0</v>
      </c>
      <c r="L166" s="134">
        <v>0</v>
      </c>
      <c r="M166" s="135">
        <v>0</v>
      </c>
      <c r="N166" s="136">
        <v>0</v>
      </c>
      <c r="O166" s="138"/>
      <c r="P166" s="137"/>
      <c r="Q166" s="134">
        <v>0</v>
      </c>
      <c r="R166" s="134">
        <v>0</v>
      </c>
      <c r="S166" s="135">
        <v>0</v>
      </c>
      <c r="T166" s="136">
        <v>0</v>
      </c>
      <c r="U166" s="137"/>
      <c r="V166" s="134">
        <v>0</v>
      </c>
      <c r="W166" s="134">
        <v>0</v>
      </c>
      <c r="X166" s="135">
        <v>0</v>
      </c>
      <c r="Y166" s="136">
        <v>0</v>
      </c>
      <c r="Z166" s="139"/>
      <c r="AA166" s="140">
        <v>0</v>
      </c>
      <c r="AB166" s="141"/>
      <c r="AC166" s="142">
        <v>0</v>
      </c>
      <c r="AD166" s="142">
        <v>0</v>
      </c>
      <c r="AE166" s="142">
        <v>0</v>
      </c>
      <c r="AF166" s="142">
        <v>0</v>
      </c>
      <c r="AG166" s="142">
        <v>0</v>
      </c>
      <c r="AH166" s="142">
        <v>0</v>
      </c>
      <c r="AI166" s="142">
        <v>0</v>
      </c>
      <c r="AJ166" s="142">
        <v>0</v>
      </c>
      <c r="AK166" s="142">
        <v>0</v>
      </c>
      <c r="AL166" s="142">
        <v>0</v>
      </c>
      <c r="AM166" s="142">
        <v>0</v>
      </c>
      <c r="AN166" s="142">
        <v>0</v>
      </c>
      <c r="AO166" s="141"/>
      <c r="AP166" s="142">
        <v>0</v>
      </c>
      <c r="AQ166" s="142">
        <v>0</v>
      </c>
      <c r="AR166" s="142">
        <v>0</v>
      </c>
      <c r="AS166" s="142">
        <v>0</v>
      </c>
      <c r="AT166" s="142">
        <v>0</v>
      </c>
      <c r="AU166" s="142">
        <v>0</v>
      </c>
      <c r="AV166" s="142">
        <v>0</v>
      </c>
      <c r="AW166" s="142">
        <v>0</v>
      </c>
      <c r="AX166" s="142">
        <v>0</v>
      </c>
      <c r="AY166" s="142">
        <v>0</v>
      </c>
      <c r="AZ166" s="142">
        <v>0</v>
      </c>
      <c r="BA166" s="142">
        <v>0</v>
      </c>
    </row>
    <row r="167" spans="1:53" s="129" customFormat="1" outlineLevel="2">
      <c r="A167" s="129" t="s">
        <v>620</v>
      </c>
      <c r="B167" s="130" t="s">
        <v>621</v>
      </c>
      <c r="C167" s="131" t="s">
        <v>622</v>
      </c>
      <c r="D167" s="132"/>
      <c r="E167" s="133"/>
      <c r="F167" s="134">
        <v>0</v>
      </c>
      <c r="G167" s="134">
        <v>0</v>
      </c>
      <c r="H167" s="135">
        <v>0</v>
      </c>
      <c r="I167" s="136">
        <v>0</v>
      </c>
      <c r="J167" s="137"/>
      <c r="K167" s="134">
        <v>0</v>
      </c>
      <c r="L167" s="134">
        <v>0</v>
      </c>
      <c r="M167" s="135">
        <v>0</v>
      </c>
      <c r="N167" s="136">
        <v>0</v>
      </c>
      <c r="O167" s="138"/>
      <c r="P167" s="137"/>
      <c r="Q167" s="134">
        <v>0</v>
      </c>
      <c r="R167" s="134">
        <v>0</v>
      </c>
      <c r="S167" s="135">
        <v>0</v>
      </c>
      <c r="T167" s="136">
        <v>0</v>
      </c>
      <c r="U167" s="137"/>
      <c r="V167" s="134">
        <v>-126.17</v>
      </c>
      <c r="W167" s="134">
        <v>-837.17000000000007</v>
      </c>
      <c r="X167" s="135">
        <v>711.00000000000011</v>
      </c>
      <c r="Y167" s="136">
        <v>0.8492898694410933</v>
      </c>
      <c r="Z167" s="139"/>
      <c r="AA167" s="140">
        <v>0</v>
      </c>
      <c r="AB167" s="141"/>
      <c r="AC167" s="142">
        <v>0</v>
      </c>
      <c r="AD167" s="142">
        <v>0</v>
      </c>
      <c r="AE167" s="142">
        <v>0</v>
      </c>
      <c r="AF167" s="142">
        <v>0</v>
      </c>
      <c r="AG167" s="142">
        <v>0</v>
      </c>
      <c r="AH167" s="142">
        <v>-126.17</v>
      </c>
      <c r="AI167" s="142">
        <v>0</v>
      </c>
      <c r="AJ167" s="142">
        <v>0</v>
      </c>
      <c r="AK167" s="142">
        <v>0</v>
      </c>
      <c r="AL167" s="142">
        <v>0</v>
      </c>
      <c r="AM167" s="142">
        <v>0</v>
      </c>
      <c r="AN167" s="142">
        <v>0</v>
      </c>
      <c r="AO167" s="141"/>
      <c r="AP167" s="142">
        <v>0</v>
      </c>
      <c r="AQ167" s="142">
        <v>0</v>
      </c>
      <c r="AR167" s="142">
        <v>0</v>
      </c>
      <c r="AS167" s="142">
        <v>0</v>
      </c>
      <c r="AT167" s="142">
        <v>0</v>
      </c>
      <c r="AU167" s="142">
        <v>0</v>
      </c>
      <c r="AV167" s="142">
        <v>0</v>
      </c>
      <c r="AW167" s="142">
        <v>0</v>
      </c>
      <c r="AX167" s="142">
        <v>0</v>
      </c>
      <c r="AY167" s="142">
        <v>0</v>
      </c>
      <c r="AZ167" s="142">
        <v>0</v>
      </c>
      <c r="BA167" s="142">
        <v>0</v>
      </c>
    </row>
    <row r="168" spans="1:53" s="129" customFormat="1" outlineLevel="2">
      <c r="A168" s="129" t="s">
        <v>623</v>
      </c>
      <c r="B168" s="130" t="s">
        <v>624</v>
      </c>
      <c r="C168" s="131" t="s">
        <v>625</v>
      </c>
      <c r="D168" s="132"/>
      <c r="E168" s="133"/>
      <c r="F168" s="134">
        <v>4033.12</v>
      </c>
      <c r="G168" s="134">
        <v>35529.450000000004</v>
      </c>
      <c r="H168" s="135">
        <v>-31496.330000000005</v>
      </c>
      <c r="I168" s="136">
        <v>-0.88648515527259786</v>
      </c>
      <c r="J168" s="137"/>
      <c r="K168" s="134">
        <v>21559.59</v>
      </c>
      <c r="L168" s="134">
        <v>100456.17</v>
      </c>
      <c r="M168" s="135">
        <v>-78896.58</v>
      </c>
      <c r="N168" s="136">
        <v>-0.78538311783138859</v>
      </c>
      <c r="O168" s="138"/>
      <c r="P168" s="137"/>
      <c r="Q168" s="134">
        <v>21559.59</v>
      </c>
      <c r="R168" s="134">
        <v>100456.17</v>
      </c>
      <c r="S168" s="135">
        <v>-78896.58</v>
      </c>
      <c r="T168" s="136">
        <v>-0.78538311783138859</v>
      </c>
      <c r="U168" s="137"/>
      <c r="V168" s="134">
        <v>264964.21000000002</v>
      </c>
      <c r="W168" s="134">
        <v>332587.96000000002</v>
      </c>
      <c r="X168" s="135">
        <v>-67623.75</v>
      </c>
      <c r="Y168" s="136">
        <v>-0.20332591113641033</v>
      </c>
      <c r="Z168" s="139"/>
      <c r="AA168" s="140">
        <v>25815.68</v>
      </c>
      <c r="AB168" s="141"/>
      <c r="AC168" s="142">
        <v>23816.94</v>
      </c>
      <c r="AD168" s="142">
        <v>41109.78</v>
      </c>
      <c r="AE168" s="142">
        <v>35529.450000000004</v>
      </c>
      <c r="AF168" s="142">
        <v>16189.92</v>
      </c>
      <c r="AG168" s="142">
        <v>19235.010000000002</v>
      </c>
      <c r="AH168" s="142">
        <v>3780.44</v>
      </c>
      <c r="AI168" s="142">
        <v>36489.61</v>
      </c>
      <c r="AJ168" s="142">
        <v>42745.4</v>
      </c>
      <c r="AK168" s="142">
        <v>53840.700000000004</v>
      </c>
      <c r="AL168" s="142">
        <v>31041.510000000002</v>
      </c>
      <c r="AM168" s="142">
        <v>29160.54</v>
      </c>
      <c r="AN168" s="142">
        <v>10921.49</v>
      </c>
      <c r="AO168" s="141"/>
      <c r="AP168" s="142">
        <v>10514.91</v>
      </c>
      <c r="AQ168" s="142">
        <v>7011.56</v>
      </c>
      <c r="AR168" s="142">
        <v>4033.12</v>
      </c>
      <c r="AS168" s="142">
        <v>0</v>
      </c>
      <c r="AT168" s="142">
        <v>0</v>
      </c>
      <c r="AU168" s="142">
        <v>0</v>
      </c>
      <c r="AV168" s="142">
        <v>0</v>
      </c>
      <c r="AW168" s="142">
        <v>0</v>
      </c>
      <c r="AX168" s="142">
        <v>0</v>
      </c>
      <c r="AY168" s="142">
        <v>0</v>
      </c>
      <c r="AZ168" s="142">
        <v>0</v>
      </c>
      <c r="BA168" s="142">
        <v>0</v>
      </c>
    </row>
    <row r="169" spans="1:53" s="129" customFormat="1" outlineLevel="2">
      <c r="A169" s="129" t="s">
        <v>626</v>
      </c>
      <c r="B169" s="130" t="s">
        <v>627</v>
      </c>
      <c r="C169" s="131" t="s">
        <v>628</v>
      </c>
      <c r="D169" s="132"/>
      <c r="E169" s="133"/>
      <c r="F169" s="134">
        <v>198699.63</v>
      </c>
      <c r="G169" s="134">
        <v>534677.87</v>
      </c>
      <c r="H169" s="135">
        <v>-335978.23999999999</v>
      </c>
      <c r="I169" s="136">
        <v>-0.62837506253999253</v>
      </c>
      <c r="J169" s="137"/>
      <c r="K169" s="134">
        <v>457987.65</v>
      </c>
      <c r="L169" s="134">
        <v>2547997.7800000003</v>
      </c>
      <c r="M169" s="135">
        <v>-2090010.1300000004</v>
      </c>
      <c r="N169" s="136">
        <v>-0.82025586772685499</v>
      </c>
      <c r="O169" s="138"/>
      <c r="P169" s="137"/>
      <c r="Q169" s="134">
        <v>457987.65</v>
      </c>
      <c r="R169" s="134">
        <v>2547997.7800000003</v>
      </c>
      <c r="S169" s="135">
        <v>-2090010.1300000004</v>
      </c>
      <c r="T169" s="136">
        <v>-0.82025586772685499</v>
      </c>
      <c r="U169" s="137"/>
      <c r="V169" s="134">
        <v>6791447.1200000001</v>
      </c>
      <c r="W169" s="134">
        <v>7120769.71</v>
      </c>
      <c r="X169" s="135">
        <v>-329322.58999999985</v>
      </c>
      <c r="Y169" s="136">
        <v>-4.6248173078469047E-2</v>
      </c>
      <c r="Z169" s="139"/>
      <c r="AA169" s="140">
        <v>418058.38</v>
      </c>
      <c r="AB169" s="141"/>
      <c r="AC169" s="142">
        <v>1811504.3</v>
      </c>
      <c r="AD169" s="142">
        <v>201815.61000000002</v>
      </c>
      <c r="AE169" s="142">
        <v>534677.87</v>
      </c>
      <c r="AF169" s="142">
        <v>926847.36</v>
      </c>
      <c r="AG169" s="142">
        <v>530126.22</v>
      </c>
      <c r="AH169" s="142">
        <v>464163.37</v>
      </c>
      <c r="AI169" s="142">
        <v>1442095.97</v>
      </c>
      <c r="AJ169" s="142">
        <v>260537.58000000002</v>
      </c>
      <c r="AK169" s="142">
        <v>1109137.3999999999</v>
      </c>
      <c r="AL169" s="142">
        <v>650145.44000000006</v>
      </c>
      <c r="AM169" s="142">
        <v>637484.14</v>
      </c>
      <c r="AN169" s="142">
        <v>312921.99</v>
      </c>
      <c r="AO169" s="141"/>
      <c r="AP169" s="142">
        <v>131677.4</v>
      </c>
      <c r="AQ169" s="142">
        <v>127610.62000000001</v>
      </c>
      <c r="AR169" s="142">
        <v>198699.63</v>
      </c>
      <c r="AS169" s="142">
        <v>-3114.04</v>
      </c>
      <c r="AT169" s="142">
        <v>0</v>
      </c>
      <c r="AU169" s="142">
        <v>0</v>
      </c>
      <c r="AV169" s="142">
        <v>0</v>
      </c>
      <c r="AW169" s="142">
        <v>0</v>
      </c>
      <c r="AX169" s="142">
        <v>0</v>
      </c>
      <c r="AY169" s="142">
        <v>0</v>
      </c>
      <c r="AZ169" s="142">
        <v>0</v>
      </c>
      <c r="BA169" s="142">
        <v>0</v>
      </c>
    </row>
    <row r="170" spans="1:53" s="129" customFormat="1" outlineLevel="2">
      <c r="A170" s="129" t="s">
        <v>629</v>
      </c>
      <c r="B170" s="130" t="s">
        <v>630</v>
      </c>
      <c r="C170" s="131" t="s">
        <v>631</v>
      </c>
      <c r="D170" s="132"/>
      <c r="E170" s="133"/>
      <c r="F170" s="134">
        <v>-153931.17000000001</v>
      </c>
      <c r="G170" s="134">
        <v>-143459.59</v>
      </c>
      <c r="H170" s="135">
        <v>-10471.580000000016</v>
      </c>
      <c r="I170" s="136">
        <v>-7.2993238026123008E-2</v>
      </c>
      <c r="J170" s="137"/>
      <c r="K170" s="134">
        <v>-52504.89</v>
      </c>
      <c r="L170" s="134">
        <v>-1632315.76</v>
      </c>
      <c r="M170" s="135">
        <v>1579810.87</v>
      </c>
      <c r="N170" s="136">
        <v>0.96783410949852011</v>
      </c>
      <c r="O170" s="138"/>
      <c r="P170" s="137"/>
      <c r="Q170" s="134">
        <v>-52504.89</v>
      </c>
      <c r="R170" s="134">
        <v>-1632315.76</v>
      </c>
      <c r="S170" s="135">
        <v>1579810.87</v>
      </c>
      <c r="T170" s="136">
        <v>0.96783410949852011</v>
      </c>
      <c r="U170" s="137"/>
      <c r="V170" s="134">
        <v>-6859789.5999999996</v>
      </c>
      <c r="W170" s="134">
        <v>-7313793.25</v>
      </c>
      <c r="X170" s="135">
        <v>454003.65000000037</v>
      </c>
      <c r="Y170" s="136">
        <v>6.2074990976809519E-2</v>
      </c>
      <c r="Z170" s="139"/>
      <c r="AA170" s="140">
        <v>-494569.59</v>
      </c>
      <c r="AB170" s="141"/>
      <c r="AC170" s="142">
        <v>-1432535.02</v>
      </c>
      <c r="AD170" s="142">
        <v>-56321.15</v>
      </c>
      <c r="AE170" s="142">
        <v>-143459.59</v>
      </c>
      <c r="AF170" s="142">
        <v>-1268002.57</v>
      </c>
      <c r="AG170" s="142">
        <v>-1326712.99</v>
      </c>
      <c r="AH170" s="142">
        <v>-290387.87</v>
      </c>
      <c r="AI170" s="142">
        <v>-1338640.0900000001</v>
      </c>
      <c r="AJ170" s="142">
        <v>-324744.53000000003</v>
      </c>
      <c r="AK170" s="142">
        <v>-1034813.52</v>
      </c>
      <c r="AL170" s="142">
        <v>-521529.21</v>
      </c>
      <c r="AM170" s="142">
        <v>-332825.65000000002</v>
      </c>
      <c r="AN170" s="142">
        <v>-369628.28</v>
      </c>
      <c r="AO170" s="141"/>
      <c r="AP170" s="142">
        <v>-9275.85</v>
      </c>
      <c r="AQ170" s="142">
        <v>110702.13</v>
      </c>
      <c r="AR170" s="142">
        <v>-153931.17000000001</v>
      </c>
      <c r="AS170" s="142">
        <v>0</v>
      </c>
      <c r="AT170" s="142">
        <v>0</v>
      </c>
      <c r="AU170" s="142">
        <v>0</v>
      </c>
      <c r="AV170" s="142">
        <v>0</v>
      </c>
      <c r="AW170" s="142">
        <v>0</v>
      </c>
      <c r="AX170" s="142">
        <v>0</v>
      </c>
      <c r="AY170" s="142">
        <v>0</v>
      </c>
      <c r="AZ170" s="142">
        <v>0</v>
      </c>
      <c r="BA170" s="142">
        <v>0</v>
      </c>
    </row>
    <row r="171" spans="1:53" s="129" customFormat="1" outlineLevel="2">
      <c r="A171" s="129" t="s">
        <v>632</v>
      </c>
      <c r="B171" s="130" t="s">
        <v>633</v>
      </c>
      <c r="C171" s="131" t="s">
        <v>634</v>
      </c>
      <c r="D171" s="132"/>
      <c r="E171" s="133"/>
      <c r="F171" s="134">
        <v>0</v>
      </c>
      <c r="G171" s="134">
        <v>-35.300000000000004</v>
      </c>
      <c r="H171" s="135">
        <v>35.300000000000004</v>
      </c>
      <c r="I171" s="136" t="s">
        <v>241</v>
      </c>
      <c r="J171" s="137"/>
      <c r="K171" s="134">
        <v>-2.96</v>
      </c>
      <c r="L171" s="134">
        <v>-9042.380000000001</v>
      </c>
      <c r="M171" s="135">
        <v>9039.4200000000019</v>
      </c>
      <c r="N171" s="136">
        <v>0.99967265255386317</v>
      </c>
      <c r="O171" s="138"/>
      <c r="P171" s="137"/>
      <c r="Q171" s="134">
        <v>-2.96</v>
      </c>
      <c r="R171" s="134">
        <v>-9042.380000000001</v>
      </c>
      <c r="S171" s="135">
        <v>9039.4200000000019</v>
      </c>
      <c r="T171" s="136">
        <v>0.99967265255386317</v>
      </c>
      <c r="U171" s="137"/>
      <c r="V171" s="134">
        <v>-114351.87000000001</v>
      </c>
      <c r="W171" s="134">
        <v>-57821.72</v>
      </c>
      <c r="X171" s="135">
        <v>-56530.150000000009</v>
      </c>
      <c r="Y171" s="136">
        <v>-0.97766289207584978</v>
      </c>
      <c r="Z171" s="139"/>
      <c r="AA171" s="140">
        <v>-4.05</v>
      </c>
      <c r="AB171" s="141"/>
      <c r="AC171" s="142">
        <v>-8699.06</v>
      </c>
      <c r="AD171" s="142">
        <v>-308.02</v>
      </c>
      <c r="AE171" s="142">
        <v>-35.300000000000004</v>
      </c>
      <c r="AF171" s="142">
        <v>-79470.42</v>
      </c>
      <c r="AG171" s="142">
        <v>13430.52</v>
      </c>
      <c r="AH171" s="142">
        <v>-4419.2300000000005</v>
      </c>
      <c r="AI171" s="142">
        <v>-7076.95</v>
      </c>
      <c r="AJ171" s="142">
        <v>-2960.33</v>
      </c>
      <c r="AK171" s="142">
        <v>-2561.5100000000002</v>
      </c>
      <c r="AL171" s="142">
        <v>-7842.97</v>
      </c>
      <c r="AM171" s="142">
        <v>-15988.220000000001</v>
      </c>
      <c r="AN171" s="142">
        <v>-7459.8</v>
      </c>
      <c r="AO171" s="141"/>
      <c r="AP171" s="142">
        <v>-0.5</v>
      </c>
      <c r="AQ171" s="142">
        <v>-2.46</v>
      </c>
      <c r="AR171" s="142">
        <v>0</v>
      </c>
      <c r="AS171" s="142">
        <v>0</v>
      </c>
      <c r="AT171" s="142">
        <v>0</v>
      </c>
      <c r="AU171" s="142">
        <v>0</v>
      </c>
      <c r="AV171" s="142">
        <v>0</v>
      </c>
      <c r="AW171" s="142">
        <v>0</v>
      </c>
      <c r="AX171" s="142">
        <v>0</v>
      </c>
      <c r="AY171" s="142">
        <v>0</v>
      </c>
      <c r="AZ171" s="142">
        <v>0</v>
      </c>
      <c r="BA171" s="142">
        <v>0</v>
      </c>
    </row>
    <row r="172" spans="1:53" s="129" customFormat="1" outlineLevel="2">
      <c r="A172" s="129" t="s">
        <v>635</v>
      </c>
      <c r="B172" s="130" t="s">
        <v>636</v>
      </c>
      <c r="C172" s="131" t="s">
        <v>637</v>
      </c>
      <c r="D172" s="132"/>
      <c r="E172" s="133"/>
      <c r="F172" s="134">
        <v>0</v>
      </c>
      <c r="G172" s="134">
        <v>3251.3</v>
      </c>
      <c r="H172" s="135">
        <v>-3251.3</v>
      </c>
      <c r="I172" s="136" t="s">
        <v>241</v>
      </c>
      <c r="J172" s="137"/>
      <c r="K172" s="134">
        <v>0</v>
      </c>
      <c r="L172" s="134">
        <v>8860.0500000000011</v>
      </c>
      <c r="M172" s="135">
        <v>-8860.0500000000011</v>
      </c>
      <c r="N172" s="136" t="s">
        <v>241</v>
      </c>
      <c r="O172" s="138"/>
      <c r="P172" s="137"/>
      <c r="Q172" s="134">
        <v>0</v>
      </c>
      <c r="R172" s="134">
        <v>8860.0500000000011</v>
      </c>
      <c r="S172" s="135">
        <v>-8860.0500000000011</v>
      </c>
      <c r="T172" s="136" t="s">
        <v>241</v>
      </c>
      <c r="U172" s="137"/>
      <c r="V172" s="134">
        <v>3775.7000000000003</v>
      </c>
      <c r="W172" s="134">
        <v>33006.639999999999</v>
      </c>
      <c r="X172" s="135">
        <v>-29230.94</v>
      </c>
      <c r="Y172" s="136">
        <v>-0.88560786556886728</v>
      </c>
      <c r="Z172" s="139"/>
      <c r="AA172" s="140">
        <v>2850.35</v>
      </c>
      <c r="AB172" s="141"/>
      <c r="AC172" s="142">
        <v>2758.4</v>
      </c>
      <c r="AD172" s="142">
        <v>2850.35</v>
      </c>
      <c r="AE172" s="142">
        <v>3251.3</v>
      </c>
      <c r="AF172" s="142">
        <v>2936.66</v>
      </c>
      <c r="AG172" s="142">
        <v>839.04</v>
      </c>
      <c r="AH172" s="142">
        <v>0</v>
      </c>
      <c r="AI172" s="142">
        <v>0</v>
      </c>
      <c r="AJ172" s="142">
        <v>0</v>
      </c>
      <c r="AK172" s="142">
        <v>0</v>
      </c>
      <c r="AL172" s="142">
        <v>0</v>
      </c>
      <c r="AM172" s="142">
        <v>0</v>
      </c>
      <c r="AN172" s="142">
        <v>0</v>
      </c>
      <c r="AO172" s="141"/>
      <c r="AP172" s="142">
        <v>0</v>
      </c>
      <c r="AQ172" s="142">
        <v>0</v>
      </c>
      <c r="AR172" s="142">
        <v>0</v>
      </c>
      <c r="AS172" s="142">
        <v>0</v>
      </c>
      <c r="AT172" s="142">
        <v>0</v>
      </c>
      <c r="AU172" s="142">
        <v>0</v>
      </c>
      <c r="AV172" s="142">
        <v>0</v>
      </c>
      <c r="AW172" s="142">
        <v>0</v>
      </c>
      <c r="AX172" s="142">
        <v>0</v>
      </c>
      <c r="AY172" s="142">
        <v>0</v>
      </c>
      <c r="AZ172" s="142">
        <v>0</v>
      </c>
      <c r="BA172" s="142">
        <v>0</v>
      </c>
    </row>
    <row r="173" spans="1:53" s="129" customFormat="1" outlineLevel="2">
      <c r="A173" s="129" t="s">
        <v>638</v>
      </c>
      <c r="B173" s="130" t="s">
        <v>639</v>
      </c>
      <c r="C173" s="131" t="s">
        <v>640</v>
      </c>
      <c r="D173" s="132"/>
      <c r="E173" s="133"/>
      <c r="F173" s="134">
        <v>-2083333.33</v>
      </c>
      <c r="G173" s="134">
        <v>-1250000</v>
      </c>
      <c r="H173" s="135">
        <v>-833333.33000000007</v>
      </c>
      <c r="I173" s="136">
        <v>-0.66666666400000008</v>
      </c>
      <c r="J173" s="137"/>
      <c r="K173" s="134">
        <v>-3749999.99</v>
      </c>
      <c r="L173" s="134">
        <v>-3750000</v>
      </c>
      <c r="M173" s="135">
        <v>9.9999997764825821E-3</v>
      </c>
      <c r="N173" s="136">
        <v>2.6666666070620218E-9</v>
      </c>
      <c r="O173" s="138"/>
      <c r="P173" s="137"/>
      <c r="Q173" s="134">
        <v>-3749999.99</v>
      </c>
      <c r="R173" s="134">
        <v>-3750000</v>
      </c>
      <c r="S173" s="135">
        <v>9.9999997764825821E-3</v>
      </c>
      <c r="T173" s="136">
        <v>2.6666666070620218E-9</v>
      </c>
      <c r="U173" s="137"/>
      <c r="V173" s="134">
        <v>-14999999.99</v>
      </c>
      <c r="W173" s="134">
        <v>-15000000</v>
      </c>
      <c r="X173" s="135">
        <v>9.9999997764825821E-3</v>
      </c>
      <c r="Y173" s="136">
        <v>6.6666665176550545E-10</v>
      </c>
      <c r="Z173" s="139"/>
      <c r="AA173" s="140">
        <v>-1250000</v>
      </c>
      <c r="AB173" s="141"/>
      <c r="AC173" s="142">
        <v>-1250000</v>
      </c>
      <c r="AD173" s="142">
        <v>-1250000</v>
      </c>
      <c r="AE173" s="142">
        <v>-1250000</v>
      </c>
      <c r="AF173" s="142">
        <v>-1250000</v>
      </c>
      <c r="AG173" s="142">
        <v>-1250000</v>
      </c>
      <c r="AH173" s="142">
        <v>-1250000</v>
      </c>
      <c r="AI173" s="142">
        <v>-1250000</v>
      </c>
      <c r="AJ173" s="142">
        <v>-1250000</v>
      </c>
      <c r="AK173" s="142">
        <v>-1250000</v>
      </c>
      <c r="AL173" s="142">
        <v>-1250000</v>
      </c>
      <c r="AM173" s="142">
        <v>-1250000</v>
      </c>
      <c r="AN173" s="142">
        <v>-1250000</v>
      </c>
      <c r="AO173" s="141"/>
      <c r="AP173" s="142">
        <v>-833333.33000000007</v>
      </c>
      <c r="AQ173" s="142">
        <v>-833333.33000000007</v>
      </c>
      <c r="AR173" s="142">
        <v>-2083333.33</v>
      </c>
      <c r="AS173" s="142">
        <v>0</v>
      </c>
      <c r="AT173" s="142">
        <v>0</v>
      </c>
      <c r="AU173" s="142">
        <v>0</v>
      </c>
      <c r="AV173" s="142">
        <v>0</v>
      </c>
      <c r="AW173" s="142">
        <v>0</v>
      </c>
      <c r="AX173" s="142">
        <v>0</v>
      </c>
      <c r="AY173" s="142">
        <v>0</v>
      </c>
      <c r="AZ173" s="142">
        <v>0</v>
      </c>
      <c r="BA173" s="142">
        <v>0</v>
      </c>
    </row>
    <row r="174" spans="1:53" s="129" customFormat="1" outlineLevel="2">
      <c r="A174" s="129" t="s">
        <v>641</v>
      </c>
      <c r="B174" s="130" t="s">
        <v>642</v>
      </c>
      <c r="C174" s="131" t="s">
        <v>643</v>
      </c>
      <c r="D174" s="132"/>
      <c r="E174" s="133"/>
      <c r="F174" s="134">
        <v>317198.63</v>
      </c>
      <c r="G174" s="134">
        <v>671889.21</v>
      </c>
      <c r="H174" s="135">
        <v>-354690.57999999996</v>
      </c>
      <c r="I174" s="136">
        <v>-0.52790039595962557</v>
      </c>
      <c r="J174" s="137"/>
      <c r="K174" s="134">
        <v>1223306.04</v>
      </c>
      <c r="L174" s="134">
        <v>2469202.88</v>
      </c>
      <c r="M174" s="135">
        <v>-1245896.8399999999</v>
      </c>
      <c r="N174" s="136">
        <v>-0.50457451272695741</v>
      </c>
      <c r="O174" s="138"/>
      <c r="P174" s="137"/>
      <c r="Q174" s="134">
        <v>1223306.04</v>
      </c>
      <c r="R174" s="134">
        <v>2469202.88</v>
      </c>
      <c r="S174" s="135">
        <v>-1245896.8399999999</v>
      </c>
      <c r="T174" s="136">
        <v>-0.50457451272695741</v>
      </c>
      <c r="U174" s="137"/>
      <c r="V174" s="134">
        <v>6353462.04</v>
      </c>
      <c r="W174" s="134">
        <v>8236201.5199999996</v>
      </c>
      <c r="X174" s="135">
        <v>-1882739.4799999995</v>
      </c>
      <c r="Y174" s="136">
        <v>-0.22859317798722337</v>
      </c>
      <c r="Z174" s="139"/>
      <c r="AA174" s="140">
        <v>852917.84</v>
      </c>
      <c r="AB174" s="141"/>
      <c r="AC174" s="142">
        <v>1155224.78</v>
      </c>
      <c r="AD174" s="142">
        <v>642088.89</v>
      </c>
      <c r="AE174" s="142">
        <v>671889.21</v>
      </c>
      <c r="AF174" s="142">
        <v>510796.75</v>
      </c>
      <c r="AG174" s="142">
        <v>496616.06</v>
      </c>
      <c r="AH174" s="142">
        <v>474619.29000000004</v>
      </c>
      <c r="AI174" s="142">
        <v>710061.39</v>
      </c>
      <c r="AJ174" s="142">
        <v>564898.42000000004</v>
      </c>
      <c r="AK174" s="142">
        <v>675151.27</v>
      </c>
      <c r="AL174" s="142">
        <v>509617.18</v>
      </c>
      <c r="AM174" s="142">
        <v>714758.99</v>
      </c>
      <c r="AN174" s="142">
        <v>473636.65</v>
      </c>
      <c r="AO174" s="141"/>
      <c r="AP174" s="142">
        <v>453388.66000000003</v>
      </c>
      <c r="AQ174" s="142">
        <v>452718.75</v>
      </c>
      <c r="AR174" s="142">
        <v>317198.63</v>
      </c>
      <c r="AS174" s="142">
        <v>-4922.51</v>
      </c>
      <c r="AT174" s="142">
        <v>0</v>
      </c>
      <c r="AU174" s="142">
        <v>0</v>
      </c>
      <c r="AV174" s="142">
        <v>0</v>
      </c>
      <c r="AW174" s="142">
        <v>0</v>
      </c>
      <c r="AX174" s="142">
        <v>0</v>
      </c>
      <c r="AY174" s="142">
        <v>0</v>
      </c>
      <c r="AZ174" s="142">
        <v>0</v>
      </c>
      <c r="BA174" s="142">
        <v>0</v>
      </c>
    </row>
    <row r="175" spans="1:53" s="129" customFormat="1" outlineLevel="2">
      <c r="A175" s="129" t="s">
        <v>644</v>
      </c>
      <c r="B175" s="130" t="s">
        <v>645</v>
      </c>
      <c r="C175" s="131" t="s">
        <v>646</v>
      </c>
      <c r="D175" s="132"/>
      <c r="E175" s="133"/>
      <c r="F175" s="134">
        <v>-69919.11</v>
      </c>
      <c r="G175" s="134">
        <v>-165341.70000000001</v>
      </c>
      <c r="H175" s="135">
        <v>95422.590000000011</v>
      </c>
      <c r="I175" s="136">
        <v>0.57712355685226413</v>
      </c>
      <c r="J175" s="137"/>
      <c r="K175" s="134">
        <v>-260659.9</v>
      </c>
      <c r="L175" s="134">
        <v>-504352.3</v>
      </c>
      <c r="M175" s="135">
        <v>243692.4</v>
      </c>
      <c r="N175" s="136">
        <v>0.4831789207662977</v>
      </c>
      <c r="O175" s="138"/>
      <c r="P175" s="137"/>
      <c r="Q175" s="134">
        <v>-260659.9</v>
      </c>
      <c r="R175" s="134">
        <v>-504352.3</v>
      </c>
      <c r="S175" s="135">
        <v>243692.4</v>
      </c>
      <c r="T175" s="136">
        <v>0.4831789207662977</v>
      </c>
      <c r="U175" s="137"/>
      <c r="V175" s="134">
        <v>-1082743.51</v>
      </c>
      <c r="W175" s="134">
        <v>-1891643.9400000002</v>
      </c>
      <c r="X175" s="135">
        <v>808900.43000000017</v>
      </c>
      <c r="Y175" s="136">
        <v>0.42761769955502305</v>
      </c>
      <c r="Z175" s="139"/>
      <c r="AA175" s="140">
        <v>-190080.38</v>
      </c>
      <c r="AB175" s="141"/>
      <c r="AC175" s="142">
        <v>-210906.96</v>
      </c>
      <c r="AD175" s="142">
        <v>-128103.64</v>
      </c>
      <c r="AE175" s="142">
        <v>-165341.70000000001</v>
      </c>
      <c r="AF175" s="142">
        <v>-96554.74</v>
      </c>
      <c r="AG175" s="142">
        <v>-93421.84</v>
      </c>
      <c r="AH175" s="142">
        <v>-73414.7</v>
      </c>
      <c r="AI175" s="142">
        <v>-137900.97</v>
      </c>
      <c r="AJ175" s="142">
        <v>-120487.1</v>
      </c>
      <c r="AK175" s="142">
        <v>-103932.52</v>
      </c>
      <c r="AL175" s="142">
        <v>-90755.75</v>
      </c>
      <c r="AM175" s="142">
        <v>-123233.17</v>
      </c>
      <c r="AN175" s="142">
        <v>17617.18</v>
      </c>
      <c r="AO175" s="141"/>
      <c r="AP175" s="142">
        <v>-103076.21</v>
      </c>
      <c r="AQ175" s="142">
        <v>-87664.58</v>
      </c>
      <c r="AR175" s="142">
        <v>-69919.11</v>
      </c>
      <c r="AS175" s="142">
        <v>0</v>
      </c>
      <c r="AT175" s="142">
        <v>0</v>
      </c>
      <c r="AU175" s="142">
        <v>0</v>
      </c>
      <c r="AV175" s="142">
        <v>0</v>
      </c>
      <c r="AW175" s="142">
        <v>0</v>
      </c>
      <c r="AX175" s="142">
        <v>0</v>
      </c>
      <c r="AY175" s="142">
        <v>0</v>
      </c>
      <c r="AZ175" s="142">
        <v>0</v>
      </c>
      <c r="BA175" s="142">
        <v>0</v>
      </c>
    </row>
    <row r="176" spans="1:53" s="129" customFormat="1" outlineLevel="2">
      <c r="A176" s="129" t="s">
        <v>647</v>
      </c>
      <c r="B176" s="130" t="s">
        <v>648</v>
      </c>
      <c r="C176" s="131" t="s">
        <v>649</v>
      </c>
      <c r="D176" s="132"/>
      <c r="E176" s="133"/>
      <c r="F176" s="134">
        <v>-21.44</v>
      </c>
      <c r="G176" s="134">
        <v>70.72</v>
      </c>
      <c r="H176" s="135">
        <v>-92.16</v>
      </c>
      <c r="I176" s="136">
        <v>-1.3031674208144797</v>
      </c>
      <c r="J176" s="137"/>
      <c r="K176" s="134">
        <v>-684.38</v>
      </c>
      <c r="L176" s="134">
        <v>-3814.17</v>
      </c>
      <c r="M176" s="135">
        <v>3129.79</v>
      </c>
      <c r="N176" s="136">
        <v>0.820569088425529</v>
      </c>
      <c r="O176" s="138"/>
      <c r="P176" s="137"/>
      <c r="Q176" s="134">
        <v>-684.38</v>
      </c>
      <c r="R176" s="134">
        <v>-3814.17</v>
      </c>
      <c r="S176" s="135">
        <v>3129.79</v>
      </c>
      <c r="T176" s="136">
        <v>0.820569088425529</v>
      </c>
      <c r="U176" s="137"/>
      <c r="V176" s="134">
        <v>-4290.3599999999997</v>
      </c>
      <c r="W176" s="134">
        <v>-12535.48</v>
      </c>
      <c r="X176" s="135">
        <v>8245.119999999999</v>
      </c>
      <c r="Y176" s="136">
        <v>0.65774266322470298</v>
      </c>
      <c r="Z176" s="139"/>
      <c r="AA176" s="140">
        <v>-935</v>
      </c>
      <c r="AB176" s="141"/>
      <c r="AC176" s="142">
        <v>-341.29</v>
      </c>
      <c r="AD176" s="142">
        <v>-3543.6</v>
      </c>
      <c r="AE176" s="142">
        <v>70.72</v>
      </c>
      <c r="AF176" s="142">
        <v>-574.91999999999996</v>
      </c>
      <c r="AG176" s="142">
        <v>-3.69</v>
      </c>
      <c r="AH176" s="142">
        <v>-252.12</v>
      </c>
      <c r="AI176" s="142">
        <v>-1164.3900000000001</v>
      </c>
      <c r="AJ176" s="142">
        <v>-1308.49</v>
      </c>
      <c r="AK176" s="142">
        <v>-65.11</v>
      </c>
      <c r="AL176" s="142">
        <v>0</v>
      </c>
      <c r="AM176" s="142">
        <v>-102.39</v>
      </c>
      <c r="AN176" s="142">
        <v>-134.87</v>
      </c>
      <c r="AO176" s="141"/>
      <c r="AP176" s="142">
        <v>-340.6</v>
      </c>
      <c r="AQ176" s="142">
        <v>-322.34000000000003</v>
      </c>
      <c r="AR176" s="142">
        <v>-21.44</v>
      </c>
      <c r="AS176" s="142">
        <v>0</v>
      </c>
      <c r="AT176" s="142">
        <v>0</v>
      </c>
      <c r="AU176" s="142">
        <v>0</v>
      </c>
      <c r="AV176" s="142">
        <v>0</v>
      </c>
      <c r="AW176" s="142">
        <v>0</v>
      </c>
      <c r="AX176" s="142">
        <v>0</v>
      </c>
      <c r="AY176" s="142">
        <v>0</v>
      </c>
      <c r="AZ176" s="142">
        <v>0</v>
      </c>
      <c r="BA176" s="142">
        <v>0</v>
      </c>
    </row>
    <row r="177" spans="1:53" s="129" customFormat="1" outlineLevel="2">
      <c r="A177" s="129" t="s">
        <v>650</v>
      </c>
      <c r="B177" s="130" t="s">
        <v>651</v>
      </c>
      <c r="C177" s="131" t="s">
        <v>652</v>
      </c>
      <c r="D177" s="132"/>
      <c r="E177" s="133"/>
      <c r="F177" s="134">
        <v>0</v>
      </c>
      <c r="G177" s="134">
        <v>0</v>
      </c>
      <c r="H177" s="135">
        <v>0</v>
      </c>
      <c r="I177" s="136">
        <v>0</v>
      </c>
      <c r="J177" s="137"/>
      <c r="K177" s="134">
        <v>0</v>
      </c>
      <c r="L177" s="134">
        <v>0</v>
      </c>
      <c r="M177" s="135">
        <v>0</v>
      </c>
      <c r="N177" s="136">
        <v>0</v>
      </c>
      <c r="O177" s="138"/>
      <c r="P177" s="137"/>
      <c r="Q177" s="134">
        <v>0</v>
      </c>
      <c r="R177" s="134">
        <v>0</v>
      </c>
      <c r="S177" s="135">
        <v>0</v>
      </c>
      <c r="T177" s="136">
        <v>0</v>
      </c>
      <c r="U177" s="137"/>
      <c r="V177" s="134">
        <v>15684.23</v>
      </c>
      <c r="W177" s="134">
        <v>0</v>
      </c>
      <c r="X177" s="135">
        <v>15684.23</v>
      </c>
      <c r="Y177" s="136" t="s">
        <v>241</v>
      </c>
      <c r="Z177" s="139"/>
      <c r="AA177" s="140">
        <v>0</v>
      </c>
      <c r="AB177" s="141"/>
      <c r="AC177" s="142">
        <v>0</v>
      </c>
      <c r="AD177" s="142">
        <v>0</v>
      </c>
      <c r="AE177" s="142">
        <v>0</v>
      </c>
      <c r="AF177" s="142">
        <v>0</v>
      </c>
      <c r="AG177" s="142">
        <v>0</v>
      </c>
      <c r="AH177" s="142">
        <v>0</v>
      </c>
      <c r="AI177" s="142">
        <v>15684.23</v>
      </c>
      <c r="AJ177" s="142">
        <v>0</v>
      </c>
      <c r="AK177" s="142">
        <v>0</v>
      </c>
      <c r="AL177" s="142">
        <v>0</v>
      </c>
      <c r="AM177" s="142">
        <v>0</v>
      </c>
      <c r="AN177" s="142">
        <v>0</v>
      </c>
      <c r="AO177" s="141"/>
      <c r="AP177" s="142">
        <v>0</v>
      </c>
      <c r="AQ177" s="142">
        <v>0</v>
      </c>
      <c r="AR177" s="142">
        <v>0</v>
      </c>
      <c r="AS177" s="142">
        <v>0</v>
      </c>
      <c r="AT177" s="142">
        <v>0</v>
      </c>
      <c r="AU177" s="142">
        <v>0</v>
      </c>
      <c r="AV177" s="142">
        <v>0</v>
      </c>
      <c r="AW177" s="142">
        <v>0</v>
      </c>
      <c r="AX177" s="142">
        <v>0</v>
      </c>
      <c r="AY177" s="142">
        <v>0</v>
      </c>
      <c r="AZ177" s="142">
        <v>0</v>
      </c>
      <c r="BA177" s="142">
        <v>0</v>
      </c>
    </row>
    <row r="178" spans="1:53" s="129" customFormat="1" outlineLevel="2">
      <c r="A178" s="129" t="s">
        <v>653</v>
      </c>
      <c r="B178" s="130" t="s">
        <v>654</v>
      </c>
      <c r="C178" s="131" t="s">
        <v>655</v>
      </c>
      <c r="D178" s="132"/>
      <c r="E178" s="133"/>
      <c r="F178" s="134">
        <v>36424.76</v>
      </c>
      <c r="G178" s="134">
        <v>44284.29</v>
      </c>
      <c r="H178" s="135">
        <v>-7859.5299999999988</v>
      </c>
      <c r="I178" s="136">
        <v>-0.17747896601706833</v>
      </c>
      <c r="J178" s="137"/>
      <c r="K178" s="134">
        <v>119839.58</v>
      </c>
      <c r="L178" s="134">
        <v>162455.93</v>
      </c>
      <c r="M178" s="135">
        <v>-42616.349999999991</v>
      </c>
      <c r="N178" s="136">
        <v>-0.26232560424233203</v>
      </c>
      <c r="O178" s="138"/>
      <c r="P178" s="137"/>
      <c r="Q178" s="134">
        <v>119839.58</v>
      </c>
      <c r="R178" s="134">
        <v>162455.93</v>
      </c>
      <c r="S178" s="135">
        <v>-42616.349999999991</v>
      </c>
      <c r="T178" s="136">
        <v>-0.26232560424233203</v>
      </c>
      <c r="U178" s="137"/>
      <c r="V178" s="134">
        <v>528483.9</v>
      </c>
      <c r="W178" s="134">
        <v>555660</v>
      </c>
      <c r="X178" s="135">
        <v>-27176.099999999977</v>
      </c>
      <c r="Y178" s="136">
        <v>-4.8907785336356722E-2</v>
      </c>
      <c r="Z178" s="139"/>
      <c r="AA178" s="140">
        <v>30441.58</v>
      </c>
      <c r="AB178" s="141"/>
      <c r="AC178" s="142">
        <v>75830.86</v>
      </c>
      <c r="AD178" s="142">
        <v>42340.78</v>
      </c>
      <c r="AE178" s="142">
        <v>44284.29</v>
      </c>
      <c r="AF178" s="142">
        <v>48613.599999999999</v>
      </c>
      <c r="AG178" s="142">
        <v>45406.74</v>
      </c>
      <c r="AH178" s="142">
        <v>41558.42</v>
      </c>
      <c r="AI178" s="142">
        <v>47945.96</v>
      </c>
      <c r="AJ178" s="142">
        <v>37824.89</v>
      </c>
      <c r="AK178" s="142">
        <v>37540.840000000004</v>
      </c>
      <c r="AL178" s="142">
        <v>52392.73</v>
      </c>
      <c r="AM178" s="142">
        <v>37334.720000000001</v>
      </c>
      <c r="AN178" s="142">
        <v>60026.42</v>
      </c>
      <c r="AO178" s="141"/>
      <c r="AP178" s="142">
        <v>52806.29</v>
      </c>
      <c r="AQ178" s="142">
        <v>30608.53</v>
      </c>
      <c r="AR178" s="142">
        <v>36424.76</v>
      </c>
      <c r="AS178" s="142">
        <v>0</v>
      </c>
      <c r="AT178" s="142">
        <v>0</v>
      </c>
      <c r="AU178" s="142">
        <v>0</v>
      </c>
      <c r="AV178" s="142">
        <v>0</v>
      </c>
      <c r="AW178" s="142">
        <v>0</v>
      </c>
      <c r="AX178" s="142">
        <v>0</v>
      </c>
      <c r="AY178" s="142">
        <v>0</v>
      </c>
      <c r="AZ178" s="142">
        <v>0</v>
      </c>
      <c r="BA178" s="142">
        <v>0</v>
      </c>
    </row>
    <row r="179" spans="1:53" s="129" customFormat="1" outlineLevel="2">
      <c r="A179" s="129" t="s">
        <v>656</v>
      </c>
      <c r="B179" s="130" t="s">
        <v>657</v>
      </c>
      <c r="C179" s="131" t="s">
        <v>658</v>
      </c>
      <c r="D179" s="132"/>
      <c r="E179" s="133"/>
      <c r="F179" s="134">
        <v>47872.46</v>
      </c>
      <c r="G179" s="134">
        <v>36096.090000000004</v>
      </c>
      <c r="H179" s="135">
        <v>11776.369999999995</v>
      </c>
      <c r="I179" s="136">
        <v>0.32625057173782518</v>
      </c>
      <c r="J179" s="137"/>
      <c r="K179" s="134">
        <v>130681.31</v>
      </c>
      <c r="L179" s="134">
        <v>161997.42000000001</v>
      </c>
      <c r="M179" s="135">
        <v>-31316.110000000015</v>
      </c>
      <c r="N179" s="136">
        <v>-0.19331239966661204</v>
      </c>
      <c r="O179" s="138"/>
      <c r="P179" s="137"/>
      <c r="Q179" s="134">
        <v>130681.31</v>
      </c>
      <c r="R179" s="134">
        <v>161997.42000000001</v>
      </c>
      <c r="S179" s="135">
        <v>-31316.110000000015</v>
      </c>
      <c r="T179" s="136">
        <v>-0.19331239966661204</v>
      </c>
      <c r="U179" s="137"/>
      <c r="V179" s="134">
        <v>581321.66999999993</v>
      </c>
      <c r="W179" s="134">
        <v>551052.75</v>
      </c>
      <c r="X179" s="135">
        <v>30268.919999999925</v>
      </c>
      <c r="Y179" s="136">
        <v>5.4929260402021271E-2</v>
      </c>
      <c r="Z179" s="139"/>
      <c r="AA179" s="140">
        <v>-450457.29000000004</v>
      </c>
      <c r="AB179" s="141"/>
      <c r="AC179" s="142">
        <v>82328.78</v>
      </c>
      <c r="AD179" s="142">
        <v>43572.55</v>
      </c>
      <c r="AE179" s="142">
        <v>36096.090000000004</v>
      </c>
      <c r="AF179" s="142">
        <v>62990.560000000005</v>
      </c>
      <c r="AG179" s="142">
        <v>44311.07</v>
      </c>
      <c r="AH179" s="142">
        <v>41410.83</v>
      </c>
      <c r="AI179" s="142">
        <v>51856.99</v>
      </c>
      <c r="AJ179" s="142">
        <v>34385.910000000003</v>
      </c>
      <c r="AK179" s="142">
        <v>42335.5</v>
      </c>
      <c r="AL179" s="142">
        <v>65096.35</v>
      </c>
      <c r="AM179" s="142">
        <v>42536.61</v>
      </c>
      <c r="AN179" s="142">
        <v>65716.540000000008</v>
      </c>
      <c r="AO179" s="141"/>
      <c r="AP179" s="142">
        <v>45381.07</v>
      </c>
      <c r="AQ179" s="142">
        <v>37427.78</v>
      </c>
      <c r="AR179" s="142">
        <v>47872.46</v>
      </c>
      <c r="AS179" s="142">
        <v>0</v>
      </c>
      <c r="AT179" s="142">
        <v>0</v>
      </c>
      <c r="AU179" s="142">
        <v>0</v>
      </c>
      <c r="AV179" s="142">
        <v>0</v>
      </c>
      <c r="AW179" s="142">
        <v>0</v>
      </c>
      <c r="AX179" s="142">
        <v>0</v>
      </c>
      <c r="AY179" s="142">
        <v>0</v>
      </c>
      <c r="AZ179" s="142">
        <v>0</v>
      </c>
      <c r="BA179" s="142">
        <v>0</v>
      </c>
    </row>
    <row r="180" spans="1:53" s="129" customFormat="1" outlineLevel="2">
      <c r="A180" s="129" t="s">
        <v>659</v>
      </c>
      <c r="B180" s="130" t="s">
        <v>660</v>
      </c>
      <c r="C180" s="131" t="s">
        <v>661</v>
      </c>
      <c r="D180" s="132"/>
      <c r="E180" s="133"/>
      <c r="F180" s="134">
        <v>54.1</v>
      </c>
      <c r="G180" s="134">
        <v>20.45</v>
      </c>
      <c r="H180" s="135">
        <v>33.650000000000006</v>
      </c>
      <c r="I180" s="136">
        <v>1.6454767726161372</v>
      </c>
      <c r="J180" s="137"/>
      <c r="K180" s="134">
        <v>2957.9</v>
      </c>
      <c r="L180" s="134">
        <v>262.16000000000003</v>
      </c>
      <c r="M180" s="135">
        <v>2695.7400000000002</v>
      </c>
      <c r="N180" s="136" t="s">
        <v>241</v>
      </c>
      <c r="O180" s="138"/>
      <c r="P180" s="137"/>
      <c r="Q180" s="134">
        <v>2957.9</v>
      </c>
      <c r="R180" s="134">
        <v>262.16000000000003</v>
      </c>
      <c r="S180" s="135">
        <v>2695.7400000000002</v>
      </c>
      <c r="T180" s="136" t="s">
        <v>241</v>
      </c>
      <c r="U180" s="137"/>
      <c r="V180" s="134">
        <v>88116.61</v>
      </c>
      <c r="W180" s="134">
        <v>22513.74</v>
      </c>
      <c r="X180" s="135">
        <v>65602.87</v>
      </c>
      <c r="Y180" s="136">
        <v>2.9139036872594244</v>
      </c>
      <c r="Z180" s="139"/>
      <c r="AA180" s="140">
        <v>976.86</v>
      </c>
      <c r="AB180" s="141"/>
      <c r="AC180" s="142">
        <v>223.23000000000002</v>
      </c>
      <c r="AD180" s="142">
        <v>18.48</v>
      </c>
      <c r="AE180" s="142">
        <v>20.45</v>
      </c>
      <c r="AF180" s="142">
        <v>10292.030000000001</v>
      </c>
      <c r="AG180" s="142">
        <v>49767.98</v>
      </c>
      <c r="AH180" s="142">
        <v>211.66</v>
      </c>
      <c r="AI180" s="142">
        <v>16.440000000000001</v>
      </c>
      <c r="AJ180" s="142">
        <v>53.120000000000005</v>
      </c>
      <c r="AK180" s="142">
        <v>73.23</v>
      </c>
      <c r="AL180" s="142">
        <v>15536.57</v>
      </c>
      <c r="AM180" s="142">
        <v>9013.7800000000007</v>
      </c>
      <c r="AN180" s="142">
        <v>193.9</v>
      </c>
      <c r="AO180" s="141"/>
      <c r="AP180" s="142">
        <v>2849.53</v>
      </c>
      <c r="AQ180" s="142">
        <v>54.27</v>
      </c>
      <c r="AR180" s="142">
        <v>54.1</v>
      </c>
      <c r="AS180" s="142">
        <v>0</v>
      </c>
      <c r="AT180" s="142">
        <v>0</v>
      </c>
      <c r="AU180" s="142">
        <v>0</v>
      </c>
      <c r="AV180" s="142">
        <v>0</v>
      </c>
      <c r="AW180" s="142">
        <v>0</v>
      </c>
      <c r="AX180" s="142">
        <v>0</v>
      </c>
      <c r="AY180" s="142">
        <v>0</v>
      </c>
      <c r="AZ180" s="142">
        <v>0</v>
      </c>
      <c r="BA180" s="142">
        <v>0</v>
      </c>
    </row>
    <row r="181" spans="1:53" s="206" customFormat="1" outlineLevel="1">
      <c r="A181" s="206" t="s">
        <v>662</v>
      </c>
      <c r="B181" s="207"/>
      <c r="C181" s="208" t="s">
        <v>663</v>
      </c>
      <c r="D181" s="222"/>
      <c r="E181" s="222"/>
      <c r="F181" s="210">
        <v>7896156.8199999984</v>
      </c>
      <c r="G181" s="210">
        <v>12557162.309999997</v>
      </c>
      <c r="H181" s="230">
        <v>-4661005.4899999984</v>
      </c>
      <c r="I181" s="231">
        <v>-0.37118302486925486</v>
      </c>
      <c r="J181" s="224"/>
      <c r="K181" s="210">
        <v>29764206.75</v>
      </c>
      <c r="L181" s="210">
        <v>38278539.360000014</v>
      </c>
      <c r="M181" s="230">
        <v>-8514332.6100000143</v>
      </c>
      <c r="N181" s="225">
        <v>-0.2224309692155404</v>
      </c>
      <c r="O181" s="226"/>
      <c r="P181" s="226"/>
      <c r="Q181" s="210">
        <v>29764206.75</v>
      </c>
      <c r="R181" s="210">
        <v>38278539.360000014</v>
      </c>
      <c r="S181" s="230">
        <v>-8514332.6100000143</v>
      </c>
      <c r="T181" s="231">
        <v>-0.2224309692155404</v>
      </c>
      <c r="U181" s="226"/>
      <c r="V181" s="210">
        <v>129418917.15000004</v>
      </c>
      <c r="W181" s="210">
        <v>152669166.90999997</v>
      </c>
      <c r="X181" s="230">
        <v>-23250249.759999931</v>
      </c>
      <c r="Y181" s="225">
        <v>-0.15229171829899479</v>
      </c>
      <c r="AA181" s="228">
        <v>15050624.109999999</v>
      </c>
      <c r="AB181" s="229"/>
      <c r="AC181" s="210">
        <v>13700122.169999996</v>
      </c>
      <c r="AD181" s="210">
        <v>12021254.880000001</v>
      </c>
      <c r="AE181" s="210">
        <v>12557162.309999997</v>
      </c>
      <c r="AF181" s="210">
        <v>10983816.549999997</v>
      </c>
      <c r="AG181" s="210">
        <v>8819381.7100000028</v>
      </c>
      <c r="AH181" s="210">
        <v>10495736.610000001</v>
      </c>
      <c r="AI181" s="210">
        <v>12383157.230000002</v>
      </c>
      <c r="AJ181" s="210">
        <v>9457642.290000001</v>
      </c>
      <c r="AK181" s="210">
        <v>9386356.4399999995</v>
      </c>
      <c r="AL181" s="210">
        <v>10418578.559999997</v>
      </c>
      <c r="AM181" s="210">
        <v>13760453.429999998</v>
      </c>
      <c r="AN181" s="210">
        <v>13949587.580000004</v>
      </c>
      <c r="AO181" s="229"/>
      <c r="AP181" s="210">
        <v>12448076.669999998</v>
      </c>
      <c r="AQ181" s="210">
        <v>9419973.2599999961</v>
      </c>
      <c r="AR181" s="210">
        <v>7896156.8199999984</v>
      </c>
      <c r="AS181" s="210">
        <v>66741595.45000001</v>
      </c>
      <c r="AT181" s="210">
        <v>0</v>
      </c>
      <c r="AU181" s="210">
        <v>0</v>
      </c>
      <c r="AV181" s="210">
        <v>0</v>
      </c>
      <c r="AW181" s="210">
        <v>0</v>
      </c>
      <c r="AX181" s="210">
        <v>0</v>
      </c>
      <c r="AY181" s="210">
        <v>0</v>
      </c>
      <c r="AZ181" s="210">
        <v>0</v>
      </c>
      <c r="BA181" s="210">
        <v>0</v>
      </c>
    </row>
    <row r="182" spans="1:53" s="206" customFormat="1" ht="0.75" customHeight="1" outlineLevel="2">
      <c r="B182" s="207"/>
      <c r="C182" s="208"/>
      <c r="D182" s="222"/>
      <c r="E182" s="222"/>
      <c r="F182" s="210"/>
      <c r="G182" s="210"/>
      <c r="H182" s="230"/>
      <c r="I182" s="231"/>
      <c r="J182" s="224"/>
      <c r="K182" s="210"/>
      <c r="L182" s="210"/>
      <c r="M182" s="230"/>
      <c r="N182" s="225"/>
      <c r="O182" s="226"/>
      <c r="P182" s="226"/>
      <c r="Q182" s="210"/>
      <c r="R182" s="210"/>
      <c r="S182" s="230"/>
      <c r="T182" s="231"/>
      <c r="U182" s="226"/>
      <c r="V182" s="210"/>
      <c r="W182" s="210"/>
      <c r="X182" s="230"/>
      <c r="Y182" s="225"/>
      <c r="AA182" s="228"/>
      <c r="AB182" s="229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29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</row>
    <row r="183" spans="1:53" s="129" customFormat="1" outlineLevel="2">
      <c r="A183" s="129" t="s">
        <v>664</v>
      </c>
      <c r="B183" s="130" t="s">
        <v>665</v>
      </c>
      <c r="C183" s="131" t="s">
        <v>666</v>
      </c>
      <c r="D183" s="132"/>
      <c r="E183" s="133"/>
      <c r="F183" s="134">
        <v>58.02</v>
      </c>
      <c r="G183" s="134">
        <v>0</v>
      </c>
      <c r="H183" s="135">
        <v>58.02</v>
      </c>
      <c r="I183" s="136" t="s">
        <v>241</v>
      </c>
      <c r="J183" s="137"/>
      <c r="K183" s="134">
        <v>58.02</v>
      </c>
      <c r="L183" s="134">
        <v>0</v>
      </c>
      <c r="M183" s="135">
        <v>58.02</v>
      </c>
      <c r="N183" s="136" t="s">
        <v>241</v>
      </c>
      <c r="O183" s="138"/>
      <c r="P183" s="137"/>
      <c r="Q183" s="134">
        <v>58.02</v>
      </c>
      <c r="R183" s="134">
        <v>0</v>
      </c>
      <c r="S183" s="135">
        <v>58.02</v>
      </c>
      <c r="T183" s="136" t="s">
        <v>241</v>
      </c>
      <c r="U183" s="137"/>
      <c r="V183" s="134">
        <v>221.84</v>
      </c>
      <c r="W183" s="134">
        <v>0</v>
      </c>
      <c r="X183" s="135">
        <v>221.84</v>
      </c>
      <c r="Y183" s="136" t="s">
        <v>241</v>
      </c>
      <c r="Z183" s="139"/>
      <c r="AA183" s="140">
        <v>0</v>
      </c>
      <c r="AB183" s="141"/>
      <c r="AC183" s="142">
        <v>0</v>
      </c>
      <c r="AD183" s="142">
        <v>0</v>
      </c>
      <c r="AE183" s="142">
        <v>0</v>
      </c>
      <c r="AF183" s="142">
        <v>0</v>
      </c>
      <c r="AG183" s="142">
        <v>0</v>
      </c>
      <c r="AH183" s="142">
        <v>0</v>
      </c>
      <c r="AI183" s="142">
        <v>0</v>
      </c>
      <c r="AJ183" s="142">
        <v>42.79</v>
      </c>
      <c r="AK183" s="142">
        <v>-42.79</v>
      </c>
      <c r="AL183" s="142">
        <v>163.82</v>
      </c>
      <c r="AM183" s="142">
        <v>290.48</v>
      </c>
      <c r="AN183" s="142">
        <v>-290.48</v>
      </c>
      <c r="AO183" s="141"/>
      <c r="AP183" s="142">
        <v>0</v>
      </c>
      <c r="AQ183" s="142">
        <v>0</v>
      </c>
      <c r="AR183" s="142">
        <v>58.02</v>
      </c>
      <c r="AS183" s="142">
        <v>-116.05</v>
      </c>
      <c r="AT183" s="142">
        <v>0</v>
      </c>
      <c r="AU183" s="142">
        <v>0</v>
      </c>
      <c r="AV183" s="142">
        <v>0</v>
      </c>
      <c r="AW183" s="142">
        <v>0</v>
      </c>
      <c r="AX183" s="142">
        <v>0</v>
      </c>
      <c r="AY183" s="142">
        <v>0</v>
      </c>
      <c r="AZ183" s="142">
        <v>0</v>
      </c>
      <c r="BA183" s="142">
        <v>0</v>
      </c>
    </row>
    <row r="184" spans="1:53" s="206" customFormat="1" outlineLevel="1">
      <c r="A184" s="206" t="s">
        <v>667</v>
      </c>
      <c r="B184" s="207"/>
      <c r="C184" s="208" t="s">
        <v>668</v>
      </c>
      <c r="D184" s="222"/>
      <c r="E184" s="222"/>
      <c r="F184" s="210">
        <v>58.02</v>
      </c>
      <c r="G184" s="210">
        <v>0</v>
      </c>
      <c r="H184" s="230">
        <v>58.02</v>
      </c>
      <c r="I184" s="231" t="s">
        <v>241</v>
      </c>
      <c r="J184" s="224"/>
      <c r="K184" s="210">
        <v>58.02</v>
      </c>
      <c r="L184" s="210">
        <v>0</v>
      </c>
      <c r="M184" s="230">
        <v>58.02</v>
      </c>
      <c r="N184" s="225" t="s">
        <v>241</v>
      </c>
      <c r="O184" s="226"/>
      <c r="P184" s="226"/>
      <c r="Q184" s="210">
        <v>58.02</v>
      </c>
      <c r="R184" s="210">
        <v>0</v>
      </c>
      <c r="S184" s="230">
        <v>58.02</v>
      </c>
      <c r="T184" s="231" t="s">
        <v>241</v>
      </c>
      <c r="U184" s="226"/>
      <c r="V184" s="210">
        <v>221.84</v>
      </c>
      <c r="W184" s="210">
        <v>0</v>
      </c>
      <c r="X184" s="230">
        <v>221.84</v>
      </c>
      <c r="Y184" s="225" t="s">
        <v>241</v>
      </c>
      <c r="AA184" s="228">
        <v>0</v>
      </c>
      <c r="AB184" s="229"/>
      <c r="AC184" s="210">
        <v>0</v>
      </c>
      <c r="AD184" s="210">
        <v>0</v>
      </c>
      <c r="AE184" s="210">
        <v>0</v>
      </c>
      <c r="AF184" s="210">
        <v>0</v>
      </c>
      <c r="AG184" s="210">
        <v>0</v>
      </c>
      <c r="AH184" s="210">
        <v>0</v>
      </c>
      <c r="AI184" s="210">
        <v>0</v>
      </c>
      <c r="AJ184" s="210">
        <v>42.79</v>
      </c>
      <c r="AK184" s="210">
        <v>-42.79</v>
      </c>
      <c r="AL184" s="210">
        <v>163.82</v>
      </c>
      <c r="AM184" s="210">
        <v>290.48</v>
      </c>
      <c r="AN184" s="210">
        <v>-290.48</v>
      </c>
      <c r="AO184" s="229"/>
      <c r="AP184" s="210">
        <v>0</v>
      </c>
      <c r="AQ184" s="210">
        <v>0</v>
      </c>
      <c r="AR184" s="210">
        <v>58.02</v>
      </c>
      <c r="AS184" s="210">
        <v>-116.05</v>
      </c>
      <c r="AT184" s="210">
        <v>0</v>
      </c>
      <c r="AU184" s="210">
        <v>0</v>
      </c>
      <c r="AV184" s="210">
        <v>0</v>
      </c>
      <c r="AW184" s="210">
        <v>0</v>
      </c>
      <c r="AX184" s="210">
        <v>0</v>
      </c>
      <c r="AY184" s="210">
        <v>0</v>
      </c>
      <c r="AZ184" s="210">
        <v>0</v>
      </c>
      <c r="BA184" s="210">
        <v>0</v>
      </c>
    </row>
    <row r="185" spans="1:53" s="206" customFormat="1" ht="0.75" customHeight="1" outlineLevel="2">
      <c r="B185" s="207"/>
      <c r="C185" s="208"/>
      <c r="D185" s="222"/>
      <c r="E185" s="222"/>
      <c r="F185" s="210"/>
      <c r="G185" s="210"/>
      <c r="H185" s="230"/>
      <c r="I185" s="231"/>
      <c r="J185" s="224"/>
      <c r="K185" s="210"/>
      <c r="L185" s="210"/>
      <c r="M185" s="230"/>
      <c r="N185" s="225"/>
      <c r="O185" s="226"/>
      <c r="P185" s="226"/>
      <c r="Q185" s="210"/>
      <c r="R185" s="210"/>
      <c r="S185" s="230"/>
      <c r="T185" s="231"/>
      <c r="U185" s="226"/>
      <c r="V185" s="210"/>
      <c r="W185" s="210"/>
      <c r="X185" s="230"/>
      <c r="Y185" s="225"/>
      <c r="AA185" s="228"/>
      <c r="AB185" s="229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29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</row>
    <row r="186" spans="1:53" s="129" customFormat="1" outlineLevel="2">
      <c r="A186" s="129" t="s">
        <v>669</v>
      </c>
      <c r="B186" s="130" t="s">
        <v>670</v>
      </c>
      <c r="C186" s="131" t="s">
        <v>506</v>
      </c>
      <c r="D186" s="132"/>
      <c r="E186" s="133"/>
      <c r="F186" s="134">
        <v>228363.44</v>
      </c>
      <c r="G186" s="134">
        <v>320905.53999999998</v>
      </c>
      <c r="H186" s="135">
        <v>-92542.099999999977</v>
      </c>
      <c r="I186" s="136">
        <v>-0.28837800681159942</v>
      </c>
      <c r="J186" s="137"/>
      <c r="K186" s="134">
        <v>850961.98</v>
      </c>
      <c r="L186" s="134">
        <v>917618.93</v>
      </c>
      <c r="M186" s="135">
        <v>-66656.95000000007</v>
      </c>
      <c r="N186" s="136">
        <v>-7.2641210660290181E-2</v>
      </c>
      <c r="O186" s="138"/>
      <c r="P186" s="137"/>
      <c r="Q186" s="134">
        <v>850961.98</v>
      </c>
      <c r="R186" s="134">
        <v>917618.93</v>
      </c>
      <c r="S186" s="135">
        <v>-66656.95000000007</v>
      </c>
      <c r="T186" s="136">
        <v>-7.2641210660290181E-2</v>
      </c>
      <c r="U186" s="137"/>
      <c r="V186" s="134">
        <v>3062549.64</v>
      </c>
      <c r="W186" s="134">
        <v>2828529.44</v>
      </c>
      <c r="X186" s="135">
        <v>234020.20000000019</v>
      </c>
      <c r="Y186" s="136">
        <v>8.2735642306059995E-2</v>
      </c>
      <c r="Z186" s="139"/>
      <c r="AA186" s="140">
        <v>94624.400000000009</v>
      </c>
      <c r="AB186" s="141"/>
      <c r="AC186" s="142">
        <v>388953.3</v>
      </c>
      <c r="AD186" s="142">
        <v>207760.09</v>
      </c>
      <c r="AE186" s="142">
        <v>320905.53999999998</v>
      </c>
      <c r="AF186" s="142">
        <v>223539.5</v>
      </c>
      <c r="AG186" s="142">
        <v>213665.07</v>
      </c>
      <c r="AH186" s="142">
        <v>233145.61000000002</v>
      </c>
      <c r="AI186" s="142">
        <v>278853.69</v>
      </c>
      <c r="AJ186" s="142">
        <v>165929.45000000001</v>
      </c>
      <c r="AK186" s="142">
        <v>176761.26</v>
      </c>
      <c r="AL186" s="142">
        <v>377543.17</v>
      </c>
      <c r="AM186" s="142">
        <v>203566.30000000002</v>
      </c>
      <c r="AN186" s="142">
        <v>338583.61</v>
      </c>
      <c r="AO186" s="141"/>
      <c r="AP186" s="142">
        <v>381999</v>
      </c>
      <c r="AQ186" s="142">
        <v>240599.54</v>
      </c>
      <c r="AR186" s="142">
        <v>228363.44</v>
      </c>
      <c r="AS186" s="142">
        <v>-782.5</v>
      </c>
      <c r="AT186" s="142">
        <v>0</v>
      </c>
      <c r="AU186" s="142">
        <v>0</v>
      </c>
      <c r="AV186" s="142">
        <v>0</v>
      </c>
      <c r="AW186" s="142">
        <v>0</v>
      </c>
      <c r="AX186" s="142">
        <v>0</v>
      </c>
      <c r="AY186" s="142">
        <v>0</v>
      </c>
      <c r="AZ186" s="142">
        <v>0</v>
      </c>
      <c r="BA186" s="142">
        <v>0</v>
      </c>
    </row>
    <row r="187" spans="1:53" s="129" customFormat="1" outlineLevel="2">
      <c r="A187" s="129" t="s">
        <v>671</v>
      </c>
      <c r="B187" s="130" t="s">
        <v>672</v>
      </c>
      <c r="C187" s="131" t="s">
        <v>673</v>
      </c>
      <c r="D187" s="132"/>
      <c r="E187" s="133"/>
      <c r="F187" s="134">
        <v>0</v>
      </c>
      <c r="G187" s="134">
        <v>0</v>
      </c>
      <c r="H187" s="135">
        <v>0</v>
      </c>
      <c r="I187" s="136">
        <v>0</v>
      </c>
      <c r="J187" s="137"/>
      <c r="K187" s="134">
        <v>0</v>
      </c>
      <c r="L187" s="134">
        <v>0</v>
      </c>
      <c r="M187" s="135">
        <v>0</v>
      </c>
      <c r="N187" s="136">
        <v>0</v>
      </c>
      <c r="O187" s="138"/>
      <c r="P187" s="137"/>
      <c r="Q187" s="134">
        <v>0</v>
      </c>
      <c r="R187" s="134">
        <v>0</v>
      </c>
      <c r="S187" s="135">
        <v>0</v>
      </c>
      <c r="T187" s="136">
        <v>0</v>
      </c>
      <c r="U187" s="137"/>
      <c r="V187" s="134">
        <v>0</v>
      </c>
      <c r="W187" s="134">
        <v>-2.38</v>
      </c>
      <c r="X187" s="135">
        <v>2.38</v>
      </c>
      <c r="Y187" s="136" t="s">
        <v>241</v>
      </c>
      <c r="Z187" s="139"/>
      <c r="AA187" s="140">
        <v>0</v>
      </c>
      <c r="AB187" s="141"/>
      <c r="AC187" s="142">
        <v>0</v>
      </c>
      <c r="AD187" s="142">
        <v>0</v>
      </c>
      <c r="AE187" s="142">
        <v>0</v>
      </c>
      <c r="AF187" s="142">
        <v>0</v>
      </c>
      <c r="AG187" s="142">
        <v>0</v>
      </c>
      <c r="AH187" s="142">
        <v>0</v>
      </c>
      <c r="AI187" s="142">
        <v>0</v>
      </c>
      <c r="AJ187" s="142">
        <v>0</v>
      </c>
      <c r="AK187" s="142">
        <v>0</v>
      </c>
      <c r="AL187" s="142">
        <v>0</v>
      </c>
      <c r="AM187" s="142">
        <v>0</v>
      </c>
      <c r="AN187" s="142">
        <v>0</v>
      </c>
      <c r="AO187" s="141"/>
      <c r="AP187" s="142">
        <v>0</v>
      </c>
      <c r="AQ187" s="142">
        <v>0</v>
      </c>
      <c r="AR187" s="142">
        <v>0</v>
      </c>
      <c r="AS187" s="142">
        <v>0</v>
      </c>
      <c r="AT187" s="142">
        <v>0</v>
      </c>
      <c r="AU187" s="142">
        <v>0</v>
      </c>
      <c r="AV187" s="142">
        <v>0</v>
      </c>
      <c r="AW187" s="142">
        <v>0</v>
      </c>
      <c r="AX187" s="142">
        <v>0</v>
      </c>
      <c r="AY187" s="142">
        <v>0</v>
      </c>
      <c r="AZ187" s="142">
        <v>0</v>
      </c>
      <c r="BA187" s="142">
        <v>0</v>
      </c>
    </row>
    <row r="188" spans="1:53" s="129" customFormat="1" outlineLevel="2">
      <c r="A188" s="129" t="s">
        <v>674</v>
      </c>
      <c r="B188" s="130" t="s">
        <v>675</v>
      </c>
      <c r="C188" s="131" t="s">
        <v>676</v>
      </c>
      <c r="D188" s="132"/>
      <c r="E188" s="133"/>
      <c r="F188" s="134">
        <v>29571.82</v>
      </c>
      <c r="G188" s="134">
        <v>29491.89</v>
      </c>
      <c r="H188" s="135">
        <v>79.930000000000291</v>
      </c>
      <c r="I188" s="136">
        <v>2.7102366108106429E-3</v>
      </c>
      <c r="J188" s="137"/>
      <c r="K188" s="134">
        <v>92011.839999999997</v>
      </c>
      <c r="L188" s="134">
        <v>104372.79000000001</v>
      </c>
      <c r="M188" s="135">
        <v>-12360.950000000012</v>
      </c>
      <c r="N188" s="136">
        <v>-0.1184307710850693</v>
      </c>
      <c r="O188" s="138"/>
      <c r="P188" s="137"/>
      <c r="Q188" s="134">
        <v>92011.839999999997</v>
      </c>
      <c r="R188" s="134">
        <v>104372.79000000001</v>
      </c>
      <c r="S188" s="135">
        <v>-12360.950000000012</v>
      </c>
      <c r="T188" s="136">
        <v>-0.1184307710850693</v>
      </c>
      <c r="U188" s="137"/>
      <c r="V188" s="134">
        <v>384577.53</v>
      </c>
      <c r="W188" s="134">
        <v>364828.64</v>
      </c>
      <c r="X188" s="135">
        <v>19748.890000000014</v>
      </c>
      <c r="Y188" s="136">
        <v>5.4131961788964851E-2</v>
      </c>
      <c r="Z188" s="139"/>
      <c r="AA188" s="140">
        <v>21548.43</v>
      </c>
      <c r="AB188" s="141"/>
      <c r="AC188" s="142">
        <v>48259.21</v>
      </c>
      <c r="AD188" s="142">
        <v>26621.690000000002</v>
      </c>
      <c r="AE188" s="142">
        <v>29491.89</v>
      </c>
      <c r="AF188" s="142">
        <v>35254.76</v>
      </c>
      <c r="AG188" s="142">
        <v>34846.51</v>
      </c>
      <c r="AH188" s="142">
        <v>29077.66</v>
      </c>
      <c r="AI188" s="142">
        <v>31986.920000000002</v>
      </c>
      <c r="AJ188" s="142">
        <v>28085.66</v>
      </c>
      <c r="AK188" s="142">
        <v>26877.03</v>
      </c>
      <c r="AL188" s="142">
        <v>39993.72</v>
      </c>
      <c r="AM188" s="142">
        <v>28468.7</v>
      </c>
      <c r="AN188" s="142">
        <v>37974.730000000003</v>
      </c>
      <c r="AO188" s="141"/>
      <c r="AP188" s="142">
        <v>34323.590000000004</v>
      </c>
      <c r="AQ188" s="142">
        <v>28116.43</v>
      </c>
      <c r="AR188" s="142">
        <v>29571.82</v>
      </c>
      <c r="AS188" s="142">
        <v>0</v>
      </c>
      <c r="AT188" s="142">
        <v>0</v>
      </c>
      <c r="AU188" s="142">
        <v>0</v>
      </c>
      <c r="AV188" s="142">
        <v>0</v>
      </c>
      <c r="AW188" s="142">
        <v>0</v>
      </c>
      <c r="AX188" s="142">
        <v>0</v>
      </c>
      <c r="AY188" s="142">
        <v>0</v>
      </c>
      <c r="AZ188" s="142">
        <v>0</v>
      </c>
      <c r="BA188" s="142">
        <v>0</v>
      </c>
    </row>
    <row r="189" spans="1:53" s="129" customFormat="1" outlineLevel="2">
      <c r="A189" s="129" t="s">
        <v>677</v>
      </c>
      <c r="B189" s="130" t="s">
        <v>678</v>
      </c>
      <c r="C189" s="131" t="s">
        <v>679</v>
      </c>
      <c r="D189" s="132"/>
      <c r="E189" s="133"/>
      <c r="F189" s="134">
        <v>4418.59</v>
      </c>
      <c r="G189" s="134">
        <v>9715.74</v>
      </c>
      <c r="H189" s="135">
        <v>-5297.15</v>
      </c>
      <c r="I189" s="136">
        <v>-0.54521323131331223</v>
      </c>
      <c r="J189" s="137"/>
      <c r="K189" s="134">
        <v>10823.32</v>
      </c>
      <c r="L189" s="134">
        <v>33789.550000000003</v>
      </c>
      <c r="M189" s="135">
        <v>-22966.230000000003</v>
      </c>
      <c r="N189" s="136">
        <v>-0.67968439946669901</v>
      </c>
      <c r="O189" s="138"/>
      <c r="P189" s="137"/>
      <c r="Q189" s="134">
        <v>10823.32</v>
      </c>
      <c r="R189" s="134">
        <v>33789.550000000003</v>
      </c>
      <c r="S189" s="135">
        <v>-22966.230000000003</v>
      </c>
      <c r="T189" s="136">
        <v>-0.67968439946669901</v>
      </c>
      <c r="U189" s="137"/>
      <c r="V189" s="134">
        <v>108480.48999999999</v>
      </c>
      <c r="W189" s="134">
        <v>143135.29999999999</v>
      </c>
      <c r="X189" s="135">
        <v>-34654.81</v>
      </c>
      <c r="Y189" s="136">
        <v>-0.24211225323173249</v>
      </c>
      <c r="Z189" s="139"/>
      <c r="AA189" s="140">
        <v>2364.46</v>
      </c>
      <c r="AB189" s="141"/>
      <c r="AC189" s="142">
        <v>13002.82</v>
      </c>
      <c r="AD189" s="142">
        <v>11070.99</v>
      </c>
      <c r="AE189" s="142">
        <v>9715.74</v>
      </c>
      <c r="AF189" s="142">
        <v>10521.25</v>
      </c>
      <c r="AG189" s="142">
        <v>7654.27</v>
      </c>
      <c r="AH189" s="142">
        <v>5145.03</v>
      </c>
      <c r="AI189" s="142">
        <v>30504.99</v>
      </c>
      <c r="AJ189" s="142">
        <v>15349.26</v>
      </c>
      <c r="AK189" s="142">
        <v>17519.7</v>
      </c>
      <c r="AL189" s="142">
        <v>4719.5</v>
      </c>
      <c r="AM189" s="142">
        <v>3165.31</v>
      </c>
      <c r="AN189" s="142">
        <v>3077.86</v>
      </c>
      <c r="AO189" s="141"/>
      <c r="AP189" s="142">
        <v>4051.57</v>
      </c>
      <c r="AQ189" s="142">
        <v>2353.16</v>
      </c>
      <c r="AR189" s="142">
        <v>4418.59</v>
      </c>
      <c r="AS189" s="142">
        <v>0</v>
      </c>
      <c r="AT189" s="142">
        <v>0</v>
      </c>
      <c r="AU189" s="142">
        <v>0</v>
      </c>
      <c r="AV189" s="142">
        <v>0</v>
      </c>
      <c r="AW189" s="142">
        <v>0</v>
      </c>
      <c r="AX189" s="142">
        <v>0</v>
      </c>
      <c r="AY189" s="142">
        <v>0</v>
      </c>
      <c r="AZ189" s="142">
        <v>0</v>
      </c>
      <c r="BA189" s="142">
        <v>0</v>
      </c>
    </row>
    <row r="190" spans="1:53" s="129" customFormat="1" outlineLevel="2">
      <c r="A190" s="129" t="s">
        <v>680</v>
      </c>
      <c r="B190" s="130" t="s">
        <v>681</v>
      </c>
      <c r="C190" s="131" t="s">
        <v>682</v>
      </c>
      <c r="D190" s="132"/>
      <c r="E190" s="133"/>
      <c r="F190" s="134">
        <v>80769.350000000006</v>
      </c>
      <c r="G190" s="134">
        <v>75065.180000000008</v>
      </c>
      <c r="H190" s="135">
        <v>5704.1699999999983</v>
      </c>
      <c r="I190" s="136">
        <v>7.5989560006383752E-2</v>
      </c>
      <c r="J190" s="137"/>
      <c r="K190" s="134">
        <v>257237.37</v>
      </c>
      <c r="L190" s="134">
        <v>272575.49</v>
      </c>
      <c r="M190" s="135">
        <v>-15338.119999999995</v>
      </c>
      <c r="N190" s="136">
        <v>-5.6271090258335391E-2</v>
      </c>
      <c r="O190" s="138"/>
      <c r="P190" s="137"/>
      <c r="Q190" s="134">
        <v>257237.37</v>
      </c>
      <c r="R190" s="134">
        <v>272575.49</v>
      </c>
      <c r="S190" s="135">
        <v>-15338.119999999995</v>
      </c>
      <c r="T190" s="136">
        <v>-5.6271090258335391E-2</v>
      </c>
      <c r="U190" s="137"/>
      <c r="V190" s="134">
        <v>979743.08</v>
      </c>
      <c r="W190" s="134">
        <v>1030139.45</v>
      </c>
      <c r="X190" s="135">
        <v>-50396.369999999995</v>
      </c>
      <c r="Y190" s="136">
        <v>-4.8921891109014411E-2</v>
      </c>
      <c r="Z190" s="139"/>
      <c r="AA190" s="140">
        <v>99576.11</v>
      </c>
      <c r="AB190" s="141"/>
      <c r="AC190" s="142">
        <v>112281.48</v>
      </c>
      <c r="AD190" s="142">
        <v>85228.83</v>
      </c>
      <c r="AE190" s="142">
        <v>75065.180000000008</v>
      </c>
      <c r="AF190" s="142">
        <v>75499.95</v>
      </c>
      <c r="AG190" s="142">
        <v>73919.930000000008</v>
      </c>
      <c r="AH190" s="142">
        <v>75167.790000000008</v>
      </c>
      <c r="AI190" s="142">
        <v>89977.1</v>
      </c>
      <c r="AJ190" s="142">
        <v>86758.07</v>
      </c>
      <c r="AK190" s="142">
        <v>90242.45</v>
      </c>
      <c r="AL190" s="142">
        <v>63966.28</v>
      </c>
      <c r="AM190" s="142">
        <v>73642.42</v>
      </c>
      <c r="AN190" s="142">
        <v>93331.72</v>
      </c>
      <c r="AO190" s="141"/>
      <c r="AP190" s="142">
        <v>91835.74</v>
      </c>
      <c r="AQ190" s="142">
        <v>84632.28</v>
      </c>
      <c r="AR190" s="142">
        <v>80769.350000000006</v>
      </c>
      <c r="AS190" s="142">
        <v>0</v>
      </c>
      <c r="AT190" s="142">
        <v>0</v>
      </c>
      <c r="AU190" s="142">
        <v>0</v>
      </c>
      <c r="AV190" s="142">
        <v>0</v>
      </c>
      <c r="AW190" s="142">
        <v>0</v>
      </c>
      <c r="AX190" s="142">
        <v>0</v>
      </c>
      <c r="AY190" s="142">
        <v>0</v>
      </c>
      <c r="AZ190" s="142">
        <v>0</v>
      </c>
      <c r="BA190" s="142">
        <v>0</v>
      </c>
    </row>
    <row r="191" spans="1:53" s="129" customFormat="1" outlineLevel="2">
      <c r="A191" s="129" t="s">
        <v>683</v>
      </c>
      <c r="B191" s="130" t="s">
        <v>684</v>
      </c>
      <c r="C191" s="131" t="s">
        <v>685</v>
      </c>
      <c r="D191" s="132"/>
      <c r="E191" s="133"/>
      <c r="F191" s="134">
        <v>17415.12</v>
      </c>
      <c r="G191" s="134">
        <v>28254.38</v>
      </c>
      <c r="H191" s="135">
        <v>-10839.260000000002</v>
      </c>
      <c r="I191" s="136">
        <v>-0.38363113966754897</v>
      </c>
      <c r="J191" s="137"/>
      <c r="K191" s="134">
        <v>56178.270000000004</v>
      </c>
      <c r="L191" s="134">
        <v>41700.400000000001</v>
      </c>
      <c r="M191" s="135">
        <v>14477.870000000003</v>
      </c>
      <c r="N191" s="136">
        <v>0.34718779675974337</v>
      </c>
      <c r="O191" s="138"/>
      <c r="P191" s="137"/>
      <c r="Q191" s="134">
        <v>56178.270000000004</v>
      </c>
      <c r="R191" s="134">
        <v>41700.400000000001</v>
      </c>
      <c r="S191" s="135">
        <v>14477.870000000003</v>
      </c>
      <c r="T191" s="136">
        <v>0.34718779675974337</v>
      </c>
      <c r="U191" s="137"/>
      <c r="V191" s="134">
        <v>130187.97</v>
      </c>
      <c r="W191" s="134">
        <v>156557.05000000002</v>
      </c>
      <c r="X191" s="135">
        <v>-26369.080000000016</v>
      </c>
      <c r="Y191" s="136">
        <v>-0.16843112462837037</v>
      </c>
      <c r="Z191" s="139"/>
      <c r="AA191" s="140">
        <v>32605.98</v>
      </c>
      <c r="AB191" s="141"/>
      <c r="AC191" s="142">
        <v>2228.04</v>
      </c>
      <c r="AD191" s="142">
        <v>11217.98</v>
      </c>
      <c r="AE191" s="142">
        <v>28254.38</v>
      </c>
      <c r="AF191" s="142">
        <v>5429.68</v>
      </c>
      <c r="AG191" s="142">
        <v>11649.41</v>
      </c>
      <c r="AH191" s="142">
        <v>7094.71</v>
      </c>
      <c r="AI191" s="142">
        <v>8622.44</v>
      </c>
      <c r="AJ191" s="142">
        <v>4945.0600000000004</v>
      </c>
      <c r="AK191" s="142">
        <v>4996.57</v>
      </c>
      <c r="AL191" s="142">
        <v>6918.1100000000006</v>
      </c>
      <c r="AM191" s="142">
        <v>13089.31</v>
      </c>
      <c r="AN191" s="142">
        <v>11264.41</v>
      </c>
      <c r="AO191" s="141"/>
      <c r="AP191" s="142">
        <v>8381.7900000000009</v>
      </c>
      <c r="AQ191" s="142">
        <v>30381.360000000001</v>
      </c>
      <c r="AR191" s="142">
        <v>17415.12</v>
      </c>
      <c r="AS191" s="142">
        <v>0</v>
      </c>
      <c r="AT191" s="142">
        <v>0</v>
      </c>
      <c r="AU191" s="142">
        <v>0</v>
      </c>
      <c r="AV191" s="142">
        <v>0</v>
      </c>
      <c r="AW191" s="142">
        <v>0</v>
      </c>
      <c r="AX191" s="142">
        <v>0</v>
      </c>
      <c r="AY191" s="142">
        <v>0</v>
      </c>
      <c r="AZ191" s="142">
        <v>0</v>
      </c>
      <c r="BA191" s="142">
        <v>0</v>
      </c>
    </row>
    <row r="192" spans="1:53" s="129" customFormat="1" outlineLevel="2">
      <c r="A192" s="129" t="s">
        <v>686</v>
      </c>
      <c r="B192" s="130" t="s">
        <v>687</v>
      </c>
      <c r="C192" s="131" t="s">
        <v>688</v>
      </c>
      <c r="D192" s="132"/>
      <c r="E192" s="133"/>
      <c r="F192" s="134">
        <v>2696.64</v>
      </c>
      <c r="G192" s="134">
        <v>4052.09</v>
      </c>
      <c r="H192" s="135">
        <v>-1355.4500000000003</v>
      </c>
      <c r="I192" s="136">
        <v>-0.33450639052933184</v>
      </c>
      <c r="J192" s="137"/>
      <c r="K192" s="134">
        <v>8684.630000000001</v>
      </c>
      <c r="L192" s="134">
        <v>6279.27</v>
      </c>
      <c r="M192" s="135">
        <v>2405.3600000000006</v>
      </c>
      <c r="N192" s="136">
        <v>0.38306363637811408</v>
      </c>
      <c r="O192" s="138"/>
      <c r="P192" s="137"/>
      <c r="Q192" s="134">
        <v>8684.630000000001</v>
      </c>
      <c r="R192" s="134">
        <v>6279.27</v>
      </c>
      <c r="S192" s="135">
        <v>2405.3600000000006</v>
      </c>
      <c r="T192" s="136">
        <v>0.38306363637811408</v>
      </c>
      <c r="U192" s="137"/>
      <c r="V192" s="134">
        <v>22755.82</v>
      </c>
      <c r="W192" s="134">
        <v>23878.83</v>
      </c>
      <c r="X192" s="135">
        <v>-1123.010000000002</v>
      </c>
      <c r="Y192" s="136">
        <v>-4.7029523640814981E-2</v>
      </c>
      <c r="Z192" s="139"/>
      <c r="AA192" s="140">
        <v>3881.25</v>
      </c>
      <c r="AB192" s="141"/>
      <c r="AC192" s="142">
        <v>636.21</v>
      </c>
      <c r="AD192" s="142">
        <v>1590.97</v>
      </c>
      <c r="AE192" s="142">
        <v>4052.09</v>
      </c>
      <c r="AF192" s="142">
        <v>1266.98</v>
      </c>
      <c r="AG192" s="142">
        <v>1944.6200000000001</v>
      </c>
      <c r="AH192" s="142">
        <v>1044.56</v>
      </c>
      <c r="AI192" s="142">
        <v>1328.29</v>
      </c>
      <c r="AJ192" s="142">
        <v>940.97</v>
      </c>
      <c r="AK192" s="142">
        <v>969</v>
      </c>
      <c r="AL192" s="142">
        <v>1291.53</v>
      </c>
      <c r="AM192" s="142">
        <v>3576.85</v>
      </c>
      <c r="AN192" s="142">
        <v>1708.39</v>
      </c>
      <c r="AO192" s="141"/>
      <c r="AP192" s="142">
        <v>1256.17</v>
      </c>
      <c r="AQ192" s="142">
        <v>4731.82</v>
      </c>
      <c r="AR192" s="142">
        <v>2696.64</v>
      </c>
      <c r="AS192" s="142">
        <v>0</v>
      </c>
      <c r="AT192" s="142">
        <v>0</v>
      </c>
      <c r="AU192" s="142">
        <v>0</v>
      </c>
      <c r="AV192" s="142">
        <v>0</v>
      </c>
      <c r="AW192" s="142">
        <v>0</v>
      </c>
      <c r="AX192" s="142">
        <v>0</v>
      </c>
      <c r="AY192" s="142">
        <v>0</v>
      </c>
      <c r="AZ192" s="142">
        <v>0</v>
      </c>
      <c r="BA192" s="142">
        <v>0</v>
      </c>
    </row>
    <row r="193" spans="1:53" s="129" customFormat="1" outlineLevel="2">
      <c r="A193" s="129" t="s">
        <v>689</v>
      </c>
      <c r="B193" s="130" t="s">
        <v>690</v>
      </c>
      <c r="C193" s="131" t="s">
        <v>691</v>
      </c>
      <c r="D193" s="132"/>
      <c r="E193" s="133"/>
      <c r="F193" s="134">
        <v>-5956.06</v>
      </c>
      <c r="G193" s="134">
        <v>-18568.310000000001</v>
      </c>
      <c r="H193" s="135">
        <v>12612.25</v>
      </c>
      <c r="I193" s="136">
        <v>0.67923521311309421</v>
      </c>
      <c r="J193" s="137"/>
      <c r="K193" s="134">
        <v>-40505.300000000003</v>
      </c>
      <c r="L193" s="134">
        <v>-55606.31</v>
      </c>
      <c r="M193" s="135">
        <v>15101.009999999995</v>
      </c>
      <c r="N193" s="136">
        <v>0.27157007900722052</v>
      </c>
      <c r="O193" s="138"/>
      <c r="P193" s="137"/>
      <c r="Q193" s="134">
        <v>-40505.300000000003</v>
      </c>
      <c r="R193" s="134">
        <v>-55606.31</v>
      </c>
      <c r="S193" s="135">
        <v>15101.009999999995</v>
      </c>
      <c r="T193" s="136">
        <v>0.27157007900722052</v>
      </c>
      <c r="U193" s="137"/>
      <c r="V193" s="134">
        <v>-95769.81</v>
      </c>
      <c r="W193" s="134">
        <v>122008.95999999999</v>
      </c>
      <c r="X193" s="135">
        <v>-217778.77</v>
      </c>
      <c r="Y193" s="136">
        <v>-1.7849407945121407</v>
      </c>
      <c r="Z193" s="139"/>
      <c r="AA193" s="140">
        <v>-6948.28</v>
      </c>
      <c r="AB193" s="141"/>
      <c r="AC193" s="142">
        <v>-18447.7</v>
      </c>
      <c r="AD193" s="142">
        <v>-18590.3</v>
      </c>
      <c r="AE193" s="142">
        <v>-18568.310000000001</v>
      </c>
      <c r="AF193" s="142">
        <v>-16747.36</v>
      </c>
      <c r="AG193" s="142">
        <v>-10665.27</v>
      </c>
      <c r="AH193" s="142">
        <v>-10451.99</v>
      </c>
      <c r="AI193" s="142">
        <v>-10734.65</v>
      </c>
      <c r="AJ193" s="142">
        <v>-5785.8</v>
      </c>
      <c r="AK193" s="142">
        <v>-5977.1</v>
      </c>
      <c r="AL193" s="142">
        <v>-5973.6</v>
      </c>
      <c r="AM193" s="142">
        <v>-5775.4400000000005</v>
      </c>
      <c r="AN193" s="142">
        <v>16846.7</v>
      </c>
      <c r="AO193" s="141"/>
      <c r="AP193" s="142">
        <v>-5776.46</v>
      </c>
      <c r="AQ193" s="142">
        <v>-28772.78</v>
      </c>
      <c r="AR193" s="142">
        <v>-5956.06</v>
      </c>
      <c r="AS193" s="142">
        <v>0</v>
      </c>
      <c r="AT193" s="142">
        <v>0</v>
      </c>
      <c r="AU193" s="142">
        <v>0</v>
      </c>
      <c r="AV193" s="142">
        <v>0</v>
      </c>
      <c r="AW193" s="142">
        <v>0</v>
      </c>
      <c r="AX193" s="142">
        <v>0</v>
      </c>
      <c r="AY193" s="142">
        <v>0</v>
      </c>
      <c r="AZ193" s="142">
        <v>0</v>
      </c>
      <c r="BA193" s="142">
        <v>0</v>
      </c>
    </row>
    <row r="194" spans="1:53" s="129" customFormat="1" outlineLevel="2">
      <c r="A194" s="129" t="s">
        <v>692</v>
      </c>
      <c r="B194" s="130" t="s">
        <v>693</v>
      </c>
      <c r="C194" s="131" t="s">
        <v>694</v>
      </c>
      <c r="D194" s="132"/>
      <c r="E194" s="133"/>
      <c r="F194" s="134">
        <v>5858.84</v>
      </c>
      <c r="G194" s="134">
        <v>11057.5</v>
      </c>
      <c r="H194" s="135">
        <v>-5198.66</v>
      </c>
      <c r="I194" s="136">
        <v>-0.47014786344110332</v>
      </c>
      <c r="J194" s="137"/>
      <c r="K194" s="134">
        <v>26570.25</v>
      </c>
      <c r="L194" s="134">
        <v>20911.170000000002</v>
      </c>
      <c r="M194" s="135">
        <v>5659.0799999999981</v>
      </c>
      <c r="N194" s="136">
        <v>0.27062474266145786</v>
      </c>
      <c r="O194" s="138"/>
      <c r="P194" s="137"/>
      <c r="Q194" s="134">
        <v>26570.25</v>
      </c>
      <c r="R194" s="134">
        <v>20911.170000000002</v>
      </c>
      <c r="S194" s="135">
        <v>5659.0799999999981</v>
      </c>
      <c r="T194" s="136">
        <v>0.27062474266145786</v>
      </c>
      <c r="U194" s="137"/>
      <c r="V194" s="134">
        <v>109473.82</v>
      </c>
      <c r="W194" s="134">
        <v>86091.48000000001</v>
      </c>
      <c r="X194" s="135">
        <v>23382.339999999997</v>
      </c>
      <c r="Y194" s="136">
        <v>0.27159876912326275</v>
      </c>
      <c r="Z194" s="139"/>
      <c r="AA194" s="140">
        <v>2562.15</v>
      </c>
      <c r="AB194" s="141"/>
      <c r="AC194" s="142">
        <v>6038.72</v>
      </c>
      <c r="AD194" s="142">
        <v>3814.9500000000003</v>
      </c>
      <c r="AE194" s="142">
        <v>11057.5</v>
      </c>
      <c r="AF194" s="142">
        <v>4088.82</v>
      </c>
      <c r="AG194" s="142">
        <v>5913</v>
      </c>
      <c r="AH194" s="142">
        <v>4938.79</v>
      </c>
      <c r="AI194" s="142">
        <v>5017.8599999999997</v>
      </c>
      <c r="AJ194" s="142">
        <v>13915.52</v>
      </c>
      <c r="AK194" s="142">
        <v>17720.84</v>
      </c>
      <c r="AL194" s="142">
        <v>10994.24</v>
      </c>
      <c r="AM194" s="142">
        <v>11016.14</v>
      </c>
      <c r="AN194" s="142">
        <v>9298.36</v>
      </c>
      <c r="AO194" s="141"/>
      <c r="AP194" s="142">
        <v>6956.18</v>
      </c>
      <c r="AQ194" s="142">
        <v>13755.23</v>
      </c>
      <c r="AR194" s="142">
        <v>5858.84</v>
      </c>
      <c r="AS194" s="142">
        <v>0</v>
      </c>
      <c r="AT194" s="142">
        <v>0</v>
      </c>
      <c r="AU194" s="142">
        <v>0</v>
      </c>
      <c r="AV194" s="142">
        <v>0</v>
      </c>
      <c r="AW194" s="142">
        <v>0</v>
      </c>
      <c r="AX194" s="142">
        <v>0</v>
      </c>
      <c r="AY194" s="142">
        <v>0</v>
      </c>
      <c r="AZ194" s="142">
        <v>0</v>
      </c>
      <c r="BA194" s="142">
        <v>0</v>
      </c>
    </row>
    <row r="195" spans="1:53" s="129" customFormat="1" outlineLevel="2">
      <c r="A195" s="129" t="s">
        <v>695</v>
      </c>
      <c r="B195" s="130" t="s">
        <v>696</v>
      </c>
      <c r="C195" s="131" t="s">
        <v>697</v>
      </c>
      <c r="D195" s="132"/>
      <c r="E195" s="133"/>
      <c r="F195" s="134">
        <v>1338.1000000000001</v>
      </c>
      <c r="G195" s="134">
        <v>2862.58</v>
      </c>
      <c r="H195" s="135">
        <v>-1524.4799999999998</v>
      </c>
      <c r="I195" s="136">
        <v>-0.53255454869383556</v>
      </c>
      <c r="J195" s="137"/>
      <c r="K195" s="134">
        <v>3880.67</v>
      </c>
      <c r="L195" s="134">
        <v>9355.67</v>
      </c>
      <c r="M195" s="135">
        <v>-5475</v>
      </c>
      <c r="N195" s="136">
        <v>-0.58520661801880569</v>
      </c>
      <c r="O195" s="138"/>
      <c r="P195" s="137"/>
      <c r="Q195" s="134">
        <v>3880.67</v>
      </c>
      <c r="R195" s="134">
        <v>9355.67</v>
      </c>
      <c r="S195" s="135">
        <v>-5475</v>
      </c>
      <c r="T195" s="136">
        <v>-0.58520661801880569</v>
      </c>
      <c r="U195" s="137"/>
      <c r="V195" s="134">
        <v>29387.590000000004</v>
      </c>
      <c r="W195" s="134">
        <v>35784.21</v>
      </c>
      <c r="X195" s="135">
        <v>-6396.6199999999953</v>
      </c>
      <c r="Y195" s="136">
        <v>-0.17875537841969952</v>
      </c>
      <c r="Z195" s="139"/>
      <c r="AA195" s="140">
        <v>635.46</v>
      </c>
      <c r="AB195" s="141"/>
      <c r="AC195" s="142">
        <v>3518.88</v>
      </c>
      <c r="AD195" s="142">
        <v>2974.21</v>
      </c>
      <c r="AE195" s="142">
        <v>2862.58</v>
      </c>
      <c r="AF195" s="142">
        <v>2834.03</v>
      </c>
      <c r="AG195" s="142">
        <v>2068.2600000000002</v>
      </c>
      <c r="AH195" s="142">
        <v>1416.49</v>
      </c>
      <c r="AI195" s="142">
        <v>7671.08</v>
      </c>
      <c r="AJ195" s="142">
        <v>3826.73</v>
      </c>
      <c r="AK195" s="142">
        <v>4371.26</v>
      </c>
      <c r="AL195" s="142">
        <v>1393.06</v>
      </c>
      <c r="AM195" s="142">
        <v>974.63</v>
      </c>
      <c r="AN195" s="142">
        <v>951.38</v>
      </c>
      <c r="AO195" s="141"/>
      <c r="AP195" s="142">
        <v>1815.25</v>
      </c>
      <c r="AQ195" s="142">
        <v>727.32</v>
      </c>
      <c r="AR195" s="142">
        <v>1338.1000000000001</v>
      </c>
      <c r="AS195" s="142">
        <v>-41.52</v>
      </c>
      <c r="AT195" s="142">
        <v>0</v>
      </c>
      <c r="AU195" s="142">
        <v>0</v>
      </c>
      <c r="AV195" s="142">
        <v>0</v>
      </c>
      <c r="AW195" s="142">
        <v>0</v>
      </c>
      <c r="AX195" s="142">
        <v>0</v>
      </c>
      <c r="AY195" s="142">
        <v>0</v>
      </c>
      <c r="AZ195" s="142">
        <v>0</v>
      </c>
      <c r="BA195" s="142">
        <v>0</v>
      </c>
    </row>
    <row r="196" spans="1:53" s="129" customFormat="1" outlineLevel="2">
      <c r="A196" s="129" t="s">
        <v>698</v>
      </c>
      <c r="B196" s="130" t="s">
        <v>699</v>
      </c>
      <c r="C196" s="131" t="s">
        <v>700</v>
      </c>
      <c r="D196" s="132"/>
      <c r="E196" s="133"/>
      <c r="F196" s="134">
        <v>23802.27</v>
      </c>
      <c r="G196" s="134">
        <v>21840.97</v>
      </c>
      <c r="H196" s="135">
        <v>1961.2999999999993</v>
      </c>
      <c r="I196" s="136">
        <v>8.9799125222002465E-2</v>
      </c>
      <c r="J196" s="137"/>
      <c r="K196" s="134">
        <v>94466.1</v>
      </c>
      <c r="L196" s="134">
        <v>86600.21</v>
      </c>
      <c r="M196" s="135">
        <v>7865.8899999999994</v>
      </c>
      <c r="N196" s="136">
        <v>9.0829918310821628E-2</v>
      </c>
      <c r="O196" s="138"/>
      <c r="P196" s="137"/>
      <c r="Q196" s="134">
        <v>94466.1</v>
      </c>
      <c r="R196" s="134">
        <v>86600.21</v>
      </c>
      <c r="S196" s="135">
        <v>7865.8899999999994</v>
      </c>
      <c r="T196" s="136">
        <v>9.0829918310821628E-2</v>
      </c>
      <c r="U196" s="137"/>
      <c r="V196" s="134">
        <v>290487.07</v>
      </c>
      <c r="W196" s="134">
        <v>273374.65000000002</v>
      </c>
      <c r="X196" s="135">
        <v>17112.419999999984</v>
      </c>
      <c r="Y196" s="136">
        <v>6.2596952570401029E-2</v>
      </c>
      <c r="Z196" s="139"/>
      <c r="AA196" s="140">
        <v>26336.55</v>
      </c>
      <c r="AB196" s="141"/>
      <c r="AC196" s="142">
        <v>41787.42</v>
      </c>
      <c r="AD196" s="142">
        <v>22971.82</v>
      </c>
      <c r="AE196" s="142">
        <v>21840.97</v>
      </c>
      <c r="AF196" s="142">
        <v>20358.010000000002</v>
      </c>
      <c r="AG196" s="142">
        <v>20043.48</v>
      </c>
      <c r="AH196" s="142">
        <v>20217.64</v>
      </c>
      <c r="AI196" s="142">
        <v>22733.78</v>
      </c>
      <c r="AJ196" s="142">
        <v>21539.62</v>
      </c>
      <c r="AK196" s="142">
        <v>22454.05</v>
      </c>
      <c r="AL196" s="142">
        <v>19011.07</v>
      </c>
      <c r="AM196" s="142">
        <v>21988.560000000001</v>
      </c>
      <c r="AN196" s="142">
        <v>27674.760000000002</v>
      </c>
      <c r="AO196" s="141"/>
      <c r="AP196" s="142">
        <v>45714.950000000004</v>
      </c>
      <c r="AQ196" s="142">
        <v>24948.880000000001</v>
      </c>
      <c r="AR196" s="142">
        <v>23802.27</v>
      </c>
      <c r="AS196" s="142">
        <v>-221.64000000000001</v>
      </c>
      <c r="AT196" s="142">
        <v>0</v>
      </c>
      <c r="AU196" s="142">
        <v>0</v>
      </c>
      <c r="AV196" s="142">
        <v>0</v>
      </c>
      <c r="AW196" s="142">
        <v>0</v>
      </c>
      <c r="AX196" s="142">
        <v>0</v>
      </c>
      <c r="AY196" s="142">
        <v>0</v>
      </c>
      <c r="AZ196" s="142">
        <v>0</v>
      </c>
      <c r="BA196" s="142">
        <v>0</v>
      </c>
    </row>
    <row r="197" spans="1:53" s="129" customFormat="1" outlineLevel="2">
      <c r="A197" s="129" t="s">
        <v>701</v>
      </c>
      <c r="B197" s="130" t="s">
        <v>702</v>
      </c>
      <c r="C197" s="131" t="s">
        <v>703</v>
      </c>
      <c r="D197" s="132"/>
      <c r="E197" s="133"/>
      <c r="F197" s="134">
        <v>25434.48</v>
      </c>
      <c r="G197" s="134">
        <v>10826.28</v>
      </c>
      <c r="H197" s="135">
        <v>14608.199999999999</v>
      </c>
      <c r="I197" s="136">
        <v>1.349327746926922</v>
      </c>
      <c r="J197" s="137"/>
      <c r="K197" s="134">
        <v>39250.730000000003</v>
      </c>
      <c r="L197" s="134">
        <v>24528.07</v>
      </c>
      <c r="M197" s="135">
        <v>14722.660000000003</v>
      </c>
      <c r="N197" s="136">
        <v>0.60023719762704542</v>
      </c>
      <c r="O197" s="138"/>
      <c r="P197" s="137"/>
      <c r="Q197" s="134">
        <v>39250.730000000003</v>
      </c>
      <c r="R197" s="134">
        <v>24528.07</v>
      </c>
      <c r="S197" s="135">
        <v>14722.660000000003</v>
      </c>
      <c r="T197" s="136">
        <v>0.60023719762704542</v>
      </c>
      <c r="U197" s="137"/>
      <c r="V197" s="134">
        <v>238303.005</v>
      </c>
      <c r="W197" s="134">
        <v>182630.26</v>
      </c>
      <c r="X197" s="135">
        <v>55672.744999999995</v>
      </c>
      <c r="Y197" s="136">
        <v>0.30483855742197374</v>
      </c>
      <c r="Z197" s="139"/>
      <c r="AA197" s="140">
        <v>4751.67</v>
      </c>
      <c r="AB197" s="141"/>
      <c r="AC197" s="142">
        <v>6009.55</v>
      </c>
      <c r="AD197" s="142">
        <v>7692.24</v>
      </c>
      <c r="AE197" s="142">
        <v>10826.28</v>
      </c>
      <c r="AF197" s="142">
        <v>23405.834999999999</v>
      </c>
      <c r="AG197" s="142">
        <v>9760.41</v>
      </c>
      <c r="AH197" s="142">
        <v>21983.86</v>
      </c>
      <c r="AI197" s="142">
        <v>32365.68</v>
      </c>
      <c r="AJ197" s="142">
        <v>17429.330000000002</v>
      </c>
      <c r="AK197" s="142">
        <v>29632</v>
      </c>
      <c r="AL197" s="142">
        <v>33470.449999999997</v>
      </c>
      <c r="AM197" s="142">
        <v>13717.87</v>
      </c>
      <c r="AN197" s="142">
        <v>17286.84</v>
      </c>
      <c r="AO197" s="141"/>
      <c r="AP197" s="142">
        <v>4164.1099999999997</v>
      </c>
      <c r="AQ197" s="142">
        <v>9652.14</v>
      </c>
      <c r="AR197" s="142">
        <v>25434.48</v>
      </c>
      <c r="AS197" s="142">
        <v>-5650.28</v>
      </c>
      <c r="AT197" s="142">
        <v>0</v>
      </c>
      <c r="AU197" s="142">
        <v>0</v>
      </c>
      <c r="AV197" s="142">
        <v>0</v>
      </c>
      <c r="AW197" s="142">
        <v>0</v>
      </c>
      <c r="AX197" s="142">
        <v>0</v>
      </c>
      <c r="AY197" s="142">
        <v>0</v>
      </c>
      <c r="AZ197" s="142">
        <v>0</v>
      </c>
      <c r="BA197" s="142">
        <v>0</v>
      </c>
    </row>
    <row r="198" spans="1:53" s="129" customFormat="1" outlineLevel="2">
      <c r="A198" s="129" t="s">
        <v>704</v>
      </c>
      <c r="B198" s="130" t="s">
        <v>705</v>
      </c>
      <c r="C198" s="131" t="s">
        <v>706</v>
      </c>
      <c r="D198" s="132"/>
      <c r="E198" s="133"/>
      <c r="F198" s="134">
        <v>1377.94</v>
      </c>
      <c r="G198" s="134">
        <v>1808.8700000000001</v>
      </c>
      <c r="H198" s="135">
        <v>-430.93000000000006</v>
      </c>
      <c r="I198" s="136">
        <v>-0.23823160315556122</v>
      </c>
      <c r="J198" s="137"/>
      <c r="K198" s="134">
        <v>4170.91</v>
      </c>
      <c r="L198" s="134">
        <v>4979.91</v>
      </c>
      <c r="M198" s="135">
        <v>-809</v>
      </c>
      <c r="N198" s="136">
        <v>-0.16245273508958999</v>
      </c>
      <c r="O198" s="138"/>
      <c r="P198" s="137"/>
      <c r="Q198" s="134">
        <v>4170.91</v>
      </c>
      <c r="R198" s="134">
        <v>4979.91</v>
      </c>
      <c r="S198" s="135">
        <v>-809</v>
      </c>
      <c r="T198" s="136">
        <v>-0.16245273508958999</v>
      </c>
      <c r="U198" s="137"/>
      <c r="V198" s="134">
        <v>17504.580000000002</v>
      </c>
      <c r="W198" s="134">
        <v>27456.65</v>
      </c>
      <c r="X198" s="135">
        <v>-9952.07</v>
      </c>
      <c r="Y198" s="136">
        <v>-0.36246483092438442</v>
      </c>
      <c r="Z198" s="139"/>
      <c r="AA198" s="140">
        <v>711.07</v>
      </c>
      <c r="AB198" s="141"/>
      <c r="AC198" s="142">
        <v>1962.97</v>
      </c>
      <c r="AD198" s="142">
        <v>1208.07</v>
      </c>
      <c r="AE198" s="142">
        <v>1808.8700000000001</v>
      </c>
      <c r="AF198" s="142">
        <v>1732.25</v>
      </c>
      <c r="AG198" s="142">
        <v>1123.75</v>
      </c>
      <c r="AH198" s="142">
        <v>1596.81</v>
      </c>
      <c r="AI198" s="142">
        <v>2328.4900000000002</v>
      </c>
      <c r="AJ198" s="142">
        <v>1403.8</v>
      </c>
      <c r="AK198" s="142">
        <v>1142.25</v>
      </c>
      <c r="AL198" s="142">
        <v>1618.18</v>
      </c>
      <c r="AM198" s="142">
        <v>1103.96</v>
      </c>
      <c r="AN198" s="142">
        <v>1284.18</v>
      </c>
      <c r="AO198" s="141"/>
      <c r="AP198" s="142">
        <v>1369.71</v>
      </c>
      <c r="AQ198" s="142">
        <v>1423.26</v>
      </c>
      <c r="AR198" s="142">
        <v>1377.94</v>
      </c>
      <c r="AS198" s="142">
        <v>0</v>
      </c>
      <c r="AT198" s="142">
        <v>0</v>
      </c>
      <c r="AU198" s="142">
        <v>0</v>
      </c>
      <c r="AV198" s="142">
        <v>0</v>
      </c>
      <c r="AW198" s="142">
        <v>0</v>
      </c>
      <c r="AX198" s="142">
        <v>0</v>
      </c>
      <c r="AY198" s="142">
        <v>0</v>
      </c>
      <c r="AZ198" s="142">
        <v>0</v>
      </c>
      <c r="BA198" s="142">
        <v>0</v>
      </c>
    </row>
    <row r="199" spans="1:53" s="129" customFormat="1" outlineLevel="2">
      <c r="A199" s="129" t="s">
        <v>707</v>
      </c>
      <c r="B199" s="130" t="s">
        <v>708</v>
      </c>
      <c r="C199" s="131" t="s">
        <v>709</v>
      </c>
      <c r="D199" s="132"/>
      <c r="E199" s="133"/>
      <c r="F199" s="134">
        <v>0</v>
      </c>
      <c r="G199" s="134">
        <v>6.03</v>
      </c>
      <c r="H199" s="135">
        <v>-6.03</v>
      </c>
      <c r="I199" s="136" t="s">
        <v>241</v>
      </c>
      <c r="J199" s="137"/>
      <c r="K199" s="134">
        <v>0</v>
      </c>
      <c r="L199" s="134">
        <v>6.03</v>
      </c>
      <c r="M199" s="135">
        <v>-6.03</v>
      </c>
      <c r="N199" s="136" t="s">
        <v>241</v>
      </c>
      <c r="O199" s="138"/>
      <c r="P199" s="137"/>
      <c r="Q199" s="134">
        <v>0</v>
      </c>
      <c r="R199" s="134">
        <v>6.03</v>
      </c>
      <c r="S199" s="135">
        <v>-6.03</v>
      </c>
      <c r="T199" s="136" t="s">
        <v>241</v>
      </c>
      <c r="U199" s="137"/>
      <c r="V199" s="134">
        <v>-6.03</v>
      </c>
      <c r="W199" s="134">
        <v>6.03</v>
      </c>
      <c r="X199" s="135">
        <v>-12.06</v>
      </c>
      <c r="Y199" s="136">
        <v>-2</v>
      </c>
      <c r="Z199" s="139"/>
      <c r="AA199" s="140">
        <v>0</v>
      </c>
      <c r="AB199" s="141"/>
      <c r="AC199" s="142">
        <v>0</v>
      </c>
      <c r="AD199" s="142">
        <v>0</v>
      </c>
      <c r="AE199" s="142">
        <v>6.03</v>
      </c>
      <c r="AF199" s="142">
        <v>17.34</v>
      </c>
      <c r="AG199" s="142">
        <v>68.070000000000007</v>
      </c>
      <c r="AH199" s="142">
        <v>73.510000000000005</v>
      </c>
      <c r="AI199" s="142">
        <v>62.53</v>
      </c>
      <c r="AJ199" s="142">
        <v>-207.47</v>
      </c>
      <c r="AK199" s="142">
        <v>74.930000000000007</v>
      </c>
      <c r="AL199" s="142">
        <v>-86.61</v>
      </c>
      <c r="AM199" s="142">
        <v>-8.33</v>
      </c>
      <c r="AN199" s="142">
        <v>0</v>
      </c>
      <c r="AO199" s="141"/>
      <c r="AP199" s="142">
        <v>3.38</v>
      </c>
      <c r="AQ199" s="142">
        <v>-3.38</v>
      </c>
      <c r="AR199" s="142">
        <v>0</v>
      </c>
      <c r="AS199" s="142">
        <v>0</v>
      </c>
      <c r="AT199" s="142">
        <v>0</v>
      </c>
      <c r="AU199" s="142">
        <v>0</v>
      </c>
      <c r="AV199" s="142">
        <v>0</v>
      </c>
      <c r="AW199" s="142">
        <v>0</v>
      </c>
      <c r="AX199" s="142">
        <v>0</v>
      </c>
      <c r="AY199" s="142">
        <v>0</v>
      </c>
      <c r="AZ199" s="142">
        <v>0</v>
      </c>
      <c r="BA199" s="142">
        <v>0</v>
      </c>
    </row>
    <row r="200" spans="1:53" s="129" customFormat="1" outlineLevel="2">
      <c r="A200" s="129" t="s">
        <v>710</v>
      </c>
      <c r="B200" s="130" t="s">
        <v>711</v>
      </c>
      <c r="C200" s="131" t="s">
        <v>712</v>
      </c>
      <c r="D200" s="132"/>
      <c r="E200" s="133"/>
      <c r="F200" s="134">
        <v>7629</v>
      </c>
      <c r="G200" s="134">
        <v>9067.5</v>
      </c>
      <c r="H200" s="135">
        <v>-1438.5</v>
      </c>
      <c r="I200" s="136">
        <v>-0.15864350703060381</v>
      </c>
      <c r="J200" s="137"/>
      <c r="K200" s="134">
        <v>25624.5</v>
      </c>
      <c r="L200" s="134">
        <v>32145</v>
      </c>
      <c r="M200" s="135">
        <v>-6520.5</v>
      </c>
      <c r="N200" s="136">
        <v>-0.2028464769015399</v>
      </c>
      <c r="O200" s="138"/>
      <c r="P200" s="137"/>
      <c r="Q200" s="134">
        <v>25624.5</v>
      </c>
      <c r="R200" s="134">
        <v>32145</v>
      </c>
      <c r="S200" s="135">
        <v>-6520.5</v>
      </c>
      <c r="T200" s="136">
        <v>-0.2028464769015399</v>
      </c>
      <c r="U200" s="137"/>
      <c r="V200" s="134">
        <v>105756</v>
      </c>
      <c r="W200" s="134">
        <v>128542.5</v>
      </c>
      <c r="X200" s="135">
        <v>-22786.5</v>
      </c>
      <c r="Y200" s="136">
        <v>-0.17726821868253689</v>
      </c>
      <c r="Z200" s="139"/>
      <c r="AA200" s="140">
        <v>11245.5</v>
      </c>
      <c r="AB200" s="141"/>
      <c r="AC200" s="142">
        <v>13488</v>
      </c>
      <c r="AD200" s="142">
        <v>9589.5</v>
      </c>
      <c r="AE200" s="142">
        <v>9067.5</v>
      </c>
      <c r="AF200" s="142">
        <v>7287</v>
      </c>
      <c r="AG200" s="142">
        <v>7185</v>
      </c>
      <c r="AH200" s="142">
        <v>7311</v>
      </c>
      <c r="AI200" s="142">
        <v>9816</v>
      </c>
      <c r="AJ200" s="142">
        <v>8869.5</v>
      </c>
      <c r="AK200" s="142">
        <v>7893</v>
      </c>
      <c r="AL200" s="142">
        <v>6514.5</v>
      </c>
      <c r="AM200" s="142">
        <v>12909</v>
      </c>
      <c r="AN200" s="142">
        <v>12346.5</v>
      </c>
      <c r="AO200" s="141"/>
      <c r="AP200" s="142">
        <v>9319.5</v>
      </c>
      <c r="AQ200" s="142">
        <v>8676</v>
      </c>
      <c r="AR200" s="142">
        <v>7629</v>
      </c>
      <c r="AS200" s="142">
        <v>0</v>
      </c>
      <c r="AT200" s="142">
        <v>0</v>
      </c>
      <c r="AU200" s="142">
        <v>0</v>
      </c>
      <c r="AV200" s="142">
        <v>0</v>
      </c>
      <c r="AW200" s="142">
        <v>0</v>
      </c>
      <c r="AX200" s="142">
        <v>0</v>
      </c>
      <c r="AY200" s="142">
        <v>0</v>
      </c>
      <c r="AZ200" s="142">
        <v>0</v>
      </c>
      <c r="BA200" s="142">
        <v>0</v>
      </c>
    </row>
    <row r="201" spans="1:53" s="129" customFormat="1" outlineLevel="2">
      <c r="A201" s="129" t="s">
        <v>713</v>
      </c>
      <c r="B201" s="130" t="s">
        <v>714</v>
      </c>
      <c r="C201" s="131" t="s">
        <v>715</v>
      </c>
      <c r="D201" s="132"/>
      <c r="E201" s="133"/>
      <c r="F201" s="134">
        <v>0</v>
      </c>
      <c r="G201" s="134">
        <v>0</v>
      </c>
      <c r="H201" s="135">
        <v>0</v>
      </c>
      <c r="I201" s="136">
        <v>0</v>
      </c>
      <c r="J201" s="137"/>
      <c r="K201" s="134">
        <v>0</v>
      </c>
      <c r="L201" s="134">
        <v>0</v>
      </c>
      <c r="M201" s="135">
        <v>0</v>
      </c>
      <c r="N201" s="136">
        <v>0</v>
      </c>
      <c r="O201" s="138"/>
      <c r="P201" s="137"/>
      <c r="Q201" s="134">
        <v>0</v>
      </c>
      <c r="R201" s="134">
        <v>0</v>
      </c>
      <c r="S201" s="135">
        <v>0</v>
      </c>
      <c r="T201" s="136">
        <v>0</v>
      </c>
      <c r="U201" s="137"/>
      <c r="V201" s="134">
        <v>0</v>
      </c>
      <c r="W201" s="134">
        <v>0</v>
      </c>
      <c r="X201" s="135">
        <v>0</v>
      </c>
      <c r="Y201" s="136">
        <v>0</v>
      </c>
      <c r="Z201" s="139"/>
      <c r="AA201" s="140">
        <v>0</v>
      </c>
      <c r="AB201" s="141"/>
      <c r="AC201" s="142">
        <v>0</v>
      </c>
      <c r="AD201" s="142">
        <v>0</v>
      </c>
      <c r="AE201" s="142">
        <v>0</v>
      </c>
      <c r="AF201" s="142">
        <v>0</v>
      </c>
      <c r="AG201" s="142">
        <v>0</v>
      </c>
      <c r="AH201" s="142">
        <v>0</v>
      </c>
      <c r="AI201" s="142">
        <v>0</v>
      </c>
      <c r="AJ201" s="142">
        <v>0</v>
      </c>
      <c r="AK201" s="142">
        <v>0</v>
      </c>
      <c r="AL201" s="142">
        <v>0</v>
      </c>
      <c r="AM201" s="142">
        <v>0</v>
      </c>
      <c r="AN201" s="142">
        <v>0</v>
      </c>
      <c r="AO201" s="141"/>
      <c r="AP201" s="142">
        <v>0</v>
      </c>
      <c r="AQ201" s="142">
        <v>0</v>
      </c>
      <c r="AR201" s="142">
        <v>0</v>
      </c>
      <c r="AS201" s="142">
        <v>16627936.25</v>
      </c>
      <c r="AT201" s="142">
        <v>0</v>
      </c>
      <c r="AU201" s="142">
        <v>0</v>
      </c>
      <c r="AV201" s="142">
        <v>0</v>
      </c>
      <c r="AW201" s="142">
        <v>0</v>
      </c>
      <c r="AX201" s="142">
        <v>0</v>
      </c>
      <c r="AY201" s="142">
        <v>0</v>
      </c>
      <c r="AZ201" s="142">
        <v>0</v>
      </c>
      <c r="BA201" s="142">
        <v>0</v>
      </c>
    </row>
    <row r="202" spans="1:53" s="129" customFormat="1" outlineLevel="2">
      <c r="A202" s="129" t="s">
        <v>716</v>
      </c>
      <c r="B202" s="130" t="s">
        <v>717</v>
      </c>
      <c r="C202" s="131" t="s">
        <v>718</v>
      </c>
      <c r="D202" s="132"/>
      <c r="E202" s="133"/>
      <c r="F202" s="134">
        <v>138332.82</v>
      </c>
      <c r="G202" s="134">
        <v>-653750.45000000007</v>
      </c>
      <c r="H202" s="135">
        <v>792083.27</v>
      </c>
      <c r="I202" s="136">
        <v>1.2115988141958449</v>
      </c>
      <c r="J202" s="137"/>
      <c r="K202" s="134">
        <v>417200.08</v>
      </c>
      <c r="L202" s="134">
        <v>-2006054.57</v>
      </c>
      <c r="M202" s="135">
        <v>2423254.65</v>
      </c>
      <c r="N202" s="136">
        <v>1.2079704541636671</v>
      </c>
      <c r="O202" s="138"/>
      <c r="P202" s="137"/>
      <c r="Q202" s="134">
        <v>417200.08</v>
      </c>
      <c r="R202" s="134">
        <v>-2006054.57</v>
      </c>
      <c r="S202" s="135">
        <v>2423254.65</v>
      </c>
      <c r="T202" s="136">
        <v>1.2079704541636671</v>
      </c>
      <c r="U202" s="137"/>
      <c r="V202" s="134">
        <v>-1140097.74</v>
      </c>
      <c r="W202" s="134">
        <v>-4632496.99</v>
      </c>
      <c r="X202" s="135">
        <v>3492399.25</v>
      </c>
      <c r="Y202" s="136">
        <v>0.75389131553434641</v>
      </c>
      <c r="Z202" s="139"/>
      <c r="AA202" s="140">
        <v>-624686.38</v>
      </c>
      <c r="AB202" s="141"/>
      <c r="AC202" s="142">
        <v>-687042.61</v>
      </c>
      <c r="AD202" s="142">
        <v>-665261.51</v>
      </c>
      <c r="AE202" s="142">
        <v>-653750.45000000007</v>
      </c>
      <c r="AF202" s="142">
        <v>-652364.74</v>
      </c>
      <c r="AG202" s="142">
        <v>-650399.37</v>
      </c>
      <c r="AH202" s="142">
        <v>-636047.19000000006</v>
      </c>
      <c r="AI202" s="142">
        <v>81488.400000000009</v>
      </c>
      <c r="AJ202" s="142">
        <v>47698.75</v>
      </c>
      <c r="AK202" s="142">
        <v>63162.97</v>
      </c>
      <c r="AL202" s="142">
        <v>63450.58</v>
      </c>
      <c r="AM202" s="142">
        <v>59965.46</v>
      </c>
      <c r="AN202" s="142">
        <v>65747.320000000007</v>
      </c>
      <c r="AO202" s="141"/>
      <c r="AP202" s="142">
        <v>143882.96</v>
      </c>
      <c r="AQ202" s="142">
        <v>134984.29999999999</v>
      </c>
      <c r="AR202" s="142">
        <v>138332.82</v>
      </c>
      <c r="AS202" s="142">
        <v>667332.69000000006</v>
      </c>
      <c r="AT202" s="142">
        <v>0</v>
      </c>
      <c r="AU202" s="142">
        <v>0</v>
      </c>
      <c r="AV202" s="142">
        <v>0</v>
      </c>
      <c r="AW202" s="142">
        <v>0</v>
      </c>
      <c r="AX202" s="142">
        <v>0</v>
      </c>
      <c r="AY202" s="142">
        <v>0</v>
      </c>
      <c r="AZ202" s="142">
        <v>0</v>
      </c>
      <c r="BA202" s="142">
        <v>0</v>
      </c>
    </row>
    <row r="203" spans="1:53" s="129" customFormat="1" outlineLevel="2">
      <c r="A203" s="129" t="s">
        <v>719</v>
      </c>
      <c r="B203" s="130" t="s">
        <v>720</v>
      </c>
      <c r="C203" s="131" t="s">
        <v>721</v>
      </c>
      <c r="D203" s="132"/>
      <c r="E203" s="133"/>
      <c r="F203" s="134">
        <v>16478.27</v>
      </c>
      <c r="G203" s="134">
        <v>16881.82</v>
      </c>
      <c r="H203" s="135">
        <v>-403.54999999999927</v>
      </c>
      <c r="I203" s="136">
        <v>-2.3904413149766986E-2</v>
      </c>
      <c r="J203" s="137"/>
      <c r="K203" s="134">
        <v>55481.440000000002</v>
      </c>
      <c r="L203" s="134">
        <v>52555.12</v>
      </c>
      <c r="M203" s="135">
        <v>2926.3199999999997</v>
      </c>
      <c r="N203" s="136">
        <v>5.5680968857078045E-2</v>
      </c>
      <c r="O203" s="138"/>
      <c r="P203" s="137"/>
      <c r="Q203" s="134">
        <v>55481.440000000002</v>
      </c>
      <c r="R203" s="134">
        <v>52555.12</v>
      </c>
      <c r="S203" s="135">
        <v>2926.3199999999997</v>
      </c>
      <c r="T203" s="136">
        <v>5.5680968857078045E-2</v>
      </c>
      <c r="U203" s="137"/>
      <c r="V203" s="134">
        <v>195641.35</v>
      </c>
      <c r="W203" s="134">
        <v>52555.12</v>
      </c>
      <c r="X203" s="135">
        <v>143086.23000000001</v>
      </c>
      <c r="Y203" s="136">
        <v>2.7225935360817366</v>
      </c>
      <c r="Z203" s="139"/>
      <c r="AA203" s="140">
        <v>0</v>
      </c>
      <c r="AB203" s="141"/>
      <c r="AC203" s="142">
        <v>19975.078999999998</v>
      </c>
      <c r="AD203" s="142">
        <v>15698.221000000001</v>
      </c>
      <c r="AE203" s="142">
        <v>16881.82</v>
      </c>
      <c r="AF203" s="142">
        <v>13805.98</v>
      </c>
      <c r="AG203" s="142">
        <v>14020.19</v>
      </c>
      <c r="AH203" s="142">
        <v>15583.99</v>
      </c>
      <c r="AI203" s="142">
        <v>16873.03</v>
      </c>
      <c r="AJ203" s="142">
        <v>16489.79</v>
      </c>
      <c r="AK203" s="142">
        <v>15424.65</v>
      </c>
      <c r="AL203" s="142">
        <v>15424.64</v>
      </c>
      <c r="AM203" s="142">
        <v>15140.6</v>
      </c>
      <c r="AN203" s="142">
        <v>17397.04</v>
      </c>
      <c r="AO203" s="141"/>
      <c r="AP203" s="142">
        <v>17437.21</v>
      </c>
      <c r="AQ203" s="142">
        <v>21565.96</v>
      </c>
      <c r="AR203" s="142">
        <v>16478.27</v>
      </c>
      <c r="AS203" s="142">
        <v>-16478.27</v>
      </c>
      <c r="AT203" s="142">
        <v>0</v>
      </c>
      <c r="AU203" s="142">
        <v>0</v>
      </c>
      <c r="AV203" s="142">
        <v>0</v>
      </c>
      <c r="AW203" s="142">
        <v>0</v>
      </c>
      <c r="AX203" s="142">
        <v>0</v>
      </c>
      <c r="AY203" s="142">
        <v>0</v>
      </c>
      <c r="AZ203" s="142">
        <v>0</v>
      </c>
      <c r="BA203" s="142">
        <v>0</v>
      </c>
    </row>
    <row r="204" spans="1:53" s="129" customFormat="1" outlineLevel="2">
      <c r="A204" s="129" t="s">
        <v>722</v>
      </c>
      <c r="B204" s="130" t="s">
        <v>723</v>
      </c>
      <c r="C204" s="131" t="s">
        <v>724</v>
      </c>
      <c r="D204" s="132"/>
      <c r="E204" s="133"/>
      <c r="F204" s="134">
        <v>3824585.42</v>
      </c>
      <c r="G204" s="134">
        <v>2964296.42</v>
      </c>
      <c r="H204" s="135">
        <v>860289</v>
      </c>
      <c r="I204" s="136">
        <v>0.2902169277659486</v>
      </c>
      <c r="J204" s="137"/>
      <c r="K204" s="134">
        <v>11277649.67</v>
      </c>
      <c r="L204" s="134">
        <v>8605854.5399999991</v>
      </c>
      <c r="M204" s="135">
        <v>2671795.1300000008</v>
      </c>
      <c r="N204" s="136">
        <v>0.31046250172850365</v>
      </c>
      <c r="O204" s="138"/>
      <c r="P204" s="137"/>
      <c r="Q204" s="134">
        <v>11277649.67</v>
      </c>
      <c r="R204" s="134">
        <v>8605854.5399999991</v>
      </c>
      <c r="S204" s="135">
        <v>2671795.1300000008</v>
      </c>
      <c r="T204" s="136">
        <v>0.31046250172850365</v>
      </c>
      <c r="U204" s="137"/>
      <c r="V204" s="134">
        <v>37573604.490000002</v>
      </c>
      <c r="W204" s="134">
        <v>26027665.34</v>
      </c>
      <c r="X204" s="135">
        <v>11545939.150000002</v>
      </c>
      <c r="Y204" s="136">
        <v>0.44360256669874648</v>
      </c>
      <c r="Z204" s="139"/>
      <c r="AA204" s="140">
        <v>2191014.1</v>
      </c>
      <c r="AB204" s="141"/>
      <c r="AC204" s="142">
        <v>2964198.2199999997</v>
      </c>
      <c r="AD204" s="142">
        <v>2677359.9</v>
      </c>
      <c r="AE204" s="142">
        <v>2964296.42</v>
      </c>
      <c r="AF204" s="142">
        <v>2868618.18</v>
      </c>
      <c r="AG204" s="142">
        <v>2964296.42</v>
      </c>
      <c r="AH204" s="142">
        <v>2868618.18</v>
      </c>
      <c r="AI204" s="142">
        <v>2964296.42</v>
      </c>
      <c r="AJ204" s="142">
        <v>2964296.42</v>
      </c>
      <c r="AK204" s="142">
        <v>2868618.18</v>
      </c>
      <c r="AL204" s="142">
        <v>2964296.42</v>
      </c>
      <c r="AM204" s="142">
        <v>2868618.18</v>
      </c>
      <c r="AN204" s="142">
        <v>2964296.42</v>
      </c>
      <c r="AO204" s="141"/>
      <c r="AP204" s="142">
        <v>3851008.48</v>
      </c>
      <c r="AQ204" s="142">
        <v>3602055.77</v>
      </c>
      <c r="AR204" s="142">
        <v>3824585.42</v>
      </c>
      <c r="AS204" s="142">
        <v>-3851008.48</v>
      </c>
      <c r="AT204" s="142">
        <v>0</v>
      </c>
      <c r="AU204" s="142">
        <v>0</v>
      </c>
      <c r="AV204" s="142">
        <v>0</v>
      </c>
      <c r="AW204" s="142">
        <v>0</v>
      </c>
      <c r="AX204" s="142">
        <v>0</v>
      </c>
      <c r="AY204" s="142">
        <v>0</v>
      </c>
      <c r="AZ204" s="142">
        <v>0</v>
      </c>
      <c r="BA204" s="142">
        <v>0</v>
      </c>
    </row>
    <row r="205" spans="1:53" s="129" customFormat="1" outlineLevel="2">
      <c r="A205" s="129" t="s">
        <v>725</v>
      </c>
      <c r="B205" s="130" t="s">
        <v>726</v>
      </c>
      <c r="C205" s="131" t="s">
        <v>727</v>
      </c>
      <c r="D205" s="132"/>
      <c r="E205" s="133"/>
      <c r="F205" s="134">
        <v>469277</v>
      </c>
      <c r="G205" s="134">
        <v>460123.58</v>
      </c>
      <c r="H205" s="135">
        <v>9153.4199999999837</v>
      </c>
      <c r="I205" s="136">
        <v>1.9893394726694911E-2</v>
      </c>
      <c r="J205" s="137"/>
      <c r="K205" s="134">
        <v>1407831.03</v>
      </c>
      <c r="L205" s="134">
        <v>1380369.6600000001</v>
      </c>
      <c r="M205" s="135">
        <v>27461.369999999879</v>
      </c>
      <c r="N205" s="136">
        <v>1.9894214423692765E-2</v>
      </c>
      <c r="O205" s="138"/>
      <c r="P205" s="137"/>
      <c r="Q205" s="134">
        <v>1407831.03</v>
      </c>
      <c r="R205" s="134">
        <v>1380369.6600000001</v>
      </c>
      <c r="S205" s="135">
        <v>27461.369999999879</v>
      </c>
      <c r="T205" s="136">
        <v>1.9894214423692765E-2</v>
      </c>
      <c r="U205" s="137"/>
      <c r="V205" s="134">
        <v>5548943.1399999997</v>
      </c>
      <c r="W205" s="134">
        <v>5592463.2599999998</v>
      </c>
      <c r="X205" s="135">
        <v>-43520.120000000112</v>
      </c>
      <c r="Y205" s="136">
        <v>-7.7819232736452727E-3</v>
      </c>
      <c r="Z205" s="139"/>
      <c r="AA205" s="140">
        <v>495271.98</v>
      </c>
      <c r="AB205" s="141"/>
      <c r="AC205" s="142">
        <v>460108.32</v>
      </c>
      <c r="AD205" s="142">
        <v>460137.76</v>
      </c>
      <c r="AE205" s="142">
        <v>460123.58</v>
      </c>
      <c r="AF205" s="142">
        <v>460123.57</v>
      </c>
      <c r="AG205" s="142">
        <v>460123.56</v>
      </c>
      <c r="AH205" s="142">
        <v>460123.56</v>
      </c>
      <c r="AI205" s="142">
        <v>460123.56</v>
      </c>
      <c r="AJ205" s="142">
        <v>460123.58</v>
      </c>
      <c r="AK205" s="142">
        <v>460123.57</v>
      </c>
      <c r="AL205" s="142">
        <v>460123.57</v>
      </c>
      <c r="AM205" s="142">
        <v>460123.56</v>
      </c>
      <c r="AN205" s="142">
        <v>460123.58</v>
      </c>
      <c r="AO205" s="141"/>
      <c r="AP205" s="142">
        <v>469277</v>
      </c>
      <c r="AQ205" s="142">
        <v>469277.03</v>
      </c>
      <c r="AR205" s="142">
        <v>469277</v>
      </c>
      <c r="AS205" s="142">
        <v>-469277.01</v>
      </c>
      <c r="AT205" s="142">
        <v>0</v>
      </c>
      <c r="AU205" s="142">
        <v>0</v>
      </c>
      <c r="AV205" s="142">
        <v>0</v>
      </c>
      <c r="AW205" s="142">
        <v>0</v>
      </c>
      <c r="AX205" s="142">
        <v>0</v>
      </c>
      <c r="AY205" s="142">
        <v>0</v>
      </c>
      <c r="AZ205" s="142">
        <v>0</v>
      </c>
      <c r="BA205" s="142">
        <v>0</v>
      </c>
    </row>
    <row r="206" spans="1:53" s="129" customFormat="1" outlineLevel="2">
      <c r="A206" s="129" t="s">
        <v>728</v>
      </c>
      <c r="B206" s="130" t="s">
        <v>729</v>
      </c>
      <c r="C206" s="131" t="s">
        <v>730</v>
      </c>
      <c r="D206" s="132"/>
      <c r="E206" s="133"/>
      <c r="F206" s="134">
        <v>-85643.74</v>
      </c>
      <c r="G206" s="134">
        <v>173695.53</v>
      </c>
      <c r="H206" s="135">
        <v>-259339.27000000002</v>
      </c>
      <c r="I206" s="136">
        <v>-1.4930681866136684</v>
      </c>
      <c r="J206" s="137"/>
      <c r="K206" s="134">
        <v>-257649.09</v>
      </c>
      <c r="L206" s="134">
        <v>525989.49</v>
      </c>
      <c r="M206" s="135">
        <v>-783638.58</v>
      </c>
      <c r="N206" s="136">
        <v>-1.4898369547269852</v>
      </c>
      <c r="O206" s="138"/>
      <c r="P206" s="137"/>
      <c r="Q206" s="134">
        <v>-257649.09</v>
      </c>
      <c r="R206" s="134">
        <v>525989.49</v>
      </c>
      <c r="S206" s="135">
        <v>-783638.58</v>
      </c>
      <c r="T206" s="136">
        <v>-1.4898369547269852</v>
      </c>
      <c r="U206" s="137"/>
      <c r="V206" s="134">
        <v>2554243.4000000004</v>
      </c>
      <c r="W206" s="134">
        <v>-4306453.2</v>
      </c>
      <c r="X206" s="135">
        <v>6860696.6000000006</v>
      </c>
      <c r="Y206" s="136">
        <v>1.5931199716741378</v>
      </c>
      <c r="Z206" s="139"/>
      <c r="AA206" s="140">
        <v>-283317.28000000003</v>
      </c>
      <c r="AB206" s="141"/>
      <c r="AC206" s="142">
        <v>23876.39</v>
      </c>
      <c r="AD206" s="142">
        <v>328417.57</v>
      </c>
      <c r="AE206" s="142">
        <v>173695.53</v>
      </c>
      <c r="AF206" s="142">
        <v>175718.12</v>
      </c>
      <c r="AG206" s="142">
        <v>174787.29</v>
      </c>
      <c r="AH206" s="142">
        <v>1212292.3400000001</v>
      </c>
      <c r="AI206" s="142">
        <v>323681.37</v>
      </c>
      <c r="AJ206" s="142">
        <v>183980.92</v>
      </c>
      <c r="AK206" s="142">
        <v>185284.53</v>
      </c>
      <c r="AL206" s="142">
        <v>184729.13</v>
      </c>
      <c r="AM206" s="142">
        <v>185428.51</v>
      </c>
      <c r="AN206" s="142">
        <v>185990.28</v>
      </c>
      <c r="AO206" s="141"/>
      <c r="AP206" s="142">
        <v>-85642.62</v>
      </c>
      <c r="AQ206" s="142">
        <v>-86362.73</v>
      </c>
      <c r="AR206" s="142">
        <v>-85643.74</v>
      </c>
      <c r="AS206" s="142">
        <v>-2028.3</v>
      </c>
      <c r="AT206" s="142">
        <v>0</v>
      </c>
      <c r="AU206" s="142">
        <v>0</v>
      </c>
      <c r="AV206" s="142">
        <v>0</v>
      </c>
      <c r="AW206" s="142">
        <v>0</v>
      </c>
      <c r="AX206" s="142">
        <v>0</v>
      </c>
      <c r="AY206" s="142">
        <v>0</v>
      </c>
      <c r="AZ206" s="142">
        <v>0</v>
      </c>
      <c r="BA206" s="142">
        <v>0</v>
      </c>
    </row>
    <row r="207" spans="1:53" s="129" customFormat="1" outlineLevel="2">
      <c r="A207" s="129" t="s">
        <v>731</v>
      </c>
      <c r="B207" s="130" t="s">
        <v>732</v>
      </c>
      <c r="C207" s="131" t="s">
        <v>733</v>
      </c>
      <c r="D207" s="132"/>
      <c r="E207" s="133"/>
      <c r="F207" s="134">
        <v>40171.700000000004</v>
      </c>
      <c r="G207" s="134">
        <v>18267.68</v>
      </c>
      <c r="H207" s="135">
        <v>21904.020000000004</v>
      </c>
      <c r="I207" s="136">
        <v>1.1990586653587103</v>
      </c>
      <c r="J207" s="137"/>
      <c r="K207" s="134">
        <v>94166.12</v>
      </c>
      <c r="L207" s="134">
        <v>54803.040000000001</v>
      </c>
      <c r="M207" s="135">
        <v>39363.079999999994</v>
      </c>
      <c r="N207" s="136">
        <v>0.71826453423021774</v>
      </c>
      <c r="O207" s="138"/>
      <c r="P207" s="137"/>
      <c r="Q207" s="134">
        <v>94166.12</v>
      </c>
      <c r="R207" s="134">
        <v>54803.040000000001</v>
      </c>
      <c r="S207" s="135">
        <v>39363.079999999994</v>
      </c>
      <c r="T207" s="136">
        <v>0.71826453423021774</v>
      </c>
      <c r="U207" s="137"/>
      <c r="V207" s="134">
        <v>287807.55</v>
      </c>
      <c r="W207" s="134">
        <v>196971.92</v>
      </c>
      <c r="X207" s="135">
        <v>90835.629999999976</v>
      </c>
      <c r="Y207" s="136">
        <v>0.46116030142773634</v>
      </c>
      <c r="Z207" s="139"/>
      <c r="AA207" s="140">
        <v>16116.800000000001</v>
      </c>
      <c r="AB207" s="141"/>
      <c r="AC207" s="142">
        <v>18409.53</v>
      </c>
      <c r="AD207" s="142">
        <v>18125.830000000002</v>
      </c>
      <c r="AE207" s="142">
        <v>18267.68</v>
      </c>
      <c r="AF207" s="142">
        <v>18267.68</v>
      </c>
      <c r="AG207" s="142">
        <v>27037.38</v>
      </c>
      <c r="AH207" s="142">
        <v>21190.91</v>
      </c>
      <c r="AI207" s="142">
        <v>21190.91</v>
      </c>
      <c r="AJ207" s="142">
        <v>21190.91</v>
      </c>
      <c r="AK207" s="142">
        <v>21190.91</v>
      </c>
      <c r="AL207" s="142">
        <v>21190.920000000002</v>
      </c>
      <c r="AM207" s="142">
        <v>21190.9</v>
      </c>
      <c r="AN207" s="142">
        <v>21190.91</v>
      </c>
      <c r="AO207" s="141"/>
      <c r="AP207" s="142">
        <v>26997.21</v>
      </c>
      <c r="AQ207" s="142">
        <v>26997.21</v>
      </c>
      <c r="AR207" s="142">
        <v>40171.700000000004</v>
      </c>
      <c r="AS207" s="142">
        <v>-30290.83</v>
      </c>
      <c r="AT207" s="142">
        <v>0</v>
      </c>
      <c r="AU207" s="142">
        <v>0</v>
      </c>
      <c r="AV207" s="142">
        <v>0</v>
      </c>
      <c r="AW207" s="142">
        <v>0</v>
      </c>
      <c r="AX207" s="142">
        <v>0</v>
      </c>
      <c r="AY207" s="142">
        <v>0</v>
      </c>
      <c r="AZ207" s="142">
        <v>0</v>
      </c>
      <c r="BA207" s="142">
        <v>0</v>
      </c>
    </row>
    <row r="208" spans="1:53" s="129" customFormat="1" outlineLevel="2">
      <c r="A208" s="129" t="s">
        <v>734</v>
      </c>
      <c r="B208" s="130" t="s">
        <v>735</v>
      </c>
      <c r="C208" s="131" t="s">
        <v>736</v>
      </c>
      <c r="D208" s="132"/>
      <c r="E208" s="133"/>
      <c r="F208" s="134">
        <v>10687.85</v>
      </c>
      <c r="G208" s="134">
        <v>160638.62</v>
      </c>
      <c r="H208" s="135">
        <v>-149950.76999999999</v>
      </c>
      <c r="I208" s="136">
        <v>-0.93346649765791057</v>
      </c>
      <c r="J208" s="137"/>
      <c r="K208" s="134">
        <v>32063.55</v>
      </c>
      <c r="L208" s="134">
        <v>481915.86</v>
      </c>
      <c r="M208" s="135">
        <v>-449852.31</v>
      </c>
      <c r="N208" s="136">
        <v>-0.93346649765791068</v>
      </c>
      <c r="O208" s="138"/>
      <c r="P208" s="137"/>
      <c r="Q208" s="134">
        <v>32063.55</v>
      </c>
      <c r="R208" s="134">
        <v>481915.86</v>
      </c>
      <c r="S208" s="135">
        <v>-449852.31</v>
      </c>
      <c r="T208" s="136">
        <v>-0.93346649765791068</v>
      </c>
      <c r="U208" s="137"/>
      <c r="V208" s="134">
        <v>684287.03</v>
      </c>
      <c r="W208" s="134">
        <v>-1421819.4219999998</v>
      </c>
      <c r="X208" s="135">
        <v>2106106.4519999996</v>
      </c>
      <c r="Y208" s="136">
        <v>1.4812756243246759</v>
      </c>
      <c r="Z208" s="139"/>
      <c r="AA208" s="140">
        <v>-1744025.5919999999</v>
      </c>
      <c r="AB208" s="141"/>
      <c r="AC208" s="142">
        <v>160638.62</v>
      </c>
      <c r="AD208" s="142">
        <v>160638.62</v>
      </c>
      <c r="AE208" s="142">
        <v>160638.62</v>
      </c>
      <c r="AF208" s="142">
        <v>160638.62</v>
      </c>
      <c r="AG208" s="142">
        <v>160638.62</v>
      </c>
      <c r="AH208" s="142">
        <v>160638.62</v>
      </c>
      <c r="AI208" s="142">
        <v>25408.27</v>
      </c>
      <c r="AJ208" s="142">
        <v>25408.27</v>
      </c>
      <c r="AK208" s="142">
        <v>25408.27</v>
      </c>
      <c r="AL208" s="142">
        <v>25408.27</v>
      </c>
      <c r="AM208" s="142">
        <v>25408.27</v>
      </c>
      <c r="AN208" s="142">
        <v>43266.270000000004</v>
      </c>
      <c r="AO208" s="141"/>
      <c r="AP208" s="142">
        <v>10687.85</v>
      </c>
      <c r="AQ208" s="142">
        <v>10687.85</v>
      </c>
      <c r="AR208" s="142">
        <v>10687.85</v>
      </c>
      <c r="AS208" s="142">
        <v>0</v>
      </c>
      <c r="AT208" s="142">
        <v>0</v>
      </c>
      <c r="AU208" s="142">
        <v>0</v>
      </c>
      <c r="AV208" s="142">
        <v>0</v>
      </c>
      <c r="AW208" s="142">
        <v>0</v>
      </c>
      <c r="AX208" s="142">
        <v>0</v>
      </c>
      <c r="AY208" s="142">
        <v>0</v>
      </c>
      <c r="AZ208" s="142">
        <v>0</v>
      </c>
      <c r="BA208" s="142">
        <v>0</v>
      </c>
    </row>
    <row r="209" spans="1:53" s="129" customFormat="1" outlineLevel="2">
      <c r="A209" s="129" t="s">
        <v>737</v>
      </c>
      <c r="B209" s="130" t="s">
        <v>738</v>
      </c>
      <c r="C209" s="131" t="s">
        <v>739</v>
      </c>
      <c r="D209" s="132"/>
      <c r="E209" s="133"/>
      <c r="F209" s="134">
        <v>88729.73</v>
      </c>
      <c r="G209" s="134">
        <v>87890.19</v>
      </c>
      <c r="H209" s="135">
        <v>839.5399999999936</v>
      </c>
      <c r="I209" s="136">
        <v>9.5521468323142046E-3</v>
      </c>
      <c r="J209" s="137"/>
      <c r="K209" s="134">
        <v>276591.02</v>
      </c>
      <c r="L209" s="134">
        <v>79578.2</v>
      </c>
      <c r="M209" s="135">
        <v>197012.82</v>
      </c>
      <c r="N209" s="136">
        <v>2.4757134491607</v>
      </c>
      <c r="O209" s="138"/>
      <c r="P209" s="137"/>
      <c r="Q209" s="134">
        <v>276591.02</v>
      </c>
      <c r="R209" s="134">
        <v>79578.2</v>
      </c>
      <c r="S209" s="135">
        <v>197012.82</v>
      </c>
      <c r="T209" s="136">
        <v>2.4757134491607</v>
      </c>
      <c r="U209" s="137"/>
      <c r="V209" s="134">
        <v>1136600.4100000001</v>
      </c>
      <c r="W209" s="134">
        <v>1021057.89</v>
      </c>
      <c r="X209" s="135">
        <v>115542.52000000014</v>
      </c>
      <c r="Y209" s="136">
        <v>0.11315961722797141</v>
      </c>
      <c r="Z209" s="139"/>
      <c r="AA209" s="140">
        <v>277261.63</v>
      </c>
      <c r="AB209" s="141"/>
      <c r="AC209" s="142">
        <v>-94447.85</v>
      </c>
      <c r="AD209" s="142">
        <v>86135.86</v>
      </c>
      <c r="AE209" s="142">
        <v>87890.19</v>
      </c>
      <c r="AF209" s="142">
        <v>79675.45</v>
      </c>
      <c r="AG209" s="142">
        <v>94299.21</v>
      </c>
      <c r="AH209" s="142">
        <v>86812.430000000008</v>
      </c>
      <c r="AI209" s="142">
        <v>130340.16</v>
      </c>
      <c r="AJ209" s="142">
        <v>135025.78</v>
      </c>
      <c r="AK209" s="142">
        <v>234471.67999999999</v>
      </c>
      <c r="AL209" s="142">
        <v>-85330.41</v>
      </c>
      <c r="AM209" s="142">
        <v>72934.42</v>
      </c>
      <c r="AN209" s="142">
        <v>111780.67</v>
      </c>
      <c r="AO209" s="141"/>
      <c r="AP209" s="142">
        <v>80332.55</v>
      </c>
      <c r="AQ209" s="142">
        <v>107528.74</v>
      </c>
      <c r="AR209" s="142">
        <v>88729.73</v>
      </c>
      <c r="AS209" s="142">
        <v>-1571.8400000000001</v>
      </c>
      <c r="AT209" s="142">
        <v>0</v>
      </c>
      <c r="AU209" s="142">
        <v>0</v>
      </c>
      <c r="AV209" s="142">
        <v>0</v>
      </c>
      <c r="AW209" s="142">
        <v>0</v>
      </c>
      <c r="AX209" s="142">
        <v>0</v>
      </c>
      <c r="AY209" s="142">
        <v>0</v>
      </c>
      <c r="AZ209" s="142">
        <v>0</v>
      </c>
      <c r="BA209" s="142">
        <v>0</v>
      </c>
    </row>
    <row r="210" spans="1:53" s="129" customFormat="1" outlineLevel="2">
      <c r="A210" s="129" t="s">
        <v>740</v>
      </c>
      <c r="B210" s="130" t="s">
        <v>741</v>
      </c>
      <c r="C210" s="131" t="s">
        <v>742</v>
      </c>
      <c r="D210" s="132"/>
      <c r="E210" s="133"/>
      <c r="F210" s="134">
        <v>-1078186.82</v>
      </c>
      <c r="G210" s="134">
        <v>-44499.22</v>
      </c>
      <c r="H210" s="135">
        <v>-1033687.6000000001</v>
      </c>
      <c r="I210" s="136" t="s">
        <v>241</v>
      </c>
      <c r="J210" s="137"/>
      <c r="K210" s="134">
        <v>-5896553.3799999999</v>
      </c>
      <c r="L210" s="134">
        <v>811721.62</v>
      </c>
      <c r="M210" s="135">
        <v>-6708275</v>
      </c>
      <c r="N210" s="136">
        <v>-8.2642556693266336</v>
      </c>
      <c r="O210" s="138"/>
      <c r="P210" s="137"/>
      <c r="Q210" s="134">
        <v>-5896553.3799999999</v>
      </c>
      <c r="R210" s="134">
        <v>811721.62</v>
      </c>
      <c r="S210" s="135">
        <v>-6708275</v>
      </c>
      <c r="T210" s="136">
        <v>-8.2642556693266336</v>
      </c>
      <c r="U210" s="137"/>
      <c r="V210" s="134">
        <v>-9382250.8420000002</v>
      </c>
      <c r="W210" s="134">
        <v>6369599.108</v>
      </c>
      <c r="X210" s="135">
        <v>-15751849.949999999</v>
      </c>
      <c r="Y210" s="136">
        <v>-2.4729735235952623</v>
      </c>
      <c r="Z210" s="139"/>
      <c r="AA210" s="140">
        <v>703845.9</v>
      </c>
      <c r="AB210" s="141"/>
      <c r="AC210" s="142">
        <v>129329.92</v>
      </c>
      <c r="AD210" s="142">
        <v>726890.92</v>
      </c>
      <c r="AE210" s="142">
        <v>-44499.22</v>
      </c>
      <c r="AF210" s="142">
        <v>209800.78</v>
      </c>
      <c r="AG210" s="142">
        <v>61846.840000000004</v>
      </c>
      <c r="AH210" s="142">
        <v>210932.55000000002</v>
      </c>
      <c r="AI210" s="142">
        <v>-522550.63</v>
      </c>
      <c r="AJ210" s="142">
        <v>-455137.44</v>
      </c>
      <c r="AK210" s="142">
        <v>-386161.99</v>
      </c>
      <c r="AL210" s="142">
        <v>-494177.38</v>
      </c>
      <c r="AM210" s="142">
        <v>-654897.35</v>
      </c>
      <c r="AN210" s="142">
        <v>-1455352.8419999999</v>
      </c>
      <c r="AO210" s="141"/>
      <c r="AP210" s="142">
        <v>-2801061.18</v>
      </c>
      <c r="AQ210" s="142">
        <v>-2017305.38</v>
      </c>
      <c r="AR210" s="142">
        <v>-1078186.82</v>
      </c>
      <c r="AS210" s="142">
        <v>0</v>
      </c>
      <c r="AT210" s="142">
        <v>0</v>
      </c>
      <c r="AU210" s="142">
        <v>0</v>
      </c>
      <c r="AV210" s="142">
        <v>0</v>
      </c>
      <c r="AW210" s="142">
        <v>0</v>
      </c>
      <c r="AX210" s="142">
        <v>0</v>
      </c>
      <c r="AY210" s="142">
        <v>0</v>
      </c>
      <c r="AZ210" s="142">
        <v>0</v>
      </c>
      <c r="BA210" s="142">
        <v>0</v>
      </c>
    </row>
    <row r="211" spans="1:53" s="129" customFormat="1" outlineLevel="2">
      <c r="A211" s="129" t="s">
        <v>743</v>
      </c>
      <c r="B211" s="130" t="s">
        <v>744</v>
      </c>
      <c r="C211" s="131" t="s">
        <v>691</v>
      </c>
      <c r="D211" s="132"/>
      <c r="E211" s="133"/>
      <c r="F211" s="134">
        <v>-1553.15</v>
      </c>
      <c r="G211" s="134">
        <v>-4842.03</v>
      </c>
      <c r="H211" s="135">
        <v>3288.8799999999997</v>
      </c>
      <c r="I211" s="136">
        <v>0.67923577507780819</v>
      </c>
      <c r="J211" s="137"/>
      <c r="K211" s="134">
        <v>-10562.5</v>
      </c>
      <c r="L211" s="134">
        <v>-14500.36</v>
      </c>
      <c r="M211" s="135">
        <v>3937.8600000000006</v>
      </c>
      <c r="N211" s="136">
        <v>0.27156980930128632</v>
      </c>
      <c r="O211" s="138"/>
      <c r="P211" s="137"/>
      <c r="Q211" s="134">
        <v>-10562.5</v>
      </c>
      <c r="R211" s="134">
        <v>-14500.36</v>
      </c>
      <c r="S211" s="135">
        <v>3937.8600000000006</v>
      </c>
      <c r="T211" s="136">
        <v>0.27156980930128632</v>
      </c>
      <c r="U211" s="137"/>
      <c r="V211" s="134">
        <v>-24973.733</v>
      </c>
      <c r="W211" s="134">
        <v>31816.059999999998</v>
      </c>
      <c r="X211" s="135">
        <v>-56789.792999999998</v>
      </c>
      <c r="Y211" s="136">
        <v>-1.7849410957862162</v>
      </c>
      <c r="Z211" s="139"/>
      <c r="AA211" s="140">
        <v>-1811.89</v>
      </c>
      <c r="AB211" s="141"/>
      <c r="AC211" s="142">
        <v>-4810.57</v>
      </c>
      <c r="AD211" s="142">
        <v>-4847.76</v>
      </c>
      <c r="AE211" s="142">
        <v>-4842.03</v>
      </c>
      <c r="AF211" s="142">
        <v>-4367.18</v>
      </c>
      <c r="AG211" s="142">
        <v>-2781.16</v>
      </c>
      <c r="AH211" s="142">
        <v>-2725.55</v>
      </c>
      <c r="AI211" s="142">
        <v>-2799.26</v>
      </c>
      <c r="AJ211" s="142">
        <v>-1508.7530000000002</v>
      </c>
      <c r="AK211" s="142">
        <v>-1558.64</v>
      </c>
      <c r="AL211" s="142">
        <v>-1557.72</v>
      </c>
      <c r="AM211" s="142">
        <v>-1506.05</v>
      </c>
      <c r="AN211" s="142">
        <v>4393.08</v>
      </c>
      <c r="AO211" s="141"/>
      <c r="AP211" s="142">
        <v>-1506.32</v>
      </c>
      <c r="AQ211" s="142">
        <v>-7503.03</v>
      </c>
      <c r="AR211" s="142">
        <v>-1553.15</v>
      </c>
      <c r="AS211" s="142">
        <v>0</v>
      </c>
      <c r="AT211" s="142">
        <v>0</v>
      </c>
      <c r="AU211" s="142">
        <v>0</v>
      </c>
      <c r="AV211" s="142">
        <v>0</v>
      </c>
      <c r="AW211" s="142">
        <v>0</v>
      </c>
      <c r="AX211" s="142">
        <v>0</v>
      </c>
      <c r="AY211" s="142">
        <v>0</v>
      </c>
      <c r="AZ211" s="142">
        <v>0</v>
      </c>
      <c r="BA211" s="142">
        <v>0</v>
      </c>
    </row>
    <row r="212" spans="1:53" s="129" customFormat="1" outlineLevel="2">
      <c r="A212" s="129" t="s">
        <v>745</v>
      </c>
      <c r="B212" s="130" t="s">
        <v>746</v>
      </c>
      <c r="C212" s="131" t="s">
        <v>747</v>
      </c>
      <c r="D212" s="132"/>
      <c r="E212" s="133"/>
      <c r="F212" s="134">
        <v>648.96</v>
      </c>
      <c r="G212" s="134">
        <v>0</v>
      </c>
      <c r="H212" s="135">
        <v>648.96</v>
      </c>
      <c r="I212" s="136" t="s">
        <v>241</v>
      </c>
      <c r="J212" s="137"/>
      <c r="K212" s="134">
        <v>648.96</v>
      </c>
      <c r="L212" s="134">
        <v>0</v>
      </c>
      <c r="M212" s="135">
        <v>648.96</v>
      </c>
      <c r="N212" s="136" t="s">
        <v>241</v>
      </c>
      <c r="O212" s="138"/>
      <c r="P212" s="137"/>
      <c r="Q212" s="134">
        <v>648.96</v>
      </c>
      <c r="R212" s="134">
        <v>0</v>
      </c>
      <c r="S212" s="135">
        <v>648.96</v>
      </c>
      <c r="T212" s="136" t="s">
        <v>241</v>
      </c>
      <c r="U212" s="137"/>
      <c r="V212" s="134">
        <v>648.96</v>
      </c>
      <c r="W212" s="134">
        <v>0</v>
      </c>
      <c r="X212" s="135">
        <v>648.96</v>
      </c>
      <c r="Y212" s="136" t="s">
        <v>241</v>
      </c>
      <c r="Z212" s="139"/>
      <c r="AA212" s="140">
        <v>0</v>
      </c>
      <c r="AB212" s="141"/>
      <c r="AC212" s="142">
        <v>0</v>
      </c>
      <c r="AD212" s="142">
        <v>0</v>
      </c>
      <c r="AE212" s="142">
        <v>0</v>
      </c>
      <c r="AF212" s="142">
        <v>0</v>
      </c>
      <c r="AG212" s="142">
        <v>0</v>
      </c>
      <c r="AH212" s="142">
        <v>0</v>
      </c>
      <c r="AI212" s="142">
        <v>0</v>
      </c>
      <c r="AJ212" s="142">
        <v>0</v>
      </c>
      <c r="AK212" s="142">
        <v>0</v>
      </c>
      <c r="AL212" s="142">
        <v>0</v>
      </c>
      <c r="AM212" s="142">
        <v>0</v>
      </c>
      <c r="AN212" s="142">
        <v>0</v>
      </c>
      <c r="AO212" s="141"/>
      <c r="AP212" s="142">
        <v>0</v>
      </c>
      <c r="AQ212" s="142">
        <v>0</v>
      </c>
      <c r="AR212" s="142">
        <v>648.96</v>
      </c>
      <c r="AS212" s="142">
        <v>0</v>
      </c>
      <c r="AT212" s="142">
        <v>0</v>
      </c>
      <c r="AU212" s="142">
        <v>0</v>
      </c>
      <c r="AV212" s="142">
        <v>0</v>
      </c>
      <c r="AW212" s="142">
        <v>0</v>
      </c>
      <c r="AX212" s="142">
        <v>0</v>
      </c>
      <c r="AY212" s="142">
        <v>0</v>
      </c>
      <c r="AZ212" s="142">
        <v>0</v>
      </c>
      <c r="BA212" s="142">
        <v>0</v>
      </c>
    </row>
    <row r="213" spans="1:53" s="129" customFormat="1" outlineLevel="2">
      <c r="A213" s="129" t="s">
        <v>748</v>
      </c>
      <c r="B213" s="130" t="s">
        <v>749</v>
      </c>
      <c r="C213" s="131" t="s">
        <v>750</v>
      </c>
      <c r="D213" s="132"/>
      <c r="E213" s="133"/>
      <c r="F213" s="134">
        <v>0</v>
      </c>
      <c r="G213" s="134">
        <v>0</v>
      </c>
      <c r="H213" s="135">
        <v>0</v>
      </c>
      <c r="I213" s="136">
        <v>0</v>
      </c>
      <c r="J213" s="137"/>
      <c r="K213" s="134">
        <v>0</v>
      </c>
      <c r="L213" s="134">
        <v>0</v>
      </c>
      <c r="M213" s="135">
        <v>0</v>
      </c>
      <c r="N213" s="136">
        <v>0</v>
      </c>
      <c r="O213" s="138"/>
      <c r="P213" s="137"/>
      <c r="Q213" s="134">
        <v>0</v>
      </c>
      <c r="R213" s="134">
        <v>0</v>
      </c>
      <c r="S213" s="135">
        <v>0</v>
      </c>
      <c r="T213" s="136">
        <v>0</v>
      </c>
      <c r="U213" s="137"/>
      <c r="V213" s="134">
        <v>304.7</v>
      </c>
      <c r="W213" s="134">
        <v>0</v>
      </c>
      <c r="X213" s="135">
        <v>304.7</v>
      </c>
      <c r="Y213" s="136" t="s">
        <v>241</v>
      </c>
      <c r="Z213" s="139"/>
      <c r="AA213" s="140">
        <v>0</v>
      </c>
      <c r="AB213" s="141"/>
      <c r="AC213" s="142">
        <v>0</v>
      </c>
      <c r="AD213" s="142">
        <v>0</v>
      </c>
      <c r="AE213" s="142">
        <v>0</v>
      </c>
      <c r="AF213" s="142">
        <v>250</v>
      </c>
      <c r="AG213" s="142">
        <v>0</v>
      </c>
      <c r="AH213" s="142">
        <v>68.75</v>
      </c>
      <c r="AI213" s="142">
        <v>-14.05</v>
      </c>
      <c r="AJ213" s="142">
        <v>0</v>
      </c>
      <c r="AK213" s="142">
        <v>0</v>
      </c>
      <c r="AL213" s="142">
        <v>0</v>
      </c>
      <c r="AM213" s="142">
        <v>0</v>
      </c>
      <c r="AN213" s="142">
        <v>0</v>
      </c>
      <c r="AO213" s="141"/>
      <c r="AP213" s="142">
        <v>0</v>
      </c>
      <c r="AQ213" s="142">
        <v>0</v>
      </c>
      <c r="AR213" s="142">
        <v>0</v>
      </c>
      <c r="AS213" s="142">
        <v>0</v>
      </c>
      <c r="AT213" s="142">
        <v>0</v>
      </c>
      <c r="AU213" s="142">
        <v>0</v>
      </c>
      <c r="AV213" s="142">
        <v>0</v>
      </c>
      <c r="AW213" s="142">
        <v>0</v>
      </c>
      <c r="AX213" s="142">
        <v>0</v>
      </c>
      <c r="AY213" s="142">
        <v>0</v>
      </c>
      <c r="AZ213" s="142">
        <v>0</v>
      </c>
      <c r="BA213" s="142">
        <v>0</v>
      </c>
    </row>
    <row r="214" spans="1:53" s="129" customFormat="1" outlineLevel="2">
      <c r="A214" s="129" t="s">
        <v>751</v>
      </c>
      <c r="B214" s="130" t="s">
        <v>752</v>
      </c>
      <c r="C214" s="131" t="s">
        <v>753</v>
      </c>
      <c r="D214" s="132"/>
      <c r="E214" s="133"/>
      <c r="F214" s="134">
        <v>5163</v>
      </c>
      <c r="G214" s="134">
        <v>0</v>
      </c>
      <c r="H214" s="135">
        <v>5163</v>
      </c>
      <c r="I214" s="136" t="s">
        <v>241</v>
      </c>
      <c r="J214" s="137"/>
      <c r="K214" s="134">
        <v>5163</v>
      </c>
      <c r="L214" s="134">
        <v>0</v>
      </c>
      <c r="M214" s="135">
        <v>5163</v>
      </c>
      <c r="N214" s="136" t="s">
        <v>241</v>
      </c>
      <c r="O214" s="138"/>
      <c r="P214" s="137"/>
      <c r="Q214" s="134">
        <v>5163</v>
      </c>
      <c r="R214" s="134">
        <v>0</v>
      </c>
      <c r="S214" s="135">
        <v>5163</v>
      </c>
      <c r="T214" s="136" t="s">
        <v>241</v>
      </c>
      <c r="U214" s="137"/>
      <c r="V214" s="134">
        <v>5163</v>
      </c>
      <c r="W214" s="134">
        <v>0</v>
      </c>
      <c r="X214" s="135">
        <v>5163</v>
      </c>
      <c r="Y214" s="136" t="s">
        <v>241</v>
      </c>
      <c r="Z214" s="139"/>
      <c r="AA214" s="140">
        <v>0</v>
      </c>
      <c r="AB214" s="141"/>
      <c r="AC214" s="142">
        <v>0</v>
      </c>
      <c r="AD214" s="142">
        <v>0</v>
      </c>
      <c r="AE214" s="142">
        <v>0</v>
      </c>
      <c r="AF214" s="142">
        <v>0</v>
      </c>
      <c r="AG214" s="142">
        <v>0</v>
      </c>
      <c r="AH214" s="142">
        <v>0</v>
      </c>
      <c r="AI214" s="142">
        <v>0</v>
      </c>
      <c r="AJ214" s="142">
        <v>0</v>
      </c>
      <c r="AK214" s="142">
        <v>0</v>
      </c>
      <c r="AL214" s="142">
        <v>0</v>
      </c>
      <c r="AM214" s="142">
        <v>0</v>
      </c>
      <c r="AN214" s="142">
        <v>0</v>
      </c>
      <c r="AO214" s="141"/>
      <c r="AP214" s="142">
        <v>0</v>
      </c>
      <c r="AQ214" s="142">
        <v>0</v>
      </c>
      <c r="AR214" s="142">
        <v>5163</v>
      </c>
      <c r="AS214" s="142">
        <v>108893.982</v>
      </c>
      <c r="AT214" s="142">
        <v>0</v>
      </c>
      <c r="AU214" s="142">
        <v>0</v>
      </c>
      <c r="AV214" s="142">
        <v>0</v>
      </c>
      <c r="AW214" s="142">
        <v>0</v>
      </c>
      <c r="AX214" s="142">
        <v>0</v>
      </c>
      <c r="AY214" s="142">
        <v>0</v>
      </c>
      <c r="AZ214" s="142">
        <v>0</v>
      </c>
      <c r="BA214" s="142">
        <v>0</v>
      </c>
    </row>
    <row r="215" spans="1:53" s="206" customFormat="1" outlineLevel="1">
      <c r="A215" s="206" t="s">
        <v>754</v>
      </c>
      <c r="B215" s="207"/>
      <c r="C215" s="208" t="s">
        <v>755</v>
      </c>
      <c r="D215" s="222"/>
      <c r="E215" s="222"/>
      <c r="F215" s="210">
        <v>3851410.57</v>
      </c>
      <c r="G215" s="210">
        <v>3685088.38</v>
      </c>
      <c r="H215" s="230">
        <v>166322.18999999994</v>
      </c>
      <c r="I215" s="231">
        <v>4.5133840182145085E-2</v>
      </c>
      <c r="J215" s="224"/>
      <c r="K215" s="210">
        <v>8831385.1699999981</v>
      </c>
      <c r="L215" s="210">
        <v>11471488.779999997</v>
      </c>
      <c r="M215" s="230">
        <v>-2640103.6099999994</v>
      </c>
      <c r="N215" s="225">
        <v>-0.2301448103756939</v>
      </c>
      <c r="O215" s="226"/>
      <c r="P215" s="226"/>
      <c r="Q215" s="210">
        <v>8831385.1699999981</v>
      </c>
      <c r="R215" s="210">
        <v>11471488.779999997</v>
      </c>
      <c r="S215" s="230">
        <v>-2640103.6099999994</v>
      </c>
      <c r="T215" s="231">
        <v>-0.2301448103756939</v>
      </c>
      <c r="U215" s="226"/>
      <c r="V215" s="210">
        <v>42823352.469999991</v>
      </c>
      <c r="W215" s="210">
        <v>34334320.155999996</v>
      </c>
      <c r="X215" s="230">
        <v>8489032.3139999956</v>
      </c>
      <c r="Y215" s="225">
        <v>0.24724626191605309</v>
      </c>
      <c r="AA215" s="228">
        <v>1323564.0180000004</v>
      </c>
      <c r="AB215" s="229"/>
      <c r="AC215" s="210">
        <v>3609953.9489999996</v>
      </c>
      <c r="AD215" s="210">
        <v>4176446.4510000004</v>
      </c>
      <c r="AE215" s="210">
        <v>3685088.38</v>
      </c>
      <c r="AF215" s="210">
        <v>3724654.5050000004</v>
      </c>
      <c r="AG215" s="210">
        <v>3683045.4899999998</v>
      </c>
      <c r="AH215" s="210">
        <v>4795250.0600000005</v>
      </c>
      <c r="AI215" s="210">
        <v>4008572.38</v>
      </c>
      <c r="AJ215" s="210">
        <v>3760567.9270000001</v>
      </c>
      <c r="AK215" s="210">
        <v>3880641.3699999996</v>
      </c>
      <c r="AL215" s="210">
        <v>3714931.6199999996</v>
      </c>
      <c r="AM215" s="210">
        <v>3433841.78</v>
      </c>
      <c r="AN215" s="210">
        <v>2990462.1679999996</v>
      </c>
      <c r="AO215" s="229"/>
      <c r="AP215" s="210">
        <v>2296827.6199999992</v>
      </c>
      <c r="AQ215" s="210">
        <v>2683146.98</v>
      </c>
      <c r="AR215" s="210">
        <v>3851410.57</v>
      </c>
      <c r="AS215" s="210">
        <v>13026812.252</v>
      </c>
      <c r="AT215" s="210">
        <v>0</v>
      </c>
      <c r="AU215" s="210">
        <v>0</v>
      </c>
      <c r="AV215" s="210">
        <v>0</v>
      </c>
      <c r="AW215" s="210">
        <v>0</v>
      </c>
      <c r="AX215" s="210">
        <v>0</v>
      </c>
      <c r="AY215" s="210">
        <v>0</v>
      </c>
      <c r="AZ215" s="210">
        <v>0</v>
      </c>
      <c r="BA215" s="210">
        <v>0</v>
      </c>
    </row>
    <row r="216" spans="1:53" s="206" customFormat="1" ht="0.75" customHeight="1" outlineLevel="2">
      <c r="B216" s="207"/>
      <c r="C216" s="208"/>
      <c r="D216" s="222"/>
      <c r="E216" s="222"/>
      <c r="F216" s="210"/>
      <c r="G216" s="210"/>
      <c r="H216" s="230"/>
      <c r="I216" s="231"/>
      <c r="J216" s="224"/>
      <c r="K216" s="210"/>
      <c r="L216" s="210"/>
      <c r="M216" s="230"/>
      <c r="N216" s="225"/>
      <c r="O216" s="226"/>
      <c r="P216" s="226"/>
      <c r="Q216" s="210"/>
      <c r="R216" s="210"/>
      <c r="S216" s="230"/>
      <c r="T216" s="231"/>
      <c r="U216" s="226"/>
      <c r="V216" s="210"/>
      <c r="W216" s="210"/>
      <c r="X216" s="230"/>
      <c r="Y216" s="225"/>
      <c r="AA216" s="228"/>
      <c r="AB216" s="229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29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</row>
    <row r="217" spans="1:53" s="129" customFormat="1" outlineLevel="2">
      <c r="A217" s="129" t="s">
        <v>756</v>
      </c>
      <c r="B217" s="130" t="s">
        <v>757</v>
      </c>
      <c r="C217" s="131" t="s">
        <v>758</v>
      </c>
      <c r="D217" s="132"/>
      <c r="E217" s="133"/>
      <c r="F217" s="134">
        <v>4872.87</v>
      </c>
      <c r="G217" s="134">
        <v>9306.41</v>
      </c>
      <c r="H217" s="135">
        <v>-4433.54</v>
      </c>
      <c r="I217" s="136">
        <v>-0.47639637626109316</v>
      </c>
      <c r="J217" s="137"/>
      <c r="K217" s="134">
        <v>12234.18</v>
      </c>
      <c r="L217" s="134">
        <v>30402.83</v>
      </c>
      <c r="M217" s="135">
        <v>-18168.650000000001</v>
      </c>
      <c r="N217" s="136">
        <v>-0.59759732893286577</v>
      </c>
      <c r="O217" s="138"/>
      <c r="P217" s="137"/>
      <c r="Q217" s="134">
        <v>12234.18</v>
      </c>
      <c r="R217" s="134">
        <v>30402.83</v>
      </c>
      <c r="S217" s="135">
        <v>-18168.650000000001</v>
      </c>
      <c r="T217" s="136">
        <v>-0.59759732893286577</v>
      </c>
      <c r="U217" s="137"/>
      <c r="V217" s="134">
        <v>108162.41</v>
      </c>
      <c r="W217" s="134">
        <v>133697.08000000002</v>
      </c>
      <c r="X217" s="135">
        <v>-25534.670000000013</v>
      </c>
      <c r="Y217" s="136">
        <v>-0.19098898794199551</v>
      </c>
      <c r="Z217" s="139"/>
      <c r="AA217" s="140">
        <v>2401.13</v>
      </c>
      <c r="AB217" s="141"/>
      <c r="AC217" s="142">
        <v>11266.79</v>
      </c>
      <c r="AD217" s="142">
        <v>9829.630000000001</v>
      </c>
      <c r="AE217" s="142">
        <v>9306.41</v>
      </c>
      <c r="AF217" s="142">
        <v>9966.08</v>
      </c>
      <c r="AG217" s="142">
        <v>7141.4400000000005</v>
      </c>
      <c r="AH217" s="142">
        <v>5348.33</v>
      </c>
      <c r="AI217" s="142">
        <v>29453.11</v>
      </c>
      <c r="AJ217" s="142">
        <v>14690.130000000001</v>
      </c>
      <c r="AK217" s="142">
        <v>16564.189999999999</v>
      </c>
      <c r="AL217" s="142">
        <v>5387.36</v>
      </c>
      <c r="AM217" s="142">
        <v>3766.13</v>
      </c>
      <c r="AN217" s="142">
        <v>3611.46</v>
      </c>
      <c r="AO217" s="141"/>
      <c r="AP217" s="142">
        <v>4426.51</v>
      </c>
      <c r="AQ217" s="142">
        <v>2934.8</v>
      </c>
      <c r="AR217" s="142">
        <v>4872.87</v>
      </c>
      <c r="AS217" s="142">
        <v>-996.28</v>
      </c>
      <c r="AT217" s="142">
        <v>0</v>
      </c>
      <c r="AU217" s="142">
        <v>0</v>
      </c>
      <c r="AV217" s="142">
        <v>0</v>
      </c>
      <c r="AW217" s="142">
        <v>0</v>
      </c>
      <c r="AX217" s="142">
        <v>0</v>
      </c>
      <c r="AY217" s="142">
        <v>0</v>
      </c>
      <c r="AZ217" s="142">
        <v>0</v>
      </c>
      <c r="BA217" s="142">
        <v>0</v>
      </c>
    </row>
    <row r="218" spans="1:53" s="129" customFormat="1" outlineLevel="2">
      <c r="A218" s="129" t="s">
        <v>759</v>
      </c>
      <c r="B218" s="130" t="s">
        <v>760</v>
      </c>
      <c r="C218" s="131" t="s">
        <v>761</v>
      </c>
      <c r="D218" s="132"/>
      <c r="E218" s="133"/>
      <c r="F218" s="134">
        <v>76392.759999999995</v>
      </c>
      <c r="G218" s="134">
        <v>77202.820000000007</v>
      </c>
      <c r="H218" s="135">
        <v>-810.06000000001222</v>
      </c>
      <c r="I218" s="136">
        <v>-1.0492621901635357E-2</v>
      </c>
      <c r="J218" s="137"/>
      <c r="K218" s="134">
        <v>238235.19</v>
      </c>
      <c r="L218" s="134">
        <v>260200.12</v>
      </c>
      <c r="M218" s="135">
        <v>-21964.929999999993</v>
      </c>
      <c r="N218" s="136">
        <v>-8.4415526018973369E-2</v>
      </c>
      <c r="O218" s="138"/>
      <c r="P218" s="137"/>
      <c r="Q218" s="134">
        <v>238235.19</v>
      </c>
      <c r="R218" s="134">
        <v>260200.12</v>
      </c>
      <c r="S218" s="135">
        <v>-21964.929999999993</v>
      </c>
      <c r="T218" s="136">
        <v>-8.4415526018973369E-2</v>
      </c>
      <c r="U218" s="137"/>
      <c r="V218" s="134">
        <v>937019.04</v>
      </c>
      <c r="W218" s="134">
        <v>988709.78</v>
      </c>
      <c r="X218" s="135">
        <v>-51690.739999999991</v>
      </c>
      <c r="Y218" s="136">
        <v>-5.2281004037403156E-2</v>
      </c>
      <c r="Z218" s="139"/>
      <c r="AA218" s="140">
        <v>92523.07</v>
      </c>
      <c r="AB218" s="141"/>
      <c r="AC218" s="142">
        <v>102710.52</v>
      </c>
      <c r="AD218" s="142">
        <v>80286.78</v>
      </c>
      <c r="AE218" s="142">
        <v>77202.820000000007</v>
      </c>
      <c r="AF218" s="142">
        <v>74034.16</v>
      </c>
      <c r="AG218" s="142">
        <v>73359.710000000006</v>
      </c>
      <c r="AH218" s="142">
        <v>67780.759999999995</v>
      </c>
      <c r="AI218" s="142">
        <v>92117.540000000008</v>
      </c>
      <c r="AJ218" s="142">
        <v>83582.17</v>
      </c>
      <c r="AK218" s="142">
        <v>87787.520000000004</v>
      </c>
      <c r="AL218" s="142">
        <v>63915.340000000004</v>
      </c>
      <c r="AM218" s="142">
        <v>72228.17</v>
      </c>
      <c r="AN218" s="142">
        <v>83978.48</v>
      </c>
      <c r="AO218" s="141"/>
      <c r="AP218" s="142">
        <v>81238.28</v>
      </c>
      <c r="AQ218" s="142">
        <v>80604.150000000009</v>
      </c>
      <c r="AR218" s="142">
        <v>76392.759999999995</v>
      </c>
      <c r="AS218" s="142">
        <v>-5319.37</v>
      </c>
      <c r="AT218" s="142">
        <v>0</v>
      </c>
      <c r="AU218" s="142">
        <v>0</v>
      </c>
      <c r="AV218" s="142">
        <v>0</v>
      </c>
      <c r="AW218" s="142">
        <v>0</v>
      </c>
      <c r="AX218" s="142">
        <v>0</v>
      </c>
      <c r="AY218" s="142">
        <v>0</v>
      </c>
      <c r="AZ218" s="142">
        <v>0</v>
      </c>
      <c r="BA218" s="142">
        <v>0</v>
      </c>
    </row>
    <row r="219" spans="1:53" s="206" customFormat="1" outlineLevel="1">
      <c r="A219" s="206" t="s">
        <v>762</v>
      </c>
      <c r="B219" s="207"/>
      <c r="C219" s="208" t="s">
        <v>763</v>
      </c>
      <c r="D219" s="222"/>
      <c r="E219" s="222"/>
      <c r="F219" s="210">
        <v>81265.62999999999</v>
      </c>
      <c r="G219" s="210">
        <v>86509.23000000001</v>
      </c>
      <c r="H219" s="230">
        <v>-5243.6000000000204</v>
      </c>
      <c r="I219" s="231">
        <v>-6.0613185436976143E-2</v>
      </c>
      <c r="J219" s="224"/>
      <c r="K219" s="210">
        <v>250469.37</v>
      </c>
      <c r="L219" s="210">
        <v>290602.95</v>
      </c>
      <c r="M219" s="230">
        <v>-40133.580000000016</v>
      </c>
      <c r="N219" s="225">
        <v>-0.13810451683301914</v>
      </c>
      <c r="O219" s="226"/>
      <c r="P219" s="226"/>
      <c r="Q219" s="210">
        <v>250469.37</v>
      </c>
      <c r="R219" s="210">
        <v>290602.95</v>
      </c>
      <c r="S219" s="230">
        <v>-40133.580000000016</v>
      </c>
      <c r="T219" s="231">
        <v>-0.13810451683301914</v>
      </c>
      <c r="U219" s="226"/>
      <c r="V219" s="210">
        <v>1045181.45</v>
      </c>
      <c r="W219" s="210">
        <v>1122406.8599999999</v>
      </c>
      <c r="X219" s="230">
        <v>-77225.409999999916</v>
      </c>
      <c r="Y219" s="225">
        <v>-6.8803401647064E-2</v>
      </c>
      <c r="AA219" s="228">
        <v>94924.200000000012</v>
      </c>
      <c r="AB219" s="229"/>
      <c r="AC219" s="210">
        <v>113977.31</v>
      </c>
      <c r="AD219" s="210">
        <v>90116.41</v>
      </c>
      <c r="AE219" s="210">
        <v>86509.23000000001</v>
      </c>
      <c r="AF219" s="210">
        <v>84000.24</v>
      </c>
      <c r="AG219" s="210">
        <v>80501.150000000009</v>
      </c>
      <c r="AH219" s="210">
        <v>73129.09</v>
      </c>
      <c r="AI219" s="210">
        <v>121570.65000000001</v>
      </c>
      <c r="AJ219" s="210">
        <v>98272.3</v>
      </c>
      <c r="AK219" s="210">
        <v>104351.71</v>
      </c>
      <c r="AL219" s="210">
        <v>69302.7</v>
      </c>
      <c r="AM219" s="210">
        <v>75994.3</v>
      </c>
      <c r="AN219" s="210">
        <v>87589.94</v>
      </c>
      <c r="AO219" s="229"/>
      <c r="AP219" s="210">
        <v>85664.79</v>
      </c>
      <c r="AQ219" s="210">
        <v>83538.950000000012</v>
      </c>
      <c r="AR219" s="210">
        <v>81265.62999999999</v>
      </c>
      <c r="AS219" s="210">
        <v>-6315.65</v>
      </c>
      <c r="AT219" s="210">
        <v>0</v>
      </c>
      <c r="AU219" s="210">
        <v>0</v>
      </c>
      <c r="AV219" s="210">
        <v>0</v>
      </c>
      <c r="AW219" s="210">
        <v>0</v>
      </c>
      <c r="AX219" s="210">
        <v>0</v>
      </c>
      <c r="AY219" s="210">
        <v>0</v>
      </c>
      <c r="AZ219" s="210">
        <v>0</v>
      </c>
      <c r="BA219" s="210">
        <v>0</v>
      </c>
    </row>
    <row r="220" spans="1:53" s="206" customFormat="1" ht="0.75" customHeight="1" outlineLevel="2">
      <c r="B220" s="207"/>
      <c r="C220" s="208"/>
      <c r="D220" s="222"/>
      <c r="E220" s="222"/>
      <c r="F220" s="210"/>
      <c r="G220" s="210"/>
      <c r="H220" s="230"/>
      <c r="I220" s="231"/>
      <c r="J220" s="224"/>
      <c r="K220" s="210"/>
      <c r="L220" s="210"/>
      <c r="M220" s="230"/>
      <c r="N220" s="225"/>
      <c r="O220" s="226"/>
      <c r="P220" s="226"/>
      <c r="Q220" s="210"/>
      <c r="R220" s="210"/>
      <c r="S220" s="230"/>
      <c r="T220" s="231"/>
      <c r="U220" s="226"/>
      <c r="V220" s="210"/>
      <c r="W220" s="210"/>
      <c r="X220" s="230"/>
      <c r="Y220" s="225"/>
      <c r="AA220" s="228"/>
      <c r="AB220" s="229"/>
      <c r="AC220" s="210"/>
      <c r="AD220" s="210"/>
      <c r="AE220" s="210"/>
      <c r="AF220" s="210"/>
      <c r="AG220" s="210"/>
      <c r="AH220" s="210"/>
      <c r="AI220" s="210"/>
      <c r="AJ220" s="210"/>
      <c r="AK220" s="210"/>
      <c r="AL220" s="210"/>
      <c r="AM220" s="210"/>
      <c r="AN220" s="210"/>
      <c r="AO220" s="229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</row>
    <row r="221" spans="1:53" s="129" customFormat="1" outlineLevel="2">
      <c r="A221" s="129" t="s">
        <v>764</v>
      </c>
      <c r="B221" s="130" t="s">
        <v>765</v>
      </c>
      <c r="C221" s="131" t="s">
        <v>506</v>
      </c>
      <c r="D221" s="132"/>
      <c r="E221" s="133"/>
      <c r="F221" s="134">
        <v>164312.51</v>
      </c>
      <c r="G221" s="134">
        <v>171940.54</v>
      </c>
      <c r="H221" s="135">
        <v>-7628.0299999999988</v>
      </c>
      <c r="I221" s="136">
        <v>-4.4364348279934442E-2</v>
      </c>
      <c r="J221" s="137"/>
      <c r="K221" s="134">
        <v>347401.09499999997</v>
      </c>
      <c r="L221" s="134">
        <v>260168.21</v>
      </c>
      <c r="M221" s="135">
        <v>87232.88499999998</v>
      </c>
      <c r="N221" s="136">
        <v>0.33529417371937942</v>
      </c>
      <c r="O221" s="138"/>
      <c r="P221" s="137"/>
      <c r="Q221" s="134">
        <v>347401.09499999997</v>
      </c>
      <c r="R221" s="134">
        <v>260168.21</v>
      </c>
      <c r="S221" s="135">
        <v>87232.88499999998</v>
      </c>
      <c r="T221" s="136">
        <v>0.33529417371937942</v>
      </c>
      <c r="U221" s="137"/>
      <c r="V221" s="134">
        <v>1101195.4449999998</v>
      </c>
      <c r="W221" s="134">
        <v>929768.02</v>
      </c>
      <c r="X221" s="135">
        <v>171427.42499999981</v>
      </c>
      <c r="Y221" s="136">
        <v>0.1843765555627519</v>
      </c>
      <c r="Z221" s="139"/>
      <c r="AA221" s="140">
        <v>32560.31</v>
      </c>
      <c r="AB221" s="141"/>
      <c r="AC221" s="142">
        <v>119370.81</v>
      </c>
      <c r="AD221" s="142">
        <v>-31143.14</v>
      </c>
      <c r="AE221" s="142">
        <v>171940.54</v>
      </c>
      <c r="AF221" s="142">
        <v>45801.279999999999</v>
      </c>
      <c r="AG221" s="142">
        <v>56730.26</v>
      </c>
      <c r="AH221" s="142">
        <v>119240.5</v>
      </c>
      <c r="AI221" s="142">
        <v>101331.77</v>
      </c>
      <c r="AJ221" s="142">
        <v>156452.85</v>
      </c>
      <c r="AK221" s="142">
        <v>43080.22</v>
      </c>
      <c r="AL221" s="142">
        <v>119111.81</v>
      </c>
      <c r="AM221" s="142">
        <v>140151.82</v>
      </c>
      <c r="AN221" s="142">
        <v>-28106.16</v>
      </c>
      <c r="AO221" s="141"/>
      <c r="AP221" s="142">
        <v>157962.96</v>
      </c>
      <c r="AQ221" s="142">
        <v>25125.625</v>
      </c>
      <c r="AR221" s="142">
        <v>164312.51</v>
      </c>
      <c r="AS221" s="142">
        <v>-431303.8</v>
      </c>
      <c r="AT221" s="142">
        <v>0</v>
      </c>
      <c r="AU221" s="142">
        <v>0</v>
      </c>
      <c r="AV221" s="142">
        <v>0</v>
      </c>
      <c r="AW221" s="142">
        <v>0</v>
      </c>
      <c r="AX221" s="142">
        <v>0</v>
      </c>
      <c r="AY221" s="142">
        <v>0</v>
      </c>
      <c r="AZ221" s="142">
        <v>0</v>
      </c>
      <c r="BA221" s="142">
        <v>0</v>
      </c>
    </row>
    <row r="222" spans="1:53" s="129" customFormat="1" outlineLevel="2">
      <c r="A222" s="129" t="s">
        <v>766</v>
      </c>
      <c r="B222" s="130" t="s">
        <v>767</v>
      </c>
      <c r="C222" s="131" t="s">
        <v>768</v>
      </c>
      <c r="D222" s="132"/>
      <c r="E222" s="133"/>
      <c r="F222" s="134">
        <v>296.04000000000002</v>
      </c>
      <c r="G222" s="134">
        <v>-4.34</v>
      </c>
      <c r="H222" s="135">
        <v>300.38</v>
      </c>
      <c r="I222" s="136" t="s">
        <v>241</v>
      </c>
      <c r="J222" s="137"/>
      <c r="K222" s="134">
        <v>517.06000000000006</v>
      </c>
      <c r="L222" s="134">
        <v>88.86</v>
      </c>
      <c r="M222" s="135">
        <v>428.20000000000005</v>
      </c>
      <c r="N222" s="136">
        <v>4.8188161152374525</v>
      </c>
      <c r="O222" s="138"/>
      <c r="P222" s="137"/>
      <c r="Q222" s="134">
        <v>517.06000000000006</v>
      </c>
      <c r="R222" s="134">
        <v>88.86</v>
      </c>
      <c r="S222" s="135">
        <v>428.20000000000005</v>
      </c>
      <c r="T222" s="136">
        <v>4.8188161152374525</v>
      </c>
      <c r="U222" s="137"/>
      <c r="V222" s="134">
        <v>8951.33</v>
      </c>
      <c r="W222" s="134">
        <v>1023.2800000000001</v>
      </c>
      <c r="X222" s="135">
        <v>7928.05</v>
      </c>
      <c r="Y222" s="136">
        <v>7.7476839183801109</v>
      </c>
      <c r="Z222" s="139"/>
      <c r="AA222" s="140">
        <v>380.86</v>
      </c>
      <c r="AB222" s="141"/>
      <c r="AC222" s="142">
        <v>88.86</v>
      </c>
      <c r="AD222" s="142">
        <v>4.34</v>
      </c>
      <c r="AE222" s="142">
        <v>-4.34</v>
      </c>
      <c r="AF222" s="142">
        <v>200.11</v>
      </c>
      <c r="AG222" s="142">
        <v>69.37</v>
      </c>
      <c r="AH222" s="142">
        <v>27.52</v>
      </c>
      <c r="AI222" s="142">
        <v>157.74</v>
      </c>
      <c r="AJ222" s="142">
        <v>0</v>
      </c>
      <c r="AK222" s="142">
        <v>199.29</v>
      </c>
      <c r="AL222" s="142">
        <v>1165.97</v>
      </c>
      <c r="AM222" s="142">
        <v>0</v>
      </c>
      <c r="AN222" s="142">
        <v>6614.27</v>
      </c>
      <c r="AO222" s="141"/>
      <c r="AP222" s="142">
        <v>0</v>
      </c>
      <c r="AQ222" s="142">
        <v>221.02</v>
      </c>
      <c r="AR222" s="142">
        <v>296.04000000000002</v>
      </c>
      <c r="AS222" s="142">
        <v>0</v>
      </c>
      <c r="AT222" s="142">
        <v>0</v>
      </c>
      <c r="AU222" s="142">
        <v>0</v>
      </c>
      <c r="AV222" s="142">
        <v>0</v>
      </c>
      <c r="AW222" s="142">
        <v>0</v>
      </c>
      <c r="AX222" s="142">
        <v>0</v>
      </c>
      <c r="AY222" s="142">
        <v>0</v>
      </c>
      <c r="AZ222" s="142">
        <v>0</v>
      </c>
      <c r="BA222" s="142">
        <v>0</v>
      </c>
    </row>
    <row r="223" spans="1:53" s="129" customFormat="1" outlineLevel="2">
      <c r="A223" s="129" t="s">
        <v>769</v>
      </c>
      <c r="B223" s="130" t="s">
        <v>770</v>
      </c>
      <c r="C223" s="131" t="s">
        <v>771</v>
      </c>
      <c r="D223" s="132"/>
      <c r="E223" s="133"/>
      <c r="F223" s="134">
        <v>15564.220000000001</v>
      </c>
      <c r="G223" s="134">
        <v>19734.79</v>
      </c>
      <c r="H223" s="135">
        <v>-4170.57</v>
      </c>
      <c r="I223" s="136">
        <v>-0.21133085277319899</v>
      </c>
      <c r="J223" s="137"/>
      <c r="K223" s="134">
        <v>45118.87</v>
      </c>
      <c r="L223" s="134">
        <v>47119.81</v>
      </c>
      <c r="M223" s="135">
        <v>-2000.9399999999951</v>
      </c>
      <c r="N223" s="136">
        <v>-4.2464942027567495E-2</v>
      </c>
      <c r="O223" s="138"/>
      <c r="P223" s="137"/>
      <c r="Q223" s="134">
        <v>45118.87</v>
      </c>
      <c r="R223" s="134">
        <v>47119.81</v>
      </c>
      <c r="S223" s="135">
        <v>-2000.9399999999951</v>
      </c>
      <c r="T223" s="136">
        <v>-4.2464942027567495E-2</v>
      </c>
      <c r="U223" s="137"/>
      <c r="V223" s="134">
        <v>214928.59</v>
      </c>
      <c r="W223" s="134">
        <v>195579.07</v>
      </c>
      <c r="X223" s="135">
        <v>19349.51999999999</v>
      </c>
      <c r="Y223" s="136">
        <v>9.8934512777875405E-2</v>
      </c>
      <c r="Z223" s="139"/>
      <c r="AA223" s="140">
        <v>11440.37</v>
      </c>
      <c r="AB223" s="141"/>
      <c r="AC223" s="142">
        <v>17032.240000000002</v>
      </c>
      <c r="AD223" s="142">
        <v>10352.780000000001</v>
      </c>
      <c r="AE223" s="142">
        <v>19734.79</v>
      </c>
      <c r="AF223" s="142">
        <v>7917.43</v>
      </c>
      <c r="AG223" s="142">
        <v>15056.67</v>
      </c>
      <c r="AH223" s="142">
        <v>19732.990000000002</v>
      </c>
      <c r="AI223" s="142">
        <v>21312.850000000002</v>
      </c>
      <c r="AJ223" s="142">
        <v>20491.63</v>
      </c>
      <c r="AK223" s="142">
        <v>23076.799999999999</v>
      </c>
      <c r="AL223" s="142">
        <v>18756.59</v>
      </c>
      <c r="AM223" s="142">
        <v>22427.88</v>
      </c>
      <c r="AN223" s="142">
        <v>21036.880000000001</v>
      </c>
      <c r="AO223" s="141"/>
      <c r="AP223" s="142">
        <v>17820.62</v>
      </c>
      <c r="AQ223" s="142">
        <v>11734.03</v>
      </c>
      <c r="AR223" s="142">
        <v>15564.220000000001</v>
      </c>
      <c r="AS223" s="142">
        <v>0</v>
      </c>
      <c r="AT223" s="142">
        <v>0</v>
      </c>
      <c r="AU223" s="142">
        <v>0</v>
      </c>
      <c r="AV223" s="142">
        <v>0</v>
      </c>
      <c r="AW223" s="142">
        <v>0</v>
      </c>
      <c r="AX223" s="142">
        <v>0</v>
      </c>
      <c r="AY223" s="142">
        <v>0</v>
      </c>
      <c r="AZ223" s="142">
        <v>0</v>
      </c>
      <c r="BA223" s="142">
        <v>0</v>
      </c>
    </row>
    <row r="224" spans="1:53" s="129" customFormat="1" outlineLevel="2">
      <c r="A224" s="129" t="s">
        <v>772</v>
      </c>
      <c r="B224" s="130" t="s">
        <v>773</v>
      </c>
      <c r="C224" s="131" t="s">
        <v>706</v>
      </c>
      <c r="D224" s="132"/>
      <c r="E224" s="133"/>
      <c r="F224" s="134">
        <v>71718.430000000008</v>
      </c>
      <c r="G224" s="134">
        <v>54629.08</v>
      </c>
      <c r="H224" s="135">
        <v>17089.350000000006</v>
      </c>
      <c r="I224" s="136">
        <v>0.3128251473391096</v>
      </c>
      <c r="J224" s="137"/>
      <c r="K224" s="134">
        <v>197679.04</v>
      </c>
      <c r="L224" s="134">
        <v>174234.61000000002</v>
      </c>
      <c r="M224" s="135">
        <v>23444.429999999993</v>
      </c>
      <c r="N224" s="136">
        <v>0.13455667619653747</v>
      </c>
      <c r="O224" s="138"/>
      <c r="P224" s="137"/>
      <c r="Q224" s="134">
        <v>197679.04</v>
      </c>
      <c r="R224" s="134">
        <v>174234.61000000002</v>
      </c>
      <c r="S224" s="135">
        <v>23444.429999999993</v>
      </c>
      <c r="T224" s="136">
        <v>0.13455667619653747</v>
      </c>
      <c r="U224" s="137"/>
      <c r="V224" s="134">
        <v>1131697.1499999999</v>
      </c>
      <c r="W224" s="134">
        <v>563955.9</v>
      </c>
      <c r="X224" s="135">
        <v>567741.24999999988</v>
      </c>
      <c r="Y224" s="136">
        <v>1.0067121383072681</v>
      </c>
      <c r="Z224" s="139"/>
      <c r="AA224" s="140">
        <v>26554.07</v>
      </c>
      <c r="AB224" s="141"/>
      <c r="AC224" s="142">
        <v>55679.360000000001</v>
      </c>
      <c r="AD224" s="142">
        <v>63926.17</v>
      </c>
      <c r="AE224" s="142">
        <v>54629.08</v>
      </c>
      <c r="AF224" s="142">
        <v>165617.84</v>
      </c>
      <c r="AG224" s="142">
        <v>119627.97</v>
      </c>
      <c r="AH224" s="142">
        <v>106352.62</v>
      </c>
      <c r="AI224" s="142">
        <v>124067.61</v>
      </c>
      <c r="AJ224" s="142">
        <v>223038.55000000002</v>
      </c>
      <c r="AK224" s="142">
        <v>56334.35</v>
      </c>
      <c r="AL224" s="142">
        <v>32191.15</v>
      </c>
      <c r="AM224" s="142">
        <v>67374</v>
      </c>
      <c r="AN224" s="142">
        <v>39414.020000000004</v>
      </c>
      <c r="AO224" s="141"/>
      <c r="AP224" s="142">
        <v>43514.64</v>
      </c>
      <c r="AQ224" s="142">
        <v>82445.97</v>
      </c>
      <c r="AR224" s="142">
        <v>71718.430000000008</v>
      </c>
      <c r="AS224" s="142">
        <v>-18707.43</v>
      </c>
      <c r="AT224" s="142">
        <v>0</v>
      </c>
      <c r="AU224" s="142">
        <v>0</v>
      </c>
      <c r="AV224" s="142">
        <v>0</v>
      </c>
      <c r="AW224" s="142">
        <v>0</v>
      </c>
      <c r="AX224" s="142">
        <v>0</v>
      </c>
      <c r="AY224" s="142">
        <v>0</v>
      </c>
      <c r="AZ224" s="142">
        <v>0</v>
      </c>
      <c r="BA224" s="142">
        <v>0</v>
      </c>
    </row>
    <row r="225" spans="1:53" s="129" customFormat="1" outlineLevel="2">
      <c r="A225" s="129" t="s">
        <v>774</v>
      </c>
      <c r="B225" s="130" t="s">
        <v>775</v>
      </c>
      <c r="C225" s="131" t="s">
        <v>709</v>
      </c>
      <c r="D225" s="132"/>
      <c r="E225" s="133"/>
      <c r="F225" s="134">
        <v>10139.200000000001</v>
      </c>
      <c r="G225" s="134">
        <v>7723.09</v>
      </c>
      <c r="H225" s="135">
        <v>2416.1100000000006</v>
      </c>
      <c r="I225" s="136">
        <v>0.312842398573628</v>
      </c>
      <c r="J225" s="137"/>
      <c r="K225" s="134">
        <v>31140.760000000002</v>
      </c>
      <c r="L225" s="134">
        <v>24921.14</v>
      </c>
      <c r="M225" s="135">
        <v>6219.6200000000026</v>
      </c>
      <c r="N225" s="136">
        <v>0.24957205007475591</v>
      </c>
      <c r="O225" s="138"/>
      <c r="P225" s="137"/>
      <c r="Q225" s="134">
        <v>31140.760000000002</v>
      </c>
      <c r="R225" s="134">
        <v>24921.14</v>
      </c>
      <c r="S225" s="135">
        <v>6219.6200000000026</v>
      </c>
      <c r="T225" s="136">
        <v>0.24957205007475591</v>
      </c>
      <c r="U225" s="137"/>
      <c r="V225" s="134">
        <v>129937.01000000001</v>
      </c>
      <c r="W225" s="134">
        <v>103766.46</v>
      </c>
      <c r="X225" s="135">
        <v>26170.550000000003</v>
      </c>
      <c r="Y225" s="136">
        <v>0.2522062523863684</v>
      </c>
      <c r="Z225" s="139"/>
      <c r="AA225" s="140">
        <v>13425.62</v>
      </c>
      <c r="AB225" s="141"/>
      <c r="AC225" s="142">
        <v>5633.1900000000005</v>
      </c>
      <c r="AD225" s="142">
        <v>11564.86</v>
      </c>
      <c r="AE225" s="142">
        <v>7723.09</v>
      </c>
      <c r="AF225" s="142">
        <v>7588.01</v>
      </c>
      <c r="AG225" s="142">
        <v>9723.86</v>
      </c>
      <c r="AH225" s="142">
        <v>9591.35</v>
      </c>
      <c r="AI225" s="142">
        <v>11871.64</v>
      </c>
      <c r="AJ225" s="142">
        <v>8559.11</v>
      </c>
      <c r="AK225" s="142">
        <v>3167.4</v>
      </c>
      <c r="AL225" s="142">
        <v>3554.2200000000003</v>
      </c>
      <c r="AM225" s="142">
        <v>30849.98</v>
      </c>
      <c r="AN225" s="142">
        <v>13890.68</v>
      </c>
      <c r="AO225" s="141"/>
      <c r="AP225" s="142">
        <v>5722.17</v>
      </c>
      <c r="AQ225" s="142">
        <v>15279.39</v>
      </c>
      <c r="AR225" s="142">
        <v>10139.200000000001</v>
      </c>
      <c r="AS225" s="142">
        <v>-51.47</v>
      </c>
      <c r="AT225" s="142">
        <v>0</v>
      </c>
      <c r="AU225" s="142">
        <v>0</v>
      </c>
      <c r="AV225" s="142">
        <v>0</v>
      </c>
      <c r="AW225" s="142">
        <v>0</v>
      </c>
      <c r="AX225" s="142">
        <v>0</v>
      </c>
      <c r="AY225" s="142">
        <v>0</v>
      </c>
      <c r="AZ225" s="142">
        <v>0</v>
      </c>
      <c r="BA225" s="142">
        <v>0</v>
      </c>
    </row>
    <row r="226" spans="1:53" s="129" customFormat="1" outlineLevel="2">
      <c r="A226" s="129" t="s">
        <v>776</v>
      </c>
      <c r="B226" s="130" t="s">
        <v>777</v>
      </c>
      <c r="C226" s="131" t="s">
        <v>778</v>
      </c>
      <c r="D226" s="132"/>
      <c r="E226" s="133"/>
      <c r="F226" s="134">
        <v>14566.77</v>
      </c>
      <c r="G226" s="134">
        <v>9165.32</v>
      </c>
      <c r="H226" s="135">
        <v>5401.4500000000007</v>
      </c>
      <c r="I226" s="136">
        <v>0.58933566967656348</v>
      </c>
      <c r="J226" s="137"/>
      <c r="K226" s="134">
        <v>30039.344000000001</v>
      </c>
      <c r="L226" s="134">
        <v>27931.08</v>
      </c>
      <c r="M226" s="135">
        <v>2108.2639999999992</v>
      </c>
      <c r="N226" s="136">
        <v>7.5480933784157253E-2</v>
      </c>
      <c r="O226" s="138"/>
      <c r="P226" s="137"/>
      <c r="Q226" s="134">
        <v>30039.344000000001</v>
      </c>
      <c r="R226" s="134">
        <v>27931.08</v>
      </c>
      <c r="S226" s="135">
        <v>2108.2639999999992</v>
      </c>
      <c r="T226" s="136">
        <v>7.5480933784157253E-2</v>
      </c>
      <c r="U226" s="137"/>
      <c r="V226" s="134">
        <v>86050.623999999996</v>
      </c>
      <c r="W226" s="134">
        <v>132250.02000000002</v>
      </c>
      <c r="X226" s="135">
        <v>-46199.396000000022</v>
      </c>
      <c r="Y226" s="136">
        <v>-0.34933375435406372</v>
      </c>
      <c r="Z226" s="139"/>
      <c r="AA226" s="140">
        <v>8729.76</v>
      </c>
      <c r="AB226" s="141"/>
      <c r="AC226" s="142">
        <v>12259.24</v>
      </c>
      <c r="AD226" s="142">
        <v>6506.52</v>
      </c>
      <c r="AE226" s="142">
        <v>9165.32</v>
      </c>
      <c r="AF226" s="142">
        <v>6574.85</v>
      </c>
      <c r="AG226" s="142">
        <v>5939.46</v>
      </c>
      <c r="AH226" s="142">
        <v>7602.49</v>
      </c>
      <c r="AI226" s="142">
        <v>9040.23</v>
      </c>
      <c r="AJ226" s="142">
        <v>4497.22</v>
      </c>
      <c r="AK226" s="142">
        <v>1886.28</v>
      </c>
      <c r="AL226" s="142">
        <v>7675.02</v>
      </c>
      <c r="AM226" s="142">
        <v>7380.37</v>
      </c>
      <c r="AN226" s="142">
        <v>5415.36</v>
      </c>
      <c r="AO226" s="141"/>
      <c r="AP226" s="142">
        <v>5540.3</v>
      </c>
      <c r="AQ226" s="142">
        <v>9932.2740000000013</v>
      </c>
      <c r="AR226" s="142">
        <v>14566.77</v>
      </c>
      <c r="AS226" s="142">
        <v>686.37</v>
      </c>
      <c r="AT226" s="142">
        <v>0</v>
      </c>
      <c r="AU226" s="142">
        <v>0</v>
      </c>
      <c r="AV226" s="142">
        <v>0</v>
      </c>
      <c r="AW226" s="142">
        <v>0</v>
      </c>
      <c r="AX226" s="142">
        <v>0</v>
      </c>
      <c r="AY226" s="142">
        <v>0</v>
      </c>
      <c r="AZ226" s="142">
        <v>0</v>
      </c>
      <c r="BA226" s="142">
        <v>0</v>
      </c>
    </row>
    <row r="227" spans="1:53" s="129" customFormat="1" outlineLevel="2">
      <c r="A227" s="129" t="s">
        <v>779</v>
      </c>
      <c r="B227" s="130" t="s">
        <v>780</v>
      </c>
      <c r="C227" s="131" t="s">
        <v>781</v>
      </c>
      <c r="D227" s="132"/>
      <c r="E227" s="133"/>
      <c r="F227" s="134">
        <v>129038.63</v>
      </c>
      <c r="G227" s="134">
        <v>98913.52</v>
      </c>
      <c r="H227" s="135">
        <v>30125.11</v>
      </c>
      <c r="I227" s="136">
        <v>0.3045600844050439</v>
      </c>
      <c r="J227" s="137"/>
      <c r="K227" s="134">
        <v>344708.00099999999</v>
      </c>
      <c r="L227" s="134">
        <v>319928.84000000003</v>
      </c>
      <c r="M227" s="135">
        <v>24779.160999999964</v>
      </c>
      <c r="N227" s="136">
        <v>7.7452101536078968E-2</v>
      </c>
      <c r="O227" s="138"/>
      <c r="P227" s="137"/>
      <c r="Q227" s="134">
        <v>344708.00099999999</v>
      </c>
      <c r="R227" s="134">
        <v>319928.84000000003</v>
      </c>
      <c r="S227" s="135">
        <v>24779.160999999964</v>
      </c>
      <c r="T227" s="136">
        <v>7.7452101536078968E-2</v>
      </c>
      <c r="U227" s="137"/>
      <c r="V227" s="134">
        <v>1259918.061</v>
      </c>
      <c r="W227" s="134">
        <v>1176941.9200000002</v>
      </c>
      <c r="X227" s="135">
        <v>82976.140999999829</v>
      </c>
      <c r="Y227" s="136">
        <v>7.0501474703186559E-2</v>
      </c>
      <c r="Z227" s="139"/>
      <c r="AA227" s="140">
        <v>62242.9</v>
      </c>
      <c r="AB227" s="141"/>
      <c r="AC227" s="142">
        <v>111992.06</v>
      </c>
      <c r="AD227" s="142">
        <v>109023.26000000001</v>
      </c>
      <c r="AE227" s="142">
        <v>98913.52</v>
      </c>
      <c r="AF227" s="142">
        <v>109907.11</v>
      </c>
      <c r="AG227" s="142">
        <v>108669.08</v>
      </c>
      <c r="AH227" s="142">
        <v>76364.02</v>
      </c>
      <c r="AI227" s="142">
        <v>83023.199999999997</v>
      </c>
      <c r="AJ227" s="142">
        <v>115640.14</v>
      </c>
      <c r="AK227" s="142">
        <v>101772.53</v>
      </c>
      <c r="AL227" s="142">
        <v>120653.06</v>
      </c>
      <c r="AM227" s="142">
        <v>84239.98</v>
      </c>
      <c r="AN227" s="142">
        <v>114940.94</v>
      </c>
      <c r="AO227" s="141"/>
      <c r="AP227" s="142">
        <v>113121.07</v>
      </c>
      <c r="AQ227" s="142">
        <v>102548.30100000001</v>
      </c>
      <c r="AR227" s="142">
        <v>129038.63</v>
      </c>
      <c r="AS227" s="142">
        <v>-23988.87</v>
      </c>
      <c r="AT227" s="142">
        <v>0</v>
      </c>
      <c r="AU227" s="142">
        <v>0</v>
      </c>
      <c r="AV227" s="142">
        <v>0</v>
      </c>
      <c r="AW227" s="142">
        <v>0</v>
      </c>
      <c r="AX227" s="142">
        <v>0</v>
      </c>
      <c r="AY227" s="142">
        <v>0</v>
      </c>
      <c r="AZ227" s="142">
        <v>0</v>
      </c>
      <c r="BA227" s="142">
        <v>0</v>
      </c>
    </row>
    <row r="228" spans="1:53" s="129" customFormat="1" outlineLevel="2">
      <c r="A228" s="129" t="s">
        <v>782</v>
      </c>
      <c r="B228" s="130" t="s">
        <v>783</v>
      </c>
      <c r="C228" s="131" t="s">
        <v>784</v>
      </c>
      <c r="D228" s="132"/>
      <c r="E228" s="133"/>
      <c r="F228" s="134">
        <v>11553.460000000001</v>
      </c>
      <c r="G228" s="134">
        <v>8639.25</v>
      </c>
      <c r="H228" s="135">
        <v>2914.2100000000009</v>
      </c>
      <c r="I228" s="136">
        <v>0.33732210550684388</v>
      </c>
      <c r="J228" s="137"/>
      <c r="K228" s="134">
        <v>37031.582999999999</v>
      </c>
      <c r="L228" s="134">
        <v>34578.300000000003</v>
      </c>
      <c r="M228" s="135">
        <v>2453.2829999999958</v>
      </c>
      <c r="N228" s="136">
        <v>7.0948629631878826E-2</v>
      </c>
      <c r="O228" s="138"/>
      <c r="P228" s="137"/>
      <c r="Q228" s="134">
        <v>37031.582999999999</v>
      </c>
      <c r="R228" s="134">
        <v>34578.300000000003</v>
      </c>
      <c r="S228" s="135">
        <v>2453.2829999999958</v>
      </c>
      <c r="T228" s="136">
        <v>7.0948629631878826E-2</v>
      </c>
      <c r="U228" s="137"/>
      <c r="V228" s="134">
        <v>142579.95299999998</v>
      </c>
      <c r="W228" s="134">
        <v>124641.75</v>
      </c>
      <c r="X228" s="135">
        <v>17938.20299999998</v>
      </c>
      <c r="Y228" s="136">
        <v>0.14391809325526944</v>
      </c>
      <c r="Z228" s="139"/>
      <c r="AA228" s="140">
        <v>4898.07</v>
      </c>
      <c r="AB228" s="141"/>
      <c r="AC228" s="142">
        <v>15963.07</v>
      </c>
      <c r="AD228" s="142">
        <v>9975.98</v>
      </c>
      <c r="AE228" s="142">
        <v>8639.25</v>
      </c>
      <c r="AF228" s="142">
        <v>9699.3700000000008</v>
      </c>
      <c r="AG228" s="142">
        <v>9323.99</v>
      </c>
      <c r="AH228" s="142">
        <v>9465.34</v>
      </c>
      <c r="AI228" s="142">
        <v>14776.03</v>
      </c>
      <c r="AJ228" s="142">
        <v>13691.83</v>
      </c>
      <c r="AK228" s="142">
        <v>12562.78</v>
      </c>
      <c r="AL228" s="142">
        <v>14353.5</v>
      </c>
      <c r="AM228" s="142">
        <v>10995.75</v>
      </c>
      <c r="AN228" s="142">
        <v>10679.78</v>
      </c>
      <c r="AO228" s="141"/>
      <c r="AP228" s="142">
        <v>12869.960000000001</v>
      </c>
      <c r="AQ228" s="142">
        <v>12608.163</v>
      </c>
      <c r="AR228" s="142">
        <v>11553.460000000001</v>
      </c>
      <c r="AS228" s="142">
        <v>-2814.26</v>
      </c>
      <c r="AT228" s="142">
        <v>0</v>
      </c>
      <c r="AU228" s="142">
        <v>0</v>
      </c>
      <c r="AV228" s="142">
        <v>0</v>
      </c>
      <c r="AW228" s="142">
        <v>0</v>
      </c>
      <c r="AX228" s="142">
        <v>0</v>
      </c>
      <c r="AY228" s="142">
        <v>0</v>
      </c>
      <c r="AZ228" s="142">
        <v>0</v>
      </c>
      <c r="BA228" s="142">
        <v>0</v>
      </c>
    </row>
    <row r="229" spans="1:53" s="129" customFormat="1" outlineLevel="2">
      <c r="A229" s="129" t="s">
        <v>785</v>
      </c>
      <c r="B229" s="130" t="s">
        <v>786</v>
      </c>
      <c r="C229" s="131" t="s">
        <v>787</v>
      </c>
      <c r="D229" s="132"/>
      <c r="E229" s="133"/>
      <c r="F229" s="134">
        <v>399655.87</v>
      </c>
      <c r="G229" s="134">
        <v>485467.88799999998</v>
      </c>
      <c r="H229" s="135">
        <v>-85812.017999999982</v>
      </c>
      <c r="I229" s="136">
        <v>-0.17676147098734568</v>
      </c>
      <c r="J229" s="137"/>
      <c r="K229" s="134">
        <v>761044.15</v>
      </c>
      <c r="L229" s="134">
        <v>503216.9</v>
      </c>
      <c r="M229" s="135">
        <v>257827.25</v>
      </c>
      <c r="N229" s="136">
        <v>0.51235809051723025</v>
      </c>
      <c r="O229" s="138"/>
      <c r="P229" s="137"/>
      <c r="Q229" s="134">
        <v>761044.15</v>
      </c>
      <c r="R229" s="134">
        <v>503216.9</v>
      </c>
      <c r="S229" s="135">
        <v>257827.25</v>
      </c>
      <c r="T229" s="136">
        <v>0.51235809051723025</v>
      </c>
      <c r="U229" s="137"/>
      <c r="V229" s="134">
        <v>5149328.7750000004</v>
      </c>
      <c r="W229" s="134">
        <v>4022894.824</v>
      </c>
      <c r="X229" s="135">
        <v>1126433.9510000004</v>
      </c>
      <c r="Y229" s="136">
        <v>0.28000581677648162</v>
      </c>
      <c r="Z229" s="139"/>
      <c r="AA229" s="140">
        <v>827464.25800000003</v>
      </c>
      <c r="AB229" s="141"/>
      <c r="AC229" s="142">
        <v>-351989.10800000001</v>
      </c>
      <c r="AD229" s="142">
        <v>369738.12</v>
      </c>
      <c r="AE229" s="142">
        <v>485467.88799999998</v>
      </c>
      <c r="AF229" s="142">
        <v>229228.31</v>
      </c>
      <c r="AG229" s="142">
        <v>360960.5</v>
      </c>
      <c r="AH229" s="142">
        <v>290453.03499999997</v>
      </c>
      <c r="AI229" s="142">
        <v>326989.81</v>
      </c>
      <c r="AJ229" s="142">
        <v>452007.89</v>
      </c>
      <c r="AK229" s="142">
        <v>924252.68</v>
      </c>
      <c r="AL229" s="142">
        <v>74217.22</v>
      </c>
      <c r="AM229" s="142">
        <v>495712.71</v>
      </c>
      <c r="AN229" s="142">
        <v>1234462.47</v>
      </c>
      <c r="AO229" s="141"/>
      <c r="AP229" s="142">
        <v>-53838.86</v>
      </c>
      <c r="AQ229" s="142">
        <v>415227.14</v>
      </c>
      <c r="AR229" s="142">
        <v>399655.87</v>
      </c>
      <c r="AS229" s="142">
        <v>-250066.36000000002</v>
      </c>
      <c r="AT229" s="142">
        <v>0</v>
      </c>
      <c r="AU229" s="142">
        <v>0</v>
      </c>
      <c r="AV229" s="142">
        <v>0</v>
      </c>
      <c r="AW229" s="142">
        <v>0</v>
      </c>
      <c r="AX229" s="142">
        <v>0</v>
      </c>
      <c r="AY229" s="142">
        <v>0</v>
      </c>
      <c r="AZ229" s="142">
        <v>0</v>
      </c>
      <c r="BA229" s="142">
        <v>0</v>
      </c>
    </row>
    <row r="230" spans="1:53" s="129" customFormat="1" outlineLevel="2">
      <c r="A230" s="129" t="s">
        <v>788</v>
      </c>
      <c r="B230" s="130" t="s">
        <v>789</v>
      </c>
      <c r="C230" s="131" t="s">
        <v>750</v>
      </c>
      <c r="D230" s="132"/>
      <c r="E230" s="133"/>
      <c r="F230" s="134">
        <v>131230.78</v>
      </c>
      <c r="G230" s="134">
        <v>125270.58</v>
      </c>
      <c r="H230" s="135">
        <v>5960.1999999999971</v>
      </c>
      <c r="I230" s="136">
        <v>4.7578609438864231E-2</v>
      </c>
      <c r="J230" s="137"/>
      <c r="K230" s="134">
        <v>392926.63</v>
      </c>
      <c r="L230" s="134">
        <v>398662.47000000003</v>
      </c>
      <c r="M230" s="135">
        <v>-5735.8400000000256</v>
      </c>
      <c r="N230" s="136">
        <v>-1.4387709984338443E-2</v>
      </c>
      <c r="O230" s="138"/>
      <c r="P230" s="137"/>
      <c r="Q230" s="134">
        <v>392926.63</v>
      </c>
      <c r="R230" s="134">
        <v>398662.47000000003</v>
      </c>
      <c r="S230" s="135">
        <v>-5735.8400000000256</v>
      </c>
      <c r="T230" s="136">
        <v>-1.4387709984338443E-2</v>
      </c>
      <c r="U230" s="137"/>
      <c r="V230" s="134">
        <v>1343245.06</v>
      </c>
      <c r="W230" s="134">
        <v>1600030.3699999999</v>
      </c>
      <c r="X230" s="135">
        <v>-256785.30999999982</v>
      </c>
      <c r="Y230" s="136">
        <v>-0.16048777249146831</v>
      </c>
      <c r="Z230" s="139"/>
      <c r="AA230" s="140">
        <v>136754.79</v>
      </c>
      <c r="AB230" s="141"/>
      <c r="AC230" s="142">
        <v>128322.90000000001</v>
      </c>
      <c r="AD230" s="142">
        <v>145068.99</v>
      </c>
      <c r="AE230" s="142">
        <v>125270.58</v>
      </c>
      <c r="AF230" s="142">
        <v>127925.69</v>
      </c>
      <c r="AG230" s="142">
        <v>133828.17000000001</v>
      </c>
      <c r="AH230" s="142">
        <v>133929.42000000001</v>
      </c>
      <c r="AI230" s="142">
        <v>125412.03</v>
      </c>
      <c r="AJ230" s="142">
        <v>-96010.7</v>
      </c>
      <c r="AK230" s="142">
        <v>130876.44</v>
      </c>
      <c r="AL230" s="142">
        <v>118034.01000000001</v>
      </c>
      <c r="AM230" s="142">
        <v>137358.56</v>
      </c>
      <c r="AN230" s="142">
        <v>138964.81</v>
      </c>
      <c r="AO230" s="141"/>
      <c r="AP230" s="142">
        <v>130970.7</v>
      </c>
      <c r="AQ230" s="142">
        <v>130725.15000000001</v>
      </c>
      <c r="AR230" s="142">
        <v>131230.78</v>
      </c>
      <c r="AS230" s="142">
        <v>0</v>
      </c>
      <c r="AT230" s="142">
        <v>0</v>
      </c>
      <c r="AU230" s="142">
        <v>0</v>
      </c>
      <c r="AV230" s="142">
        <v>0</v>
      </c>
      <c r="AW230" s="142">
        <v>0</v>
      </c>
      <c r="AX230" s="142">
        <v>0</v>
      </c>
      <c r="AY230" s="142">
        <v>0</v>
      </c>
      <c r="AZ230" s="142">
        <v>0</v>
      </c>
      <c r="BA230" s="142">
        <v>0</v>
      </c>
    </row>
    <row r="231" spans="1:53" s="129" customFormat="1" outlineLevel="2">
      <c r="A231" s="129" t="s">
        <v>790</v>
      </c>
      <c r="B231" s="130" t="s">
        <v>791</v>
      </c>
      <c r="C231" s="131" t="s">
        <v>753</v>
      </c>
      <c r="D231" s="132"/>
      <c r="E231" s="133"/>
      <c r="F231" s="134">
        <v>654.91</v>
      </c>
      <c r="G231" s="134">
        <v>250.93</v>
      </c>
      <c r="H231" s="135">
        <v>403.97999999999996</v>
      </c>
      <c r="I231" s="136">
        <v>1.6099310564699316</v>
      </c>
      <c r="J231" s="137"/>
      <c r="K231" s="134">
        <v>1964.73</v>
      </c>
      <c r="L231" s="134">
        <v>752.79</v>
      </c>
      <c r="M231" s="135">
        <v>1211.94</v>
      </c>
      <c r="N231" s="136">
        <v>1.6099310564699321</v>
      </c>
      <c r="O231" s="138"/>
      <c r="P231" s="137"/>
      <c r="Q231" s="134">
        <v>1964.73</v>
      </c>
      <c r="R231" s="134">
        <v>752.79</v>
      </c>
      <c r="S231" s="135">
        <v>1211.94</v>
      </c>
      <c r="T231" s="136">
        <v>1.6099310564699321</v>
      </c>
      <c r="U231" s="137"/>
      <c r="V231" s="134">
        <v>4223.1000000000004</v>
      </c>
      <c r="W231" s="134">
        <v>752.79</v>
      </c>
      <c r="X231" s="135">
        <v>3470.3100000000004</v>
      </c>
      <c r="Y231" s="136">
        <v>4.6099310564699323</v>
      </c>
      <c r="Z231" s="139"/>
      <c r="AA231" s="140">
        <v>0</v>
      </c>
      <c r="AB231" s="141"/>
      <c r="AC231" s="142">
        <v>250.93</v>
      </c>
      <c r="AD231" s="142">
        <v>250.93</v>
      </c>
      <c r="AE231" s="142">
        <v>250.93</v>
      </c>
      <c r="AF231" s="142">
        <v>250.93</v>
      </c>
      <c r="AG231" s="142">
        <v>250.93</v>
      </c>
      <c r="AH231" s="142">
        <v>250.93</v>
      </c>
      <c r="AI231" s="142">
        <v>250.93</v>
      </c>
      <c r="AJ231" s="142">
        <v>250.93</v>
      </c>
      <c r="AK231" s="142">
        <v>250.93</v>
      </c>
      <c r="AL231" s="142">
        <v>250.93</v>
      </c>
      <c r="AM231" s="142">
        <v>250.93</v>
      </c>
      <c r="AN231" s="142">
        <v>250.93</v>
      </c>
      <c r="AO231" s="141"/>
      <c r="AP231" s="142">
        <v>654.91</v>
      </c>
      <c r="AQ231" s="142">
        <v>654.91</v>
      </c>
      <c r="AR231" s="142">
        <v>654.91</v>
      </c>
      <c r="AS231" s="142">
        <v>0</v>
      </c>
      <c r="AT231" s="142">
        <v>0</v>
      </c>
      <c r="AU231" s="142">
        <v>0</v>
      </c>
      <c r="AV231" s="142">
        <v>0</v>
      </c>
      <c r="AW231" s="142">
        <v>0</v>
      </c>
      <c r="AX231" s="142">
        <v>0</v>
      </c>
      <c r="AY231" s="142">
        <v>0</v>
      </c>
      <c r="AZ231" s="142">
        <v>0</v>
      </c>
      <c r="BA231" s="142">
        <v>0</v>
      </c>
    </row>
    <row r="232" spans="1:53" s="206" customFormat="1" outlineLevel="1">
      <c r="A232" s="206" t="s">
        <v>792</v>
      </c>
      <c r="B232" s="207"/>
      <c r="C232" s="208" t="s">
        <v>793</v>
      </c>
      <c r="D232" s="222"/>
      <c r="E232" s="222"/>
      <c r="F232" s="210">
        <v>948730.82000000018</v>
      </c>
      <c r="G232" s="210">
        <v>981730.64800000004</v>
      </c>
      <c r="H232" s="230">
        <v>-32999.827999999863</v>
      </c>
      <c r="I232" s="231">
        <v>-3.3613932769877078E-2</v>
      </c>
      <c r="J232" s="224"/>
      <c r="K232" s="210">
        <v>2189571.2629999998</v>
      </c>
      <c r="L232" s="210">
        <v>1791603.01</v>
      </c>
      <c r="M232" s="230">
        <v>397968.25299999979</v>
      </c>
      <c r="N232" s="225">
        <v>0.22212970774144869</v>
      </c>
      <c r="O232" s="226"/>
      <c r="P232" s="226"/>
      <c r="Q232" s="210">
        <v>2189571.2629999998</v>
      </c>
      <c r="R232" s="210">
        <v>1791603.01</v>
      </c>
      <c r="S232" s="230">
        <v>397968.25299999979</v>
      </c>
      <c r="T232" s="231">
        <v>0.22212970774144869</v>
      </c>
      <c r="U232" s="226"/>
      <c r="V232" s="210">
        <v>10572055.098000001</v>
      </c>
      <c r="W232" s="210">
        <v>8851604.404000001</v>
      </c>
      <c r="X232" s="230">
        <v>1720450.6940000001</v>
      </c>
      <c r="Y232" s="225">
        <v>0.19436597202904099</v>
      </c>
      <c r="AA232" s="228">
        <v>1124451.0079999999</v>
      </c>
      <c r="AB232" s="229"/>
      <c r="AC232" s="210">
        <v>114603.55200000001</v>
      </c>
      <c r="AD232" s="210">
        <v>695268.81</v>
      </c>
      <c r="AE232" s="210">
        <v>981730.64800000004</v>
      </c>
      <c r="AF232" s="210">
        <v>710710.93</v>
      </c>
      <c r="AG232" s="210">
        <v>820180.26</v>
      </c>
      <c r="AH232" s="210">
        <v>773010.21500000008</v>
      </c>
      <c r="AI232" s="210">
        <v>818233.8400000002</v>
      </c>
      <c r="AJ232" s="210">
        <v>898619.45000000007</v>
      </c>
      <c r="AK232" s="210">
        <v>1297459.7</v>
      </c>
      <c r="AL232" s="210">
        <v>509963.47999999992</v>
      </c>
      <c r="AM232" s="210">
        <v>996741.9800000001</v>
      </c>
      <c r="AN232" s="210">
        <v>1557563.98</v>
      </c>
      <c r="AO232" s="229"/>
      <c r="AP232" s="210">
        <v>434338.47000000003</v>
      </c>
      <c r="AQ232" s="210">
        <v>806501.97300000011</v>
      </c>
      <c r="AR232" s="210">
        <v>948730.82000000018</v>
      </c>
      <c r="AS232" s="210">
        <v>-726245.82</v>
      </c>
      <c r="AT232" s="210">
        <v>0</v>
      </c>
      <c r="AU232" s="210">
        <v>0</v>
      </c>
      <c r="AV232" s="210">
        <v>0</v>
      </c>
      <c r="AW232" s="210">
        <v>0</v>
      </c>
      <c r="AX232" s="210">
        <v>0</v>
      </c>
      <c r="AY232" s="210">
        <v>0</v>
      </c>
      <c r="AZ232" s="210">
        <v>0</v>
      </c>
      <c r="BA232" s="210">
        <v>0</v>
      </c>
    </row>
    <row r="233" spans="1:53" s="206" customFormat="1" ht="0.75" customHeight="1" outlineLevel="2">
      <c r="B233" s="207"/>
      <c r="C233" s="208"/>
      <c r="D233" s="222"/>
      <c r="E233" s="222"/>
      <c r="F233" s="210"/>
      <c r="G233" s="210"/>
      <c r="H233" s="230"/>
      <c r="I233" s="231"/>
      <c r="J233" s="224"/>
      <c r="K233" s="210"/>
      <c r="L233" s="210"/>
      <c r="M233" s="230"/>
      <c r="N233" s="225"/>
      <c r="O233" s="226"/>
      <c r="P233" s="226"/>
      <c r="Q233" s="210"/>
      <c r="R233" s="210"/>
      <c r="S233" s="230"/>
      <c r="T233" s="231"/>
      <c r="U233" s="226"/>
      <c r="V233" s="210"/>
      <c r="W233" s="210"/>
      <c r="X233" s="230"/>
      <c r="Y233" s="225"/>
      <c r="AA233" s="228"/>
      <c r="AB233" s="229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29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</row>
    <row r="234" spans="1:53" s="206" customFormat="1" outlineLevel="1">
      <c r="A234" s="206" t="s">
        <v>794</v>
      </c>
      <c r="B234" s="207"/>
      <c r="C234" s="208" t="s">
        <v>795</v>
      </c>
      <c r="D234" s="222"/>
      <c r="E234" s="222"/>
      <c r="F234" s="210">
        <v>0</v>
      </c>
      <c r="G234" s="210">
        <v>0</v>
      </c>
      <c r="H234" s="230">
        <v>0</v>
      </c>
      <c r="I234" s="231">
        <v>0</v>
      </c>
      <c r="J234" s="224"/>
      <c r="K234" s="210">
        <v>0</v>
      </c>
      <c r="L234" s="210">
        <v>0</v>
      </c>
      <c r="M234" s="230">
        <v>0</v>
      </c>
      <c r="N234" s="225">
        <v>0</v>
      </c>
      <c r="O234" s="226"/>
      <c r="P234" s="226"/>
      <c r="Q234" s="210">
        <v>0</v>
      </c>
      <c r="R234" s="210">
        <v>0</v>
      </c>
      <c r="S234" s="230">
        <v>0</v>
      </c>
      <c r="T234" s="231">
        <v>0</v>
      </c>
      <c r="U234" s="226"/>
      <c r="V234" s="210">
        <v>0</v>
      </c>
      <c r="W234" s="210">
        <v>0</v>
      </c>
      <c r="X234" s="230">
        <v>0</v>
      </c>
      <c r="Y234" s="225">
        <v>0</v>
      </c>
      <c r="AA234" s="228">
        <v>0</v>
      </c>
      <c r="AB234" s="229"/>
      <c r="AC234" s="210">
        <v>0</v>
      </c>
      <c r="AD234" s="210">
        <v>0</v>
      </c>
      <c r="AE234" s="210">
        <v>0</v>
      </c>
      <c r="AF234" s="210">
        <v>0</v>
      </c>
      <c r="AG234" s="210">
        <v>0</v>
      </c>
      <c r="AH234" s="210">
        <v>0</v>
      </c>
      <c r="AI234" s="210">
        <v>0</v>
      </c>
      <c r="AJ234" s="210">
        <v>0</v>
      </c>
      <c r="AK234" s="210">
        <v>0</v>
      </c>
      <c r="AL234" s="210">
        <v>0</v>
      </c>
      <c r="AM234" s="210">
        <v>0</v>
      </c>
      <c r="AN234" s="210">
        <v>0</v>
      </c>
      <c r="AO234" s="229"/>
      <c r="AP234" s="210">
        <v>0</v>
      </c>
      <c r="AQ234" s="210">
        <v>0</v>
      </c>
      <c r="AR234" s="210">
        <v>0</v>
      </c>
      <c r="AS234" s="210">
        <v>0</v>
      </c>
      <c r="AT234" s="210">
        <v>0</v>
      </c>
      <c r="AU234" s="210">
        <v>0</v>
      </c>
      <c r="AV234" s="210">
        <v>0</v>
      </c>
      <c r="AW234" s="210">
        <v>0</v>
      </c>
      <c r="AX234" s="210">
        <v>0</v>
      </c>
      <c r="AY234" s="210">
        <v>0</v>
      </c>
      <c r="AZ234" s="210">
        <v>0</v>
      </c>
      <c r="BA234" s="210">
        <v>0</v>
      </c>
    </row>
    <row r="235" spans="1:53" s="206" customFormat="1" ht="0.75" customHeight="1" outlineLevel="2">
      <c r="B235" s="207"/>
      <c r="C235" s="208"/>
      <c r="D235" s="222"/>
      <c r="E235" s="222"/>
      <c r="F235" s="210"/>
      <c r="G235" s="210"/>
      <c r="H235" s="230"/>
      <c r="I235" s="231"/>
      <c r="J235" s="224"/>
      <c r="K235" s="210"/>
      <c r="L235" s="210"/>
      <c r="M235" s="230"/>
      <c r="N235" s="225"/>
      <c r="O235" s="226"/>
      <c r="P235" s="226"/>
      <c r="Q235" s="210"/>
      <c r="R235" s="210"/>
      <c r="S235" s="230"/>
      <c r="T235" s="231"/>
      <c r="U235" s="226"/>
      <c r="V235" s="210"/>
      <c r="W235" s="210"/>
      <c r="X235" s="230"/>
      <c r="Y235" s="225"/>
      <c r="AA235" s="228"/>
      <c r="AB235" s="229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29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</row>
    <row r="236" spans="1:53" s="129" customFormat="1" outlineLevel="2">
      <c r="A236" s="129" t="s">
        <v>796</v>
      </c>
      <c r="B236" s="130" t="s">
        <v>797</v>
      </c>
      <c r="C236" s="131" t="s">
        <v>798</v>
      </c>
      <c r="D236" s="132"/>
      <c r="E236" s="133"/>
      <c r="F236" s="134">
        <v>1756.15</v>
      </c>
      <c r="G236" s="134">
        <v>-321.48</v>
      </c>
      <c r="H236" s="135">
        <v>2077.63</v>
      </c>
      <c r="I236" s="136">
        <v>6.4627037451785494</v>
      </c>
      <c r="J236" s="137"/>
      <c r="K236" s="134">
        <v>4650.63</v>
      </c>
      <c r="L236" s="134">
        <v>77431.62</v>
      </c>
      <c r="M236" s="135">
        <v>-72780.989999999991</v>
      </c>
      <c r="N236" s="136">
        <v>-0.93993887768330298</v>
      </c>
      <c r="O236" s="138"/>
      <c r="P236" s="137"/>
      <c r="Q236" s="134">
        <v>4650.63</v>
      </c>
      <c r="R236" s="134">
        <v>77431.62</v>
      </c>
      <c r="S236" s="135">
        <v>-72780.989999999991</v>
      </c>
      <c r="T236" s="136">
        <v>-0.93993887768330298</v>
      </c>
      <c r="U236" s="137"/>
      <c r="V236" s="134">
        <v>37113.800000000003</v>
      </c>
      <c r="W236" s="134">
        <v>179972.64</v>
      </c>
      <c r="X236" s="135">
        <v>-142858.84000000003</v>
      </c>
      <c r="Y236" s="136">
        <v>-0.79378087691551347</v>
      </c>
      <c r="Z236" s="139"/>
      <c r="AA236" s="140">
        <v>15245.78</v>
      </c>
      <c r="AB236" s="141"/>
      <c r="AC236" s="142">
        <v>34286.39</v>
      </c>
      <c r="AD236" s="142">
        <v>43466.71</v>
      </c>
      <c r="AE236" s="142">
        <v>-321.48</v>
      </c>
      <c r="AF236" s="142">
        <v>14616.54</v>
      </c>
      <c r="AG236" s="142">
        <v>6592.78</v>
      </c>
      <c r="AH236" s="142">
        <v>1364.26</v>
      </c>
      <c r="AI236" s="142">
        <v>1603.8400000000001</v>
      </c>
      <c r="AJ236" s="142">
        <v>1526.45</v>
      </c>
      <c r="AK236" s="142">
        <v>1707.02</v>
      </c>
      <c r="AL236" s="142">
        <v>1978.2</v>
      </c>
      <c r="AM236" s="142">
        <v>1807.68</v>
      </c>
      <c r="AN236" s="142">
        <v>1266.4000000000001</v>
      </c>
      <c r="AO236" s="141"/>
      <c r="AP236" s="142">
        <v>1333.51</v>
      </c>
      <c r="AQ236" s="142">
        <v>1560.97</v>
      </c>
      <c r="AR236" s="142">
        <v>1756.15</v>
      </c>
      <c r="AS236" s="142">
        <v>0</v>
      </c>
      <c r="AT236" s="142">
        <v>0</v>
      </c>
      <c r="AU236" s="142">
        <v>0</v>
      </c>
      <c r="AV236" s="142">
        <v>0</v>
      </c>
      <c r="AW236" s="142">
        <v>0</v>
      </c>
      <c r="AX236" s="142">
        <v>0</v>
      </c>
      <c r="AY236" s="142">
        <v>0</v>
      </c>
      <c r="AZ236" s="142">
        <v>0</v>
      </c>
      <c r="BA236" s="142">
        <v>0</v>
      </c>
    </row>
    <row r="237" spans="1:53" s="129" customFormat="1" outlineLevel="2">
      <c r="A237" s="129" t="s">
        <v>799</v>
      </c>
      <c r="B237" s="130" t="s">
        <v>800</v>
      </c>
      <c r="C237" s="131" t="s">
        <v>801</v>
      </c>
      <c r="D237" s="132"/>
      <c r="E237" s="133"/>
      <c r="F237" s="134">
        <v>15929.33</v>
      </c>
      <c r="G237" s="134">
        <v>-2175.3000000000002</v>
      </c>
      <c r="H237" s="135">
        <v>18104.63</v>
      </c>
      <c r="I237" s="136">
        <v>8.3228198409414791</v>
      </c>
      <c r="J237" s="137"/>
      <c r="K237" s="134">
        <v>29314.720000000001</v>
      </c>
      <c r="L237" s="134">
        <v>-8635.2999999999993</v>
      </c>
      <c r="M237" s="135">
        <v>37950.020000000004</v>
      </c>
      <c r="N237" s="136">
        <v>4.3947540907669689</v>
      </c>
      <c r="O237" s="138"/>
      <c r="P237" s="137"/>
      <c r="Q237" s="134">
        <v>29314.720000000001</v>
      </c>
      <c r="R237" s="134">
        <v>-8635.2999999999993</v>
      </c>
      <c r="S237" s="135">
        <v>37950.020000000004</v>
      </c>
      <c r="T237" s="136">
        <v>4.3947540907669689</v>
      </c>
      <c r="U237" s="137"/>
      <c r="V237" s="134">
        <v>48271.93</v>
      </c>
      <c r="W237" s="134">
        <v>33458.509999999995</v>
      </c>
      <c r="X237" s="135">
        <v>14813.420000000006</v>
      </c>
      <c r="Y237" s="136">
        <v>0.44273997855851943</v>
      </c>
      <c r="Z237" s="139"/>
      <c r="AA237" s="140">
        <v>30418.65</v>
      </c>
      <c r="AB237" s="141"/>
      <c r="AC237" s="142">
        <v>-1810.3500000000001</v>
      </c>
      <c r="AD237" s="142">
        <v>-4649.6500000000005</v>
      </c>
      <c r="AE237" s="142">
        <v>-2175.3000000000002</v>
      </c>
      <c r="AF237" s="142">
        <v>-3136.29</v>
      </c>
      <c r="AG237" s="142">
        <v>6713.97</v>
      </c>
      <c r="AH237" s="142">
        <v>-992.58</v>
      </c>
      <c r="AI237" s="142">
        <v>2358.0700000000002</v>
      </c>
      <c r="AJ237" s="142">
        <v>6119.41</v>
      </c>
      <c r="AK237" s="142">
        <v>-314.76</v>
      </c>
      <c r="AL237" s="142">
        <v>1405.28</v>
      </c>
      <c r="AM237" s="142">
        <v>-531.31000000000006</v>
      </c>
      <c r="AN237" s="142">
        <v>7335.42</v>
      </c>
      <c r="AO237" s="141"/>
      <c r="AP237" s="142">
        <v>9120.4600000000009</v>
      </c>
      <c r="AQ237" s="142">
        <v>4264.93</v>
      </c>
      <c r="AR237" s="142">
        <v>15929.33</v>
      </c>
      <c r="AS237" s="142">
        <v>-80.52</v>
      </c>
      <c r="AT237" s="142">
        <v>0</v>
      </c>
      <c r="AU237" s="142">
        <v>0</v>
      </c>
      <c r="AV237" s="142">
        <v>0</v>
      </c>
      <c r="AW237" s="142">
        <v>0</v>
      </c>
      <c r="AX237" s="142">
        <v>0</v>
      </c>
      <c r="AY237" s="142">
        <v>0</v>
      </c>
      <c r="AZ237" s="142">
        <v>0</v>
      </c>
      <c r="BA237" s="142">
        <v>0</v>
      </c>
    </row>
    <row r="238" spans="1:53" s="129" customFormat="1" outlineLevel="2">
      <c r="A238" s="129" t="s">
        <v>802</v>
      </c>
      <c r="B238" s="130" t="s">
        <v>803</v>
      </c>
      <c r="C238" s="131" t="s">
        <v>804</v>
      </c>
      <c r="D238" s="132"/>
      <c r="E238" s="133"/>
      <c r="F238" s="134">
        <v>32235.47</v>
      </c>
      <c r="G238" s="134">
        <v>30314.2</v>
      </c>
      <c r="H238" s="135">
        <v>1921.2700000000004</v>
      </c>
      <c r="I238" s="136">
        <v>6.3378548666961368E-2</v>
      </c>
      <c r="J238" s="137"/>
      <c r="K238" s="134">
        <v>111096.21400000001</v>
      </c>
      <c r="L238" s="134">
        <v>103188.85</v>
      </c>
      <c r="M238" s="135">
        <v>7907.3640000000014</v>
      </c>
      <c r="N238" s="136">
        <v>7.6630023495755609E-2</v>
      </c>
      <c r="O238" s="138"/>
      <c r="P238" s="137"/>
      <c r="Q238" s="134">
        <v>111096.21400000001</v>
      </c>
      <c r="R238" s="134">
        <v>103188.85</v>
      </c>
      <c r="S238" s="135">
        <v>7907.3640000000014</v>
      </c>
      <c r="T238" s="136">
        <v>7.6630023495755609E-2</v>
      </c>
      <c r="U238" s="137"/>
      <c r="V238" s="134">
        <v>415130.32400000002</v>
      </c>
      <c r="W238" s="134">
        <v>394209.92000000004</v>
      </c>
      <c r="X238" s="135">
        <v>20920.40399999998</v>
      </c>
      <c r="Y238" s="136">
        <v>5.3069197243945508E-2</v>
      </c>
      <c r="Z238" s="139"/>
      <c r="AA238" s="140">
        <v>20326.580000000002</v>
      </c>
      <c r="AB238" s="141"/>
      <c r="AC238" s="142">
        <v>46093.25</v>
      </c>
      <c r="AD238" s="142">
        <v>26781.4</v>
      </c>
      <c r="AE238" s="142">
        <v>30314.2</v>
      </c>
      <c r="AF238" s="142">
        <v>28081.360000000001</v>
      </c>
      <c r="AG238" s="142">
        <v>23958.79</v>
      </c>
      <c r="AH238" s="142">
        <v>35403.47</v>
      </c>
      <c r="AI238" s="142">
        <v>35465.840000000004</v>
      </c>
      <c r="AJ238" s="142">
        <v>35517.4</v>
      </c>
      <c r="AK238" s="142">
        <v>33969.69</v>
      </c>
      <c r="AL238" s="142">
        <v>47551.700000000004</v>
      </c>
      <c r="AM238" s="142">
        <v>31776.65</v>
      </c>
      <c r="AN238" s="142">
        <v>32309.21</v>
      </c>
      <c r="AO238" s="141"/>
      <c r="AP238" s="142">
        <v>41609.410000000003</v>
      </c>
      <c r="AQ238" s="142">
        <v>37251.334000000003</v>
      </c>
      <c r="AR238" s="142">
        <v>32235.47</v>
      </c>
      <c r="AS238" s="142">
        <v>-5227.82</v>
      </c>
      <c r="AT238" s="142">
        <v>0</v>
      </c>
      <c r="AU238" s="142">
        <v>0</v>
      </c>
      <c r="AV238" s="142">
        <v>0</v>
      </c>
      <c r="AW238" s="142">
        <v>0</v>
      </c>
      <c r="AX238" s="142">
        <v>0</v>
      </c>
      <c r="AY238" s="142">
        <v>0</v>
      </c>
      <c r="AZ238" s="142">
        <v>0</v>
      </c>
      <c r="BA238" s="142">
        <v>0</v>
      </c>
    </row>
    <row r="239" spans="1:53" s="129" customFormat="1" outlineLevel="2">
      <c r="A239" s="129" t="s">
        <v>805</v>
      </c>
      <c r="B239" s="130" t="s">
        <v>806</v>
      </c>
      <c r="C239" s="131" t="s">
        <v>807</v>
      </c>
      <c r="D239" s="132"/>
      <c r="E239" s="133"/>
      <c r="F239" s="134">
        <v>5036.16</v>
      </c>
      <c r="G239" s="134">
        <v>3859.85</v>
      </c>
      <c r="H239" s="135">
        <v>1176.31</v>
      </c>
      <c r="I239" s="136">
        <v>0.30475536614117127</v>
      </c>
      <c r="J239" s="137"/>
      <c r="K239" s="134">
        <v>16906.871999999999</v>
      </c>
      <c r="L239" s="134">
        <v>10980</v>
      </c>
      <c r="M239" s="135">
        <v>5926.8719999999994</v>
      </c>
      <c r="N239" s="136">
        <v>0.53978797814207646</v>
      </c>
      <c r="O239" s="138"/>
      <c r="P239" s="137"/>
      <c r="Q239" s="134">
        <v>16906.871999999999</v>
      </c>
      <c r="R239" s="134">
        <v>10980</v>
      </c>
      <c r="S239" s="135">
        <v>5926.8719999999994</v>
      </c>
      <c r="T239" s="136">
        <v>0.53978797814207646</v>
      </c>
      <c r="U239" s="137"/>
      <c r="V239" s="134">
        <v>58323.422000000006</v>
      </c>
      <c r="W239" s="134">
        <v>46296.67</v>
      </c>
      <c r="X239" s="135">
        <v>12026.752000000008</v>
      </c>
      <c r="Y239" s="136">
        <v>0.25977574629017613</v>
      </c>
      <c r="Z239" s="139"/>
      <c r="AA239" s="140">
        <v>1838.14</v>
      </c>
      <c r="AB239" s="141"/>
      <c r="AC239" s="142">
        <v>4452.34</v>
      </c>
      <c r="AD239" s="142">
        <v>2667.81</v>
      </c>
      <c r="AE239" s="142">
        <v>3859.85</v>
      </c>
      <c r="AF239" s="142">
        <v>3305.36</v>
      </c>
      <c r="AG239" s="142">
        <v>3466.2400000000002</v>
      </c>
      <c r="AH239" s="142">
        <v>3128.6</v>
      </c>
      <c r="AI239" s="142">
        <v>4317.78</v>
      </c>
      <c r="AJ239" s="142">
        <v>5557.67</v>
      </c>
      <c r="AK239" s="142">
        <v>3988.21</v>
      </c>
      <c r="AL239" s="142">
        <v>6442.95</v>
      </c>
      <c r="AM239" s="142">
        <v>4970.24</v>
      </c>
      <c r="AN239" s="142">
        <v>6239.5</v>
      </c>
      <c r="AO239" s="141"/>
      <c r="AP239" s="142">
        <v>7077.21</v>
      </c>
      <c r="AQ239" s="142">
        <v>4793.5020000000004</v>
      </c>
      <c r="AR239" s="142">
        <v>5036.16</v>
      </c>
      <c r="AS239" s="142">
        <v>-97.820000000000007</v>
      </c>
      <c r="AT239" s="142">
        <v>0</v>
      </c>
      <c r="AU239" s="142">
        <v>0</v>
      </c>
      <c r="AV239" s="142">
        <v>0</v>
      </c>
      <c r="AW239" s="142">
        <v>0</v>
      </c>
      <c r="AX239" s="142">
        <v>0</v>
      </c>
      <c r="AY239" s="142">
        <v>0</v>
      </c>
      <c r="AZ239" s="142">
        <v>0</v>
      </c>
      <c r="BA239" s="142">
        <v>0</v>
      </c>
    </row>
    <row r="240" spans="1:53" s="129" customFormat="1" outlineLevel="2">
      <c r="A240" s="129" t="s">
        <v>808</v>
      </c>
      <c r="B240" s="130" t="s">
        <v>809</v>
      </c>
      <c r="C240" s="131" t="s">
        <v>810</v>
      </c>
      <c r="D240" s="132"/>
      <c r="E240" s="133"/>
      <c r="F240" s="134">
        <v>37614.5</v>
      </c>
      <c r="G240" s="134">
        <v>44143.47</v>
      </c>
      <c r="H240" s="135">
        <v>-6528.9700000000012</v>
      </c>
      <c r="I240" s="136">
        <v>-0.14790341583930763</v>
      </c>
      <c r="J240" s="137"/>
      <c r="K240" s="134">
        <v>101262.912</v>
      </c>
      <c r="L240" s="134">
        <v>107078.66</v>
      </c>
      <c r="M240" s="135">
        <v>-5815.7480000000069</v>
      </c>
      <c r="N240" s="136">
        <v>-5.4312857482527392E-2</v>
      </c>
      <c r="O240" s="138"/>
      <c r="P240" s="137"/>
      <c r="Q240" s="134">
        <v>101262.912</v>
      </c>
      <c r="R240" s="134">
        <v>107078.66</v>
      </c>
      <c r="S240" s="135">
        <v>-5815.7480000000069</v>
      </c>
      <c r="T240" s="136">
        <v>-5.4312857482527392E-2</v>
      </c>
      <c r="U240" s="137"/>
      <c r="V240" s="134">
        <v>416489.68200000003</v>
      </c>
      <c r="W240" s="134">
        <v>397009.54000000004</v>
      </c>
      <c r="X240" s="135">
        <v>19480.141999999993</v>
      </c>
      <c r="Y240" s="136">
        <v>4.9067188662519273E-2</v>
      </c>
      <c r="Z240" s="139"/>
      <c r="AA240" s="140">
        <v>21039.54</v>
      </c>
      <c r="AB240" s="141"/>
      <c r="AC240" s="142">
        <v>40024.720000000001</v>
      </c>
      <c r="AD240" s="142">
        <v>22910.47</v>
      </c>
      <c r="AE240" s="142">
        <v>44143.47</v>
      </c>
      <c r="AF240" s="142">
        <v>31974.54</v>
      </c>
      <c r="AG240" s="142">
        <v>36602.120000000003</v>
      </c>
      <c r="AH240" s="142">
        <v>33426.550000000003</v>
      </c>
      <c r="AI240" s="142">
        <v>38518.79</v>
      </c>
      <c r="AJ240" s="142">
        <v>28105.170000000002</v>
      </c>
      <c r="AK240" s="142">
        <v>44482.85</v>
      </c>
      <c r="AL240" s="142">
        <v>10786.78</v>
      </c>
      <c r="AM240" s="142">
        <v>16625.560000000001</v>
      </c>
      <c r="AN240" s="142">
        <v>74704.41</v>
      </c>
      <c r="AO240" s="141"/>
      <c r="AP240" s="142">
        <v>38506.200000000004</v>
      </c>
      <c r="AQ240" s="142">
        <v>25142.212</v>
      </c>
      <c r="AR240" s="142">
        <v>37614.5</v>
      </c>
      <c r="AS240" s="142">
        <v>-359.36</v>
      </c>
      <c r="AT240" s="142">
        <v>0</v>
      </c>
      <c r="AU240" s="142">
        <v>0</v>
      </c>
      <c r="AV240" s="142">
        <v>0</v>
      </c>
      <c r="AW240" s="142">
        <v>0</v>
      </c>
      <c r="AX240" s="142">
        <v>0</v>
      </c>
      <c r="AY240" s="142">
        <v>0</v>
      </c>
      <c r="AZ240" s="142">
        <v>0</v>
      </c>
      <c r="BA240" s="142">
        <v>0</v>
      </c>
    </row>
    <row r="241" spans="1:53" s="129" customFormat="1" outlineLevel="2">
      <c r="A241" s="129" t="s">
        <v>811</v>
      </c>
      <c r="B241" s="130" t="s">
        <v>812</v>
      </c>
      <c r="C241" s="131" t="s">
        <v>813</v>
      </c>
      <c r="D241" s="132"/>
      <c r="E241" s="133"/>
      <c r="F241" s="134">
        <v>226961.87</v>
      </c>
      <c r="G241" s="134">
        <v>268582.17</v>
      </c>
      <c r="H241" s="135">
        <v>-41620.299999999988</v>
      </c>
      <c r="I241" s="136">
        <v>-0.15496300443175356</v>
      </c>
      <c r="J241" s="137"/>
      <c r="K241" s="134">
        <v>719191.924</v>
      </c>
      <c r="L241" s="134">
        <v>776789.54</v>
      </c>
      <c r="M241" s="135">
        <v>-57597.616000000038</v>
      </c>
      <c r="N241" s="136">
        <v>-7.4148289895870689E-2</v>
      </c>
      <c r="O241" s="138"/>
      <c r="P241" s="137"/>
      <c r="Q241" s="134">
        <v>719191.924</v>
      </c>
      <c r="R241" s="134">
        <v>776789.54</v>
      </c>
      <c r="S241" s="135">
        <v>-57597.616000000038</v>
      </c>
      <c r="T241" s="136">
        <v>-7.4148289895870689E-2</v>
      </c>
      <c r="U241" s="137"/>
      <c r="V241" s="134">
        <v>2725456.1340000001</v>
      </c>
      <c r="W241" s="134">
        <v>2552854.9300000002</v>
      </c>
      <c r="X241" s="135">
        <v>172601.20399999991</v>
      </c>
      <c r="Y241" s="136">
        <v>6.7611050660054503E-2</v>
      </c>
      <c r="Z241" s="139"/>
      <c r="AA241" s="140">
        <v>132117.21</v>
      </c>
      <c r="AB241" s="141"/>
      <c r="AC241" s="142">
        <v>303363.64</v>
      </c>
      <c r="AD241" s="142">
        <v>204843.73</v>
      </c>
      <c r="AE241" s="142">
        <v>268582.17</v>
      </c>
      <c r="AF241" s="142">
        <v>212632.56</v>
      </c>
      <c r="AG241" s="142">
        <v>216238.1</v>
      </c>
      <c r="AH241" s="142">
        <v>209797.26</v>
      </c>
      <c r="AI241" s="142">
        <v>212963.31</v>
      </c>
      <c r="AJ241" s="142">
        <v>216560.49</v>
      </c>
      <c r="AK241" s="142">
        <v>180818.86000000002</v>
      </c>
      <c r="AL241" s="142">
        <v>247503.43</v>
      </c>
      <c r="AM241" s="142">
        <v>227765.18</v>
      </c>
      <c r="AN241" s="142">
        <v>281985.02</v>
      </c>
      <c r="AO241" s="141"/>
      <c r="AP241" s="142">
        <v>252760.4</v>
      </c>
      <c r="AQ241" s="142">
        <v>239469.65400000001</v>
      </c>
      <c r="AR241" s="142">
        <v>226961.87</v>
      </c>
      <c r="AS241" s="142">
        <v>-14281.31</v>
      </c>
      <c r="AT241" s="142">
        <v>0</v>
      </c>
      <c r="AU241" s="142">
        <v>0</v>
      </c>
      <c r="AV241" s="142">
        <v>0</v>
      </c>
      <c r="AW241" s="142">
        <v>0</v>
      </c>
      <c r="AX241" s="142">
        <v>0</v>
      </c>
      <c r="AY241" s="142">
        <v>0</v>
      </c>
      <c r="AZ241" s="142">
        <v>0</v>
      </c>
      <c r="BA241" s="142">
        <v>0</v>
      </c>
    </row>
    <row r="242" spans="1:53" s="129" customFormat="1" outlineLevel="2">
      <c r="A242" s="129" t="s">
        <v>814</v>
      </c>
      <c r="B242" s="130" t="s">
        <v>815</v>
      </c>
      <c r="C242" s="131" t="s">
        <v>816</v>
      </c>
      <c r="D242" s="132"/>
      <c r="E242" s="133"/>
      <c r="F242" s="134">
        <v>1551.8500000000001</v>
      </c>
      <c r="G242" s="134">
        <v>1418.25</v>
      </c>
      <c r="H242" s="135">
        <v>133.60000000000014</v>
      </c>
      <c r="I242" s="136">
        <v>9.4200599330160506E-2</v>
      </c>
      <c r="J242" s="137"/>
      <c r="K242" s="134">
        <v>4523.34</v>
      </c>
      <c r="L242" s="134">
        <v>4440.97</v>
      </c>
      <c r="M242" s="135">
        <v>82.369999999999891</v>
      </c>
      <c r="N242" s="136">
        <v>1.8547749703330552E-2</v>
      </c>
      <c r="O242" s="138"/>
      <c r="P242" s="137"/>
      <c r="Q242" s="134">
        <v>4523.34</v>
      </c>
      <c r="R242" s="134">
        <v>4440.97</v>
      </c>
      <c r="S242" s="135">
        <v>82.369999999999891</v>
      </c>
      <c r="T242" s="136">
        <v>1.8547749703330552E-2</v>
      </c>
      <c r="U242" s="137"/>
      <c r="V242" s="134">
        <v>18771.310000000001</v>
      </c>
      <c r="W242" s="134">
        <v>18646.28</v>
      </c>
      <c r="X242" s="135">
        <v>125.03000000000247</v>
      </c>
      <c r="Y242" s="136">
        <v>6.7053589241394254E-3</v>
      </c>
      <c r="Z242" s="139"/>
      <c r="AA242" s="140">
        <v>641.84</v>
      </c>
      <c r="AB242" s="141"/>
      <c r="AC242" s="142">
        <v>1871.8</v>
      </c>
      <c r="AD242" s="142">
        <v>1150.92</v>
      </c>
      <c r="AE242" s="142">
        <v>1418.25</v>
      </c>
      <c r="AF242" s="142">
        <v>1409.4</v>
      </c>
      <c r="AG242" s="142">
        <v>1669.38</v>
      </c>
      <c r="AH242" s="142">
        <v>1143.2</v>
      </c>
      <c r="AI242" s="142">
        <v>1582.66</v>
      </c>
      <c r="AJ242" s="142">
        <v>1012.82</v>
      </c>
      <c r="AK242" s="142">
        <v>1443.94</v>
      </c>
      <c r="AL242" s="142">
        <v>2166.5700000000002</v>
      </c>
      <c r="AM242" s="142">
        <v>2281.87</v>
      </c>
      <c r="AN242" s="142">
        <v>1538.13</v>
      </c>
      <c r="AO242" s="141"/>
      <c r="AP242" s="142">
        <v>1547.8</v>
      </c>
      <c r="AQ242" s="142">
        <v>1423.69</v>
      </c>
      <c r="AR242" s="142">
        <v>1551.8500000000001</v>
      </c>
      <c r="AS242" s="142">
        <v>0</v>
      </c>
      <c r="AT242" s="142">
        <v>0</v>
      </c>
      <c r="AU242" s="142">
        <v>0</v>
      </c>
      <c r="AV242" s="142">
        <v>0</v>
      </c>
      <c r="AW242" s="142">
        <v>0</v>
      </c>
      <c r="AX242" s="142">
        <v>0</v>
      </c>
      <c r="AY242" s="142">
        <v>0</v>
      </c>
      <c r="AZ242" s="142">
        <v>0</v>
      </c>
      <c r="BA242" s="142">
        <v>0</v>
      </c>
    </row>
    <row r="243" spans="1:53" s="129" customFormat="1" outlineLevel="2">
      <c r="A243" s="129" t="s">
        <v>817</v>
      </c>
      <c r="B243" s="130" t="s">
        <v>818</v>
      </c>
      <c r="C243" s="131" t="s">
        <v>819</v>
      </c>
      <c r="D243" s="132"/>
      <c r="E243" s="133"/>
      <c r="F243" s="134">
        <v>34745.410000000003</v>
      </c>
      <c r="G243" s="134">
        <v>59991.94</v>
      </c>
      <c r="H243" s="135">
        <v>-25246.53</v>
      </c>
      <c r="I243" s="136">
        <v>-0.42083203176960099</v>
      </c>
      <c r="J243" s="137"/>
      <c r="K243" s="134">
        <v>131939.68</v>
      </c>
      <c r="L243" s="134">
        <v>176506.83000000002</v>
      </c>
      <c r="M243" s="135">
        <v>-44567.150000000023</v>
      </c>
      <c r="N243" s="136">
        <v>-0.25249532836774657</v>
      </c>
      <c r="O243" s="138"/>
      <c r="P243" s="137"/>
      <c r="Q243" s="134">
        <v>131939.68</v>
      </c>
      <c r="R243" s="134">
        <v>176506.83000000002</v>
      </c>
      <c r="S243" s="135">
        <v>-44567.150000000023</v>
      </c>
      <c r="T243" s="136">
        <v>-0.25249532836774657</v>
      </c>
      <c r="U243" s="137"/>
      <c r="V243" s="134">
        <v>533447.15999999992</v>
      </c>
      <c r="W243" s="134">
        <v>681049.15</v>
      </c>
      <c r="X243" s="135">
        <v>-147601.99000000011</v>
      </c>
      <c r="Y243" s="136">
        <v>-0.21672736835513282</v>
      </c>
      <c r="Z243" s="139"/>
      <c r="AA243" s="140">
        <v>58327.64</v>
      </c>
      <c r="AB243" s="141"/>
      <c r="AC243" s="142">
        <v>58761.8</v>
      </c>
      <c r="AD243" s="142">
        <v>57753.090000000004</v>
      </c>
      <c r="AE243" s="142">
        <v>59991.94</v>
      </c>
      <c r="AF243" s="142">
        <v>56740.76</v>
      </c>
      <c r="AG243" s="142">
        <v>57567.29</v>
      </c>
      <c r="AH243" s="142">
        <v>58276.97</v>
      </c>
      <c r="AI243" s="142">
        <v>48505.450000000004</v>
      </c>
      <c r="AJ243" s="142">
        <v>5419.61</v>
      </c>
      <c r="AK243" s="142">
        <v>45894.63</v>
      </c>
      <c r="AL243" s="142">
        <v>-9287.51</v>
      </c>
      <c r="AM243" s="142">
        <v>0</v>
      </c>
      <c r="AN243" s="142">
        <v>138390.28</v>
      </c>
      <c r="AO243" s="141"/>
      <c r="AP243" s="142">
        <v>46685.090000000004</v>
      </c>
      <c r="AQ243" s="142">
        <v>50509.18</v>
      </c>
      <c r="AR243" s="142">
        <v>34745.410000000003</v>
      </c>
      <c r="AS243" s="142">
        <v>0</v>
      </c>
      <c r="AT243" s="142">
        <v>0</v>
      </c>
      <c r="AU243" s="142">
        <v>0</v>
      </c>
      <c r="AV243" s="142">
        <v>0</v>
      </c>
      <c r="AW243" s="142">
        <v>0</v>
      </c>
      <c r="AX243" s="142">
        <v>0</v>
      </c>
      <c r="AY243" s="142">
        <v>0</v>
      </c>
      <c r="AZ243" s="142">
        <v>0</v>
      </c>
      <c r="BA243" s="142">
        <v>0</v>
      </c>
    </row>
    <row r="244" spans="1:53" s="129" customFormat="1" outlineLevel="2">
      <c r="A244" s="129" t="s">
        <v>820</v>
      </c>
      <c r="B244" s="130" t="s">
        <v>821</v>
      </c>
      <c r="C244" s="131" t="s">
        <v>822</v>
      </c>
      <c r="D244" s="132"/>
      <c r="E244" s="133"/>
      <c r="F244" s="134">
        <v>3865.2200000000003</v>
      </c>
      <c r="G244" s="134">
        <v>4435.91</v>
      </c>
      <c r="H244" s="135">
        <v>-570.6899999999996</v>
      </c>
      <c r="I244" s="136">
        <v>-0.12865229456864535</v>
      </c>
      <c r="J244" s="137"/>
      <c r="K244" s="134">
        <v>11893.25</v>
      </c>
      <c r="L244" s="134">
        <v>12949.960000000001</v>
      </c>
      <c r="M244" s="135">
        <v>-1056.7100000000009</v>
      </c>
      <c r="N244" s="136">
        <v>-8.1599479843953257E-2</v>
      </c>
      <c r="O244" s="138"/>
      <c r="P244" s="137"/>
      <c r="Q244" s="134">
        <v>11893.25</v>
      </c>
      <c r="R244" s="134">
        <v>12949.960000000001</v>
      </c>
      <c r="S244" s="135">
        <v>-1056.7100000000009</v>
      </c>
      <c r="T244" s="136">
        <v>-8.1599479843953257E-2</v>
      </c>
      <c r="U244" s="137"/>
      <c r="V244" s="134">
        <v>47653.5</v>
      </c>
      <c r="W244" s="134">
        <v>54867.03</v>
      </c>
      <c r="X244" s="135">
        <v>-7213.5299999999988</v>
      </c>
      <c r="Y244" s="136">
        <v>-0.131472944680986</v>
      </c>
      <c r="Z244" s="139"/>
      <c r="AA244" s="140">
        <v>-3831.51</v>
      </c>
      <c r="AB244" s="141"/>
      <c r="AC244" s="142">
        <v>5219.47</v>
      </c>
      <c r="AD244" s="142">
        <v>3294.58</v>
      </c>
      <c r="AE244" s="142">
        <v>4435.91</v>
      </c>
      <c r="AF244" s="142">
        <v>3627.89</v>
      </c>
      <c r="AG244" s="142">
        <v>3744.02</v>
      </c>
      <c r="AH244" s="142">
        <v>3612.4900000000002</v>
      </c>
      <c r="AI244" s="142">
        <v>3877.12</v>
      </c>
      <c r="AJ244" s="142">
        <v>4144.97</v>
      </c>
      <c r="AK244" s="142">
        <v>3088.25</v>
      </c>
      <c r="AL244" s="142">
        <v>3895.84</v>
      </c>
      <c r="AM244" s="142">
        <v>4320.53</v>
      </c>
      <c r="AN244" s="142">
        <v>5449.14</v>
      </c>
      <c r="AO244" s="141"/>
      <c r="AP244" s="142">
        <v>4695.51</v>
      </c>
      <c r="AQ244" s="142">
        <v>3332.52</v>
      </c>
      <c r="AR244" s="142">
        <v>3865.2200000000003</v>
      </c>
      <c r="AS244" s="142">
        <v>0</v>
      </c>
      <c r="AT244" s="142">
        <v>0</v>
      </c>
      <c r="AU244" s="142">
        <v>0</v>
      </c>
      <c r="AV244" s="142">
        <v>0</v>
      </c>
      <c r="AW244" s="142">
        <v>0</v>
      </c>
      <c r="AX244" s="142">
        <v>0</v>
      </c>
      <c r="AY244" s="142">
        <v>0</v>
      </c>
      <c r="AZ244" s="142">
        <v>0</v>
      </c>
      <c r="BA244" s="142">
        <v>0</v>
      </c>
    </row>
    <row r="245" spans="1:53" s="129" customFormat="1" outlineLevel="2">
      <c r="A245" s="129" t="s">
        <v>823</v>
      </c>
      <c r="B245" s="130" t="s">
        <v>824</v>
      </c>
      <c r="C245" s="131" t="s">
        <v>825</v>
      </c>
      <c r="D245" s="132"/>
      <c r="E245" s="133"/>
      <c r="F245" s="134">
        <v>4373.88</v>
      </c>
      <c r="G245" s="134">
        <v>4754.8900000000003</v>
      </c>
      <c r="H245" s="135">
        <v>-381.01000000000022</v>
      </c>
      <c r="I245" s="136">
        <v>-8.0130139708805087E-2</v>
      </c>
      <c r="J245" s="137"/>
      <c r="K245" s="134">
        <v>12343.5</v>
      </c>
      <c r="L245" s="134">
        <v>13946.86</v>
      </c>
      <c r="M245" s="135">
        <v>-1603.3600000000006</v>
      </c>
      <c r="N245" s="136">
        <v>-0.11496207748554159</v>
      </c>
      <c r="O245" s="138"/>
      <c r="P245" s="137"/>
      <c r="Q245" s="134">
        <v>12343.5</v>
      </c>
      <c r="R245" s="134">
        <v>13946.86</v>
      </c>
      <c r="S245" s="135">
        <v>-1603.3600000000006</v>
      </c>
      <c r="T245" s="136">
        <v>-0.11496207748554159</v>
      </c>
      <c r="U245" s="137"/>
      <c r="V245" s="134">
        <v>52693.279999999999</v>
      </c>
      <c r="W245" s="134">
        <v>58358.85</v>
      </c>
      <c r="X245" s="135">
        <v>-5665.57</v>
      </c>
      <c r="Y245" s="136">
        <v>-9.7081590881245947E-2</v>
      </c>
      <c r="Z245" s="139"/>
      <c r="AA245" s="140">
        <v>4605.9800000000005</v>
      </c>
      <c r="AB245" s="141"/>
      <c r="AC245" s="142">
        <v>4455.4400000000005</v>
      </c>
      <c r="AD245" s="142">
        <v>4736.53</v>
      </c>
      <c r="AE245" s="142">
        <v>4754.8900000000003</v>
      </c>
      <c r="AF245" s="142">
        <v>5043.88</v>
      </c>
      <c r="AG245" s="142">
        <v>-71.600000000000009</v>
      </c>
      <c r="AH245" s="142">
        <v>9459.32</v>
      </c>
      <c r="AI245" s="142">
        <v>4145.7300000000005</v>
      </c>
      <c r="AJ245" s="142">
        <v>-152.24</v>
      </c>
      <c r="AK245" s="142">
        <v>4473.09</v>
      </c>
      <c r="AL245" s="142">
        <v>8663.61</v>
      </c>
      <c r="AM245" s="142">
        <v>4513.3599999999997</v>
      </c>
      <c r="AN245" s="142">
        <v>4274.63</v>
      </c>
      <c r="AO245" s="141"/>
      <c r="AP245" s="142">
        <v>3848.13</v>
      </c>
      <c r="AQ245" s="142">
        <v>4121.49</v>
      </c>
      <c r="AR245" s="142">
        <v>4373.88</v>
      </c>
      <c r="AS245" s="142">
        <v>0</v>
      </c>
      <c r="AT245" s="142">
        <v>0</v>
      </c>
      <c r="AU245" s="142">
        <v>0</v>
      </c>
      <c r="AV245" s="142">
        <v>0</v>
      </c>
      <c r="AW245" s="142">
        <v>0</v>
      </c>
      <c r="AX245" s="142">
        <v>0</v>
      </c>
      <c r="AY245" s="142">
        <v>0</v>
      </c>
      <c r="AZ245" s="142">
        <v>0</v>
      </c>
      <c r="BA245" s="142">
        <v>0</v>
      </c>
    </row>
    <row r="246" spans="1:53" s="129" customFormat="1" outlineLevel="2">
      <c r="A246" s="129" t="s">
        <v>826</v>
      </c>
      <c r="B246" s="130" t="s">
        <v>827</v>
      </c>
      <c r="C246" s="131" t="s">
        <v>828</v>
      </c>
      <c r="D246" s="132"/>
      <c r="E246" s="133"/>
      <c r="F246" s="134">
        <v>69177.47</v>
      </c>
      <c r="G246" s="134">
        <v>95874.99</v>
      </c>
      <c r="H246" s="135">
        <v>-26697.520000000004</v>
      </c>
      <c r="I246" s="136">
        <v>-0.27846177611074591</v>
      </c>
      <c r="J246" s="137"/>
      <c r="K246" s="134">
        <v>271506.53600000002</v>
      </c>
      <c r="L246" s="134">
        <v>267791.59000000003</v>
      </c>
      <c r="M246" s="135">
        <v>3714.9459999999963</v>
      </c>
      <c r="N246" s="136">
        <v>1.3872526766057127E-2</v>
      </c>
      <c r="O246" s="138"/>
      <c r="P246" s="137"/>
      <c r="Q246" s="134">
        <v>271506.53600000002</v>
      </c>
      <c r="R246" s="134">
        <v>267791.59000000003</v>
      </c>
      <c r="S246" s="135">
        <v>3714.9459999999963</v>
      </c>
      <c r="T246" s="136">
        <v>1.3872526766057127E-2</v>
      </c>
      <c r="U246" s="137"/>
      <c r="V246" s="134">
        <v>1149435.416</v>
      </c>
      <c r="W246" s="134">
        <v>1020118.1200000001</v>
      </c>
      <c r="X246" s="135">
        <v>129317.29599999986</v>
      </c>
      <c r="Y246" s="136">
        <v>0.12676698263138375</v>
      </c>
      <c r="Z246" s="139"/>
      <c r="AA246" s="140">
        <v>57089.130000000005</v>
      </c>
      <c r="AB246" s="141"/>
      <c r="AC246" s="142">
        <v>91591.360000000001</v>
      </c>
      <c r="AD246" s="142">
        <v>80325.240000000005</v>
      </c>
      <c r="AE246" s="142">
        <v>95874.99</v>
      </c>
      <c r="AF246" s="142">
        <v>112321.98</v>
      </c>
      <c r="AG246" s="142">
        <v>120794.90000000001</v>
      </c>
      <c r="AH246" s="142">
        <v>86047.22</v>
      </c>
      <c r="AI246" s="142">
        <v>48752.78</v>
      </c>
      <c r="AJ246" s="142">
        <v>133395.9</v>
      </c>
      <c r="AK246" s="142">
        <v>71873.790000000008</v>
      </c>
      <c r="AL246" s="142">
        <v>134505.61000000002</v>
      </c>
      <c r="AM246" s="142">
        <v>94367.6</v>
      </c>
      <c r="AN246" s="142">
        <v>75869.100000000006</v>
      </c>
      <c r="AO246" s="141"/>
      <c r="AP246" s="142">
        <v>104996.68000000001</v>
      </c>
      <c r="AQ246" s="142">
        <v>97332.385999999999</v>
      </c>
      <c r="AR246" s="142">
        <v>69177.47</v>
      </c>
      <c r="AS246" s="142">
        <v>-13262.29</v>
      </c>
      <c r="AT246" s="142">
        <v>0</v>
      </c>
      <c r="AU246" s="142">
        <v>0</v>
      </c>
      <c r="AV246" s="142">
        <v>0</v>
      </c>
      <c r="AW246" s="142">
        <v>0</v>
      </c>
      <c r="AX246" s="142">
        <v>0</v>
      </c>
      <c r="AY246" s="142">
        <v>0</v>
      </c>
      <c r="AZ246" s="142">
        <v>0</v>
      </c>
      <c r="BA246" s="142">
        <v>0</v>
      </c>
    </row>
    <row r="247" spans="1:53" s="129" customFormat="1" outlineLevel="2">
      <c r="A247" s="129" t="s">
        <v>829</v>
      </c>
      <c r="B247" s="130" t="s">
        <v>830</v>
      </c>
      <c r="C247" s="131" t="s">
        <v>831</v>
      </c>
      <c r="D247" s="132"/>
      <c r="E247" s="133"/>
      <c r="F247" s="134">
        <v>19852.57</v>
      </c>
      <c r="G247" s="134">
        <v>27316.79</v>
      </c>
      <c r="H247" s="135">
        <v>-7464.2200000000012</v>
      </c>
      <c r="I247" s="136">
        <v>-0.27324660035091974</v>
      </c>
      <c r="J247" s="137"/>
      <c r="K247" s="134">
        <v>73270.680000000008</v>
      </c>
      <c r="L247" s="134">
        <v>79112.800000000003</v>
      </c>
      <c r="M247" s="135">
        <v>-5842.1199999999953</v>
      </c>
      <c r="N247" s="136">
        <v>-7.3845445996096645E-2</v>
      </c>
      <c r="O247" s="138"/>
      <c r="P247" s="137"/>
      <c r="Q247" s="134">
        <v>73270.680000000008</v>
      </c>
      <c r="R247" s="134">
        <v>79112.800000000003</v>
      </c>
      <c r="S247" s="135">
        <v>-5842.1199999999953</v>
      </c>
      <c r="T247" s="136">
        <v>-7.3845445996096645E-2</v>
      </c>
      <c r="U247" s="137"/>
      <c r="V247" s="134">
        <v>276114.13</v>
      </c>
      <c r="W247" s="134">
        <v>247071.37</v>
      </c>
      <c r="X247" s="135">
        <v>29042.760000000009</v>
      </c>
      <c r="Y247" s="136">
        <v>0.1175480590891612</v>
      </c>
      <c r="Z247" s="139"/>
      <c r="AA247" s="140">
        <v>13385.06</v>
      </c>
      <c r="AB247" s="141"/>
      <c r="AC247" s="142">
        <v>30653.22</v>
      </c>
      <c r="AD247" s="142">
        <v>21142.79</v>
      </c>
      <c r="AE247" s="142">
        <v>27316.79</v>
      </c>
      <c r="AF247" s="142">
        <v>22091.260000000002</v>
      </c>
      <c r="AG247" s="142">
        <v>18920.89</v>
      </c>
      <c r="AH247" s="142">
        <v>18944.68</v>
      </c>
      <c r="AI247" s="142">
        <v>21023.15</v>
      </c>
      <c r="AJ247" s="142">
        <v>22597.5</v>
      </c>
      <c r="AK247" s="142">
        <v>17910.37</v>
      </c>
      <c r="AL247" s="142">
        <v>26196.93</v>
      </c>
      <c r="AM247" s="142">
        <v>25057.91</v>
      </c>
      <c r="AN247" s="142">
        <v>30100.760000000002</v>
      </c>
      <c r="AO247" s="141"/>
      <c r="AP247" s="142">
        <v>27071.91</v>
      </c>
      <c r="AQ247" s="142">
        <v>26346.2</v>
      </c>
      <c r="AR247" s="142">
        <v>19852.57</v>
      </c>
      <c r="AS247" s="142">
        <v>0</v>
      </c>
      <c r="AT247" s="142">
        <v>0</v>
      </c>
      <c r="AU247" s="142">
        <v>0</v>
      </c>
      <c r="AV247" s="142">
        <v>0</v>
      </c>
      <c r="AW247" s="142">
        <v>0</v>
      </c>
      <c r="AX247" s="142">
        <v>0</v>
      </c>
      <c r="AY247" s="142">
        <v>0</v>
      </c>
      <c r="AZ247" s="142">
        <v>0</v>
      </c>
      <c r="BA247" s="142">
        <v>0</v>
      </c>
    </row>
    <row r="248" spans="1:53" s="129" customFormat="1" outlineLevel="2">
      <c r="A248" s="129" t="s">
        <v>832</v>
      </c>
      <c r="B248" s="130" t="s">
        <v>833</v>
      </c>
      <c r="C248" s="131" t="s">
        <v>834</v>
      </c>
      <c r="D248" s="132"/>
      <c r="E248" s="133"/>
      <c r="F248" s="134">
        <v>6007.4400000000005</v>
      </c>
      <c r="G248" s="134">
        <v>6176.92</v>
      </c>
      <c r="H248" s="135">
        <v>-169.47999999999956</v>
      </c>
      <c r="I248" s="136">
        <v>-2.7437622633933994E-2</v>
      </c>
      <c r="J248" s="137"/>
      <c r="K248" s="134">
        <v>18957.997000000003</v>
      </c>
      <c r="L248" s="134">
        <v>23512.66</v>
      </c>
      <c r="M248" s="135">
        <v>-4554.6629999999968</v>
      </c>
      <c r="N248" s="136">
        <v>-0.19371109011060411</v>
      </c>
      <c r="O248" s="138"/>
      <c r="P248" s="137"/>
      <c r="Q248" s="134">
        <v>18957.997000000003</v>
      </c>
      <c r="R248" s="134">
        <v>23512.66</v>
      </c>
      <c r="S248" s="135">
        <v>-4554.6629999999968</v>
      </c>
      <c r="T248" s="136">
        <v>-0.19371109011060411</v>
      </c>
      <c r="U248" s="137"/>
      <c r="V248" s="134">
        <v>92424.887000000002</v>
      </c>
      <c r="W248" s="134">
        <v>77401.990000000005</v>
      </c>
      <c r="X248" s="135">
        <v>15022.896999999997</v>
      </c>
      <c r="Y248" s="136">
        <v>0.19408928633488617</v>
      </c>
      <c r="Z248" s="139"/>
      <c r="AA248" s="140">
        <v>2848.5</v>
      </c>
      <c r="AB248" s="141"/>
      <c r="AC248" s="142">
        <v>11644.62</v>
      </c>
      <c r="AD248" s="142">
        <v>5691.12</v>
      </c>
      <c r="AE248" s="142">
        <v>6176.92</v>
      </c>
      <c r="AF248" s="142">
        <v>5706.62</v>
      </c>
      <c r="AG248" s="142">
        <v>5255.9800000000005</v>
      </c>
      <c r="AH248" s="142">
        <v>6835.41</v>
      </c>
      <c r="AI248" s="142">
        <v>6474.22</v>
      </c>
      <c r="AJ248" s="142">
        <v>6920.59</v>
      </c>
      <c r="AK248" s="142">
        <v>12389.84</v>
      </c>
      <c r="AL248" s="142">
        <v>8641.49</v>
      </c>
      <c r="AM248" s="142">
        <v>7243.41</v>
      </c>
      <c r="AN248" s="142">
        <v>13999.33</v>
      </c>
      <c r="AO248" s="141"/>
      <c r="AP248" s="142">
        <v>7823</v>
      </c>
      <c r="AQ248" s="142">
        <v>5127.5570000000007</v>
      </c>
      <c r="AR248" s="142">
        <v>6007.4400000000005</v>
      </c>
      <c r="AS248" s="142">
        <v>-1458.9</v>
      </c>
      <c r="AT248" s="142">
        <v>0</v>
      </c>
      <c r="AU248" s="142">
        <v>0</v>
      </c>
      <c r="AV248" s="142">
        <v>0</v>
      </c>
      <c r="AW248" s="142">
        <v>0</v>
      </c>
      <c r="AX248" s="142">
        <v>0</v>
      </c>
      <c r="AY248" s="142">
        <v>0</v>
      </c>
      <c r="AZ248" s="142">
        <v>0</v>
      </c>
      <c r="BA248" s="142">
        <v>0</v>
      </c>
    </row>
    <row r="249" spans="1:53" s="129" customFormat="1" outlineLevel="2">
      <c r="A249" s="129" t="s">
        <v>835</v>
      </c>
      <c r="B249" s="130" t="s">
        <v>836</v>
      </c>
      <c r="C249" s="131" t="s">
        <v>837</v>
      </c>
      <c r="D249" s="132"/>
      <c r="E249" s="133"/>
      <c r="F249" s="134">
        <v>398154.05</v>
      </c>
      <c r="G249" s="134">
        <v>-37264.78</v>
      </c>
      <c r="H249" s="135">
        <v>435418.82999999996</v>
      </c>
      <c r="I249" s="136" t="s">
        <v>241</v>
      </c>
      <c r="J249" s="137"/>
      <c r="K249" s="134">
        <v>236848.02000000002</v>
      </c>
      <c r="L249" s="134">
        <v>41236.43</v>
      </c>
      <c r="M249" s="135">
        <v>195611.59000000003</v>
      </c>
      <c r="N249" s="136">
        <v>4.7436596717999118</v>
      </c>
      <c r="O249" s="138"/>
      <c r="P249" s="137"/>
      <c r="Q249" s="134">
        <v>236848.02000000002</v>
      </c>
      <c r="R249" s="134">
        <v>41236.43</v>
      </c>
      <c r="S249" s="135">
        <v>195611.59000000003</v>
      </c>
      <c r="T249" s="136">
        <v>4.7436596717999118</v>
      </c>
      <c r="U249" s="137"/>
      <c r="V249" s="134">
        <v>493529.47000000003</v>
      </c>
      <c r="W249" s="134">
        <v>117447.04999999999</v>
      </c>
      <c r="X249" s="135">
        <v>376082.42000000004</v>
      </c>
      <c r="Y249" s="136">
        <v>3.2021444557355854</v>
      </c>
      <c r="Z249" s="139"/>
      <c r="AA249" s="140">
        <v>0</v>
      </c>
      <c r="AB249" s="141"/>
      <c r="AC249" s="142">
        <v>-1419.84</v>
      </c>
      <c r="AD249" s="142">
        <v>79921.05</v>
      </c>
      <c r="AE249" s="142">
        <v>-37264.78</v>
      </c>
      <c r="AF249" s="142">
        <v>-15447.33</v>
      </c>
      <c r="AG249" s="142">
        <v>87495.85</v>
      </c>
      <c r="AH249" s="142">
        <v>52453.71</v>
      </c>
      <c r="AI249" s="142">
        <v>280541.32</v>
      </c>
      <c r="AJ249" s="142">
        <v>-97372.96</v>
      </c>
      <c r="AK249" s="142">
        <v>58182.81</v>
      </c>
      <c r="AL249" s="142">
        <v>-58268.42</v>
      </c>
      <c r="AM249" s="142">
        <v>-52019.700000000004</v>
      </c>
      <c r="AN249" s="142">
        <v>1116.17</v>
      </c>
      <c r="AO249" s="141"/>
      <c r="AP249" s="142">
        <v>-163992.78</v>
      </c>
      <c r="AQ249" s="142">
        <v>2686.75</v>
      </c>
      <c r="AR249" s="142">
        <v>398154.05</v>
      </c>
      <c r="AS249" s="142">
        <v>-531063.35</v>
      </c>
      <c r="AT249" s="142">
        <v>0</v>
      </c>
      <c r="AU249" s="142">
        <v>0</v>
      </c>
      <c r="AV249" s="142">
        <v>0</v>
      </c>
      <c r="AW249" s="142">
        <v>0</v>
      </c>
      <c r="AX249" s="142">
        <v>0</v>
      </c>
      <c r="AY249" s="142">
        <v>0</v>
      </c>
      <c r="AZ249" s="142">
        <v>0</v>
      </c>
      <c r="BA249" s="142">
        <v>0</v>
      </c>
    </row>
    <row r="250" spans="1:53" s="129" customFormat="1" outlineLevel="2">
      <c r="A250" s="129" t="s">
        <v>838</v>
      </c>
      <c r="B250" s="130" t="s">
        <v>839</v>
      </c>
      <c r="C250" s="131" t="s">
        <v>840</v>
      </c>
      <c r="D250" s="132"/>
      <c r="E250" s="133"/>
      <c r="F250" s="134">
        <v>1058.8</v>
      </c>
      <c r="G250" s="134">
        <v>755.17</v>
      </c>
      <c r="H250" s="135">
        <v>303.63</v>
      </c>
      <c r="I250" s="136">
        <v>0.4020684084378352</v>
      </c>
      <c r="J250" s="137"/>
      <c r="K250" s="134">
        <v>3574.67</v>
      </c>
      <c r="L250" s="134">
        <v>7073.45</v>
      </c>
      <c r="M250" s="135">
        <v>-3498.7799999999997</v>
      </c>
      <c r="N250" s="136">
        <v>-0.49463557387130747</v>
      </c>
      <c r="O250" s="138"/>
      <c r="P250" s="137"/>
      <c r="Q250" s="134">
        <v>3574.67</v>
      </c>
      <c r="R250" s="134">
        <v>7073.45</v>
      </c>
      <c r="S250" s="135">
        <v>-3498.7799999999997</v>
      </c>
      <c r="T250" s="136">
        <v>-0.49463557387130747</v>
      </c>
      <c r="U250" s="137"/>
      <c r="V250" s="134">
        <v>25398.04</v>
      </c>
      <c r="W250" s="134">
        <v>24716.639999999999</v>
      </c>
      <c r="X250" s="135">
        <v>681.40000000000146</v>
      </c>
      <c r="Y250" s="136">
        <v>2.7568472090057607E-2</v>
      </c>
      <c r="Z250" s="139"/>
      <c r="AA250" s="140">
        <v>288.37</v>
      </c>
      <c r="AB250" s="141"/>
      <c r="AC250" s="142">
        <v>5737.18</v>
      </c>
      <c r="AD250" s="142">
        <v>581.1</v>
      </c>
      <c r="AE250" s="142">
        <v>755.17</v>
      </c>
      <c r="AF250" s="142">
        <v>5231.3599999999997</v>
      </c>
      <c r="AG250" s="142">
        <v>8652.75</v>
      </c>
      <c r="AH250" s="142">
        <v>758.81000000000006</v>
      </c>
      <c r="AI250" s="142">
        <v>1152.25</v>
      </c>
      <c r="AJ250" s="142">
        <v>1233.95</v>
      </c>
      <c r="AK250" s="142">
        <v>651.13</v>
      </c>
      <c r="AL250" s="142">
        <v>1411.8</v>
      </c>
      <c r="AM250" s="142">
        <v>1313.24</v>
      </c>
      <c r="AN250" s="142">
        <v>1418.08</v>
      </c>
      <c r="AO250" s="141"/>
      <c r="AP250" s="142">
        <v>1335.3</v>
      </c>
      <c r="AQ250" s="142">
        <v>1180.57</v>
      </c>
      <c r="AR250" s="142">
        <v>1058.8</v>
      </c>
      <c r="AS250" s="142">
        <v>0</v>
      </c>
      <c r="AT250" s="142">
        <v>0</v>
      </c>
      <c r="AU250" s="142">
        <v>0</v>
      </c>
      <c r="AV250" s="142">
        <v>0</v>
      </c>
      <c r="AW250" s="142">
        <v>0</v>
      </c>
      <c r="AX250" s="142">
        <v>0</v>
      </c>
      <c r="AY250" s="142">
        <v>0</v>
      </c>
      <c r="AZ250" s="142">
        <v>0</v>
      </c>
      <c r="BA250" s="142">
        <v>0</v>
      </c>
    </row>
    <row r="251" spans="1:53" s="206" customFormat="1" outlineLevel="1">
      <c r="A251" s="206" t="s">
        <v>841</v>
      </c>
      <c r="B251" s="207"/>
      <c r="C251" s="208" t="s">
        <v>842</v>
      </c>
      <c r="D251" s="222"/>
      <c r="E251" s="222"/>
      <c r="F251" s="210">
        <v>858320.16999999993</v>
      </c>
      <c r="G251" s="210">
        <v>507862.98999999993</v>
      </c>
      <c r="H251" s="230">
        <v>350457.18</v>
      </c>
      <c r="I251" s="231">
        <v>0.69006245168603453</v>
      </c>
      <c r="J251" s="224"/>
      <c r="K251" s="210">
        <v>1747280.9449999998</v>
      </c>
      <c r="L251" s="210">
        <v>1693404.9200000002</v>
      </c>
      <c r="M251" s="230">
        <v>53876.024999999674</v>
      </c>
      <c r="N251" s="225">
        <v>3.181520519026227E-2</v>
      </c>
      <c r="O251" s="226"/>
      <c r="P251" s="226"/>
      <c r="Q251" s="210">
        <v>1747280.9449999998</v>
      </c>
      <c r="R251" s="210">
        <v>1693404.9200000002</v>
      </c>
      <c r="S251" s="230">
        <v>53876.024999999674</v>
      </c>
      <c r="T251" s="231">
        <v>3.181520519026227E-2</v>
      </c>
      <c r="U251" s="226"/>
      <c r="V251" s="210">
        <v>6390252.4849999994</v>
      </c>
      <c r="W251" s="210">
        <v>5903478.6899999995</v>
      </c>
      <c r="X251" s="230">
        <v>486773.79499999993</v>
      </c>
      <c r="Y251" s="225">
        <v>8.2455416638422721E-2</v>
      </c>
      <c r="AA251" s="228">
        <v>354340.91</v>
      </c>
      <c r="AB251" s="229"/>
      <c r="AC251" s="210">
        <v>634925.04</v>
      </c>
      <c r="AD251" s="210">
        <v>550616.89</v>
      </c>
      <c r="AE251" s="210">
        <v>507862.98999999993</v>
      </c>
      <c r="AF251" s="210">
        <v>484199.89</v>
      </c>
      <c r="AG251" s="210">
        <v>597601.46000000008</v>
      </c>
      <c r="AH251" s="210">
        <v>519659.37</v>
      </c>
      <c r="AI251" s="210">
        <v>711282.31</v>
      </c>
      <c r="AJ251" s="210">
        <v>370586.72999999992</v>
      </c>
      <c r="AK251" s="210">
        <v>480559.72000000009</v>
      </c>
      <c r="AL251" s="210">
        <v>433594.25999999995</v>
      </c>
      <c r="AM251" s="210">
        <v>369492.21999999991</v>
      </c>
      <c r="AN251" s="210">
        <v>675995.58</v>
      </c>
      <c r="AO251" s="229"/>
      <c r="AP251" s="210">
        <v>384417.83</v>
      </c>
      <c r="AQ251" s="210">
        <v>504542.94500000001</v>
      </c>
      <c r="AR251" s="210">
        <v>858320.16999999993</v>
      </c>
      <c r="AS251" s="210">
        <v>-565831.37</v>
      </c>
      <c r="AT251" s="210">
        <v>0</v>
      </c>
      <c r="AU251" s="210">
        <v>0</v>
      </c>
      <c r="AV251" s="210">
        <v>0</v>
      </c>
      <c r="AW251" s="210">
        <v>0</v>
      </c>
      <c r="AX251" s="210">
        <v>0</v>
      </c>
      <c r="AY251" s="210">
        <v>0</v>
      </c>
      <c r="AZ251" s="210">
        <v>0</v>
      </c>
      <c r="BA251" s="210">
        <v>0</v>
      </c>
    </row>
    <row r="252" spans="1:53" s="206" customFormat="1" ht="0.75" customHeight="1" outlineLevel="2">
      <c r="B252" s="207"/>
      <c r="C252" s="208"/>
      <c r="D252" s="222"/>
      <c r="E252" s="222"/>
      <c r="F252" s="210"/>
      <c r="G252" s="210"/>
      <c r="H252" s="230"/>
      <c r="I252" s="231"/>
      <c r="J252" s="224"/>
      <c r="K252" s="210"/>
      <c r="L252" s="210"/>
      <c r="M252" s="230"/>
      <c r="N252" s="225"/>
      <c r="O252" s="226"/>
      <c r="P252" s="226"/>
      <c r="Q252" s="210"/>
      <c r="R252" s="210"/>
      <c r="S252" s="230"/>
      <c r="T252" s="231"/>
      <c r="U252" s="226"/>
      <c r="V252" s="210"/>
      <c r="W252" s="210"/>
      <c r="X252" s="230"/>
      <c r="Y252" s="225"/>
      <c r="AA252" s="228"/>
      <c r="AB252" s="229"/>
      <c r="AC252" s="210"/>
      <c r="AD252" s="210"/>
      <c r="AE252" s="210"/>
      <c r="AF252" s="210"/>
      <c r="AG252" s="210"/>
      <c r="AH252" s="210"/>
      <c r="AI252" s="210"/>
      <c r="AJ252" s="210"/>
      <c r="AK252" s="210"/>
      <c r="AL252" s="210"/>
      <c r="AM252" s="210"/>
      <c r="AN252" s="210"/>
      <c r="AO252" s="229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</row>
    <row r="253" spans="1:53" s="129" customFormat="1" outlineLevel="2">
      <c r="A253" s="129" t="s">
        <v>843</v>
      </c>
      <c r="B253" s="130" t="s">
        <v>844</v>
      </c>
      <c r="C253" s="131" t="s">
        <v>845</v>
      </c>
      <c r="D253" s="132"/>
      <c r="E253" s="133"/>
      <c r="F253" s="134">
        <v>2303.2200000000003</v>
      </c>
      <c r="G253" s="134">
        <v>5190.12</v>
      </c>
      <c r="H253" s="135">
        <v>-2886.8999999999996</v>
      </c>
      <c r="I253" s="136">
        <v>-0.55622991375921937</v>
      </c>
      <c r="J253" s="137"/>
      <c r="K253" s="134">
        <v>-129366.281</v>
      </c>
      <c r="L253" s="134">
        <v>18476.100000000002</v>
      </c>
      <c r="M253" s="135">
        <v>-147842.38099999999</v>
      </c>
      <c r="N253" s="136">
        <v>-8.001817537250826</v>
      </c>
      <c r="O253" s="138"/>
      <c r="P253" s="137"/>
      <c r="Q253" s="134">
        <v>-129366.281</v>
      </c>
      <c r="R253" s="134">
        <v>18476.100000000002</v>
      </c>
      <c r="S253" s="135">
        <v>-147842.38099999999</v>
      </c>
      <c r="T253" s="136">
        <v>-8.001817537250826</v>
      </c>
      <c r="U253" s="137"/>
      <c r="V253" s="134">
        <v>-83939.120999999999</v>
      </c>
      <c r="W253" s="134">
        <v>84735.41</v>
      </c>
      <c r="X253" s="135">
        <v>-168674.53100000002</v>
      </c>
      <c r="Y253" s="136">
        <v>-1.9906026417999276</v>
      </c>
      <c r="Z253" s="139"/>
      <c r="AA253" s="140">
        <v>5553.51</v>
      </c>
      <c r="AB253" s="141"/>
      <c r="AC253" s="142">
        <v>7814.3600000000006</v>
      </c>
      <c r="AD253" s="142">
        <v>5471.62</v>
      </c>
      <c r="AE253" s="142">
        <v>5190.12</v>
      </c>
      <c r="AF253" s="142">
        <v>5045.54</v>
      </c>
      <c r="AG253" s="142">
        <v>8935.42</v>
      </c>
      <c r="AH253" s="142">
        <v>3418.63</v>
      </c>
      <c r="AI253" s="142">
        <v>5071.3599999999997</v>
      </c>
      <c r="AJ253" s="142">
        <v>5042.75</v>
      </c>
      <c r="AK253" s="142">
        <v>3918.48</v>
      </c>
      <c r="AL253" s="142">
        <v>5673.28</v>
      </c>
      <c r="AM253" s="142">
        <v>4317.84</v>
      </c>
      <c r="AN253" s="142">
        <v>4003.86</v>
      </c>
      <c r="AO253" s="141"/>
      <c r="AP253" s="142">
        <v>3132.09</v>
      </c>
      <c r="AQ253" s="142">
        <v>-134801.59100000001</v>
      </c>
      <c r="AR253" s="142">
        <v>2303.2200000000003</v>
      </c>
      <c r="AS253" s="142">
        <v>-64.78</v>
      </c>
      <c r="AT253" s="142">
        <v>0</v>
      </c>
      <c r="AU253" s="142">
        <v>0</v>
      </c>
      <c r="AV253" s="142">
        <v>0</v>
      </c>
      <c r="AW253" s="142">
        <v>0</v>
      </c>
      <c r="AX253" s="142">
        <v>0</v>
      </c>
      <c r="AY253" s="142">
        <v>0</v>
      </c>
      <c r="AZ253" s="142">
        <v>0</v>
      </c>
      <c r="BA253" s="142">
        <v>0</v>
      </c>
    </row>
    <row r="254" spans="1:53" s="129" customFormat="1" outlineLevel="2">
      <c r="A254" s="129" t="s">
        <v>846</v>
      </c>
      <c r="B254" s="130" t="s">
        <v>847</v>
      </c>
      <c r="C254" s="131" t="s">
        <v>848</v>
      </c>
      <c r="D254" s="132"/>
      <c r="E254" s="133"/>
      <c r="F254" s="134">
        <v>0</v>
      </c>
      <c r="G254" s="134">
        <v>-4.33</v>
      </c>
      <c r="H254" s="135">
        <v>4.33</v>
      </c>
      <c r="I254" s="136" t="s">
        <v>241</v>
      </c>
      <c r="J254" s="137"/>
      <c r="K254" s="134">
        <v>0</v>
      </c>
      <c r="L254" s="134">
        <v>-0.61</v>
      </c>
      <c r="M254" s="135">
        <v>0.61</v>
      </c>
      <c r="N254" s="136" t="s">
        <v>241</v>
      </c>
      <c r="O254" s="138"/>
      <c r="P254" s="137"/>
      <c r="Q254" s="134">
        <v>0</v>
      </c>
      <c r="R254" s="134">
        <v>-0.61</v>
      </c>
      <c r="S254" s="135">
        <v>0.61</v>
      </c>
      <c r="T254" s="136" t="s">
        <v>241</v>
      </c>
      <c r="U254" s="137"/>
      <c r="V254" s="134">
        <v>0.61</v>
      </c>
      <c r="W254" s="134">
        <v>36.25</v>
      </c>
      <c r="X254" s="135">
        <v>-35.64</v>
      </c>
      <c r="Y254" s="136">
        <v>-0.98317241379310349</v>
      </c>
      <c r="Z254" s="139"/>
      <c r="AA254" s="140">
        <v>0</v>
      </c>
      <c r="AB254" s="141"/>
      <c r="AC254" s="142">
        <v>0</v>
      </c>
      <c r="AD254" s="142">
        <v>3.72</v>
      </c>
      <c r="AE254" s="142">
        <v>-4.33</v>
      </c>
      <c r="AF254" s="142">
        <v>0.61</v>
      </c>
      <c r="AG254" s="142">
        <v>0</v>
      </c>
      <c r="AH254" s="142">
        <v>0</v>
      </c>
      <c r="AI254" s="142">
        <v>0</v>
      </c>
      <c r="AJ254" s="142">
        <v>0</v>
      </c>
      <c r="AK254" s="142">
        <v>0</v>
      </c>
      <c r="AL254" s="142">
        <v>0</v>
      </c>
      <c r="AM254" s="142">
        <v>0</v>
      </c>
      <c r="AN254" s="142">
        <v>0</v>
      </c>
      <c r="AO254" s="141"/>
      <c r="AP254" s="142">
        <v>4.99</v>
      </c>
      <c r="AQ254" s="142">
        <v>-4.99</v>
      </c>
      <c r="AR254" s="142">
        <v>0</v>
      </c>
      <c r="AS254" s="142">
        <v>0</v>
      </c>
      <c r="AT254" s="142">
        <v>0</v>
      </c>
      <c r="AU254" s="142">
        <v>0</v>
      </c>
      <c r="AV254" s="142">
        <v>0</v>
      </c>
      <c r="AW254" s="142">
        <v>0</v>
      </c>
      <c r="AX254" s="142">
        <v>0</v>
      </c>
      <c r="AY254" s="142">
        <v>0</v>
      </c>
      <c r="AZ254" s="142">
        <v>0</v>
      </c>
      <c r="BA254" s="142">
        <v>0</v>
      </c>
    </row>
    <row r="255" spans="1:53" s="129" customFormat="1" outlineLevel="2">
      <c r="A255" s="129" t="s">
        <v>849</v>
      </c>
      <c r="B255" s="130" t="s">
        <v>850</v>
      </c>
      <c r="C255" s="131" t="s">
        <v>851</v>
      </c>
      <c r="D255" s="132"/>
      <c r="E255" s="133"/>
      <c r="F255" s="134">
        <v>83430.930000000008</v>
      </c>
      <c r="G255" s="134">
        <v>93907.32</v>
      </c>
      <c r="H255" s="135">
        <v>-10476.39</v>
      </c>
      <c r="I255" s="136">
        <v>-0.11156095179800679</v>
      </c>
      <c r="J255" s="137"/>
      <c r="K255" s="134">
        <v>264909.60100000002</v>
      </c>
      <c r="L255" s="134">
        <v>298140.66000000003</v>
      </c>
      <c r="M255" s="135">
        <v>-33231.059000000008</v>
      </c>
      <c r="N255" s="136">
        <v>-0.11146100971266383</v>
      </c>
      <c r="O255" s="138"/>
      <c r="P255" s="137"/>
      <c r="Q255" s="134">
        <v>264909.60100000002</v>
      </c>
      <c r="R255" s="134">
        <v>298140.66000000003</v>
      </c>
      <c r="S255" s="135">
        <v>-33231.059000000008</v>
      </c>
      <c r="T255" s="136">
        <v>-0.11146100971266383</v>
      </c>
      <c r="U255" s="137"/>
      <c r="V255" s="134">
        <v>1089686.061</v>
      </c>
      <c r="W255" s="134">
        <v>1159121.52</v>
      </c>
      <c r="X255" s="135">
        <v>-69435.459000000032</v>
      </c>
      <c r="Y255" s="136">
        <v>-5.9903519865630681E-2</v>
      </c>
      <c r="Z255" s="139"/>
      <c r="AA255" s="140">
        <v>90662.66</v>
      </c>
      <c r="AB255" s="141"/>
      <c r="AC255" s="142">
        <v>111354.13</v>
      </c>
      <c r="AD255" s="142">
        <v>92879.21</v>
      </c>
      <c r="AE255" s="142">
        <v>93907.32</v>
      </c>
      <c r="AF255" s="142">
        <v>98836.42</v>
      </c>
      <c r="AG255" s="142">
        <v>91314.930000000008</v>
      </c>
      <c r="AH255" s="142">
        <v>81631.97</v>
      </c>
      <c r="AI255" s="142">
        <v>88397.27</v>
      </c>
      <c r="AJ255" s="142">
        <v>90362.08</v>
      </c>
      <c r="AK255" s="142">
        <v>93235.89</v>
      </c>
      <c r="AL255" s="142">
        <v>97580.5</v>
      </c>
      <c r="AM255" s="142">
        <v>88737.24</v>
      </c>
      <c r="AN255" s="142">
        <v>94680.16</v>
      </c>
      <c r="AO255" s="141"/>
      <c r="AP255" s="142">
        <v>93708.540000000008</v>
      </c>
      <c r="AQ255" s="142">
        <v>87770.130999999994</v>
      </c>
      <c r="AR255" s="142">
        <v>83430.930000000008</v>
      </c>
      <c r="AS255" s="142">
        <v>-3332.33</v>
      </c>
      <c r="AT255" s="142">
        <v>0</v>
      </c>
      <c r="AU255" s="142">
        <v>0</v>
      </c>
      <c r="AV255" s="142">
        <v>0</v>
      </c>
      <c r="AW255" s="142">
        <v>0</v>
      </c>
      <c r="AX255" s="142">
        <v>0</v>
      </c>
      <c r="AY255" s="142">
        <v>0</v>
      </c>
      <c r="AZ255" s="142">
        <v>0</v>
      </c>
      <c r="BA255" s="142">
        <v>0</v>
      </c>
    </row>
    <row r="256" spans="1:53" s="129" customFormat="1" outlineLevel="2">
      <c r="A256" s="129" t="s">
        <v>852</v>
      </c>
      <c r="B256" s="130" t="s">
        <v>853</v>
      </c>
      <c r="C256" s="131" t="s">
        <v>854</v>
      </c>
      <c r="D256" s="132"/>
      <c r="E256" s="133"/>
      <c r="F256" s="134">
        <v>3.15</v>
      </c>
      <c r="G256" s="134">
        <v>0.43</v>
      </c>
      <c r="H256" s="135">
        <v>2.7199999999999998</v>
      </c>
      <c r="I256" s="136">
        <v>6.3255813953488369</v>
      </c>
      <c r="J256" s="137"/>
      <c r="K256" s="134">
        <v>4.6100000000000003</v>
      </c>
      <c r="L256" s="134">
        <v>0.43</v>
      </c>
      <c r="M256" s="135">
        <v>4.1800000000000006</v>
      </c>
      <c r="N256" s="136">
        <v>9.7209302325581408</v>
      </c>
      <c r="O256" s="138"/>
      <c r="P256" s="137"/>
      <c r="Q256" s="134">
        <v>4.6100000000000003</v>
      </c>
      <c r="R256" s="134">
        <v>0.43</v>
      </c>
      <c r="S256" s="135">
        <v>4.1800000000000006</v>
      </c>
      <c r="T256" s="136">
        <v>9.7209302325581408</v>
      </c>
      <c r="U256" s="137"/>
      <c r="V256" s="134">
        <v>4.1800000000000006</v>
      </c>
      <c r="W256" s="134">
        <v>-46.370000000000005</v>
      </c>
      <c r="X256" s="135">
        <v>50.550000000000004</v>
      </c>
      <c r="Y256" s="136">
        <v>1.0901444899719646</v>
      </c>
      <c r="Z256" s="139"/>
      <c r="AA256" s="140">
        <v>0</v>
      </c>
      <c r="AB256" s="141"/>
      <c r="AC256" s="142">
        <v>0</v>
      </c>
      <c r="AD256" s="142">
        <v>0</v>
      </c>
      <c r="AE256" s="142">
        <v>0.43</v>
      </c>
      <c r="AF256" s="142">
        <v>0.52</v>
      </c>
      <c r="AG256" s="142">
        <v>22.13</v>
      </c>
      <c r="AH256" s="142">
        <v>22.67</v>
      </c>
      <c r="AI256" s="142">
        <v>-45.75</v>
      </c>
      <c r="AJ256" s="142">
        <v>0</v>
      </c>
      <c r="AK256" s="142">
        <v>0</v>
      </c>
      <c r="AL256" s="142">
        <v>0</v>
      </c>
      <c r="AM256" s="142">
        <v>0</v>
      </c>
      <c r="AN256" s="142">
        <v>0</v>
      </c>
      <c r="AO256" s="141"/>
      <c r="AP256" s="142">
        <v>0</v>
      </c>
      <c r="AQ256" s="142">
        <v>1.46</v>
      </c>
      <c r="AR256" s="142">
        <v>3.15</v>
      </c>
      <c r="AS256" s="142">
        <v>0</v>
      </c>
      <c r="AT256" s="142">
        <v>0</v>
      </c>
      <c r="AU256" s="142">
        <v>0</v>
      </c>
      <c r="AV256" s="142">
        <v>0</v>
      </c>
      <c r="AW256" s="142">
        <v>0</v>
      </c>
      <c r="AX256" s="142">
        <v>0</v>
      </c>
      <c r="AY256" s="142">
        <v>0</v>
      </c>
      <c r="AZ256" s="142">
        <v>0</v>
      </c>
      <c r="BA256" s="142">
        <v>0</v>
      </c>
    </row>
    <row r="257" spans="1:53" s="129" customFormat="1" outlineLevel="2">
      <c r="A257" s="129" t="s">
        <v>855</v>
      </c>
      <c r="B257" s="130" t="s">
        <v>856</v>
      </c>
      <c r="C257" s="131" t="s">
        <v>857</v>
      </c>
      <c r="D257" s="132"/>
      <c r="E257" s="133"/>
      <c r="F257" s="134">
        <v>31911.350000000002</v>
      </c>
      <c r="G257" s="134">
        <v>-71817.150000000009</v>
      </c>
      <c r="H257" s="135">
        <v>103728.50000000001</v>
      </c>
      <c r="I257" s="136">
        <v>1.4443416370602287</v>
      </c>
      <c r="J257" s="137"/>
      <c r="K257" s="134">
        <v>4276.87</v>
      </c>
      <c r="L257" s="134">
        <v>-209560.9</v>
      </c>
      <c r="M257" s="135">
        <v>213837.77</v>
      </c>
      <c r="N257" s="136">
        <v>1.0204087212834074</v>
      </c>
      <c r="O257" s="138"/>
      <c r="P257" s="137"/>
      <c r="Q257" s="134">
        <v>4276.87</v>
      </c>
      <c r="R257" s="134">
        <v>-209560.9</v>
      </c>
      <c r="S257" s="135">
        <v>213837.77</v>
      </c>
      <c r="T257" s="136">
        <v>1.0204087212834074</v>
      </c>
      <c r="U257" s="137"/>
      <c r="V257" s="134">
        <v>-498767.27</v>
      </c>
      <c r="W257" s="134">
        <v>-3514.1499999999942</v>
      </c>
      <c r="X257" s="135">
        <v>-495253.12</v>
      </c>
      <c r="Y257" s="136" t="s">
        <v>241</v>
      </c>
      <c r="Z257" s="139"/>
      <c r="AA257" s="140">
        <v>-19616</v>
      </c>
      <c r="AB257" s="141"/>
      <c r="AC257" s="142">
        <v>-52770.94</v>
      </c>
      <c r="AD257" s="142">
        <v>-84972.81</v>
      </c>
      <c r="AE257" s="142">
        <v>-71817.150000000009</v>
      </c>
      <c r="AF257" s="142">
        <v>-53580.5</v>
      </c>
      <c r="AG257" s="142">
        <v>-42998.93</v>
      </c>
      <c r="AH257" s="142">
        <v>-50201.05</v>
      </c>
      <c r="AI257" s="142">
        <v>-59223.270000000004</v>
      </c>
      <c r="AJ257" s="142">
        <v>-63758.91</v>
      </c>
      <c r="AK257" s="142">
        <v>-58006.770000000004</v>
      </c>
      <c r="AL257" s="142">
        <v>-48786.81</v>
      </c>
      <c r="AM257" s="142">
        <v>-50032.32</v>
      </c>
      <c r="AN257" s="142">
        <v>-76455.58</v>
      </c>
      <c r="AO257" s="141"/>
      <c r="AP257" s="142">
        <v>-61088.46</v>
      </c>
      <c r="AQ257" s="142">
        <v>33453.980000000003</v>
      </c>
      <c r="AR257" s="142">
        <v>31911.350000000002</v>
      </c>
      <c r="AS257" s="142">
        <v>-64.820000000000007</v>
      </c>
      <c r="AT257" s="142">
        <v>0</v>
      </c>
      <c r="AU257" s="142">
        <v>0</v>
      </c>
      <c r="AV257" s="142">
        <v>0</v>
      </c>
      <c r="AW257" s="142">
        <v>0</v>
      </c>
      <c r="AX257" s="142">
        <v>0</v>
      </c>
      <c r="AY257" s="142">
        <v>0</v>
      </c>
      <c r="AZ257" s="142">
        <v>0</v>
      </c>
      <c r="BA257" s="142">
        <v>0</v>
      </c>
    </row>
    <row r="258" spans="1:53" s="129" customFormat="1" outlineLevel="2">
      <c r="A258" s="129" t="s">
        <v>858</v>
      </c>
      <c r="B258" s="130" t="s">
        <v>859</v>
      </c>
      <c r="C258" s="131" t="s">
        <v>860</v>
      </c>
      <c r="D258" s="132"/>
      <c r="E258" s="133"/>
      <c r="F258" s="134">
        <v>15578.75</v>
      </c>
      <c r="G258" s="134">
        <v>2988.75</v>
      </c>
      <c r="H258" s="135">
        <v>12590</v>
      </c>
      <c r="I258" s="136">
        <v>4.2124634044332918</v>
      </c>
      <c r="J258" s="137"/>
      <c r="K258" s="134">
        <v>43657.5</v>
      </c>
      <c r="L258" s="134">
        <v>2988.75</v>
      </c>
      <c r="M258" s="135">
        <v>40668.75</v>
      </c>
      <c r="N258" s="136" t="s">
        <v>241</v>
      </c>
      <c r="O258" s="138"/>
      <c r="P258" s="137"/>
      <c r="Q258" s="134">
        <v>43657.5</v>
      </c>
      <c r="R258" s="134">
        <v>2988.75</v>
      </c>
      <c r="S258" s="135">
        <v>40668.75</v>
      </c>
      <c r="T258" s="136" t="s">
        <v>241</v>
      </c>
      <c r="U258" s="137"/>
      <c r="V258" s="134">
        <v>109064.94</v>
      </c>
      <c r="W258" s="134">
        <v>84786.74</v>
      </c>
      <c r="X258" s="135">
        <v>24278.199999999997</v>
      </c>
      <c r="Y258" s="136">
        <v>0.28634430336630462</v>
      </c>
      <c r="Z258" s="139"/>
      <c r="AA258" s="140">
        <v>77002.460000000006</v>
      </c>
      <c r="AB258" s="141"/>
      <c r="AC258" s="142">
        <v>0</v>
      </c>
      <c r="AD258" s="142">
        <v>0</v>
      </c>
      <c r="AE258" s="142">
        <v>2988.75</v>
      </c>
      <c r="AF258" s="142">
        <v>0</v>
      </c>
      <c r="AG258" s="142">
        <v>0</v>
      </c>
      <c r="AH258" s="142">
        <v>2988.75</v>
      </c>
      <c r="AI258" s="142">
        <v>0</v>
      </c>
      <c r="AJ258" s="142">
        <v>47.5</v>
      </c>
      <c r="AK258" s="142">
        <v>0</v>
      </c>
      <c r="AL258" s="142">
        <v>2682.85</v>
      </c>
      <c r="AM258" s="142">
        <v>4309.4800000000005</v>
      </c>
      <c r="AN258" s="142">
        <v>55378.86</v>
      </c>
      <c r="AO258" s="141"/>
      <c r="AP258" s="142">
        <v>15578.75</v>
      </c>
      <c r="AQ258" s="142">
        <v>12500</v>
      </c>
      <c r="AR258" s="142">
        <v>15578.75</v>
      </c>
      <c r="AS258" s="142">
        <v>0</v>
      </c>
      <c r="AT258" s="142">
        <v>0</v>
      </c>
      <c r="AU258" s="142">
        <v>0</v>
      </c>
      <c r="AV258" s="142">
        <v>0</v>
      </c>
      <c r="AW258" s="142">
        <v>0</v>
      </c>
      <c r="AX258" s="142">
        <v>0</v>
      </c>
      <c r="AY258" s="142">
        <v>0</v>
      </c>
      <c r="AZ258" s="142">
        <v>0</v>
      </c>
      <c r="BA258" s="142">
        <v>0</v>
      </c>
    </row>
    <row r="259" spans="1:53" s="129" customFormat="1" outlineLevel="2">
      <c r="A259" s="129" t="s">
        <v>861</v>
      </c>
      <c r="B259" s="130" t="s">
        <v>862</v>
      </c>
      <c r="C259" s="131" t="s">
        <v>863</v>
      </c>
      <c r="D259" s="132"/>
      <c r="E259" s="133"/>
      <c r="F259" s="134">
        <v>2301.9299999999998</v>
      </c>
      <c r="G259" s="134">
        <v>9113.48</v>
      </c>
      <c r="H259" s="135">
        <v>-6811.5499999999993</v>
      </c>
      <c r="I259" s="136">
        <v>-0.74741481848865632</v>
      </c>
      <c r="J259" s="137"/>
      <c r="K259" s="134">
        <v>14717.82</v>
      </c>
      <c r="L259" s="134">
        <v>19081.830000000002</v>
      </c>
      <c r="M259" s="135">
        <v>-4364.010000000002</v>
      </c>
      <c r="N259" s="136">
        <v>-0.22869976307303869</v>
      </c>
      <c r="O259" s="138"/>
      <c r="P259" s="137"/>
      <c r="Q259" s="134">
        <v>14717.82</v>
      </c>
      <c r="R259" s="134">
        <v>19081.830000000002</v>
      </c>
      <c r="S259" s="135">
        <v>-4364.010000000002</v>
      </c>
      <c r="T259" s="136">
        <v>-0.22869976307303869</v>
      </c>
      <c r="U259" s="137"/>
      <c r="V259" s="134">
        <v>118528.09</v>
      </c>
      <c r="W259" s="134">
        <v>95722.17</v>
      </c>
      <c r="X259" s="135">
        <v>22805.919999999998</v>
      </c>
      <c r="Y259" s="136">
        <v>0.2382511804736562</v>
      </c>
      <c r="Z259" s="139"/>
      <c r="AA259" s="140">
        <v>8707.51</v>
      </c>
      <c r="AB259" s="141"/>
      <c r="AC259" s="142">
        <v>6525.57</v>
      </c>
      <c r="AD259" s="142">
        <v>3442.78</v>
      </c>
      <c r="AE259" s="142">
        <v>9113.48</v>
      </c>
      <c r="AF259" s="142">
        <v>5894.57</v>
      </c>
      <c r="AG259" s="142">
        <v>3185.94</v>
      </c>
      <c r="AH259" s="142">
        <v>11602.09</v>
      </c>
      <c r="AI259" s="142">
        <v>5523.56</v>
      </c>
      <c r="AJ259" s="142">
        <v>27718.61</v>
      </c>
      <c r="AK259" s="142">
        <v>9395.2100000000009</v>
      </c>
      <c r="AL259" s="142">
        <v>10726.25</v>
      </c>
      <c r="AM259" s="142">
        <v>7372.82</v>
      </c>
      <c r="AN259" s="142">
        <v>22391.22</v>
      </c>
      <c r="AO259" s="141"/>
      <c r="AP259" s="142">
        <v>7481.32</v>
      </c>
      <c r="AQ259" s="142">
        <v>4934.57</v>
      </c>
      <c r="AR259" s="142">
        <v>2301.9299999999998</v>
      </c>
      <c r="AS259" s="142">
        <v>1798.39</v>
      </c>
      <c r="AT259" s="142">
        <v>0</v>
      </c>
      <c r="AU259" s="142">
        <v>0</v>
      </c>
      <c r="AV259" s="142">
        <v>0</v>
      </c>
      <c r="AW259" s="142">
        <v>0</v>
      </c>
      <c r="AX259" s="142">
        <v>0</v>
      </c>
      <c r="AY259" s="142">
        <v>0</v>
      </c>
      <c r="AZ259" s="142">
        <v>0</v>
      </c>
      <c r="BA259" s="142">
        <v>0</v>
      </c>
    </row>
    <row r="260" spans="1:53" s="129" customFormat="1" outlineLevel="2">
      <c r="A260" s="129" t="s">
        <v>864</v>
      </c>
      <c r="B260" s="130" t="s">
        <v>865</v>
      </c>
      <c r="C260" s="131" t="s">
        <v>866</v>
      </c>
      <c r="D260" s="132"/>
      <c r="E260" s="133"/>
      <c r="F260" s="134">
        <v>367.68</v>
      </c>
      <c r="G260" s="134">
        <v>20.48</v>
      </c>
      <c r="H260" s="135">
        <v>347.2</v>
      </c>
      <c r="I260" s="136" t="s">
        <v>241</v>
      </c>
      <c r="J260" s="137"/>
      <c r="K260" s="134">
        <v>367.68</v>
      </c>
      <c r="L260" s="134">
        <v>73.350000000000009</v>
      </c>
      <c r="M260" s="135">
        <v>294.33</v>
      </c>
      <c r="N260" s="136">
        <v>4.0126789366053162</v>
      </c>
      <c r="O260" s="138"/>
      <c r="P260" s="137"/>
      <c r="Q260" s="134">
        <v>367.68</v>
      </c>
      <c r="R260" s="134">
        <v>73.350000000000009</v>
      </c>
      <c r="S260" s="135">
        <v>294.33</v>
      </c>
      <c r="T260" s="136">
        <v>4.0126789366053162</v>
      </c>
      <c r="U260" s="137"/>
      <c r="V260" s="134">
        <v>394.12</v>
      </c>
      <c r="W260" s="134">
        <v>132.9</v>
      </c>
      <c r="X260" s="135">
        <v>261.22000000000003</v>
      </c>
      <c r="Y260" s="136">
        <v>1.9655379984951091</v>
      </c>
      <c r="Z260" s="139"/>
      <c r="AA260" s="140">
        <v>2.0699999999999998</v>
      </c>
      <c r="AB260" s="141"/>
      <c r="AC260" s="142">
        <v>0</v>
      </c>
      <c r="AD260" s="142">
        <v>52.870000000000005</v>
      </c>
      <c r="AE260" s="142">
        <v>20.48</v>
      </c>
      <c r="AF260" s="142">
        <v>21.1</v>
      </c>
      <c r="AG260" s="142">
        <v>0</v>
      </c>
      <c r="AH260" s="142">
        <v>0</v>
      </c>
      <c r="AI260" s="142">
        <v>3.34</v>
      </c>
      <c r="AJ260" s="142">
        <v>2</v>
      </c>
      <c r="AK260" s="142">
        <v>0</v>
      </c>
      <c r="AL260" s="142">
        <v>0</v>
      </c>
      <c r="AM260" s="142">
        <v>0</v>
      </c>
      <c r="AN260" s="142">
        <v>0</v>
      </c>
      <c r="AO260" s="141"/>
      <c r="AP260" s="142">
        <v>0</v>
      </c>
      <c r="AQ260" s="142">
        <v>0</v>
      </c>
      <c r="AR260" s="142">
        <v>367.68</v>
      </c>
      <c r="AS260" s="142">
        <v>0</v>
      </c>
      <c r="AT260" s="142">
        <v>0</v>
      </c>
      <c r="AU260" s="142">
        <v>0</v>
      </c>
      <c r="AV260" s="142">
        <v>0</v>
      </c>
      <c r="AW260" s="142">
        <v>0</v>
      </c>
      <c r="AX260" s="142">
        <v>0</v>
      </c>
      <c r="AY260" s="142">
        <v>0</v>
      </c>
      <c r="AZ260" s="142">
        <v>0</v>
      </c>
      <c r="BA260" s="142">
        <v>0</v>
      </c>
    </row>
    <row r="261" spans="1:53" s="129" customFormat="1" outlineLevel="2">
      <c r="A261" s="129" t="s">
        <v>867</v>
      </c>
      <c r="B261" s="130" t="s">
        <v>868</v>
      </c>
      <c r="C261" s="131" t="s">
        <v>869</v>
      </c>
      <c r="D261" s="132"/>
      <c r="E261" s="133"/>
      <c r="F261" s="134">
        <v>48.25</v>
      </c>
      <c r="G261" s="134">
        <v>0.82000000000000006</v>
      </c>
      <c r="H261" s="135">
        <v>47.43</v>
      </c>
      <c r="I261" s="136" t="s">
        <v>241</v>
      </c>
      <c r="J261" s="137"/>
      <c r="K261" s="134">
        <v>48.25</v>
      </c>
      <c r="L261" s="134">
        <v>-1.78</v>
      </c>
      <c r="M261" s="135">
        <v>50.03</v>
      </c>
      <c r="N261" s="136" t="s">
        <v>241</v>
      </c>
      <c r="O261" s="138"/>
      <c r="P261" s="137"/>
      <c r="Q261" s="134">
        <v>48.25</v>
      </c>
      <c r="R261" s="134">
        <v>-1.78</v>
      </c>
      <c r="S261" s="135">
        <v>50.03</v>
      </c>
      <c r="T261" s="136" t="s">
        <v>241</v>
      </c>
      <c r="U261" s="137"/>
      <c r="V261" s="134">
        <v>698.18000000000006</v>
      </c>
      <c r="W261" s="134">
        <v>-7.1400000000000006</v>
      </c>
      <c r="X261" s="135">
        <v>705.32</v>
      </c>
      <c r="Y261" s="136" t="s">
        <v>241</v>
      </c>
      <c r="Z261" s="139"/>
      <c r="AA261" s="140">
        <v>-3.7600000000000002</v>
      </c>
      <c r="AB261" s="141"/>
      <c r="AC261" s="142">
        <v>-2.6</v>
      </c>
      <c r="AD261" s="142">
        <v>0</v>
      </c>
      <c r="AE261" s="142">
        <v>0.82000000000000006</v>
      </c>
      <c r="AF261" s="142">
        <v>1.56</v>
      </c>
      <c r="AG261" s="142">
        <v>5.28</v>
      </c>
      <c r="AH261" s="142">
        <v>-1.97</v>
      </c>
      <c r="AI261" s="142">
        <v>380.63</v>
      </c>
      <c r="AJ261" s="142">
        <v>264.8</v>
      </c>
      <c r="AK261" s="142">
        <v>-0.37</v>
      </c>
      <c r="AL261" s="142">
        <v>0</v>
      </c>
      <c r="AM261" s="142">
        <v>0</v>
      </c>
      <c r="AN261" s="142">
        <v>0</v>
      </c>
      <c r="AO261" s="141"/>
      <c r="AP261" s="142">
        <v>0</v>
      </c>
      <c r="AQ261" s="142">
        <v>0</v>
      </c>
      <c r="AR261" s="142">
        <v>48.25</v>
      </c>
      <c r="AS261" s="142">
        <v>0</v>
      </c>
      <c r="AT261" s="142">
        <v>0</v>
      </c>
      <c r="AU261" s="142">
        <v>0</v>
      </c>
      <c r="AV261" s="142">
        <v>0</v>
      </c>
      <c r="AW261" s="142">
        <v>0</v>
      </c>
      <c r="AX261" s="142">
        <v>0</v>
      </c>
      <c r="AY261" s="142">
        <v>0</v>
      </c>
      <c r="AZ261" s="142">
        <v>0</v>
      </c>
      <c r="BA261" s="142">
        <v>0</v>
      </c>
    </row>
    <row r="262" spans="1:53" s="129" customFormat="1" outlineLevel="2">
      <c r="A262" s="129" t="s">
        <v>870</v>
      </c>
      <c r="B262" s="130" t="s">
        <v>871</v>
      </c>
      <c r="C262" s="131" t="s">
        <v>872</v>
      </c>
      <c r="D262" s="132"/>
      <c r="E262" s="133"/>
      <c r="F262" s="134">
        <v>0</v>
      </c>
      <c r="G262" s="134">
        <v>0</v>
      </c>
      <c r="H262" s="135">
        <v>0</v>
      </c>
      <c r="I262" s="136">
        <v>0</v>
      </c>
      <c r="J262" s="137"/>
      <c r="K262" s="134">
        <v>0</v>
      </c>
      <c r="L262" s="134">
        <v>0</v>
      </c>
      <c r="M262" s="135">
        <v>0</v>
      </c>
      <c r="N262" s="136">
        <v>0</v>
      </c>
      <c r="O262" s="138"/>
      <c r="P262" s="137"/>
      <c r="Q262" s="134">
        <v>0</v>
      </c>
      <c r="R262" s="134">
        <v>0</v>
      </c>
      <c r="S262" s="135">
        <v>0</v>
      </c>
      <c r="T262" s="136">
        <v>0</v>
      </c>
      <c r="U262" s="137"/>
      <c r="V262" s="134">
        <v>11.83</v>
      </c>
      <c r="W262" s="134">
        <v>-99.570000000000007</v>
      </c>
      <c r="X262" s="135">
        <v>111.4</v>
      </c>
      <c r="Y262" s="136">
        <v>1.1188108868132971</v>
      </c>
      <c r="Z262" s="139"/>
      <c r="AA262" s="140">
        <v>-99.570000000000007</v>
      </c>
      <c r="AB262" s="141"/>
      <c r="AC262" s="142">
        <v>0</v>
      </c>
      <c r="AD262" s="142">
        <v>0</v>
      </c>
      <c r="AE262" s="142">
        <v>0</v>
      </c>
      <c r="AF262" s="142">
        <v>11.83</v>
      </c>
      <c r="AG262" s="142">
        <v>0</v>
      </c>
      <c r="AH262" s="142">
        <v>0</v>
      </c>
      <c r="AI262" s="142">
        <v>0</v>
      </c>
      <c r="AJ262" s="142">
        <v>0</v>
      </c>
      <c r="AK262" s="142">
        <v>0</v>
      </c>
      <c r="AL262" s="142">
        <v>0</v>
      </c>
      <c r="AM262" s="142">
        <v>0</v>
      </c>
      <c r="AN262" s="142">
        <v>0</v>
      </c>
      <c r="AO262" s="141"/>
      <c r="AP262" s="142">
        <v>0</v>
      </c>
      <c r="AQ262" s="142">
        <v>0</v>
      </c>
      <c r="AR262" s="142">
        <v>0</v>
      </c>
      <c r="AS262" s="142">
        <v>0</v>
      </c>
      <c r="AT262" s="142">
        <v>0</v>
      </c>
      <c r="AU262" s="142">
        <v>0</v>
      </c>
      <c r="AV262" s="142">
        <v>0</v>
      </c>
      <c r="AW262" s="142">
        <v>0</v>
      </c>
      <c r="AX262" s="142">
        <v>0</v>
      </c>
      <c r="AY262" s="142">
        <v>0</v>
      </c>
      <c r="AZ262" s="142">
        <v>0</v>
      </c>
      <c r="BA262" s="142">
        <v>0</v>
      </c>
    </row>
    <row r="263" spans="1:53" s="129" customFormat="1" outlineLevel="2">
      <c r="A263" s="129" t="s">
        <v>873</v>
      </c>
      <c r="B263" s="130" t="s">
        <v>874</v>
      </c>
      <c r="C263" s="131" t="s">
        <v>875</v>
      </c>
      <c r="D263" s="132"/>
      <c r="E263" s="133"/>
      <c r="F263" s="134">
        <v>2370.8000000000002</v>
      </c>
      <c r="G263" s="134">
        <v>1991.1100000000001</v>
      </c>
      <c r="H263" s="135">
        <v>379.69000000000005</v>
      </c>
      <c r="I263" s="136">
        <v>0.19069262873472587</v>
      </c>
      <c r="J263" s="137"/>
      <c r="K263" s="134">
        <v>9906.01</v>
      </c>
      <c r="L263" s="134">
        <v>6678.38</v>
      </c>
      <c r="M263" s="135">
        <v>3227.63</v>
      </c>
      <c r="N263" s="136">
        <v>0.48329535006992713</v>
      </c>
      <c r="O263" s="138"/>
      <c r="P263" s="137"/>
      <c r="Q263" s="134">
        <v>9906.01</v>
      </c>
      <c r="R263" s="134">
        <v>6678.38</v>
      </c>
      <c r="S263" s="135">
        <v>3227.63</v>
      </c>
      <c r="T263" s="136">
        <v>0.48329535006992713</v>
      </c>
      <c r="U263" s="137"/>
      <c r="V263" s="134">
        <v>49451.25</v>
      </c>
      <c r="W263" s="134">
        <v>45749.799999999996</v>
      </c>
      <c r="X263" s="135">
        <v>3701.4500000000044</v>
      </c>
      <c r="Y263" s="136">
        <v>8.0906364617987503E-2</v>
      </c>
      <c r="Z263" s="139"/>
      <c r="AA263" s="140">
        <v>9390.48</v>
      </c>
      <c r="AB263" s="141"/>
      <c r="AC263" s="142">
        <v>3698.14</v>
      </c>
      <c r="AD263" s="142">
        <v>989.13</v>
      </c>
      <c r="AE263" s="142">
        <v>1991.1100000000001</v>
      </c>
      <c r="AF263" s="142">
        <v>1725.32</v>
      </c>
      <c r="AG263" s="142">
        <v>3463.63</v>
      </c>
      <c r="AH263" s="142">
        <v>3035.98</v>
      </c>
      <c r="AI263" s="142">
        <v>3853.75</v>
      </c>
      <c r="AJ263" s="142">
        <v>4600.21</v>
      </c>
      <c r="AK263" s="142">
        <v>1890.05</v>
      </c>
      <c r="AL263" s="142">
        <v>776.53</v>
      </c>
      <c r="AM263" s="142">
        <v>7742.63</v>
      </c>
      <c r="AN263" s="142">
        <v>12457.14</v>
      </c>
      <c r="AO263" s="141"/>
      <c r="AP263" s="142">
        <v>5310.91</v>
      </c>
      <c r="AQ263" s="142">
        <v>2224.3000000000002</v>
      </c>
      <c r="AR263" s="142">
        <v>2370.8000000000002</v>
      </c>
      <c r="AS263" s="142">
        <v>0</v>
      </c>
      <c r="AT263" s="142">
        <v>0</v>
      </c>
      <c r="AU263" s="142">
        <v>0</v>
      </c>
      <c r="AV263" s="142">
        <v>0</v>
      </c>
      <c r="AW263" s="142">
        <v>0</v>
      </c>
      <c r="AX263" s="142">
        <v>0</v>
      </c>
      <c r="AY263" s="142">
        <v>0</v>
      </c>
      <c r="AZ263" s="142">
        <v>0</v>
      </c>
      <c r="BA263" s="142">
        <v>0</v>
      </c>
    </row>
    <row r="264" spans="1:53" s="129" customFormat="1" outlineLevel="2">
      <c r="A264" s="129" t="s">
        <v>876</v>
      </c>
      <c r="B264" s="130" t="s">
        <v>877</v>
      </c>
      <c r="C264" s="131" t="s">
        <v>878</v>
      </c>
      <c r="D264" s="132"/>
      <c r="E264" s="133"/>
      <c r="F264" s="134">
        <v>0</v>
      </c>
      <c r="G264" s="134">
        <v>0</v>
      </c>
      <c r="H264" s="135">
        <v>0</v>
      </c>
      <c r="I264" s="136">
        <v>0</v>
      </c>
      <c r="J264" s="137"/>
      <c r="K264" s="134">
        <v>0</v>
      </c>
      <c r="L264" s="134">
        <v>0</v>
      </c>
      <c r="M264" s="135">
        <v>0</v>
      </c>
      <c r="N264" s="136">
        <v>0</v>
      </c>
      <c r="O264" s="138"/>
      <c r="P264" s="137"/>
      <c r="Q264" s="134">
        <v>0</v>
      </c>
      <c r="R264" s="134">
        <v>0</v>
      </c>
      <c r="S264" s="135">
        <v>0</v>
      </c>
      <c r="T264" s="136">
        <v>0</v>
      </c>
      <c r="U264" s="137"/>
      <c r="V264" s="134">
        <v>39.54</v>
      </c>
      <c r="W264" s="134">
        <v>0.66</v>
      </c>
      <c r="X264" s="135">
        <v>38.880000000000003</v>
      </c>
      <c r="Y264" s="136" t="s">
        <v>241</v>
      </c>
      <c r="Z264" s="139"/>
      <c r="AA264" s="140">
        <v>0</v>
      </c>
      <c r="AB264" s="141"/>
      <c r="AC264" s="142">
        <v>0</v>
      </c>
      <c r="AD264" s="142">
        <v>0</v>
      </c>
      <c r="AE264" s="142">
        <v>0</v>
      </c>
      <c r="AF264" s="142">
        <v>0</v>
      </c>
      <c r="AG264" s="142">
        <v>0</v>
      </c>
      <c r="AH264" s="142">
        <v>0</v>
      </c>
      <c r="AI264" s="142">
        <v>0</v>
      </c>
      <c r="AJ264" s="142">
        <v>0</v>
      </c>
      <c r="AK264" s="142">
        <v>0</v>
      </c>
      <c r="AL264" s="142">
        <v>39.54</v>
      </c>
      <c r="AM264" s="142">
        <v>0</v>
      </c>
      <c r="AN264" s="142">
        <v>0</v>
      </c>
      <c r="AO264" s="141"/>
      <c r="AP264" s="142">
        <v>0</v>
      </c>
      <c r="AQ264" s="142">
        <v>0</v>
      </c>
      <c r="AR264" s="142">
        <v>0</v>
      </c>
      <c r="AS264" s="142">
        <v>0</v>
      </c>
      <c r="AT264" s="142">
        <v>0</v>
      </c>
      <c r="AU264" s="142">
        <v>0</v>
      </c>
      <c r="AV264" s="142">
        <v>0</v>
      </c>
      <c r="AW264" s="142">
        <v>0</v>
      </c>
      <c r="AX264" s="142">
        <v>0</v>
      </c>
      <c r="AY264" s="142">
        <v>0</v>
      </c>
      <c r="AZ264" s="142">
        <v>0</v>
      </c>
      <c r="BA264" s="142">
        <v>0</v>
      </c>
    </row>
    <row r="265" spans="1:53" s="129" customFormat="1" outlineLevel="2">
      <c r="A265" s="129" t="s">
        <v>879</v>
      </c>
      <c r="B265" s="130" t="s">
        <v>880</v>
      </c>
      <c r="C265" s="131" t="s">
        <v>881</v>
      </c>
      <c r="D265" s="132"/>
      <c r="E265" s="133"/>
      <c r="F265" s="134">
        <v>0</v>
      </c>
      <c r="G265" s="134">
        <v>0</v>
      </c>
      <c r="H265" s="135">
        <v>0</v>
      </c>
      <c r="I265" s="136">
        <v>0</v>
      </c>
      <c r="J265" s="137"/>
      <c r="K265" s="134">
        <v>27.310000000000002</v>
      </c>
      <c r="L265" s="134">
        <v>0</v>
      </c>
      <c r="M265" s="135">
        <v>27.310000000000002</v>
      </c>
      <c r="N265" s="136" t="s">
        <v>241</v>
      </c>
      <c r="O265" s="138"/>
      <c r="P265" s="137"/>
      <c r="Q265" s="134">
        <v>27.310000000000002</v>
      </c>
      <c r="R265" s="134">
        <v>0</v>
      </c>
      <c r="S265" s="135">
        <v>27.310000000000002</v>
      </c>
      <c r="T265" s="136" t="s">
        <v>241</v>
      </c>
      <c r="U265" s="137"/>
      <c r="V265" s="134">
        <v>27.310000000000002</v>
      </c>
      <c r="W265" s="134">
        <v>0</v>
      </c>
      <c r="X265" s="135">
        <v>27.310000000000002</v>
      </c>
      <c r="Y265" s="136" t="s">
        <v>241</v>
      </c>
      <c r="Z265" s="139"/>
      <c r="AA265" s="140">
        <v>0</v>
      </c>
      <c r="AB265" s="141"/>
      <c r="AC265" s="142">
        <v>0</v>
      </c>
      <c r="AD265" s="142">
        <v>0</v>
      </c>
      <c r="AE265" s="142">
        <v>0</v>
      </c>
      <c r="AF265" s="142">
        <v>0</v>
      </c>
      <c r="AG265" s="142">
        <v>0</v>
      </c>
      <c r="AH265" s="142">
        <v>0</v>
      </c>
      <c r="AI265" s="142">
        <v>0</v>
      </c>
      <c r="AJ265" s="142">
        <v>0</v>
      </c>
      <c r="AK265" s="142">
        <v>0</v>
      </c>
      <c r="AL265" s="142">
        <v>0</v>
      </c>
      <c r="AM265" s="142">
        <v>0</v>
      </c>
      <c r="AN265" s="142">
        <v>0</v>
      </c>
      <c r="AO265" s="141"/>
      <c r="AP265" s="142">
        <v>0</v>
      </c>
      <c r="AQ265" s="142">
        <v>27.310000000000002</v>
      </c>
      <c r="AR265" s="142">
        <v>0</v>
      </c>
      <c r="AS265" s="142">
        <v>0</v>
      </c>
      <c r="AT265" s="142">
        <v>0</v>
      </c>
      <c r="AU265" s="142">
        <v>0</v>
      </c>
      <c r="AV265" s="142">
        <v>0</v>
      </c>
      <c r="AW265" s="142">
        <v>0</v>
      </c>
      <c r="AX265" s="142">
        <v>0</v>
      </c>
      <c r="AY265" s="142">
        <v>0</v>
      </c>
      <c r="AZ265" s="142">
        <v>0</v>
      </c>
      <c r="BA265" s="142">
        <v>0</v>
      </c>
    </row>
    <row r="266" spans="1:53" s="129" customFormat="1" outlineLevel="2">
      <c r="A266" s="129" t="s">
        <v>882</v>
      </c>
      <c r="B266" s="130" t="s">
        <v>883</v>
      </c>
      <c r="C266" s="131" t="s">
        <v>884</v>
      </c>
      <c r="D266" s="132"/>
      <c r="E266" s="133"/>
      <c r="F266" s="134">
        <v>0</v>
      </c>
      <c r="G266" s="134">
        <v>0</v>
      </c>
      <c r="H266" s="135">
        <v>0</v>
      </c>
      <c r="I266" s="136">
        <v>0</v>
      </c>
      <c r="J266" s="137"/>
      <c r="K266" s="134">
        <v>0</v>
      </c>
      <c r="L266" s="134">
        <v>0</v>
      </c>
      <c r="M266" s="135">
        <v>0</v>
      </c>
      <c r="N266" s="136">
        <v>0</v>
      </c>
      <c r="O266" s="138"/>
      <c r="P266" s="137"/>
      <c r="Q266" s="134">
        <v>0</v>
      </c>
      <c r="R266" s="134">
        <v>0</v>
      </c>
      <c r="S266" s="135">
        <v>0</v>
      </c>
      <c r="T266" s="136">
        <v>0</v>
      </c>
      <c r="U266" s="137"/>
      <c r="V266" s="134">
        <v>530.01</v>
      </c>
      <c r="W266" s="134">
        <v>399.99</v>
      </c>
      <c r="X266" s="135">
        <v>130.01999999999998</v>
      </c>
      <c r="Y266" s="136">
        <v>0.32505812645316129</v>
      </c>
      <c r="Z266" s="139"/>
      <c r="AA266" s="140">
        <v>0</v>
      </c>
      <c r="AB266" s="141"/>
      <c r="AC266" s="142">
        <v>0</v>
      </c>
      <c r="AD266" s="142">
        <v>0</v>
      </c>
      <c r="AE266" s="142">
        <v>0</v>
      </c>
      <c r="AF266" s="142">
        <v>0</v>
      </c>
      <c r="AG266" s="142">
        <v>530.01</v>
      </c>
      <c r="AH266" s="142">
        <v>0</v>
      </c>
      <c r="AI266" s="142">
        <v>0</v>
      </c>
      <c r="AJ266" s="142">
        <v>0</v>
      </c>
      <c r="AK266" s="142">
        <v>0</v>
      </c>
      <c r="AL266" s="142">
        <v>0</v>
      </c>
      <c r="AM266" s="142">
        <v>0</v>
      </c>
      <c r="AN266" s="142">
        <v>0</v>
      </c>
      <c r="AO266" s="141"/>
      <c r="AP266" s="142">
        <v>0</v>
      </c>
      <c r="AQ266" s="142">
        <v>0</v>
      </c>
      <c r="AR266" s="142">
        <v>0</v>
      </c>
      <c r="AS266" s="142">
        <v>0</v>
      </c>
      <c r="AT266" s="142">
        <v>0</v>
      </c>
      <c r="AU266" s="142">
        <v>0</v>
      </c>
      <c r="AV266" s="142">
        <v>0</v>
      </c>
      <c r="AW266" s="142">
        <v>0</v>
      </c>
      <c r="AX266" s="142">
        <v>0</v>
      </c>
      <c r="AY266" s="142">
        <v>0</v>
      </c>
      <c r="AZ266" s="142">
        <v>0</v>
      </c>
      <c r="BA266" s="142">
        <v>0</v>
      </c>
    </row>
    <row r="267" spans="1:53" s="129" customFormat="1" outlineLevel="2">
      <c r="A267" s="129" t="s">
        <v>885</v>
      </c>
      <c r="B267" s="130" t="s">
        <v>886</v>
      </c>
      <c r="C267" s="131" t="s">
        <v>887</v>
      </c>
      <c r="D267" s="132"/>
      <c r="E267" s="133"/>
      <c r="F267" s="134">
        <v>0</v>
      </c>
      <c r="G267" s="134">
        <v>14.25</v>
      </c>
      <c r="H267" s="135">
        <v>-14.25</v>
      </c>
      <c r="I267" s="136" t="s">
        <v>241</v>
      </c>
      <c r="J267" s="137"/>
      <c r="K267" s="134">
        <v>355.31</v>
      </c>
      <c r="L267" s="134">
        <v>38.25</v>
      </c>
      <c r="M267" s="135">
        <v>317.06</v>
      </c>
      <c r="N267" s="136">
        <v>8.2891503267973849</v>
      </c>
      <c r="O267" s="138"/>
      <c r="P267" s="137"/>
      <c r="Q267" s="134">
        <v>355.31</v>
      </c>
      <c r="R267" s="134">
        <v>38.25</v>
      </c>
      <c r="S267" s="135">
        <v>317.06</v>
      </c>
      <c r="T267" s="136">
        <v>8.2891503267973849</v>
      </c>
      <c r="U267" s="137"/>
      <c r="V267" s="134">
        <v>1522.43</v>
      </c>
      <c r="W267" s="134">
        <v>1766.8500000000001</v>
      </c>
      <c r="X267" s="135">
        <v>-244.42000000000007</v>
      </c>
      <c r="Y267" s="136">
        <v>-0.13833658771259588</v>
      </c>
      <c r="Z267" s="139"/>
      <c r="AA267" s="140">
        <v>0</v>
      </c>
      <c r="AB267" s="141"/>
      <c r="AC267" s="142">
        <v>0</v>
      </c>
      <c r="AD267" s="142">
        <v>24</v>
      </c>
      <c r="AE267" s="142">
        <v>14.25</v>
      </c>
      <c r="AF267" s="142">
        <v>108.9</v>
      </c>
      <c r="AG267" s="142">
        <v>0</v>
      </c>
      <c r="AH267" s="142">
        <v>357.86</v>
      </c>
      <c r="AI267" s="142">
        <v>0</v>
      </c>
      <c r="AJ267" s="142">
        <v>141.81</v>
      </c>
      <c r="AK267" s="142">
        <v>94.41</v>
      </c>
      <c r="AL267" s="142">
        <v>0</v>
      </c>
      <c r="AM267" s="142">
        <v>464.14</v>
      </c>
      <c r="AN267" s="142">
        <v>0</v>
      </c>
      <c r="AO267" s="141"/>
      <c r="AP267" s="142">
        <v>0</v>
      </c>
      <c r="AQ267" s="142">
        <v>355.31</v>
      </c>
      <c r="AR267" s="142">
        <v>0</v>
      </c>
      <c r="AS267" s="142">
        <v>0</v>
      </c>
      <c r="AT267" s="142">
        <v>0</v>
      </c>
      <c r="AU267" s="142">
        <v>0</v>
      </c>
      <c r="AV267" s="142">
        <v>0</v>
      </c>
      <c r="AW267" s="142">
        <v>0</v>
      </c>
      <c r="AX267" s="142">
        <v>0</v>
      </c>
      <c r="AY267" s="142">
        <v>0</v>
      </c>
      <c r="AZ267" s="142">
        <v>0</v>
      </c>
      <c r="BA267" s="142">
        <v>0</v>
      </c>
    </row>
    <row r="268" spans="1:53" s="206" customFormat="1" outlineLevel="1">
      <c r="A268" s="206" t="s">
        <v>888</v>
      </c>
      <c r="B268" s="207"/>
      <c r="C268" s="208" t="s">
        <v>889</v>
      </c>
      <c r="D268" s="222"/>
      <c r="E268" s="222"/>
      <c r="F268" s="210">
        <v>138316.06</v>
      </c>
      <c r="G268" s="210">
        <v>41405.279999999984</v>
      </c>
      <c r="H268" s="230">
        <v>96910.780000000013</v>
      </c>
      <c r="I268" s="231">
        <v>2.3405415927630497</v>
      </c>
      <c r="J268" s="224"/>
      <c r="K268" s="210">
        <v>208904.68</v>
      </c>
      <c r="L268" s="210">
        <v>135914.46000000002</v>
      </c>
      <c r="M268" s="230">
        <v>72990.219999999972</v>
      </c>
      <c r="N268" s="225">
        <v>0.53703057055150694</v>
      </c>
      <c r="O268" s="226"/>
      <c r="P268" s="226"/>
      <c r="Q268" s="210">
        <v>208904.68</v>
      </c>
      <c r="R268" s="210">
        <v>135914.46000000002</v>
      </c>
      <c r="S268" s="230">
        <v>72990.219999999972</v>
      </c>
      <c r="T268" s="231">
        <v>0.53703057055150694</v>
      </c>
      <c r="U268" s="226"/>
      <c r="V268" s="210">
        <v>787252.15999999992</v>
      </c>
      <c r="W268" s="210">
        <v>1468785.06</v>
      </c>
      <c r="X268" s="230">
        <v>-681532.90000000014</v>
      </c>
      <c r="Y268" s="225">
        <v>-0.46401132375352466</v>
      </c>
      <c r="AA268" s="228">
        <v>171599.36000000002</v>
      </c>
      <c r="AB268" s="229"/>
      <c r="AC268" s="210">
        <v>76618.659999999989</v>
      </c>
      <c r="AD268" s="210">
        <v>17890.520000000004</v>
      </c>
      <c r="AE268" s="210">
        <v>41405.279999999984</v>
      </c>
      <c r="AF268" s="210">
        <v>58065.869999999995</v>
      </c>
      <c r="AG268" s="210">
        <v>64458.410000000011</v>
      </c>
      <c r="AH268" s="210">
        <v>52854.93</v>
      </c>
      <c r="AI268" s="210">
        <v>43960.889999999992</v>
      </c>
      <c r="AJ268" s="210">
        <v>64420.85</v>
      </c>
      <c r="AK268" s="210">
        <v>50526.899999999994</v>
      </c>
      <c r="AL268" s="210">
        <v>68692.14</v>
      </c>
      <c r="AM268" s="210">
        <v>62911.83</v>
      </c>
      <c r="AN268" s="210">
        <v>112455.66</v>
      </c>
      <c r="AO268" s="229"/>
      <c r="AP268" s="210">
        <v>64128.140000000014</v>
      </c>
      <c r="AQ268" s="210">
        <v>6460.4799999999914</v>
      </c>
      <c r="AR268" s="210">
        <v>138316.06</v>
      </c>
      <c r="AS268" s="210">
        <v>-1663.5400000000002</v>
      </c>
      <c r="AT268" s="210">
        <v>0</v>
      </c>
      <c r="AU268" s="210">
        <v>0</v>
      </c>
      <c r="AV268" s="210">
        <v>0</v>
      </c>
      <c r="AW268" s="210">
        <v>0</v>
      </c>
      <c r="AX268" s="210">
        <v>0</v>
      </c>
      <c r="AY268" s="210">
        <v>0</v>
      </c>
      <c r="AZ268" s="210">
        <v>0</v>
      </c>
      <c r="BA268" s="210">
        <v>0</v>
      </c>
    </row>
    <row r="269" spans="1:53" s="206" customFormat="1" ht="0.75" customHeight="1" outlineLevel="2">
      <c r="B269" s="207"/>
      <c r="C269" s="208"/>
      <c r="D269" s="222"/>
      <c r="E269" s="222"/>
      <c r="F269" s="210"/>
      <c r="G269" s="210"/>
      <c r="H269" s="230"/>
      <c r="I269" s="231"/>
      <c r="J269" s="224"/>
      <c r="K269" s="210"/>
      <c r="L269" s="210"/>
      <c r="M269" s="230"/>
      <c r="N269" s="225"/>
      <c r="O269" s="226"/>
      <c r="P269" s="226"/>
      <c r="Q269" s="210"/>
      <c r="R269" s="210"/>
      <c r="S269" s="230"/>
      <c r="T269" s="231"/>
      <c r="U269" s="226"/>
      <c r="V269" s="210"/>
      <c r="W269" s="210"/>
      <c r="X269" s="230"/>
      <c r="Y269" s="225"/>
      <c r="AA269" s="228"/>
      <c r="AB269" s="229"/>
      <c r="AC269" s="210"/>
      <c r="AD269" s="210"/>
      <c r="AE269" s="210"/>
      <c r="AF269" s="210"/>
      <c r="AG269" s="210"/>
      <c r="AH269" s="210"/>
      <c r="AI269" s="210"/>
      <c r="AJ269" s="210"/>
      <c r="AK269" s="210"/>
      <c r="AL269" s="210"/>
      <c r="AM269" s="210"/>
      <c r="AN269" s="210"/>
      <c r="AO269" s="229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</row>
    <row r="270" spans="1:53" s="129" customFormat="1" outlineLevel="2">
      <c r="A270" s="129" t="s">
        <v>890</v>
      </c>
      <c r="B270" s="130" t="s">
        <v>891</v>
      </c>
      <c r="C270" s="131" t="s">
        <v>892</v>
      </c>
      <c r="D270" s="132"/>
      <c r="E270" s="133"/>
      <c r="F270" s="134">
        <v>874498.06</v>
      </c>
      <c r="G270" s="134">
        <v>740263.38</v>
      </c>
      <c r="H270" s="135">
        <v>134234.68000000005</v>
      </c>
      <c r="I270" s="136">
        <v>0.18133367613024443</v>
      </c>
      <c r="J270" s="137"/>
      <c r="K270" s="134">
        <v>2690937.3280000002</v>
      </c>
      <c r="L270" s="134">
        <v>2677338.37</v>
      </c>
      <c r="M270" s="135">
        <v>13598.958000000101</v>
      </c>
      <c r="N270" s="136">
        <v>5.0792825263995672E-3</v>
      </c>
      <c r="O270" s="138"/>
      <c r="P270" s="137"/>
      <c r="Q270" s="134">
        <v>2690937.3280000002</v>
      </c>
      <c r="R270" s="134">
        <v>2677338.37</v>
      </c>
      <c r="S270" s="135">
        <v>13598.958000000101</v>
      </c>
      <c r="T270" s="136">
        <v>5.0792825263995672E-3</v>
      </c>
      <c r="U270" s="137"/>
      <c r="V270" s="134">
        <v>10517554.798</v>
      </c>
      <c r="W270" s="134">
        <v>9973624.1400000006</v>
      </c>
      <c r="X270" s="135">
        <v>543930.65799999982</v>
      </c>
      <c r="Y270" s="136">
        <v>5.4536911594504883E-2</v>
      </c>
      <c r="Z270" s="139"/>
      <c r="AA270" s="140">
        <v>444876.86</v>
      </c>
      <c r="AB270" s="141"/>
      <c r="AC270" s="142">
        <v>1253059.71</v>
      </c>
      <c r="AD270" s="142">
        <v>684015.28</v>
      </c>
      <c r="AE270" s="142">
        <v>740263.38</v>
      </c>
      <c r="AF270" s="142">
        <v>807143.44000000006</v>
      </c>
      <c r="AG270" s="142">
        <v>799168.89</v>
      </c>
      <c r="AH270" s="142">
        <v>761076.29</v>
      </c>
      <c r="AI270" s="142">
        <v>848925.66</v>
      </c>
      <c r="AJ270" s="142">
        <v>732127.04</v>
      </c>
      <c r="AK270" s="142">
        <v>799387.45000000007</v>
      </c>
      <c r="AL270" s="142">
        <v>1079049.98</v>
      </c>
      <c r="AM270" s="142">
        <v>840695.15</v>
      </c>
      <c r="AN270" s="142">
        <v>1159043.57</v>
      </c>
      <c r="AO270" s="141"/>
      <c r="AP270" s="142">
        <v>958648.99</v>
      </c>
      <c r="AQ270" s="142">
        <v>857790.27800000005</v>
      </c>
      <c r="AR270" s="142">
        <v>874498.06</v>
      </c>
      <c r="AS270" s="142">
        <v>-56924.81</v>
      </c>
      <c r="AT270" s="142">
        <v>0</v>
      </c>
      <c r="AU270" s="142">
        <v>0</v>
      </c>
      <c r="AV270" s="142">
        <v>0</v>
      </c>
      <c r="AW270" s="142">
        <v>0</v>
      </c>
      <c r="AX270" s="142">
        <v>0</v>
      </c>
      <c r="AY270" s="142">
        <v>0</v>
      </c>
      <c r="AZ270" s="142">
        <v>0</v>
      </c>
      <c r="BA270" s="142">
        <v>0</v>
      </c>
    </row>
    <row r="271" spans="1:53" s="129" customFormat="1" outlineLevel="2">
      <c r="A271" s="129" t="s">
        <v>893</v>
      </c>
      <c r="B271" s="130" t="s">
        <v>894</v>
      </c>
      <c r="C271" s="131" t="s">
        <v>895</v>
      </c>
      <c r="D271" s="132"/>
      <c r="E271" s="133"/>
      <c r="F271" s="134">
        <v>-190.12</v>
      </c>
      <c r="G271" s="134">
        <v>0</v>
      </c>
      <c r="H271" s="135">
        <v>-190.12</v>
      </c>
      <c r="I271" s="136" t="s">
        <v>241</v>
      </c>
      <c r="J271" s="137"/>
      <c r="K271" s="134">
        <v>3395.33</v>
      </c>
      <c r="L271" s="134">
        <v>0</v>
      </c>
      <c r="M271" s="135">
        <v>3395.33</v>
      </c>
      <c r="N271" s="136" t="s">
        <v>241</v>
      </c>
      <c r="O271" s="138"/>
      <c r="P271" s="137"/>
      <c r="Q271" s="134">
        <v>3395.33</v>
      </c>
      <c r="R271" s="134">
        <v>0</v>
      </c>
      <c r="S271" s="135">
        <v>3395.33</v>
      </c>
      <c r="T271" s="136" t="s">
        <v>241</v>
      </c>
      <c r="U271" s="137"/>
      <c r="V271" s="134">
        <v>3395.33</v>
      </c>
      <c r="W271" s="134">
        <v>0</v>
      </c>
      <c r="X271" s="135">
        <v>3395.33</v>
      </c>
      <c r="Y271" s="136" t="s">
        <v>241</v>
      </c>
      <c r="Z271" s="139"/>
      <c r="AA271" s="140">
        <v>0</v>
      </c>
      <c r="AB271" s="141"/>
      <c r="AC271" s="142">
        <v>0</v>
      </c>
      <c r="AD271" s="142">
        <v>0</v>
      </c>
      <c r="AE271" s="142">
        <v>0</v>
      </c>
      <c r="AF271" s="142">
        <v>0</v>
      </c>
      <c r="AG271" s="142">
        <v>0</v>
      </c>
      <c r="AH271" s="142">
        <v>0</v>
      </c>
      <c r="AI271" s="142">
        <v>0</v>
      </c>
      <c r="AJ271" s="142">
        <v>0</v>
      </c>
      <c r="AK271" s="142">
        <v>0</v>
      </c>
      <c r="AL271" s="142">
        <v>0</v>
      </c>
      <c r="AM271" s="142">
        <v>0</v>
      </c>
      <c r="AN271" s="142">
        <v>0</v>
      </c>
      <c r="AO271" s="141"/>
      <c r="AP271" s="142">
        <v>2179.94</v>
      </c>
      <c r="AQ271" s="142">
        <v>1405.51</v>
      </c>
      <c r="AR271" s="142">
        <v>-190.12</v>
      </c>
      <c r="AS271" s="142">
        <v>0</v>
      </c>
      <c r="AT271" s="142">
        <v>0</v>
      </c>
      <c r="AU271" s="142">
        <v>0</v>
      </c>
      <c r="AV271" s="142">
        <v>0</v>
      </c>
      <c r="AW271" s="142">
        <v>0</v>
      </c>
      <c r="AX271" s="142">
        <v>0</v>
      </c>
      <c r="AY271" s="142">
        <v>0</v>
      </c>
      <c r="AZ271" s="142">
        <v>0</v>
      </c>
      <c r="BA271" s="142">
        <v>0</v>
      </c>
    </row>
    <row r="272" spans="1:53" s="129" customFormat="1" outlineLevel="2">
      <c r="A272" s="129" t="s">
        <v>896</v>
      </c>
      <c r="B272" s="130" t="s">
        <v>897</v>
      </c>
      <c r="C272" s="131" t="s">
        <v>898</v>
      </c>
      <c r="D272" s="132"/>
      <c r="E272" s="133"/>
      <c r="F272" s="134">
        <v>0</v>
      </c>
      <c r="G272" s="134">
        <v>0</v>
      </c>
      <c r="H272" s="135">
        <v>0</v>
      </c>
      <c r="I272" s="136">
        <v>0</v>
      </c>
      <c r="J272" s="137"/>
      <c r="K272" s="134">
        <v>0</v>
      </c>
      <c r="L272" s="134">
        <v>0</v>
      </c>
      <c r="M272" s="135">
        <v>0</v>
      </c>
      <c r="N272" s="136">
        <v>0</v>
      </c>
      <c r="O272" s="138"/>
      <c r="P272" s="137"/>
      <c r="Q272" s="134">
        <v>0</v>
      </c>
      <c r="R272" s="134">
        <v>0</v>
      </c>
      <c r="S272" s="135">
        <v>0</v>
      </c>
      <c r="T272" s="136">
        <v>0</v>
      </c>
      <c r="U272" s="137"/>
      <c r="V272" s="134">
        <v>0</v>
      </c>
      <c r="W272" s="134">
        <v>-1227.3600000000001</v>
      </c>
      <c r="X272" s="135">
        <v>1227.3600000000001</v>
      </c>
      <c r="Y272" s="136" t="s">
        <v>241</v>
      </c>
      <c r="Z272" s="139"/>
      <c r="AA272" s="140">
        <v>0</v>
      </c>
      <c r="AB272" s="141"/>
      <c r="AC272" s="142">
        <v>0</v>
      </c>
      <c r="AD272" s="142">
        <v>0</v>
      </c>
      <c r="AE272" s="142">
        <v>0</v>
      </c>
      <c r="AF272" s="142">
        <v>0</v>
      </c>
      <c r="AG272" s="142">
        <v>0</v>
      </c>
      <c r="AH272" s="142">
        <v>0</v>
      </c>
      <c r="AI272" s="142">
        <v>0</v>
      </c>
      <c r="AJ272" s="142">
        <v>0</v>
      </c>
      <c r="AK272" s="142">
        <v>0</v>
      </c>
      <c r="AL272" s="142">
        <v>0</v>
      </c>
      <c r="AM272" s="142">
        <v>0</v>
      </c>
      <c r="AN272" s="142">
        <v>0</v>
      </c>
      <c r="AO272" s="141"/>
      <c r="AP272" s="142">
        <v>0</v>
      </c>
      <c r="AQ272" s="142">
        <v>0</v>
      </c>
      <c r="AR272" s="142">
        <v>0</v>
      </c>
      <c r="AS272" s="142">
        <v>0</v>
      </c>
      <c r="AT272" s="142">
        <v>0</v>
      </c>
      <c r="AU272" s="142">
        <v>0</v>
      </c>
      <c r="AV272" s="142">
        <v>0</v>
      </c>
      <c r="AW272" s="142">
        <v>0</v>
      </c>
      <c r="AX272" s="142">
        <v>0</v>
      </c>
      <c r="AY272" s="142">
        <v>0</v>
      </c>
      <c r="AZ272" s="142">
        <v>0</v>
      </c>
      <c r="BA272" s="142">
        <v>0</v>
      </c>
    </row>
    <row r="273" spans="1:53" s="129" customFormat="1" outlineLevel="2">
      <c r="A273" s="129" t="s">
        <v>899</v>
      </c>
      <c r="B273" s="130" t="s">
        <v>900</v>
      </c>
      <c r="C273" s="131" t="s">
        <v>901</v>
      </c>
      <c r="D273" s="132"/>
      <c r="E273" s="133"/>
      <c r="F273" s="134">
        <v>201216.59</v>
      </c>
      <c r="G273" s="134">
        <v>83948.61</v>
      </c>
      <c r="H273" s="135">
        <v>117267.98</v>
      </c>
      <c r="I273" s="136">
        <v>1.3969019856314475</v>
      </c>
      <c r="J273" s="137"/>
      <c r="K273" s="134">
        <v>420225.83600000001</v>
      </c>
      <c r="L273" s="134">
        <v>289408.94</v>
      </c>
      <c r="M273" s="135">
        <v>130816.89600000001</v>
      </c>
      <c r="N273" s="136">
        <v>0.45201401173025274</v>
      </c>
      <c r="O273" s="138"/>
      <c r="P273" s="137"/>
      <c r="Q273" s="134">
        <v>420225.83600000001</v>
      </c>
      <c r="R273" s="134">
        <v>289408.94</v>
      </c>
      <c r="S273" s="135">
        <v>130816.89600000001</v>
      </c>
      <c r="T273" s="136">
        <v>0.45201401173025274</v>
      </c>
      <c r="U273" s="137"/>
      <c r="V273" s="134">
        <v>929283.22500000009</v>
      </c>
      <c r="W273" s="134">
        <v>1257618.8900000001</v>
      </c>
      <c r="X273" s="135">
        <v>-328335.66500000004</v>
      </c>
      <c r="Y273" s="136">
        <v>-0.26107723699983548</v>
      </c>
      <c r="Z273" s="139"/>
      <c r="AA273" s="140">
        <v>541402.44999999995</v>
      </c>
      <c r="AB273" s="141"/>
      <c r="AC273" s="142">
        <v>105940</v>
      </c>
      <c r="AD273" s="142">
        <v>99520.33</v>
      </c>
      <c r="AE273" s="142">
        <v>83948.61</v>
      </c>
      <c r="AF273" s="142">
        <v>49788.91</v>
      </c>
      <c r="AG273" s="142">
        <v>67838.17</v>
      </c>
      <c r="AH273" s="142">
        <v>110784.64</v>
      </c>
      <c r="AI273" s="142">
        <v>88239.96</v>
      </c>
      <c r="AJ273" s="142">
        <v>74239.979000000007</v>
      </c>
      <c r="AK273" s="142">
        <v>18353.810000000001</v>
      </c>
      <c r="AL273" s="142">
        <v>108316.33</v>
      </c>
      <c r="AM273" s="142">
        <v>176296.42</v>
      </c>
      <c r="AN273" s="142">
        <v>-184800.83000000002</v>
      </c>
      <c r="AO273" s="141"/>
      <c r="AP273" s="142">
        <v>129392.27</v>
      </c>
      <c r="AQ273" s="142">
        <v>89616.975999999995</v>
      </c>
      <c r="AR273" s="142">
        <v>201216.59</v>
      </c>
      <c r="AS273" s="142">
        <v>-46557.97</v>
      </c>
      <c r="AT273" s="142">
        <v>0</v>
      </c>
      <c r="AU273" s="142">
        <v>0</v>
      </c>
      <c r="AV273" s="142">
        <v>0</v>
      </c>
      <c r="AW273" s="142">
        <v>0</v>
      </c>
      <c r="AX273" s="142">
        <v>0</v>
      </c>
      <c r="AY273" s="142">
        <v>0</v>
      </c>
      <c r="AZ273" s="142">
        <v>0</v>
      </c>
      <c r="BA273" s="142">
        <v>0</v>
      </c>
    </row>
    <row r="274" spans="1:53" s="129" customFormat="1" outlineLevel="2">
      <c r="A274" s="129" t="s">
        <v>902</v>
      </c>
      <c r="B274" s="130" t="s">
        <v>903</v>
      </c>
      <c r="C274" s="131" t="s">
        <v>904</v>
      </c>
      <c r="D274" s="132"/>
      <c r="E274" s="133"/>
      <c r="F274" s="134">
        <v>0</v>
      </c>
      <c r="G274" s="134">
        <v>0</v>
      </c>
      <c r="H274" s="135">
        <v>0</v>
      </c>
      <c r="I274" s="136">
        <v>0</v>
      </c>
      <c r="J274" s="137"/>
      <c r="K274" s="134">
        <v>0</v>
      </c>
      <c r="L274" s="134">
        <v>0</v>
      </c>
      <c r="M274" s="135">
        <v>0</v>
      </c>
      <c r="N274" s="136">
        <v>0</v>
      </c>
      <c r="O274" s="138"/>
      <c r="P274" s="137"/>
      <c r="Q274" s="134">
        <v>0</v>
      </c>
      <c r="R274" s="134">
        <v>0</v>
      </c>
      <c r="S274" s="135">
        <v>0</v>
      </c>
      <c r="T274" s="136">
        <v>0</v>
      </c>
      <c r="U274" s="137"/>
      <c r="V274" s="134">
        <v>553.89</v>
      </c>
      <c r="W274" s="134">
        <v>926.12</v>
      </c>
      <c r="X274" s="135">
        <v>-372.23</v>
      </c>
      <c r="Y274" s="136">
        <v>-0.40192415669675635</v>
      </c>
      <c r="Z274" s="139"/>
      <c r="AA274" s="140">
        <v>146.93</v>
      </c>
      <c r="AB274" s="141"/>
      <c r="AC274" s="142">
        <v>0</v>
      </c>
      <c r="AD274" s="142">
        <v>0</v>
      </c>
      <c r="AE274" s="142">
        <v>0</v>
      </c>
      <c r="AF274" s="142">
        <v>0</v>
      </c>
      <c r="AG274" s="142">
        <v>27.43</v>
      </c>
      <c r="AH274" s="142">
        <v>0</v>
      </c>
      <c r="AI274" s="142">
        <v>24.52</v>
      </c>
      <c r="AJ274" s="142">
        <v>0</v>
      </c>
      <c r="AK274" s="142">
        <v>0</v>
      </c>
      <c r="AL274" s="142">
        <v>0</v>
      </c>
      <c r="AM274" s="142">
        <v>0</v>
      </c>
      <c r="AN274" s="142">
        <v>501.94</v>
      </c>
      <c r="AO274" s="141"/>
      <c r="AP274" s="142">
        <v>0</v>
      </c>
      <c r="AQ274" s="142">
        <v>0</v>
      </c>
      <c r="AR274" s="142">
        <v>0</v>
      </c>
      <c r="AS274" s="142">
        <v>0</v>
      </c>
      <c r="AT274" s="142">
        <v>0</v>
      </c>
      <c r="AU274" s="142">
        <v>0</v>
      </c>
      <c r="AV274" s="142">
        <v>0</v>
      </c>
      <c r="AW274" s="142">
        <v>0</v>
      </c>
      <c r="AX274" s="142">
        <v>0</v>
      </c>
      <c r="AY274" s="142">
        <v>0</v>
      </c>
      <c r="AZ274" s="142">
        <v>0</v>
      </c>
      <c r="BA274" s="142">
        <v>0</v>
      </c>
    </row>
    <row r="275" spans="1:53" s="129" customFormat="1" outlineLevel="2">
      <c r="A275" s="129" t="s">
        <v>905</v>
      </c>
      <c r="B275" s="130" t="s">
        <v>906</v>
      </c>
      <c r="C275" s="131" t="s">
        <v>907</v>
      </c>
      <c r="D275" s="132"/>
      <c r="E275" s="133"/>
      <c r="F275" s="134">
        <v>8.93</v>
      </c>
      <c r="G275" s="134">
        <v>0</v>
      </c>
      <c r="H275" s="135">
        <v>8.93</v>
      </c>
      <c r="I275" s="136" t="s">
        <v>241</v>
      </c>
      <c r="J275" s="137"/>
      <c r="K275" s="134">
        <v>26.490000000000002</v>
      </c>
      <c r="L275" s="134">
        <v>0</v>
      </c>
      <c r="M275" s="135">
        <v>26.490000000000002</v>
      </c>
      <c r="N275" s="136" t="s">
        <v>241</v>
      </c>
      <c r="O275" s="138"/>
      <c r="P275" s="137"/>
      <c r="Q275" s="134">
        <v>26.490000000000002</v>
      </c>
      <c r="R275" s="134">
        <v>0</v>
      </c>
      <c r="S275" s="135">
        <v>26.490000000000002</v>
      </c>
      <c r="T275" s="136" t="s">
        <v>241</v>
      </c>
      <c r="U275" s="137"/>
      <c r="V275" s="134">
        <v>113.21000000000001</v>
      </c>
      <c r="W275" s="134">
        <v>0</v>
      </c>
      <c r="X275" s="135">
        <v>113.21000000000001</v>
      </c>
      <c r="Y275" s="136" t="s">
        <v>241</v>
      </c>
      <c r="Z275" s="139"/>
      <c r="AA275" s="140">
        <v>0</v>
      </c>
      <c r="AB275" s="141"/>
      <c r="AC275" s="142">
        <v>0</v>
      </c>
      <c r="AD275" s="142">
        <v>0</v>
      </c>
      <c r="AE275" s="142">
        <v>0</v>
      </c>
      <c r="AF275" s="142">
        <v>0</v>
      </c>
      <c r="AG275" s="142">
        <v>26.73</v>
      </c>
      <c r="AH275" s="142">
        <v>8.58</v>
      </c>
      <c r="AI275" s="142">
        <v>0</v>
      </c>
      <c r="AJ275" s="142">
        <v>8.5299999999999994</v>
      </c>
      <c r="AK275" s="142">
        <v>17.09</v>
      </c>
      <c r="AL275" s="142">
        <v>0</v>
      </c>
      <c r="AM275" s="142">
        <v>17.2</v>
      </c>
      <c r="AN275" s="142">
        <v>8.59</v>
      </c>
      <c r="AO275" s="141"/>
      <c r="AP275" s="142">
        <v>8.6300000000000008</v>
      </c>
      <c r="AQ275" s="142">
        <v>8.93</v>
      </c>
      <c r="AR275" s="142">
        <v>8.93</v>
      </c>
      <c r="AS275" s="142">
        <v>0</v>
      </c>
      <c r="AT275" s="142">
        <v>0</v>
      </c>
      <c r="AU275" s="142">
        <v>0</v>
      </c>
      <c r="AV275" s="142">
        <v>0</v>
      </c>
      <c r="AW275" s="142">
        <v>0</v>
      </c>
      <c r="AX275" s="142">
        <v>0</v>
      </c>
      <c r="AY275" s="142">
        <v>0</v>
      </c>
      <c r="AZ275" s="142">
        <v>0</v>
      </c>
      <c r="BA275" s="142">
        <v>0</v>
      </c>
    </row>
    <row r="276" spans="1:53" s="129" customFormat="1" outlineLevel="2">
      <c r="A276" s="129" t="s">
        <v>908</v>
      </c>
      <c r="B276" s="130" t="s">
        <v>909</v>
      </c>
      <c r="C276" s="131" t="s">
        <v>910</v>
      </c>
      <c r="D276" s="132"/>
      <c r="E276" s="133"/>
      <c r="F276" s="134">
        <v>0.5</v>
      </c>
      <c r="G276" s="134">
        <v>0</v>
      </c>
      <c r="H276" s="135">
        <v>0.5</v>
      </c>
      <c r="I276" s="136" t="s">
        <v>241</v>
      </c>
      <c r="J276" s="137"/>
      <c r="K276" s="134">
        <v>0.5</v>
      </c>
      <c r="L276" s="134">
        <v>0</v>
      </c>
      <c r="M276" s="135">
        <v>0.5</v>
      </c>
      <c r="N276" s="136" t="s">
        <v>241</v>
      </c>
      <c r="O276" s="138"/>
      <c r="P276" s="137"/>
      <c r="Q276" s="134">
        <v>0.5</v>
      </c>
      <c r="R276" s="134">
        <v>0</v>
      </c>
      <c r="S276" s="135">
        <v>0.5</v>
      </c>
      <c r="T276" s="136" t="s">
        <v>241</v>
      </c>
      <c r="U276" s="137"/>
      <c r="V276" s="134">
        <v>0.5</v>
      </c>
      <c r="W276" s="134">
        <v>979.33</v>
      </c>
      <c r="X276" s="135">
        <v>-978.83</v>
      </c>
      <c r="Y276" s="136">
        <v>-0.99948944686673546</v>
      </c>
      <c r="Z276" s="139"/>
      <c r="AA276" s="140">
        <v>0</v>
      </c>
      <c r="AB276" s="141"/>
      <c r="AC276" s="142">
        <v>0</v>
      </c>
      <c r="AD276" s="142">
        <v>0</v>
      </c>
      <c r="AE276" s="142">
        <v>0</v>
      </c>
      <c r="AF276" s="142">
        <v>0</v>
      </c>
      <c r="AG276" s="142">
        <v>0</v>
      </c>
      <c r="AH276" s="142">
        <v>0</v>
      </c>
      <c r="AI276" s="142">
        <v>0</v>
      </c>
      <c r="AJ276" s="142">
        <v>0</v>
      </c>
      <c r="AK276" s="142">
        <v>0</v>
      </c>
      <c r="AL276" s="142">
        <v>0</v>
      </c>
      <c r="AM276" s="142">
        <v>0</v>
      </c>
      <c r="AN276" s="142">
        <v>0</v>
      </c>
      <c r="AO276" s="141"/>
      <c r="AP276" s="142">
        <v>0</v>
      </c>
      <c r="AQ276" s="142">
        <v>0</v>
      </c>
      <c r="AR276" s="142">
        <v>0.5</v>
      </c>
      <c r="AS276" s="142">
        <v>0</v>
      </c>
      <c r="AT276" s="142">
        <v>0</v>
      </c>
      <c r="AU276" s="142">
        <v>0</v>
      </c>
      <c r="AV276" s="142">
        <v>0</v>
      </c>
      <c r="AW276" s="142">
        <v>0</v>
      </c>
      <c r="AX276" s="142">
        <v>0</v>
      </c>
      <c r="AY276" s="142">
        <v>0</v>
      </c>
      <c r="AZ276" s="142">
        <v>0</v>
      </c>
      <c r="BA276" s="142">
        <v>0</v>
      </c>
    </row>
    <row r="277" spans="1:53" s="129" customFormat="1" outlineLevel="2">
      <c r="A277" s="129" t="s">
        <v>911</v>
      </c>
      <c r="B277" s="130" t="s">
        <v>912</v>
      </c>
      <c r="C277" s="131" t="s">
        <v>913</v>
      </c>
      <c r="D277" s="132"/>
      <c r="E277" s="133"/>
      <c r="F277" s="134">
        <v>0</v>
      </c>
      <c r="G277" s="134">
        <v>0</v>
      </c>
      <c r="H277" s="135">
        <v>0</v>
      </c>
      <c r="I277" s="136">
        <v>0</v>
      </c>
      <c r="J277" s="137"/>
      <c r="K277" s="134">
        <v>0</v>
      </c>
      <c r="L277" s="134">
        <v>0</v>
      </c>
      <c r="M277" s="135">
        <v>0</v>
      </c>
      <c r="N277" s="136">
        <v>0</v>
      </c>
      <c r="O277" s="138"/>
      <c r="P277" s="137"/>
      <c r="Q277" s="134">
        <v>0</v>
      </c>
      <c r="R277" s="134">
        <v>0</v>
      </c>
      <c r="S277" s="135">
        <v>0</v>
      </c>
      <c r="T277" s="136">
        <v>0</v>
      </c>
      <c r="U277" s="137"/>
      <c r="V277" s="134">
        <v>0</v>
      </c>
      <c r="W277" s="134">
        <v>0</v>
      </c>
      <c r="X277" s="135">
        <v>0</v>
      </c>
      <c r="Y277" s="136">
        <v>0</v>
      </c>
      <c r="Z277" s="139"/>
      <c r="AA277" s="140">
        <v>0</v>
      </c>
      <c r="AB277" s="141"/>
      <c r="AC277" s="142">
        <v>0</v>
      </c>
      <c r="AD277" s="142">
        <v>0</v>
      </c>
      <c r="AE277" s="142">
        <v>0</v>
      </c>
      <c r="AF277" s="142">
        <v>0</v>
      </c>
      <c r="AG277" s="142">
        <v>0</v>
      </c>
      <c r="AH277" s="142">
        <v>0</v>
      </c>
      <c r="AI277" s="142">
        <v>0</v>
      </c>
      <c r="AJ277" s="142">
        <v>16.920000000000002</v>
      </c>
      <c r="AK277" s="142">
        <v>-16.920000000000002</v>
      </c>
      <c r="AL277" s="142">
        <v>0</v>
      </c>
      <c r="AM277" s="142">
        <v>0</v>
      </c>
      <c r="AN277" s="142">
        <v>0</v>
      </c>
      <c r="AO277" s="141"/>
      <c r="AP277" s="142">
        <v>0</v>
      </c>
      <c r="AQ277" s="142">
        <v>0</v>
      </c>
      <c r="AR277" s="142">
        <v>0</v>
      </c>
      <c r="AS277" s="142">
        <v>0</v>
      </c>
      <c r="AT277" s="142">
        <v>0</v>
      </c>
      <c r="AU277" s="142">
        <v>0</v>
      </c>
      <c r="AV277" s="142">
        <v>0</v>
      </c>
      <c r="AW277" s="142">
        <v>0</v>
      </c>
      <c r="AX277" s="142">
        <v>0</v>
      </c>
      <c r="AY277" s="142">
        <v>0</v>
      </c>
      <c r="AZ277" s="142">
        <v>0</v>
      </c>
      <c r="BA277" s="142">
        <v>0</v>
      </c>
    </row>
    <row r="278" spans="1:53" s="129" customFormat="1" outlineLevel="2">
      <c r="A278" s="129" t="s">
        <v>914</v>
      </c>
      <c r="B278" s="130" t="s">
        <v>915</v>
      </c>
      <c r="C278" s="131" t="s">
        <v>916</v>
      </c>
      <c r="D278" s="132"/>
      <c r="E278" s="133"/>
      <c r="F278" s="134">
        <v>18.650000000000002</v>
      </c>
      <c r="G278" s="134">
        <v>0</v>
      </c>
      <c r="H278" s="135">
        <v>18.650000000000002</v>
      </c>
      <c r="I278" s="136" t="s">
        <v>241</v>
      </c>
      <c r="J278" s="137"/>
      <c r="K278" s="134">
        <v>66.58</v>
      </c>
      <c r="L278" s="134">
        <v>0</v>
      </c>
      <c r="M278" s="135">
        <v>66.58</v>
      </c>
      <c r="N278" s="136" t="s">
        <v>241</v>
      </c>
      <c r="O278" s="138"/>
      <c r="P278" s="137"/>
      <c r="Q278" s="134">
        <v>66.58</v>
      </c>
      <c r="R278" s="134">
        <v>0</v>
      </c>
      <c r="S278" s="135">
        <v>66.58</v>
      </c>
      <c r="T278" s="136" t="s">
        <v>241</v>
      </c>
      <c r="U278" s="137"/>
      <c r="V278" s="134">
        <v>807.41000000000008</v>
      </c>
      <c r="W278" s="134">
        <v>0</v>
      </c>
      <c r="X278" s="135">
        <v>807.41000000000008</v>
      </c>
      <c r="Y278" s="136" t="s">
        <v>241</v>
      </c>
      <c r="Z278" s="139"/>
      <c r="AA278" s="140">
        <v>0</v>
      </c>
      <c r="AB278" s="141"/>
      <c r="AC278" s="142">
        <v>0</v>
      </c>
      <c r="AD278" s="142">
        <v>0</v>
      </c>
      <c r="AE278" s="142">
        <v>0</v>
      </c>
      <c r="AF278" s="142">
        <v>0</v>
      </c>
      <c r="AG278" s="142">
        <v>0</v>
      </c>
      <c r="AH278" s="142">
        <v>41.5</v>
      </c>
      <c r="AI278" s="142">
        <v>26.36</v>
      </c>
      <c r="AJ278" s="142">
        <v>311.02</v>
      </c>
      <c r="AK278" s="142">
        <v>134.79</v>
      </c>
      <c r="AL278" s="142">
        <v>42.09</v>
      </c>
      <c r="AM278" s="142">
        <v>61.36</v>
      </c>
      <c r="AN278" s="142">
        <v>123.71000000000001</v>
      </c>
      <c r="AO278" s="141"/>
      <c r="AP278" s="142">
        <v>30.25</v>
      </c>
      <c r="AQ278" s="142">
        <v>17.68</v>
      </c>
      <c r="AR278" s="142">
        <v>18.650000000000002</v>
      </c>
      <c r="AS278" s="142">
        <v>0</v>
      </c>
      <c r="AT278" s="142">
        <v>0</v>
      </c>
      <c r="AU278" s="142">
        <v>0</v>
      </c>
      <c r="AV278" s="142">
        <v>0</v>
      </c>
      <c r="AW278" s="142">
        <v>0</v>
      </c>
      <c r="AX278" s="142">
        <v>0</v>
      </c>
      <c r="AY278" s="142">
        <v>0</v>
      </c>
      <c r="AZ278" s="142">
        <v>0</v>
      </c>
      <c r="BA278" s="142">
        <v>0</v>
      </c>
    </row>
    <row r="279" spans="1:53" s="129" customFormat="1" outlineLevel="2">
      <c r="A279" s="129" t="s">
        <v>917</v>
      </c>
      <c r="B279" s="130" t="s">
        <v>918</v>
      </c>
      <c r="C279" s="131" t="s">
        <v>919</v>
      </c>
      <c r="D279" s="132"/>
      <c r="E279" s="133"/>
      <c r="F279" s="134">
        <v>29.43</v>
      </c>
      <c r="G279" s="134">
        <v>0</v>
      </c>
      <c r="H279" s="135">
        <v>29.43</v>
      </c>
      <c r="I279" s="136" t="s">
        <v>241</v>
      </c>
      <c r="J279" s="137"/>
      <c r="K279" s="134">
        <v>48.57</v>
      </c>
      <c r="L279" s="134">
        <v>0</v>
      </c>
      <c r="M279" s="135">
        <v>48.57</v>
      </c>
      <c r="N279" s="136" t="s">
        <v>241</v>
      </c>
      <c r="O279" s="138"/>
      <c r="P279" s="137"/>
      <c r="Q279" s="134">
        <v>48.57</v>
      </c>
      <c r="R279" s="134">
        <v>0</v>
      </c>
      <c r="S279" s="135">
        <v>48.57</v>
      </c>
      <c r="T279" s="136" t="s">
        <v>241</v>
      </c>
      <c r="U279" s="137"/>
      <c r="V279" s="134">
        <v>581.61</v>
      </c>
      <c r="W279" s="134">
        <v>0</v>
      </c>
      <c r="X279" s="135">
        <v>581.61</v>
      </c>
      <c r="Y279" s="136" t="s">
        <v>241</v>
      </c>
      <c r="Z279" s="139"/>
      <c r="AA279" s="140">
        <v>0</v>
      </c>
      <c r="AB279" s="141"/>
      <c r="AC279" s="142">
        <v>0</v>
      </c>
      <c r="AD279" s="142">
        <v>0</v>
      </c>
      <c r="AE279" s="142">
        <v>0</v>
      </c>
      <c r="AF279" s="142">
        <v>0</v>
      </c>
      <c r="AG279" s="142">
        <v>0.66</v>
      </c>
      <c r="AH279" s="142">
        <v>130.02000000000001</v>
      </c>
      <c r="AI279" s="142">
        <v>10.64</v>
      </c>
      <c r="AJ279" s="142">
        <v>6.11</v>
      </c>
      <c r="AK279" s="142">
        <v>12.19</v>
      </c>
      <c r="AL279" s="142">
        <v>2.38</v>
      </c>
      <c r="AM279" s="142">
        <v>253.45000000000002</v>
      </c>
      <c r="AN279" s="142">
        <v>117.59</v>
      </c>
      <c r="AO279" s="141"/>
      <c r="AP279" s="142">
        <v>3.99</v>
      </c>
      <c r="AQ279" s="142">
        <v>15.15</v>
      </c>
      <c r="AR279" s="142">
        <v>29.43</v>
      </c>
      <c r="AS279" s="142">
        <v>0</v>
      </c>
      <c r="AT279" s="142">
        <v>0</v>
      </c>
      <c r="AU279" s="142">
        <v>0</v>
      </c>
      <c r="AV279" s="142">
        <v>0</v>
      </c>
      <c r="AW279" s="142">
        <v>0</v>
      </c>
      <c r="AX279" s="142">
        <v>0</v>
      </c>
      <c r="AY279" s="142">
        <v>0</v>
      </c>
      <c r="AZ279" s="142">
        <v>0</v>
      </c>
      <c r="BA279" s="142">
        <v>0</v>
      </c>
    </row>
    <row r="280" spans="1:53" s="129" customFormat="1" outlineLevel="2">
      <c r="A280" s="129" t="s">
        <v>920</v>
      </c>
      <c r="B280" s="130" t="s">
        <v>921</v>
      </c>
      <c r="C280" s="131" t="s">
        <v>922</v>
      </c>
      <c r="D280" s="132"/>
      <c r="E280" s="133"/>
      <c r="F280" s="134">
        <v>0</v>
      </c>
      <c r="G280" s="134">
        <v>0</v>
      </c>
      <c r="H280" s="135">
        <v>0</v>
      </c>
      <c r="I280" s="136">
        <v>0</v>
      </c>
      <c r="J280" s="137"/>
      <c r="K280" s="134">
        <v>20.28</v>
      </c>
      <c r="L280" s="134">
        <v>0</v>
      </c>
      <c r="M280" s="135">
        <v>20.28</v>
      </c>
      <c r="N280" s="136" t="s">
        <v>241</v>
      </c>
      <c r="O280" s="138"/>
      <c r="P280" s="137"/>
      <c r="Q280" s="134">
        <v>20.28</v>
      </c>
      <c r="R280" s="134">
        <v>0</v>
      </c>
      <c r="S280" s="135">
        <v>20.28</v>
      </c>
      <c r="T280" s="136" t="s">
        <v>241</v>
      </c>
      <c r="U280" s="137"/>
      <c r="V280" s="134">
        <v>96.47</v>
      </c>
      <c r="W280" s="134">
        <v>0</v>
      </c>
      <c r="X280" s="135">
        <v>96.47</v>
      </c>
      <c r="Y280" s="136" t="s">
        <v>241</v>
      </c>
      <c r="Z280" s="139"/>
      <c r="AA280" s="140">
        <v>0</v>
      </c>
      <c r="AB280" s="141"/>
      <c r="AC280" s="142">
        <v>0</v>
      </c>
      <c r="AD280" s="142">
        <v>0</v>
      </c>
      <c r="AE280" s="142">
        <v>0</v>
      </c>
      <c r="AF280" s="142">
        <v>0</v>
      </c>
      <c r="AG280" s="142">
        <v>7.79</v>
      </c>
      <c r="AH280" s="142">
        <v>3.8000000000000003</v>
      </c>
      <c r="AI280" s="142">
        <v>1.51</v>
      </c>
      <c r="AJ280" s="142">
        <v>1.53</v>
      </c>
      <c r="AK280" s="142">
        <v>1.58</v>
      </c>
      <c r="AL280" s="142">
        <v>0</v>
      </c>
      <c r="AM280" s="142">
        <v>57.85</v>
      </c>
      <c r="AN280" s="142">
        <v>2.13</v>
      </c>
      <c r="AO280" s="141"/>
      <c r="AP280" s="142">
        <v>3.45</v>
      </c>
      <c r="AQ280" s="142">
        <v>16.830000000000002</v>
      </c>
      <c r="AR280" s="142">
        <v>0</v>
      </c>
      <c r="AS280" s="142">
        <v>0</v>
      </c>
      <c r="AT280" s="142">
        <v>0</v>
      </c>
      <c r="AU280" s="142">
        <v>0</v>
      </c>
      <c r="AV280" s="142">
        <v>0</v>
      </c>
      <c r="AW280" s="142">
        <v>0</v>
      </c>
      <c r="AX280" s="142">
        <v>0</v>
      </c>
      <c r="AY280" s="142">
        <v>0</v>
      </c>
      <c r="AZ280" s="142">
        <v>0</v>
      </c>
      <c r="BA280" s="142">
        <v>0</v>
      </c>
    </row>
    <row r="281" spans="1:53" s="129" customFormat="1" outlineLevel="2">
      <c r="A281" s="129" t="s">
        <v>923</v>
      </c>
      <c r="B281" s="130" t="s">
        <v>924</v>
      </c>
      <c r="C281" s="131" t="s">
        <v>925</v>
      </c>
      <c r="D281" s="132"/>
      <c r="E281" s="133"/>
      <c r="F281" s="134">
        <v>1.26</v>
      </c>
      <c r="G281" s="134">
        <v>0</v>
      </c>
      <c r="H281" s="135">
        <v>1.26</v>
      </c>
      <c r="I281" s="136" t="s">
        <v>241</v>
      </c>
      <c r="J281" s="137"/>
      <c r="K281" s="134">
        <v>3.88</v>
      </c>
      <c r="L281" s="134">
        <v>0</v>
      </c>
      <c r="M281" s="135">
        <v>3.88</v>
      </c>
      <c r="N281" s="136" t="s">
        <v>241</v>
      </c>
      <c r="O281" s="138"/>
      <c r="P281" s="137"/>
      <c r="Q281" s="134">
        <v>3.88</v>
      </c>
      <c r="R281" s="134">
        <v>0</v>
      </c>
      <c r="S281" s="135">
        <v>3.88</v>
      </c>
      <c r="T281" s="136" t="s">
        <v>241</v>
      </c>
      <c r="U281" s="137"/>
      <c r="V281" s="134">
        <v>58.81</v>
      </c>
      <c r="W281" s="134">
        <v>0</v>
      </c>
      <c r="X281" s="135">
        <v>58.81</v>
      </c>
      <c r="Y281" s="136" t="s">
        <v>241</v>
      </c>
      <c r="Z281" s="139"/>
      <c r="AA281" s="140">
        <v>0</v>
      </c>
      <c r="AB281" s="141"/>
      <c r="AC281" s="142">
        <v>0</v>
      </c>
      <c r="AD281" s="142">
        <v>0</v>
      </c>
      <c r="AE281" s="142">
        <v>0</v>
      </c>
      <c r="AF281" s="142">
        <v>0</v>
      </c>
      <c r="AG281" s="142">
        <v>0.53</v>
      </c>
      <c r="AH281" s="142">
        <v>0.14000000000000001</v>
      </c>
      <c r="AI281" s="142">
        <v>0.34</v>
      </c>
      <c r="AJ281" s="142">
        <v>0.73</v>
      </c>
      <c r="AK281" s="142">
        <v>22.69</v>
      </c>
      <c r="AL281" s="142">
        <v>2.77</v>
      </c>
      <c r="AM281" s="142">
        <v>24.93</v>
      </c>
      <c r="AN281" s="142">
        <v>2.8000000000000003</v>
      </c>
      <c r="AO281" s="141"/>
      <c r="AP281" s="142">
        <v>1.85</v>
      </c>
      <c r="AQ281" s="142">
        <v>0.77</v>
      </c>
      <c r="AR281" s="142">
        <v>1.26</v>
      </c>
      <c r="AS281" s="142">
        <v>0</v>
      </c>
      <c r="AT281" s="142">
        <v>0</v>
      </c>
      <c r="AU281" s="142">
        <v>0</v>
      </c>
      <c r="AV281" s="142">
        <v>0</v>
      </c>
      <c r="AW281" s="142">
        <v>0</v>
      </c>
      <c r="AX281" s="142">
        <v>0</v>
      </c>
      <c r="AY281" s="142">
        <v>0</v>
      </c>
      <c r="AZ281" s="142">
        <v>0</v>
      </c>
      <c r="BA281" s="142">
        <v>0</v>
      </c>
    </row>
    <row r="282" spans="1:53" s="129" customFormat="1" outlineLevel="2">
      <c r="A282" s="129" t="s">
        <v>926</v>
      </c>
      <c r="B282" s="130" t="s">
        <v>927</v>
      </c>
      <c r="C282" s="131" t="s">
        <v>928</v>
      </c>
      <c r="D282" s="132"/>
      <c r="E282" s="133"/>
      <c r="F282" s="134">
        <v>30.72</v>
      </c>
      <c r="G282" s="134">
        <v>0</v>
      </c>
      <c r="H282" s="135">
        <v>30.72</v>
      </c>
      <c r="I282" s="136" t="s">
        <v>241</v>
      </c>
      <c r="J282" s="137"/>
      <c r="K282" s="134">
        <v>34.54</v>
      </c>
      <c r="L282" s="134">
        <v>0</v>
      </c>
      <c r="M282" s="135">
        <v>34.54</v>
      </c>
      <c r="N282" s="136" t="s">
        <v>241</v>
      </c>
      <c r="O282" s="138"/>
      <c r="P282" s="137"/>
      <c r="Q282" s="134">
        <v>34.54</v>
      </c>
      <c r="R282" s="134">
        <v>0</v>
      </c>
      <c r="S282" s="135">
        <v>34.54</v>
      </c>
      <c r="T282" s="136" t="s">
        <v>241</v>
      </c>
      <c r="U282" s="137"/>
      <c r="V282" s="134">
        <v>104.36000000000001</v>
      </c>
      <c r="W282" s="134">
        <v>0</v>
      </c>
      <c r="X282" s="135">
        <v>104.36000000000001</v>
      </c>
      <c r="Y282" s="136" t="s">
        <v>241</v>
      </c>
      <c r="Z282" s="139"/>
      <c r="AA282" s="140">
        <v>0</v>
      </c>
      <c r="AB282" s="141"/>
      <c r="AC282" s="142">
        <v>0</v>
      </c>
      <c r="AD282" s="142">
        <v>0</v>
      </c>
      <c r="AE282" s="142">
        <v>0</v>
      </c>
      <c r="AF282" s="142">
        <v>0</v>
      </c>
      <c r="AG282" s="142">
        <v>0</v>
      </c>
      <c r="AH282" s="142">
        <v>38.78</v>
      </c>
      <c r="AI282" s="142">
        <v>11.32</v>
      </c>
      <c r="AJ282" s="142">
        <v>0</v>
      </c>
      <c r="AK282" s="142">
        <v>0</v>
      </c>
      <c r="AL282" s="142">
        <v>2.38</v>
      </c>
      <c r="AM282" s="142">
        <v>0</v>
      </c>
      <c r="AN282" s="142">
        <v>17.34</v>
      </c>
      <c r="AO282" s="141"/>
      <c r="AP282" s="142">
        <v>3.8200000000000003</v>
      </c>
      <c r="AQ282" s="142">
        <v>0</v>
      </c>
      <c r="AR282" s="142">
        <v>30.72</v>
      </c>
      <c r="AS282" s="142">
        <v>0</v>
      </c>
      <c r="AT282" s="142">
        <v>0</v>
      </c>
      <c r="AU282" s="142">
        <v>0</v>
      </c>
      <c r="AV282" s="142">
        <v>0</v>
      </c>
      <c r="AW282" s="142">
        <v>0</v>
      </c>
      <c r="AX282" s="142">
        <v>0</v>
      </c>
      <c r="AY282" s="142">
        <v>0</v>
      </c>
      <c r="AZ282" s="142">
        <v>0</v>
      </c>
      <c r="BA282" s="142">
        <v>0</v>
      </c>
    </row>
    <row r="283" spans="1:53" s="129" customFormat="1" outlineLevel="2">
      <c r="A283" s="129" t="s">
        <v>929</v>
      </c>
      <c r="B283" s="130" t="s">
        <v>930</v>
      </c>
      <c r="C283" s="131" t="s">
        <v>931</v>
      </c>
      <c r="D283" s="132"/>
      <c r="E283" s="133"/>
      <c r="F283" s="134">
        <v>0</v>
      </c>
      <c r="G283" s="134">
        <v>0</v>
      </c>
      <c r="H283" s="135">
        <v>0</v>
      </c>
      <c r="I283" s="136">
        <v>0</v>
      </c>
      <c r="J283" s="137"/>
      <c r="K283" s="134">
        <v>6.57</v>
      </c>
      <c r="L283" s="134">
        <v>0</v>
      </c>
      <c r="M283" s="135">
        <v>6.57</v>
      </c>
      <c r="N283" s="136" t="s">
        <v>241</v>
      </c>
      <c r="O283" s="138"/>
      <c r="P283" s="137"/>
      <c r="Q283" s="134">
        <v>6.57</v>
      </c>
      <c r="R283" s="134">
        <v>0</v>
      </c>
      <c r="S283" s="135">
        <v>6.57</v>
      </c>
      <c r="T283" s="136" t="s">
        <v>241</v>
      </c>
      <c r="U283" s="137"/>
      <c r="V283" s="134">
        <v>29.490000000000002</v>
      </c>
      <c r="W283" s="134">
        <v>0</v>
      </c>
      <c r="X283" s="135">
        <v>29.490000000000002</v>
      </c>
      <c r="Y283" s="136" t="s">
        <v>241</v>
      </c>
      <c r="Z283" s="139"/>
      <c r="AA283" s="140">
        <v>0</v>
      </c>
      <c r="AB283" s="141"/>
      <c r="AC283" s="142">
        <v>0</v>
      </c>
      <c r="AD283" s="142">
        <v>0</v>
      </c>
      <c r="AE283" s="142">
        <v>0</v>
      </c>
      <c r="AF283" s="142">
        <v>0</v>
      </c>
      <c r="AG283" s="142">
        <v>0</v>
      </c>
      <c r="AH283" s="142">
        <v>5.88</v>
      </c>
      <c r="AI283" s="142">
        <v>0</v>
      </c>
      <c r="AJ283" s="142">
        <v>5.5200000000000005</v>
      </c>
      <c r="AK283" s="142">
        <v>0</v>
      </c>
      <c r="AL283" s="142">
        <v>0</v>
      </c>
      <c r="AM283" s="142">
        <v>11.52</v>
      </c>
      <c r="AN283" s="142">
        <v>0</v>
      </c>
      <c r="AO283" s="141"/>
      <c r="AP283" s="142">
        <v>6.57</v>
      </c>
      <c r="AQ283" s="142">
        <v>0</v>
      </c>
      <c r="AR283" s="142">
        <v>0</v>
      </c>
      <c r="AS283" s="142">
        <v>0</v>
      </c>
      <c r="AT283" s="142">
        <v>0</v>
      </c>
      <c r="AU283" s="142">
        <v>0</v>
      </c>
      <c r="AV283" s="142">
        <v>0</v>
      </c>
      <c r="AW283" s="142">
        <v>0</v>
      </c>
      <c r="AX283" s="142">
        <v>0</v>
      </c>
      <c r="AY283" s="142">
        <v>0</v>
      </c>
      <c r="AZ283" s="142">
        <v>0</v>
      </c>
      <c r="BA283" s="142">
        <v>0</v>
      </c>
    </row>
    <row r="284" spans="1:53" s="129" customFormat="1" outlineLevel="2">
      <c r="A284" s="129" t="s">
        <v>932</v>
      </c>
      <c r="B284" s="130" t="s">
        <v>933</v>
      </c>
      <c r="C284" s="131" t="s">
        <v>934</v>
      </c>
      <c r="D284" s="132"/>
      <c r="E284" s="133"/>
      <c r="F284" s="134">
        <v>4.26</v>
      </c>
      <c r="G284" s="134">
        <v>0</v>
      </c>
      <c r="H284" s="135">
        <v>4.26</v>
      </c>
      <c r="I284" s="136" t="s">
        <v>241</v>
      </c>
      <c r="J284" s="137"/>
      <c r="K284" s="134">
        <v>7.42</v>
      </c>
      <c r="L284" s="134">
        <v>0</v>
      </c>
      <c r="M284" s="135">
        <v>7.42</v>
      </c>
      <c r="N284" s="136" t="s">
        <v>241</v>
      </c>
      <c r="O284" s="138"/>
      <c r="P284" s="137"/>
      <c r="Q284" s="134">
        <v>7.42</v>
      </c>
      <c r="R284" s="134">
        <v>0</v>
      </c>
      <c r="S284" s="135">
        <v>7.42</v>
      </c>
      <c r="T284" s="136" t="s">
        <v>241</v>
      </c>
      <c r="U284" s="137"/>
      <c r="V284" s="134">
        <v>21.58</v>
      </c>
      <c r="W284" s="134">
        <v>0</v>
      </c>
      <c r="X284" s="135">
        <v>21.58</v>
      </c>
      <c r="Y284" s="136" t="s">
        <v>241</v>
      </c>
      <c r="Z284" s="139"/>
      <c r="AA284" s="140">
        <v>0</v>
      </c>
      <c r="AB284" s="141"/>
      <c r="AC284" s="142">
        <v>0</v>
      </c>
      <c r="AD284" s="142">
        <v>0</v>
      </c>
      <c r="AE284" s="142">
        <v>0</v>
      </c>
      <c r="AF284" s="142">
        <v>0</v>
      </c>
      <c r="AG284" s="142">
        <v>0</v>
      </c>
      <c r="AH284" s="142">
        <v>0</v>
      </c>
      <c r="AI284" s="142">
        <v>1.3800000000000001</v>
      </c>
      <c r="AJ284" s="142">
        <v>0.14000000000000001</v>
      </c>
      <c r="AK284" s="142">
        <v>0</v>
      </c>
      <c r="AL284" s="142">
        <v>2.68</v>
      </c>
      <c r="AM284" s="142">
        <v>0.96</v>
      </c>
      <c r="AN284" s="142">
        <v>9</v>
      </c>
      <c r="AO284" s="141"/>
      <c r="AP284" s="142">
        <v>3.16</v>
      </c>
      <c r="AQ284" s="142">
        <v>0</v>
      </c>
      <c r="AR284" s="142">
        <v>4.26</v>
      </c>
      <c r="AS284" s="142">
        <v>0</v>
      </c>
      <c r="AT284" s="142">
        <v>0</v>
      </c>
      <c r="AU284" s="142">
        <v>0</v>
      </c>
      <c r="AV284" s="142">
        <v>0</v>
      </c>
      <c r="AW284" s="142">
        <v>0</v>
      </c>
      <c r="AX284" s="142">
        <v>0</v>
      </c>
      <c r="AY284" s="142">
        <v>0</v>
      </c>
      <c r="AZ284" s="142">
        <v>0</v>
      </c>
      <c r="BA284" s="142">
        <v>0</v>
      </c>
    </row>
    <row r="285" spans="1:53" s="129" customFormat="1" outlineLevel="2">
      <c r="A285" s="129" t="s">
        <v>935</v>
      </c>
      <c r="B285" s="130" t="s">
        <v>936</v>
      </c>
      <c r="C285" s="131" t="s">
        <v>937</v>
      </c>
      <c r="D285" s="132"/>
      <c r="E285" s="133"/>
      <c r="F285" s="134">
        <v>112.05</v>
      </c>
      <c r="G285" s="134">
        <v>0</v>
      </c>
      <c r="H285" s="135">
        <v>112.05</v>
      </c>
      <c r="I285" s="136" t="s">
        <v>241</v>
      </c>
      <c r="J285" s="137"/>
      <c r="K285" s="134">
        <v>212.07</v>
      </c>
      <c r="L285" s="134">
        <v>0</v>
      </c>
      <c r="M285" s="135">
        <v>212.07</v>
      </c>
      <c r="N285" s="136" t="s">
        <v>241</v>
      </c>
      <c r="O285" s="138"/>
      <c r="P285" s="137"/>
      <c r="Q285" s="134">
        <v>212.07</v>
      </c>
      <c r="R285" s="134">
        <v>0</v>
      </c>
      <c r="S285" s="135">
        <v>212.07</v>
      </c>
      <c r="T285" s="136" t="s">
        <v>241</v>
      </c>
      <c r="U285" s="137"/>
      <c r="V285" s="134">
        <v>687.11</v>
      </c>
      <c r="W285" s="134">
        <v>0</v>
      </c>
      <c r="X285" s="135">
        <v>687.11</v>
      </c>
      <c r="Y285" s="136" t="s">
        <v>241</v>
      </c>
      <c r="Z285" s="139"/>
      <c r="AA285" s="140">
        <v>0</v>
      </c>
      <c r="AB285" s="141"/>
      <c r="AC285" s="142">
        <v>0</v>
      </c>
      <c r="AD285" s="142">
        <v>0</v>
      </c>
      <c r="AE285" s="142">
        <v>0</v>
      </c>
      <c r="AF285" s="142">
        <v>0</v>
      </c>
      <c r="AG285" s="142">
        <v>22.29</v>
      </c>
      <c r="AH285" s="142">
        <v>0</v>
      </c>
      <c r="AI285" s="142">
        <v>61.63</v>
      </c>
      <c r="AJ285" s="142">
        <v>11.8</v>
      </c>
      <c r="AK285" s="142">
        <v>40.54</v>
      </c>
      <c r="AL285" s="142">
        <v>112.99000000000001</v>
      </c>
      <c r="AM285" s="142">
        <v>151.34</v>
      </c>
      <c r="AN285" s="142">
        <v>74.45</v>
      </c>
      <c r="AO285" s="141"/>
      <c r="AP285" s="142">
        <v>82.04</v>
      </c>
      <c r="AQ285" s="142">
        <v>17.98</v>
      </c>
      <c r="AR285" s="142">
        <v>112.05</v>
      </c>
      <c r="AS285" s="142">
        <v>0</v>
      </c>
      <c r="AT285" s="142">
        <v>0</v>
      </c>
      <c r="AU285" s="142">
        <v>0</v>
      </c>
      <c r="AV285" s="142">
        <v>0</v>
      </c>
      <c r="AW285" s="142">
        <v>0</v>
      </c>
      <c r="AX285" s="142">
        <v>0</v>
      </c>
      <c r="AY285" s="142">
        <v>0</v>
      </c>
      <c r="AZ285" s="142">
        <v>0</v>
      </c>
      <c r="BA285" s="142">
        <v>0</v>
      </c>
    </row>
    <row r="286" spans="1:53" s="129" customFormat="1" outlineLevel="2">
      <c r="A286" s="129" t="s">
        <v>938</v>
      </c>
      <c r="B286" s="130" t="s">
        <v>939</v>
      </c>
      <c r="C286" s="131" t="s">
        <v>940</v>
      </c>
      <c r="D286" s="132"/>
      <c r="E286" s="133"/>
      <c r="F286" s="134">
        <v>0</v>
      </c>
      <c r="G286" s="134">
        <v>0</v>
      </c>
      <c r="H286" s="135">
        <v>0</v>
      </c>
      <c r="I286" s="136">
        <v>0</v>
      </c>
      <c r="J286" s="137"/>
      <c r="K286" s="134">
        <v>0</v>
      </c>
      <c r="L286" s="134">
        <v>0</v>
      </c>
      <c r="M286" s="135">
        <v>0</v>
      </c>
      <c r="N286" s="136">
        <v>0</v>
      </c>
      <c r="O286" s="138"/>
      <c r="P286" s="137"/>
      <c r="Q286" s="134">
        <v>0</v>
      </c>
      <c r="R286" s="134">
        <v>0</v>
      </c>
      <c r="S286" s="135">
        <v>0</v>
      </c>
      <c r="T286" s="136">
        <v>0</v>
      </c>
      <c r="U286" s="137"/>
      <c r="V286" s="134">
        <v>227.97</v>
      </c>
      <c r="W286" s="134">
        <v>0</v>
      </c>
      <c r="X286" s="135">
        <v>227.97</v>
      </c>
      <c r="Y286" s="136" t="s">
        <v>241</v>
      </c>
      <c r="Z286" s="139"/>
      <c r="AA286" s="140">
        <v>0</v>
      </c>
      <c r="AB286" s="141"/>
      <c r="AC286" s="142">
        <v>0</v>
      </c>
      <c r="AD286" s="142">
        <v>0</v>
      </c>
      <c r="AE286" s="142">
        <v>0</v>
      </c>
      <c r="AF286" s="142">
        <v>0</v>
      </c>
      <c r="AG286" s="142">
        <v>0</v>
      </c>
      <c r="AH286" s="142">
        <v>0.49</v>
      </c>
      <c r="AI286" s="142">
        <v>0</v>
      </c>
      <c r="AJ286" s="142">
        <v>126.38000000000001</v>
      </c>
      <c r="AK286" s="142">
        <v>29.43</v>
      </c>
      <c r="AL286" s="142">
        <v>19.52</v>
      </c>
      <c r="AM286" s="142">
        <v>46.51</v>
      </c>
      <c r="AN286" s="142">
        <v>5.64</v>
      </c>
      <c r="AO286" s="141"/>
      <c r="AP286" s="142">
        <v>0</v>
      </c>
      <c r="AQ286" s="142">
        <v>0</v>
      </c>
      <c r="AR286" s="142">
        <v>0</v>
      </c>
      <c r="AS286" s="142">
        <v>0</v>
      </c>
      <c r="AT286" s="142">
        <v>0</v>
      </c>
      <c r="AU286" s="142">
        <v>0</v>
      </c>
      <c r="AV286" s="142">
        <v>0</v>
      </c>
      <c r="AW286" s="142">
        <v>0</v>
      </c>
      <c r="AX286" s="142">
        <v>0</v>
      </c>
      <c r="AY286" s="142">
        <v>0</v>
      </c>
      <c r="AZ286" s="142">
        <v>0</v>
      </c>
      <c r="BA286" s="142">
        <v>0</v>
      </c>
    </row>
    <row r="287" spans="1:53" s="129" customFormat="1" outlineLevel="2">
      <c r="A287" s="129" t="s">
        <v>941</v>
      </c>
      <c r="B287" s="130" t="s">
        <v>942</v>
      </c>
      <c r="C287" s="131" t="s">
        <v>943</v>
      </c>
      <c r="D287" s="132"/>
      <c r="E287" s="133"/>
      <c r="F287" s="134">
        <v>228.03</v>
      </c>
      <c r="G287" s="134">
        <v>0</v>
      </c>
      <c r="H287" s="135">
        <v>228.03</v>
      </c>
      <c r="I287" s="136" t="s">
        <v>241</v>
      </c>
      <c r="J287" s="137"/>
      <c r="K287" s="134">
        <v>228.03</v>
      </c>
      <c r="L287" s="134">
        <v>0</v>
      </c>
      <c r="M287" s="135">
        <v>228.03</v>
      </c>
      <c r="N287" s="136" t="s">
        <v>241</v>
      </c>
      <c r="O287" s="138"/>
      <c r="P287" s="137"/>
      <c r="Q287" s="134">
        <v>228.03</v>
      </c>
      <c r="R287" s="134">
        <v>0</v>
      </c>
      <c r="S287" s="135">
        <v>228.03</v>
      </c>
      <c r="T287" s="136" t="s">
        <v>241</v>
      </c>
      <c r="U287" s="137"/>
      <c r="V287" s="134">
        <v>259.84000000000003</v>
      </c>
      <c r="W287" s="134">
        <v>0</v>
      </c>
      <c r="X287" s="135">
        <v>259.84000000000003</v>
      </c>
      <c r="Y287" s="136" t="s">
        <v>241</v>
      </c>
      <c r="Z287" s="139"/>
      <c r="AA287" s="140">
        <v>0</v>
      </c>
      <c r="AB287" s="141"/>
      <c r="AC287" s="142">
        <v>0</v>
      </c>
      <c r="AD287" s="142">
        <v>0</v>
      </c>
      <c r="AE287" s="142">
        <v>0</v>
      </c>
      <c r="AF287" s="142">
        <v>0</v>
      </c>
      <c r="AG287" s="142">
        <v>12.040000000000001</v>
      </c>
      <c r="AH287" s="142">
        <v>0</v>
      </c>
      <c r="AI287" s="142">
        <v>1.58</v>
      </c>
      <c r="AJ287" s="142">
        <v>0</v>
      </c>
      <c r="AK287" s="142">
        <v>0</v>
      </c>
      <c r="AL287" s="142">
        <v>7.3</v>
      </c>
      <c r="AM287" s="142">
        <v>2.16</v>
      </c>
      <c r="AN287" s="142">
        <v>8.73</v>
      </c>
      <c r="AO287" s="141"/>
      <c r="AP287" s="142">
        <v>0</v>
      </c>
      <c r="AQ287" s="142">
        <v>0</v>
      </c>
      <c r="AR287" s="142">
        <v>228.03</v>
      </c>
      <c r="AS287" s="142">
        <v>0</v>
      </c>
      <c r="AT287" s="142">
        <v>0</v>
      </c>
      <c r="AU287" s="142">
        <v>0</v>
      </c>
      <c r="AV287" s="142">
        <v>0</v>
      </c>
      <c r="AW287" s="142">
        <v>0</v>
      </c>
      <c r="AX287" s="142">
        <v>0</v>
      </c>
      <c r="AY287" s="142">
        <v>0</v>
      </c>
      <c r="AZ287" s="142">
        <v>0</v>
      </c>
      <c r="BA287" s="142">
        <v>0</v>
      </c>
    </row>
    <row r="288" spans="1:53" s="129" customFormat="1" outlineLevel="2">
      <c r="A288" s="129" t="s">
        <v>944</v>
      </c>
      <c r="B288" s="130" t="s">
        <v>945</v>
      </c>
      <c r="C288" s="131" t="s">
        <v>946</v>
      </c>
      <c r="D288" s="132"/>
      <c r="E288" s="133"/>
      <c r="F288" s="134">
        <v>0.26</v>
      </c>
      <c r="G288" s="134">
        <v>0</v>
      </c>
      <c r="H288" s="135">
        <v>0.26</v>
      </c>
      <c r="I288" s="136" t="s">
        <v>241</v>
      </c>
      <c r="J288" s="137"/>
      <c r="K288" s="134">
        <v>0.26</v>
      </c>
      <c r="L288" s="134">
        <v>0</v>
      </c>
      <c r="M288" s="135">
        <v>0.26</v>
      </c>
      <c r="N288" s="136" t="s">
        <v>241</v>
      </c>
      <c r="O288" s="138"/>
      <c r="P288" s="137"/>
      <c r="Q288" s="134">
        <v>0.26</v>
      </c>
      <c r="R288" s="134">
        <v>0</v>
      </c>
      <c r="S288" s="135">
        <v>0.26</v>
      </c>
      <c r="T288" s="136" t="s">
        <v>241</v>
      </c>
      <c r="U288" s="137"/>
      <c r="V288" s="134">
        <v>5.3999999999999995</v>
      </c>
      <c r="W288" s="134">
        <v>0</v>
      </c>
      <c r="X288" s="135">
        <v>5.3999999999999995</v>
      </c>
      <c r="Y288" s="136" t="s">
        <v>241</v>
      </c>
      <c r="Z288" s="139"/>
      <c r="AA288" s="140">
        <v>0</v>
      </c>
      <c r="AB288" s="141"/>
      <c r="AC288" s="142">
        <v>0</v>
      </c>
      <c r="AD288" s="142">
        <v>0</v>
      </c>
      <c r="AE288" s="142">
        <v>0</v>
      </c>
      <c r="AF288" s="142">
        <v>0</v>
      </c>
      <c r="AG288" s="142">
        <v>0</v>
      </c>
      <c r="AH288" s="142">
        <v>3.14</v>
      </c>
      <c r="AI288" s="142">
        <v>0</v>
      </c>
      <c r="AJ288" s="142">
        <v>0</v>
      </c>
      <c r="AK288" s="142">
        <v>0</v>
      </c>
      <c r="AL288" s="142">
        <v>0</v>
      </c>
      <c r="AM288" s="142">
        <v>2</v>
      </c>
      <c r="AN288" s="142">
        <v>0</v>
      </c>
      <c r="AO288" s="141"/>
      <c r="AP288" s="142">
        <v>0</v>
      </c>
      <c r="AQ288" s="142">
        <v>0</v>
      </c>
      <c r="AR288" s="142">
        <v>0.26</v>
      </c>
      <c r="AS288" s="142">
        <v>0</v>
      </c>
      <c r="AT288" s="142">
        <v>0</v>
      </c>
      <c r="AU288" s="142">
        <v>0</v>
      </c>
      <c r="AV288" s="142">
        <v>0</v>
      </c>
      <c r="AW288" s="142">
        <v>0</v>
      </c>
      <c r="AX288" s="142">
        <v>0</v>
      </c>
      <c r="AY288" s="142">
        <v>0</v>
      </c>
      <c r="AZ288" s="142">
        <v>0</v>
      </c>
      <c r="BA288" s="142">
        <v>0</v>
      </c>
    </row>
    <row r="289" spans="1:53" s="129" customFormat="1" outlineLevel="2">
      <c r="A289" s="129" t="s">
        <v>947</v>
      </c>
      <c r="B289" s="130" t="s">
        <v>948</v>
      </c>
      <c r="C289" s="131" t="s">
        <v>949</v>
      </c>
      <c r="D289" s="132"/>
      <c r="E289" s="133"/>
      <c r="F289" s="134">
        <v>4.16</v>
      </c>
      <c r="G289" s="134">
        <v>0</v>
      </c>
      <c r="H289" s="135">
        <v>4.16</v>
      </c>
      <c r="I289" s="136" t="s">
        <v>241</v>
      </c>
      <c r="J289" s="137"/>
      <c r="K289" s="134">
        <v>8.5500000000000007</v>
      </c>
      <c r="L289" s="134">
        <v>0</v>
      </c>
      <c r="M289" s="135">
        <v>8.5500000000000007</v>
      </c>
      <c r="N289" s="136" t="s">
        <v>241</v>
      </c>
      <c r="O289" s="138"/>
      <c r="P289" s="137"/>
      <c r="Q289" s="134">
        <v>8.5500000000000007</v>
      </c>
      <c r="R289" s="134">
        <v>0</v>
      </c>
      <c r="S289" s="135">
        <v>8.5500000000000007</v>
      </c>
      <c r="T289" s="136" t="s">
        <v>241</v>
      </c>
      <c r="U289" s="137"/>
      <c r="V289" s="134">
        <v>260.74</v>
      </c>
      <c r="W289" s="134">
        <v>0</v>
      </c>
      <c r="X289" s="135">
        <v>260.74</v>
      </c>
      <c r="Y289" s="136" t="s">
        <v>241</v>
      </c>
      <c r="Z289" s="139"/>
      <c r="AA289" s="140">
        <v>0</v>
      </c>
      <c r="AB289" s="141"/>
      <c r="AC289" s="142">
        <v>0</v>
      </c>
      <c r="AD289" s="142">
        <v>0</v>
      </c>
      <c r="AE289" s="142">
        <v>0</v>
      </c>
      <c r="AF289" s="142">
        <v>0</v>
      </c>
      <c r="AG289" s="142">
        <v>0</v>
      </c>
      <c r="AH289" s="142">
        <v>0</v>
      </c>
      <c r="AI289" s="142">
        <v>0</v>
      </c>
      <c r="AJ289" s="142">
        <v>24.57</v>
      </c>
      <c r="AK289" s="142">
        <v>15.99</v>
      </c>
      <c r="AL289" s="142">
        <v>0</v>
      </c>
      <c r="AM289" s="142">
        <v>0</v>
      </c>
      <c r="AN289" s="142">
        <v>211.63</v>
      </c>
      <c r="AO289" s="141"/>
      <c r="AP289" s="142">
        <v>0.94000000000000006</v>
      </c>
      <c r="AQ289" s="142">
        <v>3.45</v>
      </c>
      <c r="AR289" s="142">
        <v>4.16</v>
      </c>
      <c r="AS289" s="142">
        <v>0</v>
      </c>
      <c r="AT289" s="142">
        <v>0</v>
      </c>
      <c r="AU289" s="142">
        <v>0</v>
      </c>
      <c r="AV289" s="142">
        <v>0</v>
      </c>
      <c r="AW289" s="142">
        <v>0</v>
      </c>
      <c r="AX289" s="142">
        <v>0</v>
      </c>
      <c r="AY289" s="142">
        <v>0</v>
      </c>
      <c r="AZ289" s="142">
        <v>0</v>
      </c>
      <c r="BA289" s="142">
        <v>0</v>
      </c>
    </row>
    <row r="290" spans="1:53" s="129" customFormat="1" outlineLevel="2">
      <c r="A290" s="129" t="s">
        <v>950</v>
      </c>
      <c r="B290" s="130" t="s">
        <v>951</v>
      </c>
      <c r="C290" s="131" t="s">
        <v>952</v>
      </c>
      <c r="D290" s="132"/>
      <c r="E290" s="133"/>
      <c r="F290" s="134">
        <v>181.63</v>
      </c>
      <c r="G290" s="134">
        <v>0</v>
      </c>
      <c r="H290" s="135">
        <v>181.63</v>
      </c>
      <c r="I290" s="136" t="s">
        <v>241</v>
      </c>
      <c r="J290" s="137"/>
      <c r="K290" s="134">
        <v>181.63</v>
      </c>
      <c r="L290" s="134">
        <v>0</v>
      </c>
      <c r="M290" s="135">
        <v>181.63</v>
      </c>
      <c r="N290" s="136" t="s">
        <v>241</v>
      </c>
      <c r="O290" s="138"/>
      <c r="P290" s="137"/>
      <c r="Q290" s="134">
        <v>181.63</v>
      </c>
      <c r="R290" s="134">
        <v>0</v>
      </c>
      <c r="S290" s="135">
        <v>181.63</v>
      </c>
      <c r="T290" s="136" t="s">
        <v>241</v>
      </c>
      <c r="U290" s="137"/>
      <c r="V290" s="134">
        <v>800.07</v>
      </c>
      <c r="W290" s="134">
        <v>0</v>
      </c>
      <c r="X290" s="135">
        <v>800.07</v>
      </c>
      <c r="Y290" s="136" t="s">
        <v>241</v>
      </c>
      <c r="Z290" s="139"/>
      <c r="AA290" s="140">
        <v>0</v>
      </c>
      <c r="AB290" s="141"/>
      <c r="AC290" s="142">
        <v>0</v>
      </c>
      <c r="AD290" s="142">
        <v>0</v>
      </c>
      <c r="AE290" s="142">
        <v>0</v>
      </c>
      <c r="AF290" s="142">
        <v>0</v>
      </c>
      <c r="AG290" s="142">
        <v>0</v>
      </c>
      <c r="AH290" s="142">
        <v>0.8</v>
      </c>
      <c r="AI290" s="142">
        <v>35.35</v>
      </c>
      <c r="AJ290" s="142">
        <v>0.56000000000000005</v>
      </c>
      <c r="AK290" s="142">
        <v>17.27</v>
      </c>
      <c r="AL290" s="142">
        <v>557.64</v>
      </c>
      <c r="AM290" s="142">
        <v>0</v>
      </c>
      <c r="AN290" s="142">
        <v>6.82</v>
      </c>
      <c r="AO290" s="141"/>
      <c r="AP290" s="142">
        <v>0</v>
      </c>
      <c r="AQ290" s="142">
        <v>0</v>
      </c>
      <c r="AR290" s="142">
        <v>181.63</v>
      </c>
      <c r="AS290" s="142">
        <v>0</v>
      </c>
      <c r="AT290" s="142">
        <v>0</v>
      </c>
      <c r="AU290" s="142">
        <v>0</v>
      </c>
      <c r="AV290" s="142">
        <v>0</v>
      </c>
      <c r="AW290" s="142">
        <v>0</v>
      </c>
      <c r="AX290" s="142">
        <v>0</v>
      </c>
      <c r="AY290" s="142">
        <v>0</v>
      </c>
      <c r="AZ290" s="142">
        <v>0</v>
      </c>
      <c r="BA290" s="142">
        <v>0</v>
      </c>
    </row>
    <row r="291" spans="1:53" s="129" customFormat="1" outlineLevel="2">
      <c r="A291" s="129" t="s">
        <v>953</v>
      </c>
      <c r="B291" s="130" t="s">
        <v>954</v>
      </c>
      <c r="C291" s="131" t="s">
        <v>955</v>
      </c>
      <c r="D291" s="132"/>
      <c r="E291" s="133"/>
      <c r="F291" s="134">
        <v>0</v>
      </c>
      <c r="G291" s="134">
        <v>0</v>
      </c>
      <c r="H291" s="135">
        <v>0</v>
      </c>
      <c r="I291" s="136">
        <v>0</v>
      </c>
      <c r="J291" s="137"/>
      <c r="K291" s="134">
        <v>0</v>
      </c>
      <c r="L291" s="134">
        <v>0</v>
      </c>
      <c r="M291" s="135">
        <v>0</v>
      </c>
      <c r="N291" s="136">
        <v>0</v>
      </c>
      <c r="O291" s="138"/>
      <c r="P291" s="137"/>
      <c r="Q291" s="134">
        <v>0</v>
      </c>
      <c r="R291" s="134">
        <v>0</v>
      </c>
      <c r="S291" s="135">
        <v>0</v>
      </c>
      <c r="T291" s="136">
        <v>0</v>
      </c>
      <c r="U291" s="137"/>
      <c r="V291" s="134">
        <v>3.61</v>
      </c>
      <c r="W291" s="134">
        <v>0</v>
      </c>
      <c r="X291" s="135">
        <v>3.61</v>
      </c>
      <c r="Y291" s="136" t="s">
        <v>241</v>
      </c>
      <c r="Z291" s="139"/>
      <c r="AA291" s="140">
        <v>0</v>
      </c>
      <c r="AB291" s="141"/>
      <c r="AC291" s="142">
        <v>0</v>
      </c>
      <c r="AD291" s="142">
        <v>0</v>
      </c>
      <c r="AE291" s="142">
        <v>0</v>
      </c>
      <c r="AF291" s="142">
        <v>0</v>
      </c>
      <c r="AG291" s="142">
        <v>0</v>
      </c>
      <c r="AH291" s="142">
        <v>0</v>
      </c>
      <c r="AI291" s="142">
        <v>0</v>
      </c>
      <c r="AJ291" s="142">
        <v>0</v>
      </c>
      <c r="AK291" s="142">
        <v>0</v>
      </c>
      <c r="AL291" s="142">
        <v>0</v>
      </c>
      <c r="AM291" s="142">
        <v>0</v>
      </c>
      <c r="AN291" s="142">
        <v>3.61</v>
      </c>
      <c r="AO291" s="141"/>
      <c r="AP291" s="142">
        <v>0</v>
      </c>
      <c r="AQ291" s="142">
        <v>0</v>
      </c>
      <c r="AR291" s="142">
        <v>0</v>
      </c>
      <c r="AS291" s="142">
        <v>0</v>
      </c>
      <c r="AT291" s="142">
        <v>0</v>
      </c>
      <c r="AU291" s="142">
        <v>0</v>
      </c>
      <c r="AV291" s="142">
        <v>0</v>
      </c>
      <c r="AW291" s="142">
        <v>0</v>
      </c>
      <c r="AX291" s="142">
        <v>0</v>
      </c>
      <c r="AY291" s="142">
        <v>0</v>
      </c>
      <c r="AZ291" s="142">
        <v>0</v>
      </c>
      <c r="BA291" s="142">
        <v>0</v>
      </c>
    </row>
    <row r="292" spans="1:53" s="129" customFormat="1" outlineLevel="2">
      <c r="A292" s="129" t="s">
        <v>956</v>
      </c>
      <c r="B292" s="130" t="s">
        <v>957</v>
      </c>
      <c r="C292" s="131" t="s">
        <v>958</v>
      </c>
      <c r="D292" s="132"/>
      <c r="E292" s="133"/>
      <c r="F292" s="134">
        <v>41.35</v>
      </c>
      <c r="G292" s="134">
        <v>0</v>
      </c>
      <c r="H292" s="135">
        <v>41.35</v>
      </c>
      <c r="I292" s="136" t="s">
        <v>241</v>
      </c>
      <c r="J292" s="137"/>
      <c r="K292" s="134">
        <v>110.2</v>
      </c>
      <c r="L292" s="134">
        <v>0</v>
      </c>
      <c r="M292" s="135">
        <v>110.2</v>
      </c>
      <c r="N292" s="136" t="s">
        <v>241</v>
      </c>
      <c r="O292" s="138"/>
      <c r="P292" s="137"/>
      <c r="Q292" s="134">
        <v>110.2</v>
      </c>
      <c r="R292" s="134">
        <v>0</v>
      </c>
      <c r="S292" s="135">
        <v>110.2</v>
      </c>
      <c r="T292" s="136" t="s">
        <v>241</v>
      </c>
      <c r="U292" s="137"/>
      <c r="V292" s="134">
        <v>474.93</v>
      </c>
      <c r="W292" s="134">
        <v>0</v>
      </c>
      <c r="X292" s="135">
        <v>474.93</v>
      </c>
      <c r="Y292" s="136" t="s">
        <v>241</v>
      </c>
      <c r="Z292" s="139"/>
      <c r="AA292" s="140">
        <v>0</v>
      </c>
      <c r="AB292" s="141"/>
      <c r="AC292" s="142">
        <v>0</v>
      </c>
      <c r="AD292" s="142">
        <v>0</v>
      </c>
      <c r="AE292" s="142">
        <v>0</v>
      </c>
      <c r="AF292" s="142">
        <v>0</v>
      </c>
      <c r="AG292" s="142">
        <v>0</v>
      </c>
      <c r="AH292" s="142">
        <v>0</v>
      </c>
      <c r="AI292" s="142">
        <v>0</v>
      </c>
      <c r="AJ292" s="142">
        <v>0</v>
      </c>
      <c r="AK292" s="142">
        <v>65.040000000000006</v>
      </c>
      <c r="AL292" s="142">
        <v>0</v>
      </c>
      <c r="AM292" s="142">
        <v>256.56</v>
      </c>
      <c r="AN292" s="142">
        <v>43.13</v>
      </c>
      <c r="AO292" s="141"/>
      <c r="AP292" s="142">
        <v>0</v>
      </c>
      <c r="AQ292" s="142">
        <v>68.850000000000009</v>
      </c>
      <c r="AR292" s="142">
        <v>41.35</v>
      </c>
      <c r="AS292" s="142">
        <v>0</v>
      </c>
      <c r="AT292" s="142">
        <v>0</v>
      </c>
      <c r="AU292" s="142">
        <v>0</v>
      </c>
      <c r="AV292" s="142">
        <v>0</v>
      </c>
      <c r="AW292" s="142">
        <v>0</v>
      </c>
      <c r="AX292" s="142">
        <v>0</v>
      </c>
      <c r="AY292" s="142">
        <v>0</v>
      </c>
      <c r="AZ292" s="142">
        <v>0</v>
      </c>
      <c r="BA292" s="142">
        <v>0</v>
      </c>
    </row>
    <row r="293" spans="1:53" s="129" customFormat="1" outlineLevel="2">
      <c r="A293" s="129" t="s">
        <v>959</v>
      </c>
      <c r="B293" s="130" t="s">
        <v>960</v>
      </c>
      <c r="C293" s="131" t="s">
        <v>961</v>
      </c>
      <c r="D293" s="132"/>
      <c r="E293" s="133"/>
      <c r="F293" s="134">
        <v>4.9800000000000004</v>
      </c>
      <c r="G293" s="134">
        <v>0</v>
      </c>
      <c r="H293" s="135">
        <v>4.9800000000000004</v>
      </c>
      <c r="I293" s="136" t="s">
        <v>241</v>
      </c>
      <c r="J293" s="137"/>
      <c r="K293" s="134">
        <v>5.32</v>
      </c>
      <c r="L293" s="134">
        <v>0</v>
      </c>
      <c r="M293" s="135">
        <v>5.32</v>
      </c>
      <c r="N293" s="136" t="s">
        <v>241</v>
      </c>
      <c r="O293" s="138"/>
      <c r="P293" s="137"/>
      <c r="Q293" s="134">
        <v>5.32</v>
      </c>
      <c r="R293" s="134">
        <v>0</v>
      </c>
      <c r="S293" s="135">
        <v>5.32</v>
      </c>
      <c r="T293" s="136" t="s">
        <v>241</v>
      </c>
      <c r="U293" s="137"/>
      <c r="V293" s="134">
        <v>25.810000000000002</v>
      </c>
      <c r="W293" s="134">
        <v>0</v>
      </c>
      <c r="X293" s="135">
        <v>25.810000000000002</v>
      </c>
      <c r="Y293" s="136" t="s">
        <v>241</v>
      </c>
      <c r="Z293" s="139"/>
      <c r="AA293" s="140">
        <v>0</v>
      </c>
      <c r="AB293" s="141"/>
      <c r="AC293" s="142">
        <v>0</v>
      </c>
      <c r="AD293" s="142">
        <v>0</v>
      </c>
      <c r="AE293" s="142">
        <v>0</v>
      </c>
      <c r="AF293" s="142">
        <v>0</v>
      </c>
      <c r="AG293" s="142">
        <v>0</v>
      </c>
      <c r="AH293" s="142">
        <v>0</v>
      </c>
      <c r="AI293" s="142">
        <v>0</v>
      </c>
      <c r="AJ293" s="142">
        <v>0</v>
      </c>
      <c r="AK293" s="142">
        <v>1.75</v>
      </c>
      <c r="AL293" s="142">
        <v>2.85</v>
      </c>
      <c r="AM293" s="142">
        <v>3.5</v>
      </c>
      <c r="AN293" s="142">
        <v>12.39</v>
      </c>
      <c r="AO293" s="141"/>
      <c r="AP293" s="142">
        <v>0.34</v>
      </c>
      <c r="AQ293" s="142">
        <v>0</v>
      </c>
      <c r="AR293" s="142">
        <v>4.9800000000000004</v>
      </c>
      <c r="AS293" s="142">
        <v>0</v>
      </c>
      <c r="AT293" s="142">
        <v>0</v>
      </c>
      <c r="AU293" s="142">
        <v>0</v>
      </c>
      <c r="AV293" s="142">
        <v>0</v>
      </c>
      <c r="AW293" s="142">
        <v>0</v>
      </c>
      <c r="AX293" s="142">
        <v>0</v>
      </c>
      <c r="AY293" s="142">
        <v>0</v>
      </c>
      <c r="AZ293" s="142">
        <v>0</v>
      </c>
      <c r="BA293" s="142">
        <v>0</v>
      </c>
    </row>
    <row r="294" spans="1:53" s="129" customFormat="1" outlineLevel="2">
      <c r="A294" s="129" t="s">
        <v>962</v>
      </c>
      <c r="B294" s="130" t="s">
        <v>963</v>
      </c>
      <c r="C294" s="131" t="s">
        <v>964</v>
      </c>
      <c r="D294" s="132"/>
      <c r="E294" s="133"/>
      <c r="F294" s="134">
        <v>-36840.65</v>
      </c>
      <c r="G294" s="134">
        <v>-58740.62</v>
      </c>
      <c r="H294" s="135">
        <v>21899.97</v>
      </c>
      <c r="I294" s="136">
        <v>0.37282497188487285</v>
      </c>
      <c r="J294" s="137"/>
      <c r="K294" s="134">
        <v>-123043.37</v>
      </c>
      <c r="L294" s="134">
        <v>-177129.76</v>
      </c>
      <c r="M294" s="135">
        <v>54086.390000000014</v>
      </c>
      <c r="N294" s="136">
        <v>0.30534897128523186</v>
      </c>
      <c r="O294" s="138"/>
      <c r="P294" s="137"/>
      <c r="Q294" s="134">
        <v>-123043.37</v>
      </c>
      <c r="R294" s="134">
        <v>-177129.76</v>
      </c>
      <c r="S294" s="135">
        <v>54086.390000000014</v>
      </c>
      <c r="T294" s="136">
        <v>0.30534897128523186</v>
      </c>
      <c r="U294" s="137"/>
      <c r="V294" s="134">
        <v>-575478.63</v>
      </c>
      <c r="W294" s="134">
        <v>-1064884.56</v>
      </c>
      <c r="X294" s="135">
        <v>489405.93000000005</v>
      </c>
      <c r="Y294" s="136">
        <v>0.45958590102949753</v>
      </c>
      <c r="Z294" s="139"/>
      <c r="AA294" s="140">
        <v>-279566.28000000003</v>
      </c>
      <c r="AB294" s="141"/>
      <c r="AC294" s="142">
        <v>-62902.6</v>
      </c>
      <c r="AD294" s="142">
        <v>-55486.54</v>
      </c>
      <c r="AE294" s="142">
        <v>-58740.62</v>
      </c>
      <c r="AF294" s="142">
        <v>-53427.94</v>
      </c>
      <c r="AG294" s="142">
        <v>-74740.08</v>
      </c>
      <c r="AH294" s="142">
        <v>-38502.11</v>
      </c>
      <c r="AI294" s="142">
        <v>-35746.78</v>
      </c>
      <c r="AJ294" s="142">
        <v>-41581.57</v>
      </c>
      <c r="AK294" s="142">
        <v>-31049.63</v>
      </c>
      <c r="AL294" s="142">
        <v>-35012.44</v>
      </c>
      <c r="AM294" s="142">
        <v>-48706.05</v>
      </c>
      <c r="AN294" s="142">
        <v>-93668.66</v>
      </c>
      <c r="AO294" s="141"/>
      <c r="AP294" s="142">
        <v>-50805.120000000003</v>
      </c>
      <c r="AQ294" s="142">
        <v>-35397.599999999999</v>
      </c>
      <c r="AR294" s="142">
        <v>-36840.65</v>
      </c>
      <c r="AS294" s="142">
        <v>0</v>
      </c>
      <c r="AT294" s="142">
        <v>0</v>
      </c>
      <c r="AU294" s="142">
        <v>0</v>
      </c>
      <c r="AV294" s="142">
        <v>0</v>
      </c>
      <c r="AW294" s="142">
        <v>0</v>
      </c>
      <c r="AX294" s="142">
        <v>0</v>
      </c>
      <c r="AY294" s="142">
        <v>0</v>
      </c>
      <c r="AZ294" s="142">
        <v>0</v>
      </c>
      <c r="BA294" s="142">
        <v>0</v>
      </c>
    </row>
    <row r="295" spans="1:53" s="129" customFormat="1" outlineLevel="2">
      <c r="A295" s="129" t="s">
        <v>965</v>
      </c>
      <c r="B295" s="130" t="s">
        <v>966</v>
      </c>
      <c r="C295" s="131" t="s">
        <v>967</v>
      </c>
      <c r="D295" s="132"/>
      <c r="E295" s="133"/>
      <c r="F295" s="134">
        <v>-39415.270000000004</v>
      </c>
      <c r="G295" s="134">
        <v>-39067</v>
      </c>
      <c r="H295" s="135">
        <v>-348.27000000000407</v>
      </c>
      <c r="I295" s="136">
        <v>-8.9146850282848453E-3</v>
      </c>
      <c r="J295" s="137"/>
      <c r="K295" s="134">
        <v>-120968.26000000001</v>
      </c>
      <c r="L295" s="134">
        <v>-125786</v>
      </c>
      <c r="M295" s="135">
        <v>4817.7399999999907</v>
      </c>
      <c r="N295" s="136">
        <v>3.8301082791407558E-2</v>
      </c>
      <c r="O295" s="138"/>
      <c r="P295" s="137"/>
      <c r="Q295" s="134">
        <v>-120968.26000000001</v>
      </c>
      <c r="R295" s="134">
        <v>-125786</v>
      </c>
      <c r="S295" s="135">
        <v>4817.7399999999907</v>
      </c>
      <c r="T295" s="136">
        <v>3.8301082791407558E-2</v>
      </c>
      <c r="U295" s="137"/>
      <c r="V295" s="134">
        <v>-484193.84</v>
      </c>
      <c r="W295" s="134">
        <v>-469837</v>
      </c>
      <c r="X295" s="135">
        <v>-14356.840000000026</v>
      </c>
      <c r="Y295" s="136">
        <v>-3.0557065535494279E-2</v>
      </c>
      <c r="Z295" s="139"/>
      <c r="AA295" s="140">
        <v>-31754</v>
      </c>
      <c r="AB295" s="141"/>
      <c r="AC295" s="142">
        <v>-45708</v>
      </c>
      <c r="AD295" s="142">
        <v>-41011</v>
      </c>
      <c r="AE295" s="142">
        <v>-39067</v>
      </c>
      <c r="AF295" s="142">
        <v>-40081</v>
      </c>
      <c r="AG295" s="142">
        <v>-42862</v>
      </c>
      <c r="AH295" s="142">
        <v>-36978</v>
      </c>
      <c r="AI295" s="142">
        <v>-43301.17</v>
      </c>
      <c r="AJ295" s="142">
        <v>-39272</v>
      </c>
      <c r="AK295" s="142">
        <v>-49564.340000000004</v>
      </c>
      <c r="AL295" s="142">
        <v>-49382.49</v>
      </c>
      <c r="AM295" s="142">
        <v>-27761</v>
      </c>
      <c r="AN295" s="142">
        <v>-34023.58</v>
      </c>
      <c r="AO295" s="141"/>
      <c r="AP295" s="142">
        <v>-43427.22</v>
      </c>
      <c r="AQ295" s="142">
        <v>-38125.770000000004</v>
      </c>
      <c r="AR295" s="142">
        <v>-39415.270000000004</v>
      </c>
      <c r="AS295" s="142">
        <v>0</v>
      </c>
      <c r="AT295" s="142">
        <v>0</v>
      </c>
      <c r="AU295" s="142">
        <v>0</v>
      </c>
      <c r="AV295" s="142">
        <v>0</v>
      </c>
      <c r="AW295" s="142">
        <v>0</v>
      </c>
      <c r="AX295" s="142">
        <v>0</v>
      </c>
      <c r="AY295" s="142">
        <v>0</v>
      </c>
      <c r="AZ295" s="142">
        <v>0</v>
      </c>
      <c r="BA295" s="142">
        <v>0</v>
      </c>
    </row>
    <row r="296" spans="1:53" s="129" customFormat="1" outlineLevel="2">
      <c r="A296" s="129" t="s">
        <v>968</v>
      </c>
      <c r="B296" s="130" t="s">
        <v>969</v>
      </c>
      <c r="C296" s="131" t="s">
        <v>970</v>
      </c>
      <c r="D296" s="132"/>
      <c r="E296" s="133"/>
      <c r="F296" s="134">
        <v>0</v>
      </c>
      <c r="G296" s="134">
        <v>-192.66</v>
      </c>
      <c r="H296" s="135">
        <v>192.66</v>
      </c>
      <c r="I296" s="136" t="s">
        <v>241</v>
      </c>
      <c r="J296" s="137"/>
      <c r="K296" s="134">
        <v>-24.240000000000002</v>
      </c>
      <c r="L296" s="134">
        <v>-1583.8</v>
      </c>
      <c r="M296" s="135">
        <v>1559.56</v>
      </c>
      <c r="N296" s="136">
        <v>0.98469503725217833</v>
      </c>
      <c r="O296" s="138"/>
      <c r="P296" s="137"/>
      <c r="Q296" s="134">
        <v>-24.240000000000002</v>
      </c>
      <c r="R296" s="134">
        <v>-1583.8</v>
      </c>
      <c r="S296" s="135">
        <v>1559.56</v>
      </c>
      <c r="T296" s="136">
        <v>0.98469503725217833</v>
      </c>
      <c r="U296" s="137"/>
      <c r="V296" s="134">
        <v>-262.39999999999998</v>
      </c>
      <c r="W296" s="134">
        <v>-2196.69</v>
      </c>
      <c r="X296" s="135">
        <v>1934.29</v>
      </c>
      <c r="Y296" s="136">
        <v>0.88054755108822813</v>
      </c>
      <c r="Z296" s="139"/>
      <c r="AA296" s="140">
        <v>-72.95</v>
      </c>
      <c r="AB296" s="141"/>
      <c r="AC296" s="142">
        <v>-1391.14</v>
      </c>
      <c r="AD296" s="142">
        <v>0</v>
      </c>
      <c r="AE296" s="142">
        <v>-192.66</v>
      </c>
      <c r="AF296" s="142">
        <v>-5.3</v>
      </c>
      <c r="AG296" s="142">
        <v>-63.620000000000005</v>
      </c>
      <c r="AH296" s="142">
        <v>0</v>
      </c>
      <c r="AI296" s="142">
        <v>0</v>
      </c>
      <c r="AJ296" s="142">
        <v>0</v>
      </c>
      <c r="AK296" s="142">
        <v>-73.600000000000009</v>
      </c>
      <c r="AL296" s="142">
        <v>-95.64</v>
      </c>
      <c r="AM296" s="142">
        <v>0</v>
      </c>
      <c r="AN296" s="142">
        <v>0</v>
      </c>
      <c r="AO296" s="141"/>
      <c r="AP296" s="142">
        <v>0</v>
      </c>
      <c r="AQ296" s="142">
        <v>-24.240000000000002</v>
      </c>
      <c r="AR296" s="142">
        <v>0</v>
      </c>
      <c r="AS296" s="142">
        <v>0</v>
      </c>
      <c r="AT296" s="142">
        <v>0</v>
      </c>
      <c r="AU296" s="142">
        <v>0</v>
      </c>
      <c r="AV296" s="142">
        <v>0</v>
      </c>
      <c r="AW296" s="142">
        <v>0</v>
      </c>
      <c r="AX296" s="142">
        <v>0</v>
      </c>
      <c r="AY296" s="142">
        <v>0</v>
      </c>
      <c r="AZ296" s="142">
        <v>0</v>
      </c>
      <c r="BA296" s="142">
        <v>0</v>
      </c>
    </row>
    <row r="297" spans="1:53" s="129" customFormat="1" outlineLevel="2">
      <c r="A297" s="129" t="s">
        <v>971</v>
      </c>
      <c r="B297" s="130" t="s">
        <v>972</v>
      </c>
      <c r="C297" s="131" t="s">
        <v>973</v>
      </c>
      <c r="D297" s="132"/>
      <c r="E297" s="133"/>
      <c r="F297" s="134">
        <v>267205.78000000003</v>
      </c>
      <c r="G297" s="134">
        <v>308620.79999999999</v>
      </c>
      <c r="H297" s="135">
        <v>-41415.01999999996</v>
      </c>
      <c r="I297" s="136">
        <v>-0.13419387157314078</v>
      </c>
      <c r="J297" s="137"/>
      <c r="K297" s="134">
        <v>720345.34</v>
      </c>
      <c r="L297" s="134">
        <v>673217.08</v>
      </c>
      <c r="M297" s="135">
        <v>47128.260000000009</v>
      </c>
      <c r="N297" s="136">
        <v>7.0004551875005927E-2</v>
      </c>
      <c r="O297" s="138"/>
      <c r="P297" s="137"/>
      <c r="Q297" s="134">
        <v>720345.34</v>
      </c>
      <c r="R297" s="134">
        <v>673217.08</v>
      </c>
      <c r="S297" s="135">
        <v>47128.260000000009</v>
      </c>
      <c r="T297" s="136">
        <v>7.0004551875005927E-2</v>
      </c>
      <c r="U297" s="137"/>
      <c r="V297" s="134">
        <v>3101823.01</v>
      </c>
      <c r="W297" s="134">
        <v>2668494.9300000002</v>
      </c>
      <c r="X297" s="135">
        <v>433328.07999999961</v>
      </c>
      <c r="Y297" s="136">
        <v>0.16238669788291468</v>
      </c>
      <c r="Z297" s="139"/>
      <c r="AA297" s="140">
        <v>291875.16000000003</v>
      </c>
      <c r="AB297" s="141"/>
      <c r="AC297" s="142">
        <v>142994.64000000001</v>
      </c>
      <c r="AD297" s="142">
        <v>221601.64</v>
      </c>
      <c r="AE297" s="142">
        <v>308620.79999999999</v>
      </c>
      <c r="AF297" s="142">
        <v>327175.81</v>
      </c>
      <c r="AG297" s="142">
        <v>317573.66000000003</v>
      </c>
      <c r="AH297" s="142">
        <v>362173.57</v>
      </c>
      <c r="AI297" s="142">
        <v>244142.83000000002</v>
      </c>
      <c r="AJ297" s="142">
        <v>130012.31</v>
      </c>
      <c r="AK297" s="142">
        <v>224131.26</v>
      </c>
      <c r="AL297" s="142">
        <v>244495.76</v>
      </c>
      <c r="AM297" s="142">
        <v>259853.06</v>
      </c>
      <c r="AN297" s="142">
        <v>271919.41000000003</v>
      </c>
      <c r="AO297" s="141"/>
      <c r="AP297" s="142">
        <v>201641.83000000002</v>
      </c>
      <c r="AQ297" s="142">
        <v>251497.73</v>
      </c>
      <c r="AR297" s="142">
        <v>267205.78000000003</v>
      </c>
      <c r="AS297" s="142">
        <v>30</v>
      </c>
      <c r="AT297" s="142">
        <v>0</v>
      </c>
      <c r="AU297" s="142">
        <v>0</v>
      </c>
      <c r="AV297" s="142">
        <v>0</v>
      </c>
      <c r="AW297" s="142">
        <v>0</v>
      </c>
      <c r="AX297" s="142">
        <v>0</v>
      </c>
      <c r="AY297" s="142">
        <v>0</v>
      </c>
      <c r="AZ297" s="142">
        <v>0</v>
      </c>
      <c r="BA297" s="142">
        <v>0</v>
      </c>
    </row>
    <row r="298" spans="1:53" s="129" customFormat="1" outlineLevel="2">
      <c r="A298" s="129" t="s">
        <v>974</v>
      </c>
      <c r="B298" s="130" t="s">
        <v>975</v>
      </c>
      <c r="C298" s="131" t="s">
        <v>976</v>
      </c>
      <c r="D298" s="132"/>
      <c r="E298" s="133"/>
      <c r="F298" s="134">
        <v>633930.82000000007</v>
      </c>
      <c r="G298" s="134">
        <v>126212.67</v>
      </c>
      <c r="H298" s="135">
        <v>507718.15000000008</v>
      </c>
      <c r="I298" s="136">
        <v>4.0227193513931692</v>
      </c>
      <c r="J298" s="137"/>
      <c r="K298" s="134">
        <v>853239.05</v>
      </c>
      <c r="L298" s="134">
        <v>-282373.23</v>
      </c>
      <c r="M298" s="135">
        <v>1135612.28</v>
      </c>
      <c r="N298" s="136">
        <v>4.0216711761238839</v>
      </c>
      <c r="O298" s="138"/>
      <c r="P298" s="137"/>
      <c r="Q298" s="134">
        <v>853239.05</v>
      </c>
      <c r="R298" s="134">
        <v>-282373.23</v>
      </c>
      <c r="S298" s="135">
        <v>1135612.28</v>
      </c>
      <c r="T298" s="136">
        <v>4.0216711761238839</v>
      </c>
      <c r="U298" s="137"/>
      <c r="V298" s="134">
        <v>256779.57000000007</v>
      </c>
      <c r="W298" s="134">
        <v>103825.20000000001</v>
      </c>
      <c r="X298" s="135">
        <v>152954.37000000005</v>
      </c>
      <c r="Y298" s="136">
        <v>1.4731911905780104</v>
      </c>
      <c r="Z298" s="139"/>
      <c r="AA298" s="140">
        <v>-64176.94</v>
      </c>
      <c r="AB298" s="141"/>
      <c r="AC298" s="142">
        <v>-296730.81</v>
      </c>
      <c r="AD298" s="142">
        <v>-111855.09</v>
      </c>
      <c r="AE298" s="142">
        <v>126212.67</v>
      </c>
      <c r="AF298" s="142">
        <v>-339187.62</v>
      </c>
      <c r="AG298" s="142">
        <v>233217.44</v>
      </c>
      <c r="AH298" s="142">
        <v>-270264.3</v>
      </c>
      <c r="AI298" s="142">
        <v>-65398.58</v>
      </c>
      <c r="AJ298" s="142">
        <v>-9707.35</v>
      </c>
      <c r="AK298" s="142">
        <v>-172411.44</v>
      </c>
      <c r="AL298" s="142">
        <v>-28073.11</v>
      </c>
      <c r="AM298" s="142">
        <v>-173481.05000000002</v>
      </c>
      <c r="AN298" s="142">
        <v>228846.53</v>
      </c>
      <c r="AO298" s="141"/>
      <c r="AP298" s="142">
        <v>6315.88</v>
      </c>
      <c r="AQ298" s="142">
        <v>212992.35</v>
      </c>
      <c r="AR298" s="142">
        <v>633930.82000000007</v>
      </c>
      <c r="AS298" s="142">
        <v>0</v>
      </c>
      <c r="AT298" s="142">
        <v>0</v>
      </c>
      <c r="AU298" s="142">
        <v>0</v>
      </c>
      <c r="AV298" s="142">
        <v>0</v>
      </c>
      <c r="AW298" s="142">
        <v>0</v>
      </c>
      <c r="AX298" s="142">
        <v>0</v>
      </c>
      <c r="AY298" s="142">
        <v>0</v>
      </c>
      <c r="AZ298" s="142">
        <v>0</v>
      </c>
      <c r="BA298" s="142">
        <v>0</v>
      </c>
    </row>
    <row r="299" spans="1:53" s="129" customFormat="1" outlineLevel="2">
      <c r="A299" s="129" t="s">
        <v>977</v>
      </c>
      <c r="B299" s="130" t="s">
        <v>978</v>
      </c>
      <c r="C299" s="131" t="s">
        <v>979</v>
      </c>
      <c r="D299" s="132"/>
      <c r="E299" s="133"/>
      <c r="F299" s="134">
        <v>0</v>
      </c>
      <c r="G299" s="134">
        <v>0</v>
      </c>
      <c r="H299" s="135">
        <v>0</v>
      </c>
      <c r="I299" s="136">
        <v>0</v>
      </c>
      <c r="J299" s="137"/>
      <c r="K299" s="134">
        <v>0</v>
      </c>
      <c r="L299" s="134">
        <v>0</v>
      </c>
      <c r="M299" s="135">
        <v>0</v>
      </c>
      <c r="N299" s="136">
        <v>0</v>
      </c>
      <c r="O299" s="138"/>
      <c r="P299" s="137"/>
      <c r="Q299" s="134">
        <v>0</v>
      </c>
      <c r="R299" s="134">
        <v>0</v>
      </c>
      <c r="S299" s="135">
        <v>0</v>
      </c>
      <c r="T299" s="136">
        <v>0</v>
      </c>
      <c r="U299" s="137"/>
      <c r="V299" s="134">
        <v>1.61</v>
      </c>
      <c r="W299" s="134">
        <v>0</v>
      </c>
      <c r="X299" s="135">
        <v>1.61</v>
      </c>
      <c r="Y299" s="136" t="s">
        <v>241</v>
      </c>
      <c r="Z299" s="139"/>
      <c r="AA299" s="140">
        <v>0</v>
      </c>
      <c r="AB299" s="141"/>
      <c r="AC299" s="142">
        <v>0</v>
      </c>
      <c r="AD299" s="142">
        <v>0</v>
      </c>
      <c r="AE299" s="142">
        <v>0</v>
      </c>
      <c r="AF299" s="142">
        <v>0</v>
      </c>
      <c r="AG299" s="142">
        <v>0</v>
      </c>
      <c r="AH299" s="142">
        <v>0</v>
      </c>
      <c r="AI299" s="142">
        <v>0</v>
      </c>
      <c r="AJ299" s="142">
        <v>0</v>
      </c>
      <c r="AK299" s="142">
        <v>0</v>
      </c>
      <c r="AL299" s="142">
        <v>0</v>
      </c>
      <c r="AM299" s="142">
        <v>0</v>
      </c>
      <c r="AN299" s="142">
        <v>1.61</v>
      </c>
      <c r="AO299" s="141"/>
      <c r="AP299" s="142">
        <v>0</v>
      </c>
      <c r="AQ299" s="142">
        <v>0</v>
      </c>
      <c r="AR299" s="142">
        <v>0</v>
      </c>
      <c r="AS299" s="142">
        <v>0</v>
      </c>
      <c r="AT299" s="142">
        <v>0</v>
      </c>
      <c r="AU299" s="142">
        <v>0</v>
      </c>
      <c r="AV299" s="142">
        <v>0</v>
      </c>
      <c r="AW299" s="142">
        <v>0</v>
      </c>
      <c r="AX299" s="142">
        <v>0</v>
      </c>
      <c r="AY299" s="142">
        <v>0</v>
      </c>
      <c r="AZ299" s="142">
        <v>0</v>
      </c>
      <c r="BA299" s="142">
        <v>0</v>
      </c>
    </row>
    <row r="300" spans="1:53" s="129" customFormat="1" outlineLevel="2">
      <c r="A300" s="129" t="s">
        <v>980</v>
      </c>
      <c r="B300" s="130" t="s">
        <v>981</v>
      </c>
      <c r="C300" s="131" t="s">
        <v>982</v>
      </c>
      <c r="D300" s="132"/>
      <c r="E300" s="133"/>
      <c r="F300" s="134">
        <v>0</v>
      </c>
      <c r="G300" s="134">
        <v>0</v>
      </c>
      <c r="H300" s="135">
        <v>0</v>
      </c>
      <c r="I300" s="136">
        <v>0</v>
      </c>
      <c r="J300" s="137"/>
      <c r="K300" s="134">
        <v>0</v>
      </c>
      <c r="L300" s="134">
        <v>0</v>
      </c>
      <c r="M300" s="135">
        <v>0</v>
      </c>
      <c r="N300" s="136">
        <v>0</v>
      </c>
      <c r="O300" s="138"/>
      <c r="P300" s="137"/>
      <c r="Q300" s="134">
        <v>0</v>
      </c>
      <c r="R300" s="134">
        <v>0</v>
      </c>
      <c r="S300" s="135">
        <v>0</v>
      </c>
      <c r="T300" s="136">
        <v>0</v>
      </c>
      <c r="U300" s="137"/>
      <c r="V300" s="134">
        <v>4089.9100000000003</v>
      </c>
      <c r="W300" s="134">
        <v>0</v>
      </c>
      <c r="X300" s="135">
        <v>4089.9100000000003</v>
      </c>
      <c r="Y300" s="136" t="s">
        <v>241</v>
      </c>
      <c r="Z300" s="139"/>
      <c r="AA300" s="140">
        <v>0</v>
      </c>
      <c r="AB300" s="141"/>
      <c r="AC300" s="142">
        <v>0</v>
      </c>
      <c r="AD300" s="142">
        <v>0</v>
      </c>
      <c r="AE300" s="142">
        <v>0</v>
      </c>
      <c r="AF300" s="142">
        <v>0</v>
      </c>
      <c r="AG300" s="142">
        <v>0</v>
      </c>
      <c r="AH300" s="142">
        <v>0</v>
      </c>
      <c r="AI300" s="142">
        <v>0</v>
      </c>
      <c r="AJ300" s="142">
        <v>0</v>
      </c>
      <c r="AK300" s="142">
        <v>0</v>
      </c>
      <c r="AL300" s="142">
        <v>0</v>
      </c>
      <c r="AM300" s="142">
        <v>2028.8700000000001</v>
      </c>
      <c r="AN300" s="142">
        <v>2061.04</v>
      </c>
      <c r="AO300" s="141"/>
      <c r="AP300" s="142">
        <v>0</v>
      </c>
      <c r="AQ300" s="142">
        <v>0</v>
      </c>
      <c r="AR300" s="142">
        <v>0</v>
      </c>
      <c r="AS300" s="142">
        <v>0</v>
      </c>
      <c r="AT300" s="142">
        <v>0</v>
      </c>
      <c r="AU300" s="142">
        <v>0</v>
      </c>
      <c r="AV300" s="142">
        <v>0</v>
      </c>
      <c r="AW300" s="142">
        <v>0</v>
      </c>
      <c r="AX300" s="142">
        <v>0</v>
      </c>
      <c r="AY300" s="142">
        <v>0</v>
      </c>
      <c r="AZ300" s="142">
        <v>0</v>
      </c>
      <c r="BA300" s="142">
        <v>0</v>
      </c>
    </row>
    <row r="301" spans="1:53" s="129" customFormat="1" outlineLevel="2">
      <c r="A301" s="129" t="s">
        <v>983</v>
      </c>
      <c r="B301" s="130" t="s">
        <v>984</v>
      </c>
      <c r="C301" s="131" t="s">
        <v>985</v>
      </c>
      <c r="D301" s="132"/>
      <c r="E301" s="133"/>
      <c r="F301" s="134">
        <v>0</v>
      </c>
      <c r="G301" s="134">
        <v>0</v>
      </c>
      <c r="H301" s="135">
        <v>0</v>
      </c>
      <c r="I301" s="136">
        <v>0</v>
      </c>
      <c r="J301" s="137"/>
      <c r="K301" s="134">
        <v>-199.81</v>
      </c>
      <c r="L301" s="134">
        <v>0</v>
      </c>
      <c r="M301" s="135">
        <v>-199.81</v>
      </c>
      <c r="N301" s="136" t="s">
        <v>241</v>
      </c>
      <c r="O301" s="138"/>
      <c r="P301" s="137"/>
      <c r="Q301" s="134">
        <v>-199.81</v>
      </c>
      <c r="R301" s="134">
        <v>0</v>
      </c>
      <c r="S301" s="135">
        <v>-199.81</v>
      </c>
      <c r="T301" s="136" t="s">
        <v>241</v>
      </c>
      <c r="U301" s="137"/>
      <c r="V301" s="134">
        <v>20.330000000000013</v>
      </c>
      <c r="W301" s="134">
        <v>0</v>
      </c>
      <c r="X301" s="135">
        <v>20.330000000000013</v>
      </c>
      <c r="Y301" s="136" t="s">
        <v>241</v>
      </c>
      <c r="Z301" s="139"/>
      <c r="AA301" s="140">
        <v>0</v>
      </c>
      <c r="AB301" s="141"/>
      <c r="AC301" s="142">
        <v>0</v>
      </c>
      <c r="AD301" s="142">
        <v>0</v>
      </c>
      <c r="AE301" s="142">
        <v>0</v>
      </c>
      <c r="AF301" s="142">
        <v>0</v>
      </c>
      <c r="AG301" s="142">
        <v>0</v>
      </c>
      <c r="AH301" s="142">
        <v>0</v>
      </c>
      <c r="AI301" s="142">
        <v>0</v>
      </c>
      <c r="AJ301" s="142">
        <v>0</v>
      </c>
      <c r="AK301" s="142">
        <v>0</v>
      </c>
      <c r="AL301" s="142">
        <v>0</v>
      </c>
      <c r="AM301" s="142">
        <v>0</v>
      </c>
      <c r="AN301" s="142">
        <v>220.14000000000001</v>
      </c>
      <c r="AO301" s="141"/>
      <c r="AP301" s="142">
        <v>-0.01</v>
      </c>
      <c r="AQ301" s="142">
        <v>-199.8</v>
      </c>
      <c r="AR301" s="142">
        <v>0</v>
      </c>
      <c r="AS301" s="142">
        <v>0</v>
      </c>
      <c r="AT301" s="142">
        <v>0</v>
      </c>
      <c r="AU301" s="142">
        <v>0</v>
      </c>
      <c r="AV301" s="142">
        <v>0</v>
      </c>
      <c r="AW301" s="142">
        <v>0</v>
      </c>
      <c r="AX301" s="142">
        <v>0</v>
      </c>
      <c r="AY301" s="142">
        <v>0</v>
      </c>
      <c r="AZ301" s="142">
        <v>0</v>
      </c>
      <c r="BA301" s="142">
        <v>0</v>
      </c>
    </row>
    <row r="302" spans="1:53" s="129" customFormat="1" outlineLevel="2">
      <c r="A302" s="129" t="s">
        <v>986</v>
      </c>
      <c r="B302" s="130" t="s">
        <v>987</v>
      </c>
      <c r="C302" s="131" t="s">
        <v>988</v>
      </c>
      <c r="D302" s="132"/>
      <c r="E302" s="133"/>
      <c r="F302" s="134">
        <v>0</v>
      </c>
      <c r="G302" s="134">
        <v>0</v>
      </c>
      <c r="H302" s="135">
        <v>0</v>
      </c>
      <c r="I302" s="136">
        <v>0</v>
      </c>
      <c r="J302" s="137"/>
      <c r="K302" s="134">
        <v>0</v>
      </c>
      <c r="L302" s="134">
        <v>0</v>
      </c>
      <c r="M302" s="135">
        <v>0</v>
      </c>
      <c r="N302" s="136">
        <v>0</v>
      </c>
      <c r="O302" s="138"/>
      <c r="P302" s="137"/>
      <c r="Q302" s="134">
        <v>0</v>
      </c>
      <c r="R302" s="134">
        <v>0</v>
      </c>
      <c r="S302" s="135">
        <v>0</v>
      </c>
      <c r="T302" s="136">
        <v>0</v>
      </c>
      <c r="U302" s="137"/>
      <c r="V302" s="134">
        <v>6.47</v>
      </c>
      <c r="W302" s="134">
        <v>0</v>
      </c>
      <c r="X302" s="135">
        <v>6.47</v>
      </c>
      <c r="Y302" s="136" t="s">
        <v>241</v>
      </c>
      <c r="Z302" s="139"/>
      <c r="AA302" s="140">
        <v>0</v>
      </c>
      <c r="AB302" s="141"/>
      <c r="AC302" s="142">
        <v>0</v>
      </c>
      <c r="AD302" s="142">
        <v>0</v>
      </c>
      <c r="AE302" s="142">
        <v>0</v>
      </c>
      <c r="AF302" s="142">
        <v>0</v>
      </c>
      <c r="AG302" s="142">
        <v>0</v>
      </c>
      <c r="AH302" s="142">
        <v>0</v>
      </c>
      <c r="AI302" s="142">
        <v>0</v>
      </c>
      <c r="AJ302" s="142">
        <v>0</v>
      </c>
      <c r="AK302" s="142">
        <v>0</v>
      </c>
      <c r="AL302" s="142">
        <v>0</v>
      </c>
      <c r="AM302" s="142">
        <v>0</v>
      </c>
      <c r="AN302" s="142">
        <v>6.47</v>
      </c>
      <c r="AO302" s="141"/>
      <c r="AP302" s="142">
        <v>0</v>
      </c>
      <c r="AQ302" s="142">
        <v>0</v>
      </c>
      <c r="AR302" s="142">
        <v>0</v>
      </c>
      <c r="AS302" s="142">
        <v>0</v>
      </c>
      <c r="AT302" s="142">
        <v>0</v>
      </c>
      <c r="AU302" s="142">
        <v>0</v>
      </c>
      <c r="AV302" s="142">
        <v>0</v>
      </c>
      <c r="AW302" s="142">
        <v>0</v>
      </c>
      <c r="AX302" s="142">
        <v>0</v>
      </c>
      <c r="AY302" s="142">
        <v>0</v>
      </c>
      <c r="AZ302" s="142">
        <v>0</v>
      </c>
      <c r="BA302" s="142">
        <v>0</v>
      </c>
    </row>
    <row r="303" spans="1:53" s="129" customFormat="1" outlineLevel="2">
      <c r="A303" s="129" t="s">
        <v>989</v>
      </c>
      <c r="B303" s="130" t="s">
        <v>990</v>
      </c>
      <c r="C303" s="131" t="s">
        <v>991</v>
      </c>
      <c r="D303" s="132"/>
      <c r="E303" s="133"/>
      <c r="F303" s="134">
        <v>85999.627999999997</v>
      </c>
      <c r="G303" s="134">
        <v>54357.31</v>
      </c>
      <c r="H303" s="135">
        <v>31642.317999999999</v>
      </c>
      <c r="I303" s="136">
        <v>0.58211706944291397</v>
      </c>
      <c r="J303" s="137"/>
      <c r="K303" s="134">
        <v>246142.538</v>
      </c>
      <c r="L303" s="134">
        <v>161291.13</v>
      </c>
      <c r="M303" s="135">
        <v>84851.407999999996</v>
      </c>
      <c r="N303" s="136">
        <v>0.52607609606306305</v>
      </c>
      <c r="O303" s="138"/>
      <c r="P303" s="137"/>
      <c r="Q303" s="134">
        <v>246142.538</v>
      </c>
      <c r="R303" s="134">
        <v>161291.13</v>
      </c>
      <c r="S303" s="135">
        <v>84851.407999999996</v>
      </c>
      <c r="T303" s="136">
        <v>0.52607609606306305</v>
      </c>
      <c r="U303" s="137"/>
      <c r="V303" s="134">
        <v>919174.39800000004</v>
      </c>
      <c r="W303" s="134">
        <v>641335.77099999995</v>
      </c>
      <c r="X303" s="135">
        <v>277838.62700000009</v>
      </c>
      <c r="Y303" s="136">
        <v>0.43321866573383466</v>
      </c>
      <c r="Z303" s="139"/>
      <c r="AA303" s="140">
        <v>54747.21</v>
      </c>
      <c r="AB303" s="141"/>
      <c r="AC303" s="142">
        <v>53466.91</v>
      </c>
      <c r="AD303" s="142">
        <v>53466.91</v>
      </c>
      <c r="AE303" s="142">
        <v>54357.31</v>
      </c>
      <c r="AF303" s="142">
        <v>54357.31</v>
      </c>
      <c r="AG303" s="142">
        <v>54357.31</v>
      </c>
      <c r="AH303" s="142">
        <v>80513.25</v>
      </c>
      <c r="AI303" s="142">
        <v>83675.3</v>
      </c>
      <c r="AJ303" s="142">
        <v>79323.820000000007</v>
      </c>
      <c r="AK303" s="142">
        <v>80413.930000000008</v>
      </c>
      <c r="AL303" s="142">
        <v>80248.08</v>
      </c>
      <c r="AM303" s="142">
        <v>80071.37</v>
      </c>
      <c r="AN303" s="142">
        <v>80071.490000000005</v>
      </c>
      <c r="AO303" s="141"/>
      <c r="AP303" s="142">
        <v>80071.490000000005</v>
      </c>
      <c r="AQ303" s="142">
        <v>80071.42</v>
      </c>
      <c r="AR303" s="142">
        <v>85999.627999999997</v>
      </c>
      <c r="AS303" s="142">
        <v>0</v>
      </c>
      <c r="AT303" s="142">
        <v>0</v>
      </c>
      <c r="AU303" s="142">
        <v>0</v>
      </c>
      <c r="AV303" s="142">
        <v>0</v>
      </c>
      <c r="AW303" s="142">
        <v>0</v>
      </c>
      <c r="AX303" s="142">
        <v>0</v>
      </c>
      <c r="AY303" s="142">
        <v>0</v>
      </c>
      <c r="AZ303" s="142">
        <v>0</v>
      </c>
      <c r="BA303" s="142">
        <v>0</v>
      </c>
    </row>
    <row r="304" spans="1:53" s="129" customFormat="1" outlineLevel="2">
      <c r="A304" s="129" t="s">
        <v>992</v>
      </c>
      <c r="B304" s="130" t="s">
        <v>993</v>
      </c>
      <c r="C304" s="131" t="s">
        <v>994</v>
      </c>
      <c r="D304" s="132"/>
      <c r="E304" s="133"/>
      <c r="F304" s="134">
        <v>-46516.514000000003</v>
      </c>
      <c r="G304" s="134">
        <v>36192.660000000003</v>
      </c>
      <c r="H304" s="135">
        <v>-82709.173999999999</v>
      </c>
      <c r="I304" s="136">
        <v>-2.2852471744270799</v>
      </c>
      <c r="J304" s="137"/>
      <c r="K304" s="134">
        <v>200874.946</v>
      </c>
      <c r="L304" s="134">
        <v>271411.53999999998</v>
      </c>
      <c r="M304" s="135">
        <v>-70536.593999999983</v>
      </c>
      <c r="N304" s="136">
        <v>-0.25988796939142672</v>
      </c>
      <c r="O304" s="138"/>
      <c r="P304" s="137"/>
      <c r="Q304" s="134">
        <v>200874.946</v>
      </c>
      <c r="R304" s="134">
        <v>271411.53999999998</v>
      </c>
      <c r="S304" s="135">
        <v>-70536.593999999983</v>
      </c>
      <c r="T304" s="136">
        <v>-0.25988796939142672</v>
      </c>
      <c r="U304" s="137"/>
      <c r="V304" s="134">
        <v>1290679.5660000001</v>
      </c>
      <c r="W304" s="134">
        <v>1383569.62</v>
      </c>
      <c r="X304" s="135">
        <v>-92890.054000000004</v>
      </c>
      <c r="Y304" s="136">
        <v>-6.7137968814319576E-2</v>
      </c>
      <c r="Z304" s="139"/>
      <c r="AA304" s="140">
        <v>78542.460000000006</v>
      </c>
      <c r="AB304" s="141"/>
      <c r="AC304" s="142">
        <v>117530.36</v>
      </c>
      <c r="AD304" s="142">
        <v>117688.52</v>
      </c>
      <c r="AE304" s="142">
        <v>36192.660000000003</v>
      </c>
      <c r="AF304" s="142">
        <v>121666.03</v>
      </c>
      <c r="AG304" s="142">
        <v>120223.63</v>
      </c>
      <c r="AH304" s="142">
        <v>120085.18000000001</v>
      </c>
      <c r="AI304" s="142">
        <v>146345</v>
      </c>
      <c r="AJ304" s="142">
        <v>144827.51999999999</v>
      </c>
      <c r="AK304" s="142">
        <v>125790.22</v>
      </c>
      <c r="AL304" s="142">
        <v>134553.45000000001</v>
      </c>
      <c r="AM304" s="142">
        <v>129151.51000000001</v>
      </c>
      <c r="AN304" s="142">
        <v>47162.080000000002</v>
      </c>
      <c r="AO304" s="141"/>
      <c r="AP304" s="142">
        <v>123229.11</v>
      </c>
      <c r="AQ304" s="142">
        <v>124162.35</v>
      </c>
      <c r="AR304" s="142">
        <v>-46516.514000000003</v>
      </c>
      <c r="AS304" s="142">
        <v>0</v>
      </c>
      <c r="AT304" s="142">
        <v>0</v>
      </c>
      <c r="AU304" s="142">
        <v>0</v>
      </c>
      <c r="AV304" s="142">
        <v>0</v>
      </c>
      <c r="AW304" s="142">
        <v>0</v>
      </c>
      <c r="AX304" s="142">
        <v>0</v>
      </c>
      <c r="AY304" s="142">
        <v>0</v>
      </c>
      <c r="AZ304" s="142">
        <v>0</v>
      </c>
      <c r="BA304" s="142">
        <v>0</v>
      </c>
    </row>
    <row r="305" spans="1:53" s="129" customFormat="1" outlineLevel="2">
      <c r="A305" s="129" t="s">
        <v>995</v>
      </c>
      <c r="B305" s="130" t="s">
        <v>996</v>
      </c>
      <c r="C305" s="131" t="s">
        <v>997</v>
      </c>
      <c r="D305" s="132"/>
      <c r="E305" s="133"/>
      <c r="F305" s="134">
        <v>0</v>
      </c>
      <c r="G305" s="134">
        <v>0</v>
      </c>
      <c r="H305" s="135">
        <v>0</v>
      </c>
      <c r="I305" s="136">
        <v>0</v>
      </c>
      <c r="J305" s="137"/>
      <c r="K305" s="134">
        <v>0</v>
      </c>
      <c r="L305" s="134">
        <v>23.01</v>
      </c>
      <c r="M305" s="135">
        <v>-23.01</v>
      </c>
      <c r="N305" s="136" t="s">
        <v>241</v>
      </c>
      <c r="O305" s="138"/>
      <c r="P305" s="137"/>
      <c r="Q305" s="134">
        <v>0</v>
      </c>
      <c r="R305" s="134">
        <v>23.01</v>
      </c>
      <c r="S305" s="135">
        <v>-23.01</v>
      </c>
      <c r="T305" s="136" t="s">
        <v>241</v>
      </c>
      <c r="U305" s="137"/>
      <c r="V305" s="134">
        <v>0</v>
      </c>
      <c r="W305" s="134">
        <v>470.8</v>
      </c>
      <c r="X305" s="135">
        <v>-470.8</v>
      </c>
      <c r="Y305" s="136" t="s">
        <v>241</v>
      </c>
      <c r="Z305" s="139"/>
      <c r="AA305" s="140">
        <v>1.6</v>
      </c>
      <c r="AB305" s="141"/>
      <c r="AC305" s="142">
        <v>23.01</v>
      </c>
      <c r="AD305" s="142">
        <v>0</v>
      </c>
      <c r="AE305" s="142">
        <v>0</v>
      </c>
      <c r="AF305" s="142">
        <v>0</v>
      </c>
      <c r="AG305" s="142">
        <v>0</v>
      </c>
      <c r="AH305" s="142">
        <v>0</v>
      </c>
      <c r="AI305" s="142">
        <v>0</v>
      </c>
      <c r="AJ305" s="142">
        <v>0</v>
      </c>
      <c r="AK305" s="142">
        <v>0</v>
      </c>
      <c r="AL305" s="142">
        <v>0</v>
      </c>
      <c r="AM305" s="142">
        <v>0</v>
      </c>
      <c r="AN305" s="142">
        <v>0</v>
      </c>
      <c r="AO305" s="141"/>
      <c r="AP305" s="142">
        <v>0</v>
      </c>
      <c r="AQ305" s="142">
        <v>0</v>
      </c>
      <c r="AR305" s="142">
        <v>0</v>
      </c>
      <c r="AS305" s="142">
        <v>0</v>
      </c>
      <c r="AT305" s="142">
        <v>0</v>
      </c>
      <c r="AU305" s="142">
        <v>0</v>
      </c>
      <c r="AV305" s="142">
        <v>0</v>
      </c>
      <c r="AW305" s="142">
        <v>0</v>
      </c>
      <c r="AX305" s="142">
        <v>0</v>
      </c>
      <c r="AY305" s="142">
        <v>0</v>
      </c>
      <c r="AZ305" s="142">
        <v>0</v>
      </c>
      <c r="BA305" s="142">
        <v>0</v>
      </c>
    </row>
    <row r="306" spans="1:53" s="129" customFormat="1" outlineLevel="2">
      <c r="A306" s="129" t="s">
        <v>998</v>
      </c>
      <c r="B306" s="130" t="s">
        <v>999</v>
      </c>
      <c r="C306" s="131" t="s">
        <v>1000</v>
      </c>
      <c r="D306" s="132"/>
      <c r="E306" s="133"/>
      <c r="F306" s="134">
        <v>-46.21</v>
      </c>
      <c r="G306" s="134">
        <v>217.51</v>
      </c>
      <c r="H306" s="135">
        <v>-263.71999999999997</v>
      </c>
      <c r="I306" s="136">
        <v>-1.2124500022987448</v>
      </c>
      <c r="J306" s="137"/>
      <c r="K306" s="134">
        <v>-144.99</v>
      </c>
      <c r="L306" s="134">
        <v>1219.44</v>
      </c>
      <c r="M306" s="135">
        <v>-1364.43</v>
      </c>
      <c r="N306" s="136">
        <v>-1.1188988388112577</v>
      </c>
      <c r="O306" s="138"/>
      <c r="P306" s="137"/>
      <c r="Q306" s="134">
        <v>-144.99</v>
      </c>
      <c r="R306" s="134">
        <v>1219.44</v>
      </c>
      <c r="S306" s="135">
        <v>-1364.43</v>
      </c>
      <c r="T306" s="136">
        <v>-1.1188988388112577</v>
      </c>
      <c r="U306" s="137"/>
      <c r="V306" s="134">
        <v>3776.8100000000004</v>
      </c>
      <c r="W306" s="134">
        <v>4001.77</v>
      </c>
      <c r="X306" s="135">
        <v>-224.95999999999958</v>
      </c>
      <c r="Y306" s="136">
        <v>-5.6215124807272678E-2</v>
      </c>
      <c r="Z306" s="139"/>
      <c r="AA306" s="140">
        <v>140.26</v>
      </c>
      <c r="AB306" s="141"/>
      <c r="AC306" s="142">
        <v>841.31000000000006</v>
      </c>
      <c r="AD306" s="142">
        <v>160.62</v>
      </c>
      <c r="AE306" s="142">
        <v>217.51</v>
      </c>
      <c r="AF306" s="142">
        <v>403.48</v>
      </c>
      <c r="AG306" s="142">
        <v>578.95000000000005</v>
      </c>
      <c r="AH306" s="142">
        <v>36.33</v>
      </c>
      <c r="AI306" s="142">
        <v>336.25</v>
      </c>
      <c r="AJ306" s="142">
        <v>293.10000000000002</v>
      </c>
      <c r="AK306" s="142">
        <v>167.61</v>
      </c>
      <c r="AL306" s="142">
        <v>439.21000000000004</v>
      </c>
      <c r="AM306" s="142">
        <v>512.1</v>
      </c>
      <c r="AN306" s="142">
        <v>1154.77</v>
      </c>
      <c r="AO306" s="141"/>
      <c r="AP306" s="142">
        <v>-213.91</v>
      </c>
      <c r="AQ306" s="142">
        <v>115.13</v>
      </c>
      <c r="AR306" s="142">
        <v>-46.21</v>
      </c>
      <c r="AS306" s="142">
        <v>0</v>
      </c>
      <c r="AT306" s="142">
        <v>0</v>
      </c>
      <c r="AU306" s="142">
        <v>0</v>
      </c>
      <c r="AV306" s="142">
        <v>0</v>
      </c>
      <c r="AW306" s="142">
        <v>0</v>
      </c>
      <c r="AX306" s="142">
        <v>0</v>
      </c>
      <c r="AY306" s="142">
        <v>0</v>
      </c>
      <c r="AZ306" s="142">
        <v>0</v>
      </c>
      <c r="BA306" s="142">
        <v>0</v>
      </c>
    </row>
    <row r="307" spans="1:53" s="129" customFormat="1" outlineLevel="2">
      <c r="A307" s="129" t="s">
        <v>1001</v>
      </c>
      <c r="B307" s="130" t="s">
        <v>1002</v>
      </c>
      <c r="C307" s="131" t="s">
        <v>1003</v>
      </c>
      <c r="D307" s="132"/>
      <c r="E307" s="133"/>
      <c r="F307" s="134">
        <v>-34662.590000000004</v>
      </c>
      <c r="G307" s="134">
        <v>102.21000000000001</v>
      </c>
      <c r="H307" s="135">
        <v>-34764.800000000003</v>
      </c>
      <c r="I307" s="136" t="s">
        <v>241</v>
      </c>
      <c r="J307" s="137"/>
      <c r="K307" s="134">
        <v>130088.5</v>
      </c>
      <c r="L307" s="134">
        <v>87690.86</v>
      </c>
      <c r="M307" s="135">
        <v>42397.64</v>
      </c>
      <c r="N307" s="136">
        <v>0.48348984147264606</v>
      </c>
      <c r="O307" s="138"/>
      <c r="P307" s="137"/>
      <c r="Q307" s="134">
        <v>130088.5</v>
      </c>
      <c r="R307" s="134">
        <v>87690.86</v>
      </c>
      <c r="S307" s="135">
        <v>42397.64</v>
      </c>
      <c r="T307" s="136">
        <v>0.48348984147264606</v>
      </c>
      <c r="U307" s="137"/>
      <c r="V307" s="134">
        <v>256878.97</v>
      </c>
      <c r="W307" s="134">
        <v>-617670.15</v>
      </c>
      <c r="X307" s="135">
        <v>874549.12</v>
      </c>
      <c r="Y307" s="136">
        <v>1.4158837366513501</v>
      </c>
      <c r="Z307" s="139"/>
      <c r="AA307" s="140">
        <v>17014.02</v>
      </c>
      <c r="AB307" s="141"/>
      <c r="AC307" s="142">
        <v>48286.91</v>
      </c>
      <c r="AD307" s="142">
        <v>39301.74</v>
      </c>
      <c r="AE307" s="142">
        <v>102.21000000000001</v>
      </c>
      <c r="AF307" s="142">
        <v>48023.76</v>
      </c>
      <c r="AG307" s="142">
        <v>-833567.95000000007</v>
      </c>
      <c r="AH307" s="142">
        <v>751688.23</v>
      </c>
      <c r="AI307" s="142">
        <v>5531.31</v>
      </c>
      <c r="AJ307" s="142">
        <v>248609.72</v>
      </c>
      <c r="AK307" s="142">
        <v>-22124.55</v>
      </c>
      <c r="AL307" s="142">
        <v>139078.31</v>
      </c>
      <c r="AM307" s="142">
        <v>-218102.26</v>
      </c>
      <c r="AN307" s="142">
        <v>7653.9000000000005</v>
      </c>
      <c r="AO307" s="141"/>
      <c r="AP307" s="142">
        <v>121711.01000000001</v>
      </c>
      <c r="AQ307" s="142">
        <v>43040.08</v>
      </c>
      <c r="AR307" s="142">
        <v>-34662.590000000004</v>
      </c>
      <c r="AS307" s="142">
        <v>1391</v>
      </c>
      <c r="AT307" s="142">
        <v>0</v>
      </c>
      <c r="AU307" s="142">
        <v>0</v>
      </c>
      <c r="AV307" s="142">
        <v>0</v>
      </c>
      <c r="AW307" s="142">
        <v>0</v>
      </c>
      <c r="AX307" s="142">
        <v>0</v>
      </c>
      <c r="AY307" s="142">
        <v>0</v>
      </c>
      <c r="AZ307" s="142">
        <v>0</v>
      </c>
      <c r="BA307" s="142">
        <v>0</v>
      </c>
    </row>
    <row r="308" spans="1:53" s="129" customFormat="1" outlineLevel="2">
      <c r="A308" s="129" t="s">
        <v>1004</v>
      </c>
      <c r="B308" s="130" t="s">
        <v>1005</v>
      </c>
      <c r="C308" s="131" t="s">
        <v>1006</v>
      </c>
      <c r="D308" s="132"/>
      <c r="E308" s="133"/>
      <c r="F308" s="134">
        <v>2647.51</v>
      </c>
      <c r="G308" s="134">
        <v>99.68</v>
      </c>
      <c r="H308" s="135">
        <v>2547.8300000000004</v>
      </c>
      <c r="I308" s="136" t="s">
        <v>241</v>
      </c>
      <c r="J308" s="137"/>
      <c r="K308" s="134">
        <v>3054.12</v>
      </c>
      <c r="L308" s="134">
        <v>975.6</v>
      </c>
      <c r="M308" s="135">
        <v>2078.52</v>
      </c>
      <c r="N308" s="136">
        <v>2.1305043050430506</v>
      </c>
      <c r="O308" s="138"/>
      <c r="P308" s="137"/>
      <c r="Q308" s="134">
        <v>3054.12</v>
      </c>
      <c r="R308" s="134">
        <v>975.6</v>
      </c>
      <c r="S308" s="135">
        <v>2078.52</v>
      </c>
      <c r="T308" s="136">
        <v>2.1305043050430506</v>
      </c>
      <c r="U308" s="137"/>
      <c r="V308" s="134">
        <v>6667.93</v>
      </c>
      <c r="W308" s="134">
        <v>39850.21</v>
      </c>
      <c r="X308" s="135">
        <v>-33182.28</v>
      </c>
      <c r="Y308" s="136">
        <v>-0.83267516030655797</v>
      </c>
      <c r="Z308" s="139"/>
      <c r="AA308" s="140">
        <v>337.1</v>
      </c>
      <c r="AB308" s="141"/>
      <c r="AC308" s="142">
        <v>479.84000000000003</v>
      </c>
      <c r="AD308" s="142">
        <v>396.08</v>
      </c>
      <c r="AE308" s="142">
        <v>99.68</v>
      </c>
      <c r="AF308" s="142">
        <v>97.570000000000007</v>
      </c>
      <c r="AG308" s="142">
        <v>1385.23</v>
      </c>
      <c r="AH308" s="142">
        <v>592.78</v>
      </c>
      <c r="AI308" s="142">
        <v>230.70000000000002</v>
      </c>
      <c r="AJ308" s="142">
        <v>404.92</v>
      </c>
      <c r="AK308" s="142">
        <v>402.7</v>
      </c>
      <c r="AL308" s="142">
        <v>3.95</v>
      </c>
      <c r="AM308" s="142">
        <v>414.53000000000003</v>
      </c>
      <c r="AN308" s="142">
        <v>81.430000000000007</v>
      </c>
      <c r="AO308" s="141"/>
      <c r="AP308" s="142">
        <v>21.69</v>
      </c>
      <c r="AQ308" s="142">
        <v>384.92</v>
      </c>
      <c r="AR308" s="142">
        <v>2647.51</v>
      </c>
      <c r="AS308" s="142">
        <v>0</v>
      </c>
      <c r="AT308" s="142">
        <v>0</v>
      </c>
      <c r="AU308" s="142">
        <v>0</v>
      </c>
      <c r="AV308" s="142">
        <v>0</v>
      </c>
      <c r="AW308" s="142">
        <v>0</v>
      </c>
      <c r="AX308" s="142">
        <v>0</v>
      </c>
      <c r="AY308" s="142">
        <v>0</v>
      </c>
      <c r="AZ308" s="142">
        <v>0</v>
      </c>
      <c r="BA308" s="142">
        <v>0</v>
      </c>
    </row>
    <row r="309" spans="1:53" s="129" customFormat="1" outlineLevel="2">
      <c r="A309" s="129" t="s">
        <v>1007</v>
      </c>
      <c r="B309" s="130" t="s">
        <v>1008</v>
      </c>
      <c r="C309" s="131" t="s">
        <v>1009</v>
      </c>
      <c r="D309" s="132"/>
      <c r="E309" s="133"/>
      <c r="F309" s="134">
        <v>-21805.56</v>
      </c>
      <c r="G309" s="134">
        <v>-14468.39</v>
      </c>
      <c r="H309" s="135">
        <v>-7337.1700000000019</v>
      </c>
      <c r="I309" s="136">
        <v>-0.50711723972052192</v>
      </c>
      <c r="J309" s="137"/>
      <c r="K309" s="134">
        <v>-70316.009999999995</v>
      </c>
      <c r="L309" s="134">
        <v>-33024.25</v>
      </c>
      <c r="M309" s="135">
        <v>-37291.759999999995</v>
      </c>
      <c r="N309" s="136">
        <v>-1.1292235251368312</v>
      </c>
      <c r="O309" s="138"/>
      <c r="P309" s="137"/>
      <c r="Q309" s="134">
        <v>-70316.009999999995</v>
      </c>
      <c r="R309" s="134">
        <v>-33024.25</v>
      </c>
      <c r="S309" s="135">
        <v>-37291.759999999995</v>
      </c>
      <c r="T309" s="136">
        <v>-1.1292235251368312</v>
      </c>
      <c r="U309" s="137"/>
      <c r="V309" s="134">
        <v>-37052.669999999991</v>
      </c>
      <c r="W309" s="134">
        <v>-247360.76</v>
      </c>
      <c r="X309" s="135">
        <v>210308.09000000003</v>
      </c>
      <c r="Y309" s="136">
        <v>0.8502079715473061</v>
      </c>
      <c r="Z309" s="139"/>
      <c r="AA309" s="140">
        <v>-16482.14</v>
      </c>
      <c r="AB309" s="141"/>
      <c r="AC309" s="142">
        <v>-8023.93</v>
      </c>
      <c r="AD309" s="142">
        <v>-10531.93</v>
      </c>
      <c r="AE309" s="142">
        <v>-14468.39</v>
      </c>
      <c r="AF309" s="142">
        <v>515.96</v>
      </c>
      <c r="AG309" s="142">
        <v>-4261.63</v>
      </c>
      <c r="AH309" s="142">
        <v>-1278.99</v>
      </c>
      <c r="AI309" s="142">
        <v>11888.98</v>
      </c>
      <c r="AJ309" s="142">
        <v>18988.650000000001</v>
      </c>
      <c r="AK309" s="142">
        <v>11698.09</v>
      </c>
      <c r="AL309" s="142">
        <v>-1675.15</v>
      </c>
      <c r="AM309" s="142">
        <v>-317.18</v>
      </c>
      <c r="AN309" s="142">
        <v>-2295.39</v>
      </c>
      <c r="AO309" s="141"/>
      <c r="AP309" s="142">
        <v>-27498.2</v>
      </c>
      <c r="AQ309" s="142">
        <v>-21012.25</v>
      </c>
      <c r="AR309" s="142">
        <v>-21805.56</v>
      </c>
      <c r="AS309" s="142">
        <v>0</v>
      </c>
      <c r="AT309" s="142">
        <v>0</v>
      </c>
      <c r="AU309" s="142">
        <v>0</v>
      </c>
      <c r="AV309" s="142">
        <v>0</v>
      </c>
      <c r="AW309" s="142">
        <v>0</v>
      </c>
      <c r="AX309" s="142">
        <v>0</v>
      </c>
      <c r="AY309" s="142">
        <v>0</v>
      </c>
      <c r="AZ309" s="142">
        <v>0</v>
      </c>
      <c r="BA309" s="142">
        <v>0</v>
      </c>
    </row>
    <row r="310" spans="1:53" s="129" customFormat="1" outlineLevel="2">
      <c r="A310" s="129" t="s">
        <v>1010</v>
      </c>
      <c r="B310" s="130" t="s">
        <v>1011</v>
      </c>
      <c r="C310" s="131" t="s">
        <v>1012</v>
      </c>
      <c r="D310" s="132"/>
      <c r="E310" s="133"/>
      <c r="F310" s="134">
        <v>3630.4300000000003</v>
      </c>
      <c r="G310" s="134">
        <v>2806.01</v>
      </c>
      <c r="H310" s="135">
        <v>824.42000000000007</v>
      </c>
      <c r="I310" s="136">
        <v>0.29380508266185795</v>
      </c>
      <c r="J310" s="137"/>
      <c r="K310" s="134">
        <v>8542.4699999999993</v>
      </c>
      <c r="L310" s="134">
        <v>2157.71</v>
      </c>
      <c r="M310" s="135">
        <v>6384.7599999999993</v>
      </c>
      <c r="N310" s="136">
        <v>2.9590445425937681</v>
      </c>
      <c r="O310" s="138"/>
      <c r="P310" s="137"/>
      <c r="Q310" s="134">
        <v>8542.4699999999993</v>
      </c>
      <c r="R310" s="134">
        <v>2157.71</v>
      </c>
      <c r="S310" s="135">
        <v>6384.7599999999993</v>
      </c>
      <c r="T310" s="136">
        <v>2.9590445425937681</v>
      </c>
      <c r="U310" s="137"/>
      <c r="V310" s="134">
        <v>20464.989999999998</v>
      </c>
      <c r="W310" s="134">
        <v>20783.97</v>
      </c>
      <c r="X310" s="135">
        <v>-318.9800000000032</v>
      </c>
      <c r="Y310" s="136">
        <v>-1.5347404754722183E-2</v>
      </c>
      <c r="Z310" s="139"/>
      <c r="AA310" s="140">
        <v>10152.51</v>
      </c>
      <c r="AB310" s="141"/>
      <c r="AC310" s="142">
        <v>-1389.9</v>
      </c>
      <c r="AD310" s="142">
        <v>741.6</v>
      </c>
      <c r="AE310" s="142">
        <v>2806.01</v>
      </c>
      <c r="AF310" s="142">
        <v>2051.61</v>
      </c>
      <c r="AG310" s="142">
        <v>1503.5</v>
      </c>
      <c r="AH310" s="142">
        <v>635.22</v>
      </c>
      <c r="AI310" s="142">
        <v>511.56</v>
      </c>
      <c r="AJ310" s="142">
        <v>1274.4000000000001</v>
      </c>
      <c r="AK310" s="142">
        <v>1294.83</v>
      </c>
      <c r="AL310" s="142">
        <v>-4.0999999999999996</v>
      </c>
      <c r="AM310" s="142">
        <v>2764.85</v>
      </c>
      <c r="AN310" s="142">
        <v>1890.65</v>
      </c>
      <c r="AO310" s="141"/>
      <c r="AP310" s="142">
        <v>4110.75</v>
      </c>
      <c r="AQ310" s="142">
        <v>801.29</v>
      </c>
      <c r="AR310" s="142">
        <v>3630.4300000000003</v>
      </c>
      <c r="AS310" s="142">
        <v>-1475.94</v>
      </c>
      <c r="AT310" s="142">
        <v>0</v>
      </c>
      <c r="AU310" s="142">
        <v>0</v>
      </c>
      <c r="AV310" s="142">
        <v>0</v>
      </c>
      <c r="AW310" s="142">
        <v>0</v>
      </c>
      <c r="AX310" s="142">
        <v>0</v>
      </c>
      <c r="AY310" s="142">
        <v>0</v>
      </c>
      <c r="AZ310" s="142">
        <v>0</v>
      </c>
      <c r="BA310" s="142">
        <v>0</v>
      </c>
    </row>
    <row r="311" spans="1:53" s="129" customFormat="1" outlineLevel="2">
      <c r="A311" s="129" t="s">
        <v>1013</v>
      </c>
      <c r="B311" s="130" t="s">
        <v>1014</v>
      </c>
      <c r="C311" s="131" t="s">
        <v>1015</v>
      </c>
      <c r="D311" s="132"/>
      <c r="E311" s="133"/>
      <c r="F311" s="134">
        <v>397.93</v>
      </c>
      <c r="G311" s="134">
        <v>744.69</v>
      </c>
      <c r="H311" s="135">
        <v>-346.76000000000005</v>
      </c>
      <c r="I311" s="136">
        <v>-0.46564342209510001</v>
      </c>
      <c r="J311" s="137"/>
      <c r="K311" s="134">
        <v>1063.26</v>
      </c>
      <c r="L311" s="134">
        <v>2579.2000000000003</v>
      </c>
      <c r="M311" s="135">
        <v>-1515.9400000000003</v>
      </c>
      <c r="N311" s="136">
        <v>-0.58775589330024813</v>
      </c>
      <c r="O311" s="138"/>
      <c r="P311" s="137"/>
      <c r="Q311" s="134">
        <v>1063.26</v>
      </c>
      <c r="R311" s="134">
        <v>2579.2000000000003</v>
      </c>
      <c r="S311" s="135">
        <v>-1515.9400000000003</v>
      </c>
      <c r="T311" s="136">
        <v>-0.58775589330024813</v>
      </c>
      <c r="U311" s="137"/>
      <c r="V311" s="134">
        <v>7146.47</v>
      </c>
      <c r="W311" s="134">
        <v>17370.52</v>
      </c>
      <c r="X311" s="135">
        <v>-10224.049999999999</v>
      </c>
      <c r="Y311" s="136">
        <v>-0.58858629448053368</v>
      </c>
      <c r="Z311" s="139"/>
      <c r="AA311" s="140">
        <v>667.58</v>
      </c>
      <c r="AB311" s="141"/>
      <c r="AC311" s="142">
        <v>1468.49</v>
      </c>
      <c r="AD311" s="142">
        <v>366.02</v>
      </c>
      <c r="AE311" s="142">
        <v>744.69</v>
      </c>
      <c r="AF311" s="142">
        <v>752.02</v>
      </c>
      <c r="AG311" s="142">
        <v>837.15</v>
      </c>
      <c r="AH311" s="142">
        <v>595.66999999999996</v>
      </c>
      <c r="AI311" s="142">
        <v>748.38</v>
      </c>
      <c r="AJ311" s="142">
        <v>696.35</v>
      </c>
      <c r="AK311" s="142">
        <v>755.79</v>
      </c>
      <c r="AL311" s="142">
        <v>797.94</v>
      </c>
      <c r="AM311" s="142">
        <v>332.79</v>
      </c>
      <c r="AN311" s="142">
        <v>567.12</v>
      </c>
      <c r="AO311" s="141"/>
      <c r="AP311" s="142">
        <v>259.04000000000002</v>
      </c>
      <c r="AQ311" s="142">
        <v>406.29</v>
      </c>
      <c r="AR311" s="142">
        <v>397.93</v>
      </c>
      <c r="AS311" s="142">
        <v>0</v>
      </c>
      <c r="AT311" s="142">
        <v>0</v>
      </c>
      <c r="AU311" s="142">
        <v>0</v>
      </c>
      <c r="AV311" s="142">
        <v>0</v>
      </c>
      <c r="AW311" s="142">
        <v>0</v>
      </c>
      <c r="AX311" s="142">
        <v>0</v>
      </c>
      <c r="AY311" s="142">
        <v>0</v>
      </c>
      <c r="AZ311" s="142">
        <v>0</v>
      </c>
      <c r="BA311" s="142">
        <v>0</v>
      </c>
    </row>
    <row r="312" spans="1:53" s="129" customFormat="1" outlineLevel="2">
      <c r="A312" s="129" t="s">
        <v>1016</v>
      </c>
      <c r="B312" s="130" t="s">
        <v>1017</v>
      </c>
      <c r="C312" s="131" t="s">
        <v>1018</v>
      </c>
      <c r="D312" s="132"/>
      <c r="E312" s="133"/>
      <c r="F312" s="134">
        <v>1641</v>
      </c>
      <c r="G312" s="134">
        <v>3639.61</v>
      </c>
      <c r="H312" s="135">
        <v>-1998.6100000000001</v>
      </c>
      <c r="I312" s="136">
        <v>-0.54912751640972524</v>
      </c>
      <c r="J312" s="137"/>
      <c r="K312" s="134">
        <v>5334.89</v>
      </c>
      <c r="L312" s="134">
        <v>3442.13</v>
      </c>
      <c r="M312" s="135">
        <v>1892.7600000000002</v>
      </c>
      <c r="N312" s="136">
        <v>0.54988045192947399</v>
      </c>
      <c r="O312" s="138"/>
      <c r="P312" s="137"/>
      <c r="Q312" s="134">
        <v>5334.89</v>
      </c>
      <c r="R312" s="134">
        <v>3442.13</v>
      </c>
      <c r="S312" s="135">
        <v>1892.7600000000002</v>
      </c>
      <c r="T312" s="136">
        <v>0.54988045192947399</v>
      </c>
      <c r="U312" s="137"/>
      <c r="V312" s="134">
        <v>29815.51</v>
      </c>
      <c r="W312" s="134">
        <v>32299.61</v>
      </c>
      <c r="X312" s="135">
        <v>-2484.1000000000022</v>
      </c>
      <c r="Y312" s="136">
        <v>-7.6908049354156349E-2</v>
      </c>
      <c r="Z312" s="139"/>
      <c r="AA312" s="140">
        <v>14347.1</v>
      </c>
      <c r="AB312" s="141"/>
      <c r="AC312" s="142">
        <v>-1252.31</v>
      </c>
      <c r="AD312" s="142">
        <v>1054.83</v>
      </c>
      <c r="AE312" s="142">
        <v>3639.61</v>
      </c>
      <c r="AF312" s="142">
        <v>8305.92</v>
      </c>
      <c r="AG312" s="142">
        <v>-2891.11</v>
      </c>
      <c r="AH312" s="142">
        <v>7737.74</v>
      </c>
      <c r="AI312" s="142">
        <v>2213.35</v>
      </c>
      <c r="AJ312" s="142">
        <v>-3392.29</v>
      </c>
      <c r="AK312" s="142">
        <v>2334.7000000000003</v>
      </c>
      <c r="AL312" s="142">
        <v>2556.48</v>
      </c>
      <c r="AM312" s="142">
        <v>2216.38</v>
      </c>
      <c r="AN312" s="142">
        <v>5399.45</v>
      </c>
      <c r="AO312" s="141"/>
      <c r="AP312" s="142">
        <v>5999.47</v>
      </c>
      <c r="AQ312" s="142">
        <v>-2305.58</v>
      </c>
      <c r="AR312" s="142">
        <v>1641</v>
      </c>
      <c r="AS312" s="142">
        <v>-5251</v>
      </c>
      <c r="AT312" s="142">
        <v>0</v>
      </c>
      <c r="AU312" s="142">
        <v>0</v>
      </c>
      <c r="AV312" s="142">
        <v>0</v>
      </c>
      <c r="AW312" s="142">
        <v>0</v>
      </c>
      <c r="AX312" s="142">
        <v>0</v>
      </c>
      <c r="AY312" s="142">
        <v>0</v>
      </c>
      <c r="AZ312" s="142">
        <v>0</v>
      </c>
      <c r="BA312" s="142">
        <v>0</v>
      </c>
    </row>
    <row r="313" spans="1:53" s="129" customFormat="1" outlineLevel="2">
      <c r="A313" s="129" t="s">
        <v>1019</v>
      </c>
      <c r="B313" s="130" t="s">
        <v>1020</v>
      </c>
      <c r="C313" s="131" t="s">
        <v>1021</v>
      </c>
      <c r="D313" s="132"/>
      <c r="E313" s="133"/>
      <c r="F313" s="134">
        <v>210414.61000000002</v>
      </c>
      <c r="G313" s="134">
        <v>181958.51</v>
      </c>
      <c r="H313" s="135">
        <v>28456.100000000006</v>
      </c>
      <c r="I313" s="136">
        <v>0.15638784907614381</v>
      </c>
      <c r="J313" s="137"/>
      <c r="K313" s="134">
        <v>603967.61</v>
      </c>
      <c r="L313" s="134">
        <v>543897.99</v>
      </c>
      <c r="M313" s="135">
        <v>60069.619999999995</v>
      </c>
      <c r="N313" s="136">
        <v>0.11044280564449226</v>
      </c>
      <c r="O313" s="138"/>
      <c r="P313" s="137"/>
      <c r="Q313" s="134">
        <v>603967.61</v>
      </c>
      <c r="R313" s="134">
        <v>543897.99</v>
      </c>
      <c r="S313" s="135">
        <v>60069.619999999995</v>
      </c>
      <c r="T313" s="136">
        <v>0.11044280564449226</v>
      </c>
      <c r="U313" s="137"/>
      <c r="V313" s="134">
        <v>2235661.58</v>
      </c>
      <c r="W313" s="134">
        <v>2129661.9000000004</v>
      </c>
      <c r="X313" s="135">
        <v>105999.6799999997</v>
      </c>
      <c r="Y313" s="136">
        <v>4.9773008570045643E-2</v>
      </c>
      <c r="Z313" s="139"/>
      <c r="AA313" s="140">
        <v>176195.99</v>
      </c>
      <c r="AB313" s="141"/>
      <c r="AC313" s="142">
        <v>180969.74</v>
      </c>
      <c r="AD313" s="142">
        <v>180969.74</v>
      </c>
      <c r="AE313" s="142">
        <v>181958.51</v>
      </c>
      <c r="AF313" s="142">
        <v>181299.33000000002</v>
      </c>
      <c r="AG313" s="142">
        <v>181299.33000000002</v>
      </c>
      <c r="AH313" s="142">
        <v>181299.33000000002</v>
      </c>
      <c r="AI313" s="142">
        <v>181299.33000000002</v>
      </c>
      <c r="AJ313" s="142">
        <v>181299.33000000002</v>
      </c>
      <c r="AK313" s="142">
        <v>181299.33000000002</v>
      </c>
      <c r="AL313" s="142">
        <v>181299.33000000002</v>
      </c>
      <c r="AM313" s="142">
        <v>181299.33000000002</v>
      </c>
      <c r="AN313" s="142">
        <v>181299.33000000002</v>
      </c>
      <c r="AO313" s="141"/>
      <c r="AP313" s="142">
        <v>196776.5</v>
      </c>
      <c r="AQ313" s="142">
        <v>196776.5</v>
      </c>
      <c r="AR313" s="142">
        <v>210414.61000000002</v>
      </c>
      <c r="AS313" s="142">
        <v>0</v>
      </c>
      <c r="AT313" s="142">
        <v>0</v>
      </c>
      <c r="AU313" s="142">
        <v>0</v>
      </c>
      <c r="AV313" s="142">
        <v>0</v>
      </c>
      <c r="AW313" s="142">
        <v>0</v>
      </c>
      <c r="AX313" s="142">
        <v>0</v>
      </c>
      <c r="AY313" s="142">
        <v>0</v>
      </c>
      <c r="AZ313" s="142">
        <v>0</v>
      </c>
      <c r="BA313" s="142">
        <v>0</v>
      </c>
    </row>
    <row r="314" spans="1:53" s="129" customFormat="1" outlineLevel="2">
      <c r="A314" s="129" t="s">
        <v>1022</v>
      </c>
      <c r="B314" s="130" t="s">
        <v>1023</v>
      </c>
      <c r="C314" s="131" t="s">
        <v>1024</v>
      </c>
      <c r="D314" s="132"/>
      <c r="E314" s="133"/>
      <c r="F314" s="134">
        <v>15673.89</v>
      </c>
      <c r="G314" s="134">
        <v>12627.210000000001</v>
      </c>
      <c r="H314" s="135">
        <v>3046.6799999999985</v>
      </c>
      <c r="I314" s="136">
        <v>0.24127895235764657</v>
      </c>
      <c r="J314" s="137"/>
      <c r="K314" s="134">
        <v>46636.520000000004</v>
      </c>
      <c r="L314" s="134">
        <v>37171.160000000003</v>
      </c>
      <c r="M314" s="135">
        <v>9465.36</v>
      </c>
      <c r="N314" s="136">
        <v>0.25464257774037719</v>
      </c>
      <c r="O314" s="138"/>
      <c r="P314" s="137"/>
      <c r="Q314" s="134">
        <v>46636.520000000004</v>
      </c>
      <c r="R314" s="134">
        <v>37171.160000000003</v>
      </c>
      <c r="S314" s="135">
        <v>9465.36</v>
      </c>
      <c r="T314" s="136">
        <v>0.25464257774037719</v>
      </c>
      <c r="U314" s="137"/>
      <c r="V314" s="134">
        <v>159074.89000000001</v>
      </c>
      <c r="W314" s="134">
        <v>150424.20000000001</v>
      </c>
      <c r="X314" s="135">
        <v>8650.6900000000023</v>
      </c>
      <c r="Y314" s="136">
        <v>5.7508632254650527E-2</v>
      </c>
      <c r="Z314" s="139"/>
      <c r="AA314" s="140">
        <v>12170.94</v>
      </c>
      <c r="AB314" s="141"/>
      <c r="AC314" s="142">
        <v>12085.86</v>
      </c>
      <c r="AD314" s="142">
        <v>12458.09</v>
      </c>
      <c r="AE314" s="142">
        <v>12627.210000000001</v>
      </c>
      <c r="AF314" s="142">
        <v>13067.31</v>
      </c>
      <c r="AG314" s="142">
        <v>12776.09</v>
      </c>
      <c r="AH314" s="142">
        <v>11156.34</v>
      </c>
      <c r="AI314" s="142">
        <v>13142.36</v>
      </c>
      <c r="AJ314" s="142">
        <v>13211.31</v>
      </c>
      <c r="AK314" s="142">
        <v>11546.68</v>
      </c>
      <c r="AL314" s="142">
        <v>11284.93</v>
      </c>
      <c r="AM314" s="142">
        <v>12649.710000000001</v>
      </c>
      <c r="AN314" s="142">
        <v>13603.64</v>
      </c>
      <c r="AO314" s="141"/>
      <c r="AP314" s="142">
        <v>15633.73</v>
      </c>
      <c r="AQ314" s="142">
        <v>15328.9</v>
      </c>
      <c r="AR314" s="142">
        <v>15673.89</v>
      </c>
      <c r="AS314" s="142">
        <v>0</v>
      </c>
      <c r="AT314" s="142">
        <v>0</v>
      </c>
      <c r="AU314" s="142">
        <v>0</v>
      </c>
      <c r="AV314" s="142">
        <v>0</v>
      </c>
      <c r="AW314" s="142">
        <v>0</v>
      </c>
      <c r="AX314" s="142">
        <v>0</v>
      </c>
      <c r="AY314" s="142">
        <v>0</v>
      </c>
      <c r="AZ314" s="142">
        <v>0</v>
      </c>
      <c r="BA314" s="142">
        <v>0</v>
      </c>
    </row>
    <row r="315" spans="1:53" s="129" customFormat="1" outlineLevel="2">
      <c r="A315" s="129" t="s">
        <v>1025</v>
      </c>
      <c r="B315" s="130" t="s">
        <v>1026</v>
      </c>
      <c r="C315" s="131" t="s">
        <v>1027</v>
      </c>
      <c r="D315" s="132"/>
      <c r="E315" s="133"/>
      <c r="F315" s="134">
        <v>689768.81</v>
      </c>
      <c r="G315" s="134">
        <v>424908.24</v>
      </c>
      <c r="H315" s="135">
        <v>264860.57000000007</v>
      </c>
      <c r="I315" s="136">
        <v>0.62333592306894325</v>
      </c>
      <c r="J315" s="137"/>
      <c r="K315" s="134">
        <v>1395832.8670000001</v>
      </c>
      <c r="L315" s="134">
        <v>1194301.27</v>
      </c>
      <c r="M315" s="135">
        <v>201531.59700000007</v>
      </c>
      <c r="N315" s="136">
        <v>0.16874435459655843</v>
      </c>
      <c r="O315" s="138"/>
      <c r="P315" s="137"/>
      <c r="Q315" s="134">
        <v>1395832.8670000001</v>
      </c>
      <c r="R315" s="134">
        <v>1194301.27</v>
      </c>
      <c r="S315" s="135">
        <v>201531.59700000007</v>
      </c>
      <c r="T315" s="136">
        <v>0.16874435459655843</v>
      </c>
      <c r="U315" s="137"/>
      <c r="V315" s="134">
        <v>4700951.4840000002</v>
      </c>
      <c r="W315" s="134">
        <v>4559799.95</v>
      </c>
      <c r="X315" s="135">
        <v>141151.53399999999</v>
      </c>
      <c r="Y315" s="136">
        <v>3.095564181494409E-2</v>
      </c>
      <c r="Z315" s="139"/>
      <c r="AA315" s="140">
        <v>366708.87</v>
      </c>
      <c r="AB315" s="141"/>
      <c r="AC315" s="142">
        <v>389042.25</v>
      </c>
      <c r="AD315" s="142">
        <v>380350.78</v>
      </c>
      <c r="AE315" s="142">
        <v>424908.24</v>
      </c>
      <c r="AF315" s="142">
        <v>378778.86</v>
      </c>
      <c r="AG315" s="142">
        <v>377984.27</v>
      </c>
      <c r="AH315" s="142">
        <v>370044.56</v>
      </c>
      <c r="AI315" s="142">
        <v>360704.74</v>
      </c>
      <c r="AJ315" s="142">
        <v>363302.96</v>
      </c>
      <c r="AK315" s="142">
        <v>361162.22000000003</v>
      </c>
      <c r="AL315" s="142">
        <v>356956.88</v>
      </c>
      <c r="AM315" s="142">
        <v>371661.70699999999</v>
      </c>
      <c r="AN315" s="142">
        <v>364522.42</v>
      </c>
      <c r="AO315" s="141"/>
      <c r="AP315" s="142">
        <v>334499.94699999999</v>
      </c>
      <c r="AQ315" s="142">
        <v>371564.11</v>
      </c>
      <c r="AR315" s="142">
        <v>689768.81</v>
      </c>
      <c r="AS315" s="142">
        <v>208902.46</v>
      </c>
      <c r="AT315" s="142">
        <v>0</v>
      </c>
      <c r="AU315" s="142">
        <v>0</v>
      </c>
      <c r="AV315" s="142">
        <v>0</v>
      </c>
      <c r="AW315" s="142">
        <v>0</v>
      </c>
      <c r="AX315" s="142">
        <v>0</v>
      </c>
      <c r="AY315" s="142">
        <v>0</v>
      </c>
      <c r="AZ315" s="142">
        <v>0</v>
      </c>
      <c r="BA315" s="142">
        <v>0</v>
      </c>
    </row>
    <row r="316" spans="1:53" s="129" customFormat="1" outlineLevel="2">
      <c r="A316" s="129" t="s">
        <v>1028</v>
      </c>
      <c r="B316" s="130" t="s">
        <v>1029</v>
      </c>
      <c r="C316" s="131" t="s">
        <v>1030</v>
      </c>
      <c r="D316" s="132"/>
      <c r="E316" s="133"/>
      <c r="F316" s="134">
        <v>36663.090000000004</v>
      </c>
      <c r="G316" s="134">
        <v>38727.57</v>
      </c>
      <c r="H316" s="135">
        <v>-2064.4799999999959</v>
      </c>
      <c r="I316" s="136">
        <v>-5.3307759820716762E-2</v>
      </c>
      <c r="J316" s="137"/>
      <c r="K316" s="134">
        <v>101643.53</v>
      </c>
      <c r="L316" s="134">
        <v>103395.13</v>
      </c>
      <c r="M316" s="135">
        <v>-1751.6000000000058</v>
      </c>
      <c r="N316" s="136">
        <v>-1.694083657518498E-2</v>
      </c>
      <c r="O316" s="138"/>
      <c r="P316" s="137"/>
      <c r="Q316" s="134">
        <v>101643.53</v>
      </c>
      <c r="R316" s="134">
        <v>103395.13</v>
      </c>
      <c r="S316" s="135">
        <v>-1751.6000000000058</v>
      </c>
      <c r="T316" s="136">
        <v>-1.694083657518498E-2</v>
      </c>
      <c r="U316" s="137"/>
      <c r="V316" s="134">
        <v>456833.29000000004</v>
      </c>
      <c r="W316" s="134">
        <v>404634.88</v>
      </c>
      <c r="X316" s="135">
        <v>52198.410000000033</v>
      </c>
      <c r="Y316" s="136">
        <v>0.12900126158179945</v>
      </c>
      <c r="Z316" s="139"/>
      <c r="AA316" s="140">
        <v>30260.79</v>
      </c>
      <c r="AB316" s="141"/>
      <c r="AC316" s="142">
        <v>31311.57</v>
      </c>
      <c r="AD316" s="142">
        <v>33355.99</v>
      </c>
      <c r="AE316" s="142">
        <v>38727.57</v>
      </c>
      <c r="AF316" s="142">
        <v>31115.24</v>
      </c>
      <c r="AG316" s="142">
        <v>33282.340000000004</v>
      </c>
      <c r="AH316" s="142">
        <v>41830.17</v>
      </c>
      <c r="AI316" s="142">
        <v>45604.86</v>
      </c>
      <c r="AJ316" s="142">
        <v>42075.81</v>
      </c>
      <c r="AK316" s="142">
        <v>39294.379999999997</v>
      </c>
      <c r="AL316" s="142">
        <v>41326.559999999998</v>
      </c>
      <c r="AM316" s="142">
        <v>40828.92</v>
      </c>
      <c r="AN316" s="142">
        <v>39831.480000000003</v>
      </c>
      <c r="AO316" s="141"/>
      <c r="AP316" s="142">
        <v>28852.850000000002</v>
      </c>
      <c r="AQ316" s="142">
        <v>36127.590000000004</v>
      </c>
      <c r="AR316" s="142">
        <v>36663.090000000004</v>
      </c>
      <c r="AS316" s="142">
        <v>1479.15</v>
      </c>
      <c r="AT316" s="142">
        <v>0</v>
      </c>
      <c r="AU316" s="142">
        <v>0</v>
      </c>
      <c r="AV316" s="142">
        <v>0</v>
      </c>
      <c r="AW316" s="142">
        <v>0</v>
      </c>
      <c r="AX316" s="142">
        <v>0</v>
      </c>
      <c r="AY316" s="142">
        <v>0</v>
      </c>
      <c r="AZ316" s="142">
        <v>0</v>
      </c>
      <c r="BA316" s="142">
        <v>0</v>
      </c>
    </row>
    <row r="317" spans="1:53" s="129" customFormat="1" outlineLevel="2">
      <c r="A317" s="129" t="s">
        <v>1031</v>
      </c>
      <c r="B317" s="130" t="s">
        <v>1032</v>
      </c>
      <c r="C317" s="131" t="s">
        <v>1033</v>
      </c>
      <c r="D317" s="132"/>
      <c r="E317" s="133"/>
      <c r="F317" s="134">
        <v>16551.63</v>
      </c>
      <c r="G317" s="134">
        <v>0</v>
      </c>
      <c r="H317" s="135">
        <v>16551.63</v>
      </c>
      <c r="I317" s="136" t="s">
        <v>241</v>
      </c>
      <c r="J317" s="137"/>
      <c r="K317" s="134">
        <v>49880.53</v>
      </c>
      <c r="L317" s="134">
        <v>17722.11</v>
      </c>
      <c r="M317" s="135">
        <v>32158.42</v>
      </c>
      <c r="N317" s="136">
        <v>1.8145931833173361</v>
      </c>
      <c r="O317" s="138"/>
      <c r="P317" s="137"/>
      <c r="Q317" s="134">
        <v>49880.53</v>
      </c>
      <c r="R317" s="134">
        <v>17722.11</v>
      </c>
      <c r="S317" s="135">
        <v>32158.42</v>
      </c>
      <c r="T317" s="136">
        <v>1.8145931833173361</v>
      </c>
      <c r="U317" s="137"/>
      <c r="V317" s="134">
        <v>185223.04000000001</v>
      </c>
      <c r="W317" s="134">
        <v>190921.52000000002</v>
      </c>
      <c r="X317" s="135">
        <v>-5698.4800000000105</v>
      </c>
      <c r="Y317" s="136">
        <v>-2.9847237755073447E-2</v>
      </c>
      <c r="Z317" s="139"/>
      <c r="AA317" s="140">
        <v>17615.96</v>
      </c>
      <c r="AB317" s="141"/>
      <c r="AC317" s="142">
        <v>17722.11</v>
      </c>
      <c r="AD317" s="142">
        <v>0</v>
      </c>
      <c r="AE317" s="142">
        <v>0</v>
      </c>
      <c r="AF317" s="142">
        <v>0</v>
      </c>
      <c r="AG317" s="142">
        <v>17686.68</v>
      </c>
      <c r="AH317" s="142">
        <v>17263</v>
      </c>
      <c r="AI317" s="142">
        <v>17039.77</v>
      </c>
      <c r="AJ317" s="142">
        <v>17408.86</v>
      </c>
      <c r="AK317" s="142">
        <v>17345.8</v>
      </c>
      <c r="AL317" s="142">
        <v>16571.34</v>
      </c>
      <c r="AM317" s="142">
        <v>15485.17</v>
      </c>
      <c r="AN317" s="142">
        <v>16541.89</v>
      </c>
      <c r="AO317" s="141"/>
      <c r="AP317" s="142">
        <v>16759.53</v>
      </c>
      <c r="AQ317" s="142">
        <v>16569.37</v>
      </c>
      <c r="AR317" s="142">
        <v>16551.63</v>
      </c>
      <c r="AS317" s="142">
        <v>20435.490000000002</v>
      </c>
      <c r="AT317" s="142">
        <v>0</v>
      </c>
      <c r="AU317" s="142">
        <v>0</v>
      </c>
      <c r="AV317" s="142">
        <v>0</v>
      </c>
      <c r="AW317" s="142">
        <v>0</v>
      </c>
      <c r="AX317" s="142">
        <v>0</v>
      </c>
      <c r="AY317" s="142">
        <v>0</v>
      </c>
      <c r="AZ317" s="142">
        <v>0</v>
      </c>
      <c r="BA317" s="142">
        <v>0</v>
      </c>
    </row>
    <row r="318" spans="1:53" s="129" customFormat="1" outlineLevel="2">
      <c r="A318" s="129" t="s">
        <v>1034</v>
      </c>
      <c r="B318" s="130" t="s">
        <v>1035</v>
      </c>
      <c r="C318" s="131" t="s">
        <v>1036</v>
      </c>
      <c r="D318" s="132"/>
      <c r="E318" s="133"/>
      <c r="F318" s="134">
        <v>62.64</v>
      </c>
      <c r="G318" s="134">
        <v>227.83</v>
      </c>
      <c r="H318" s="135">
        <v>-165.19</v>
      </c>
      <c r="I318" s="136">
        <v>-0.7250581573980599</v>
      </c>
      <c r="J318" s="137"/>
      <c r="K318" s="134">
        <v>410.38</v>
      </c>
      <c r="L318" s="134">
        <v>694.74</v>
      </c>
      <c r="M318" s="135">
        <v>-284.36</v>
      </c>
      <c r="N318" s="136">
        <v>-0.40930420013242363</v>
      </c>
      <c r="O318" s="138"/>
      <c r="P318" s="137"/>
      <c r="Q318" s="134">
        <v>410.38</v>
      </c>
      <c r="R318" s="134">
        <v>694.74</v>
      </c>
      <c r="S318" s="135">
        <v>-284.36</v>
      </c>
      <c r="T318" s="136">
        <v>-0.40930420013242363</v>
      </c>
      <c r="U318" s="137"/>
      <c r="V318" s="134">
        <v>10118.219999999999</v>
      </c>
      <c r="W318" s="134">
        <v>3367.9400000000005</v>
      </c>
      <c r="X318" s="135">
        <v>6750.2799999999988</v>
      </c>
      <c r="Y318" s="136">
        <v>2.0042756106106396</v>
      </c>
      <c r="Z318" s="139"/>
      <c r="AA318" s="140">
        <v>104.98</v>
      </c>
      <c r="AB318" s="141"/>
      <c r="AC318" s="142">
        <v>23.07</v>
      </c>
      <c r="AD318" s="142">
        <v>443.84000000000003</v>
      </c>
      <c r="AE318" s="142">
        <v>227.83</v>
      </c>
      <c r="AF318" s="142">
        <v>90.26</v>
      </c>
      <c r="AG318" s="142">
        <v>488.13</v>
      </c>
      <c r="AH318" s="142">
        <v>30.02</v>
      </c>
      <c r="AI318" s="142">
        <v>1234.55</v>
      </c>
      <c r="AJ318" s="142">
        <v>-459.18</v>
      </c>
      <c r="AK318" s="142">
        <v>973.09</v>
      </c>
      <c r="AL318" s="142">
        <v>-379.01</v>
      </c>
      <c r="AM318" s="142">
        <v>253.64000000000001</v>
      </c>
      <c r="AN318" s="142">
        <v>7476.34</v>
      </c>
      <c r="AO318" s="141"/>
      <c r="AP318" s="142">
        <v>268.51</v>
      </c>
      <c r="AQ318" s="142">
        <v>79.23</v>
      </c>
      <c r="AR318" s="142">
        <v>62.64</v>
      </c>
      <c r="AS318" s="142">
        <v>0</v>
      </c>
      <c r="AT318" s="142">
        <v>0</v>
      </c>
      <c r="AU318" s="142">
        <v>0</v>
      </c>
      <c r="AV318" s="142">
        <v>0</v>
      </c>
      <c r="AW318" s="142">
        <v>0</v>
      </c>
      <c r="AX318" s="142">
        <v>0</v>
      </c>
      <c r="AY318" s="142">
        <v>0</v>
      </c>
      <c r="AZ318" s="142">
        <v>0</v>
      </c>
      <c r="BA318" s="142">
        <v>0</v>
      </c>
    </row>
    <row r="319" spans="1:53" s="129" customFormat="1" outlineLevel="2">
      <c r="A319" s="129" t="s">
        <v>1037</v>
      </c>
      <c r="B319" s="130" t="s">
        <v>1038</v>
      </c>
      <c r="C319" s="131" t="s">
        <v>1039</v>
      </c>
      <c r="D319" s="132"/>
      <c r="E319" s="133"/>
      <c r="F319" s="134">
        <v>105.67</v>
      </c>
      <c r="G319" s="134">
        <v>1423.52</v>
      </c>
      <c r="H319" s="135">
        <v>-1317.85</v>
      </c>
      <c r="I319" s="136">
        <v>-0.92576851747780142</v>
      </c>
      <c r="J319" s="137"/>
      <c r="K319" s="134">
        <v>3987.4700000000003</v>
      </c>
      <c r="L319" s="134">
        <v>4557.5</v>
      </c>
      <c r="M319" s="135">
        <v>-570.02999999999975</v>
      </c>
      <c r="N319" s="136">
        <v>-0.12507515085024679</v>
      </c>
      <c r="O319" s="138"/>
      <c r="P319" s="137"/>
      <c r="Q319" s="134">
        <v>3987.4700000000003</v>
      </c>
      <c r="R319" s="134">
        <v>4557.5</v>
      </c>
      <c r="S319" s="135">
        <v>-570.02999999999975</v>
      </c>
      <c r="T319" s="136">
        <v>-0.12507515085024679</v>
      </c>
      <c r="U319" s="137"/>
      <c r="V319" s="134">
        <v>26184.760000000002</v>
      </c>
      <c r="W319" s="134">
        <v>32398.62</v>
      </c>
      <c r="X319" s="135">
        <v>-6213.8599999999969</v>
      </c>
      <c r="Y319" s="136">
        <v>-0.19179397147162433</v>
      </c>
      <c r="Z319" s="139"/>
      <c r="AA319" s="140">
        <v>3164.65</v>
      </c>
      <c r="AB319" s="141"/>
      <c r="AC319" s="142">
        <v>1047.3800000000001</v>
      </c>
      <c r="AD319" s="142">
        <v>2086.6</v>
      </c>
      <c r="AE319" s="142">
        <v>1423.52</v>
      </c>
      <c r="AF319" s="142">
        <v>790.94</v>
      </c>
      <c r="AG319" s="142">
        <v>4452.6900000000005</v>
      </c>
      <c r="AH319" s="142">
        <v>1204.1300000000001</v>
      </c>
      <c r="AI319" s="142">
        <v>1474.63</v>
      </c>
      <c r="AJ319" s="142">
        <v>1486.29</v>
      </c>
      <c r="AK319" s="142">
        <v>2770.11</v>
      </c>
      <c r="AL319" s="142">
        <v>261.43</v>
      </c>
      <c r="AM319" s="142">
        <v>5813.01</v>
      </c>
      <c r="AN319" s="142">
        <v>3944.06</v>
      </c>
      <c r="AO319" s="141"/>
      <c r="AP319" s="142">
        <v>929.26</v>
      </c>
      <c r="AQ319" s="142">
        <v>2952.54</v>
      </c>
      <c r="AR319" s="142">
        <v>105.67</v>
      </c>
      <c r="AS319" s="142">
        <v>0</v>
      </c>
      <c r="AT319" s="142">
        <v>0</v>
      </c>
      <c r="AU319" s="142">
        <v>0</v>
      </c>
      <c r="AV319" s="142">
        <v>0</v>
      </c>
      <c r="AW319" s="142">
        <v>0</v>
      </c>
      <c r="AX319" s="142">
        <v>0</v>
      </c>
      <c r="AY319" s="142">
        <v>0</v>
      </c>
      <c r="AZ319" s="142">
        <v>0</v>
      </c>
      <c r="BA319" s="142">
        <v>0</v>
      </c>
    </row>
    <row r="320" spans="1:53" s="129" customFormat="1" outlineLevel="2">
      <c r="A320" s="129" t="s">
        <v>1040</v>
      </c>
      <c r="B320" s="130" t="s">
        <v>1041</v>
      </c>
      <c r="C320" s="131" t="s">
        <v>1042</v>
      </c>
      <c r="D320" s="132"/>
      <c r="E320" s="133"/>
      <c r="F320" s="134">
        <v>4819.37</v>
      </c>
      <c r="G320" s="134">
        <v>5056.5200000000004</v>
      </c>
      <c r="H320" s="135">
        <v>-237.15000000000055</v>
      </c>
      <c r="I320" s="136">
        <v>-4.6899844161597405E-2</v>
      </c>
      <c r="J320" s="137"/>
      <c r="K320" s="134">
        <v>13349.84</v>
      </c>
      <c r="L320" s="134">
        <v>13455.44</v>
      </c>
      <c r="M320" s="135">
        <v>-105.60000000000036</v>
      </c>
      <c r="N320" s="136">
        <v>-7.8481268542686354E-3</v>
      </c>
      <c r="O320" s="138"/>
      <c r="P320" s="137"/>
      <c r="Q320" s="134">
        <v>13349.84</v>
      </c>
      <c r="R320" s="134">
        <v>13455.44</v>
      </c>
      <c r="S320" s="135">
        <v>-105.60000000000036</v>
      </c>
      <c r="T320" s="136">
        <v>-7.8481268542686354E-3</v>
      </c>
      <c r="U320" s="137"/>
      <c r="V320" s="134">
        <v>49822.44</v>
      </c>
      <c r="W320" s="134">
        <v>32208.33</v>
      </c>
      <c r="X320" s="135">
        <v>17614.11</v>
      </c>
      <c r="Y320" s="136">
        <v>0.54688057406267254</v>
      </c>
      <c r="Z320" s="139"/>
      <c r="AA320" s="140">
        <v>3411.58</v>
      </c>
      <c r="AB320" s="141"/>
      <c r="AC320" s="142">
        <v>7237.97</v>
      </c>
      <c r="AD320" s="142">
        <v>1160.95</v>
      </c>
      <c r="AE320" s="142">
        <v>5056.5200000000004</v>
      </c>
      <c r="AF320" s="142">
        <v>630</v>
      </c>
      <c r="AG320" s="142">
        <v>8709.17</v>
      </c>
      <c r="AH320" s="142">
        <v>708.75</v>
      </c>
      <c r="AI320" s="142">
        <v>3006.25</v>
      </c>
      <c r="AJ320" s="142">
        <v>11330.710000000001</v>
      </c>
      <c r="AK320" s="142">
        <v>2080</v>
      </c>
      <c r="AL320" s="142">
        <v>1590.31</v>
      </c>
      <c r="AM320" s="142">
        <v>1855</v>
      </c>
      <c r="AN320" s="142">
        <v>6562.41</v>
      </c>
      <c r="AO320" s="141"/>
      <c r="AP320" s="142">
        <v>7604.22</v>
      </c>
      <c r="AQ320" s="142">
        <v>926.25</v>
      </c>
      <c r="AR320" s="142">
        <v>4819.37</v>
      </c>
      <c r="AS320" s="142">
        <v>0</v>
      </c>
      <c r="AT320" s="142">
        <v>0</v>
      </c>
      <c r="AU320" s="142">
        <v>0</v>
      </c>
      <c r="AV320" s="142">
        <v>0</v>
      </c>
      <c r="AW320" s="142">
        <v>0</v>
      </c>
      <c r="AX320" s="142">
        <v>0</v>
      </c>
      <c r="AY320" s="142">
        <v>0</v>
      </c>
      <c r="AZ320" s="142">
        <v>0</v>
      </c>
      <c r="BA320" s="142">
        <v>0</v>
      </c>
    </row>
    <row r="321" spans="1:53" s="129" customFormat="1" outlineLevel="2">
      <c r="A321" s="129" t="s">
        <v>1043</v>
      </c>
      <c r="B321" s="130" t="s">
        <v>1044</v>
      </c>
      <c r="C321" s="131" t="s">
        <v>1045</v>
      </c>
      <c r="D321" s="132"/>
      <c r="E321" s="133"/>
      <c r="F321" s="134">
        <v>16080.92</v>
      </c>
      <c r="G321" s="134">
        <v>10736.2</v>
      </c>
      <c r="H321" s="135">
        <v>5344.7199999999993</v>
      </c>
      <c r="I321" s="136">
        <v>0.4978223207466328</v>
      </c>
      <c r="J321" s="137"/>
      <c r="K321" s="134">
        <v>54986.239999999998</v>
      </c>
      <c r="L321" s="134">
        <v>47885.36</v>
      </c>
      <c r="M321" s="135">
        <v>7100.8799999999974</v>
      </c>
      <c r="N321" s="136">
        <v>0.1482891639532416</v>
      </c>
      <c r="O321" s="138"/>
      <c r="P321" s="137"/>
      <c r="Q321" s="134">
        <v>54986.239999999998</v>
      </c>
      <c r="R321" s="134">
        <v>47885.36</v>
      </c>
      <c r="S321" s="135">
        <v>7100.8799999999974</v>
      </c>
      <c r="T321" s="136">
        <v>0.1482891639532416</v>
      </c>
      <c r="U321" s="137"/>
      <c r="V321" s="134">
        <v>198642.35</v>
      </c>
      <c r="W321" s="134">
        <v>226482.8</v>
      </c>
      <c r="X321" s="135">
        <v>-27840.449999999983</v>
      </c>
      <c r="Y321" s="136">
        <v>-0.12292522875909334</v>
      </c>
      <c r="Z321" s="139"/>
      <c r="AA321" s="140">
        <v>19844.16</v>
      </c>
      <c r="AB321" s="141"/>
      <c r="AC321" s="142">
        <v>18574.580000000002</v>
      </c>
      <c r="AD321" s="142">
        <v>18574.580000000002</v>
      </c>
      <c r="AE321" s="142">
        <v>10736.2</v>
      </c>
      <c r="AF321" s="142">
        <v>15961.79</v>
      </c>
      <c r="AG321" s="142">
        <v>15961.79</v>
      </c>
      <c r="AH321" s="142">
        <v>15961.79</v>
      </c>
      <c r="AI321" s="142">
        <v>15961.79</v>
      </c>
      <c r="AJ321" s="142">
        <v>15961.79</v>
      </c>
      <c r="AK321" s="142">
        <v>15961.79</v>
      </c>
      <c r="AL321" s="142">
        <v>15961.79</v>
      </c>
      <c r="AM321" s="142">
        <v>15961.79</v>
      </c>
      <c r="AN321" s="142">
        <v>15961.79</v>
      </c>
      <c r="AO321" s="141"/>
      <c r="AP321" s="142">
        <v>19452.66</v>
      </c>
      <c r="AQ321" s="142">
        <v>19452.66</v>
      </c>
      <c r="AR321" s="142">
        <v>16080.92</v>
      </c>
      <c r="AS321" s="142">
        <v>0</v>
      </c>
      <c r="AT321" s="142">
        <v>0</v>
      </c>
      <c r="AU321" s="142">
        <v>0</v>
      </c>
      <c r="AV321" s="142">
        <v>0</v>
      </c>
      <c r="AW321" s="142">
        <v>0</v>
      </c>
      <c r="AX321" s="142">
        <v>0</v>
      </c>
      <c r="AY321" s="142">
        <v>0</v>
      </c>
      <c r="AZ321" s="142">
        <v>0</v>
      </c>
      <c r="BA321" s="142">
        <v>0</v>
      </c>
    </row>
    <row r="322" spans="1:53" s="129" customFormat="1" outlineLevel="2">
      <c r="A322" s="129" t="s">
        <v>1046</v>
      </c>
      <c r="B322" s="130" t="s">
        <v>1047</v>
      </c>
      <c r="C322" s="131" t="s">
        <v>1048</v>
      </c>
      <c r="D322" s="132"/>
      <c r="E322" s="133"/>
      <c r="F322" s="134">
        <v>113149.45</v>
      </c>
      <c r="G322" s="134">
        <v>193880.52</v>
      </c>
      <c r="H322" s="135">
        <v>-80731.069999999992</v>
      </c>
      <c r="I322" s="136">
        <v>-0.41639598449601845</v>
      </c>
      <c r="J322" s="137"/>
      <c r="K322" s="134">
        <v>441248.46</v>
      </c>
      <c r="L322" s="134">
        <v>444224.11</v>
      </c>
      <c r="M322" s="135">
        <v>-2975.6499999999651</v>
      </c>
      <c r="N322" s="136">
        <v>-6.6985333146369862E-3</v>
      </c>
      <c r="O322" s="138"/>
      <c r="P322" s="137"/>
      <c r="Q322" s="134">
        <v>441248.46</v>
      </c>
      <c r="R322" s="134">
        <v>444224.11</v>
      </c>
      <c r="S322" s="135">
        <v>-2975.6499999999651</v>
      </c>
      <c r="T322" s="136">
        <v>-6.6985333146369862E-3</v>
      </c>
      <c r="U322" s="137"/>
      <c r="V322" s="134">
        <v>1786845.1</v>
      </c>
      <c r="W322" s="134">
        <v>1809341.54</v>
      </c>
      <c r="X322" s="135">
        <v>-22496.439999999944</v>
      </c>
      <c r="Y322" s="136">
        <v>-1.2433495557726455E-2</v>
      </c>
      <c r="Z322" s="139"/>
      <c r="AA322" s="140">
        <v>145306.43</v>
      </c>
      <c r="AB322" s="141"/>
      <c r="AC322" s="142">
        <v>120177.72</v>
      </c>
      <c r="AD322" s="142">
        <v>130165.87000000001</v>
      </c>
      <c r="AE322" s="142">
        <v>193880.52</v>
      </c>
      <c r="AF322" s="142">
        <v>132476.57</v>
      </c>
      <c r="AG322" s="142">
        <v>133372.23000000001</v>
      </c>
      <c r="AH322" s="142">
        <v>138735.53</v>
      </c>
      <c r="AI322" s="142">
        <v>136819.04999999999</v>
      </c>
      <c r="AJ322" s="142">
        <v>191509.89</v>
      </c>
      <c r="AK322" s="142">
        <v>163836.92000000001</v>
      </c>
      <c r="AL322" s="142">
        <v>128974.94</v>
      </c>
      <c r="AM322" s="142">
        <v>138344.56</v>
      </c>
      <c r="AN322" s="142">
        <v>181526.95</v>
      </c>
      <c r="AO322" s="141"/>
      <c r="AP322" s="142">
        <v>198869.4</v>
      </c>
      <c r="AQ322" s="142">
        <v>129229.61</v>
      </c>
      <c r="AR322" s="142">
        <v>113149.45</v>
      </c>
      <c r="AS322" s="142">
        <v>0</v>
      </c>
      <c r="AT322" s="142">
        <v>0</v>
      </c>
      <c r="AU322" s="142">
        <v>0</v>
      </c>
      <c r="AV322" s="142">
        <v>0</v>
      </c>
      <c r="AW322" s="142">
        <v>0</v>
      </c>
      <c r="AX322" s="142">
        <v>0</v>
      </c>
      <c r="AY322" s="142">
        <v>0</v>
      </c>
      <c r="AZ322" s="142">
        <v>0</v>
      </c>
      <c r="BA322" s="142">
        <v>0</v>
      </c>
    </row>
    <row r="323" spans="1:53" s="129" customFormat="1" outlineLevel="2">
      <c r="A323" s="129" t="s">
        <v>1049</v>
      </c>
      <c r="B323" s="130" t="s">
        <v>1050</v>
      </c>
      <c r="C323" s="131" t="s">
        <v>1051</v>
      </c>
      <c r="D323" s="132"/>
      <c r="E323" s="133"/>
      <c r="F323" s="134">
        <v>-1982.52</v>
      </c>
      <c r="G323" s="134">
        <v>1211.28</v>
      </c>
      <c r="H323" s="135">
        <v>-3193.8</v>
      </c>
      <c r="I323" s="136">
        <v>-2.6367148801268083</v>
      </c>
      <c r="J323" s="137"/>
      <c r="K323" s="134">
        <v>-1982.52</v>
      </c>
      <c r="L323" s="134">
        <v>1211.28</v>
      </c>
      <c r="M323" s="135">
        <v>-3193.8</v>
      </c>
      <c r="N323" s="136">
        <v>-2.6367148801268083</v>
      </c>
      <c r="O323" s="138"/>
      <c r="P323" s="137"/>
      <c r="Q323" s="134">
        <v>-1982.52</v>
      </c>
      <c r="R323" s="134">
        <v>1211.28</v>
      </c>
      <c r="S323" s="135">
        <v>-3193.8</v>
      </c>
      <c r="T323" s="136">
        <v>-2.6367148801268083</v>
      </c>
      <c r="U323" s="137"/>
      <c r="V323" s="134">
        <v>-1002.66</v>
      </c>
      <c r="W323" s="134">
        <v>-886.79000000000019</v>
      </c>
      <c r="X323" s="135">
        <v>-115.86999999999978</v>
      </c>
      <c r="Y323" s="136">
        <v>-0.13066227629991289</v>
      </c>
      <c r="Z323" s="139"/>
      <c r="AA323" s="140">
        <v>-2844.94</v>
      </c>
      <c r="AB323" s="141"/>
      <c r="AC323" s="142">
        <v>0</v>
      </c>
      <c r="AD323" s="142">
        <v>0</v>
      </c>
      <c r="AE323" s="142">
        <v>1211.28</v>
      </c>
      <c r="AF323" s="142">
        <v>0</v>
      </c>
      <c r="AG323" s="142">
        <v>0</v>
      </c>
      <c r="AH323" s="142">
        <v>635.95000000000005</v>
      </c>
      <c r="AI323" s="142">
        <v>0</v>
      </c>
      <c r="AJ323" s="142">
        <v>0</v>
      </c>
      <c r="AK323" s="142">
        <v>289.45999999999998</v>
      </c>
      <c r="AL323" s="142">
        <v>0</v>
      </c>
      <c r="AM323" s="142">
        <v>0</v>
      </c>
      <c r="AN323" s="142">
        <v>54.45</v>
      </c>
      <c r="AO323" s="141"/>
      <c r="AP323" s="142">
        <v>0</v>
      </c>
      <c r="AQ323" s="142">
        <v>0</v>
      </c>
      <c r="AR323" s="142">
        <v>-1982.52</v>
      </c>
      <c r="AS323" s="142">
        <v>0</v>
      </c>
      <c r="AT323" s="142">
        <v>0</v>
      </c>
      <c r="AU323" s="142">
        <v>0</v>
      </c>
      <c r="AV323" s="142">
        <v>0</v>
      </c>
      <c r="AW323" s="142">
        <v>0</v>
      </c>
      <c r="AX323" s="142">
        <v>0</v>
      </c>
      <c r="AY323" s="142">
        <v>0</v>
      </c>
      <c r="AZ323" s="142">
        <v>0</v>
      </c>
      <c r="BA323" s="142">
        <v>0</v>
      </c>
    </row>
    <row r="324" spans="1:53" s="129" customFormat="1" outlineLevel="2">
      <c r="A324" s="129" t="s">
        <v>1052</v>
      </c>
      <c r="B324" s="130" t="s">
        <v>1053</v>
      </c>
      <c r="C324" s="131" t="s">
        <v>1054</v>
      </c>
      <c r="D324" s="132"/>
      <c r="E324" s="133"/>
      <c r="F324" s="134">
        <v>261.12</v>
      </c>
      <c r="G324" s="134">
        <v>-501.42</v>
      </c>
      <c r="H324" s="135">
        <v>762.54</v>
      </c>
      <c r="I324" s="136">
        <v>1.5207610386502333</v>
      </c>
      <c r="J324" s="137"/>
      <c r="K324" s="134">
        <v>784.12</v>
      </c>
      <c r="L324" s="134">
        <v>526.5</v>
      </c>
      <c r="M324" s="135">
        <v>257.62</v>
      </c>
      <c r="N324" s="136">
        <v>0.48930674264007601</v>
      </c>
      <c r="O324" s="138"/>
      <c r="P324" s="137"/>
      <c r="Q324" s="134">
        <v>784.12</v>
      </c>
      <c r="R324" s="134">
        <v>526.5</v>
      </c>
      <c r="S324" s="135">
        <v>257.62</v>
      </c>
      <c r="T324" s="136">
        <v>0.48930674264007601</v>
      </c>
      <c r="U324" s="137"/>
      <c r="V324" s="134">
        <v>2363.62</v>
      </c>
      <c r="W324" s="134">
        <v>5467.05</v>
      </c>
      <c r="X324" s="135">
        <v>-3103.4300000000003</v>
      </c>
      <c r="Y324" s="136">
        <v>-0.56766080427287113</v>
      </c>
      <c r="Z324" s="139"/>
      <c r="AA324" s="140">
        <v>548.95000000000005</v>
      </c>
      <c r="AB324" s="141"/>
      <c r="AC324" s="142">
        <v>513.96</v>
      </c>
      <c r="AD324" s="142">
        <v>513.96</v>
      </c>
      <c r="AE324" s="142">
        <v>-501.42</v>
      </c>
      <c r="AF324" s="142">
        <v>175.5</v>
      </c>
      <c r="AG324" s="142">
        <v>175.5</v>
      </c>
      <c r="AH324" s="142">
        <v>175.5</v>
      </c>
      <c r="AI324" s="142">
        <v>175.5</v>
      </c>
      <c r="AJ324" s="142">
        <v>175.5</v>
      </c>
      <c r="AK324" s="142">
        <v>175.5</v>
      </c>
      <c r="AL324" s="142">
        <v>175.5</v>
      </c>
      <c r="AM324" s="142">
        <v>175.5</v>
      </c>
      <c r="AN324" s="142">
        <v>175.5</v>
      </c>
      <c r="AO324" s="141"/>
      <c r="AP324" s="142">
        <v>261.5</v>
      </c>
      <c r="AQ324" s="142">
        <v>261.5</v>
      </c>
      <c r="AR324" s="142">
        <v>261.12</v>
      </c>
      <c r="AS324" s="142">
        <v>0</v>
      </c>
      <c r="AT324" s="142">
        <v>0</v>
      </c>
      <c r="AU324" s="142">
        <v>0</v>
      </c>
      <c r="AV324" s="142">
        <v>0</v>
      </c>
      <c r="AW324" s="142">
        <v>0</v>
      </c>
      <c r="AX324" s="142">
        <v>0</v>
      </c>
      <c r="AY324" s="142">
        <v>0</v>
      </c>
      <c r="AZ324" s="142">
        <v>0</v>
      </c>
      <c r="BA324" s="142">
        <v>0</v>
      </c>
    </row>
    <row r="325" spans="1:53" s="129" customFormat="1" outlineLevel="2">
      <c r="A325" s="129" t="s">
        <v>1055</v>
      </c>
      <c r="B325" s="130" t="s">
        <v>1056</v>
      </c>
      <c r="C325" s="131" t="s">
        <v>1057</v>
      </c>
      <c r="D325" s="132"/>
      <c r="E325" s="133"/>
      <c r="F325" s="134">
        <v>-116981</v>
      </c>
      <c r="G325" s="134">
        <v>-65010</v>
      </c>
      <c r="H325" s="135">
        <v>-51971</v>
      </c>
      <c r="I325" s="136">
        <v>-0.79943085679126291</v>
      </c>
      <c r="J325" s="137"/>
      <c r="K325" s="134">
        <v>-116981</v>
      </c>
      <c r="L325" s="134">
        <v>-65010</v>
      </c>
      <c r="M325" s="135">
        <v>-51971</v>
      </c>
      <c r="N325" s="136">
        <v>-0.79943085679126291</v>
      </c>
      <c r="O325" s="138"/>
      <c r="P325" s="137"/>
      <c r="Q325" s="134">
        <v>-116981</v>
      </c>
      <c r="R325" s="134">
        <v>-65010</v>
      </c>
      <c r="S325" s="135">
        <v>-51971</v>
      </c>
      <c r="T325" s="136">
        <v>-0.79943085679126291</v>
      </c>
      <c r="U325" s="137"/>
      <c r="V325" s="134">
        <v>-116981</v>
      </c>
      <c r="W325" s="134">
        <v>-65010</v>
      </c>
      <c r="X325" s="135">
        <v>-51971</v>
      </c>
      <c r="Y325" s="136">
        <v>-0.79943085679126291</v>
      </c>
      <c r="Z325" s="139"/>
      <c r="AA325" s="140">
        <v>0</v>
      </c>
      <c r="AB325" s="141"/>
      <c r="AC325" s="142">
        <v>0</v>
      </c>
      <c r="AD325" s="142">
        <v>0</v>
      </c>
      <c r="AE325" s="142">
        <v>-65010</v>
      </c>
      <c r="AF325" s="142">
        <v>0</v>
      </c>
      <c r="AG325" s="142">
        <v>0</v>
      </c>
      <c r="AH325" s="142">
        <v>0</v>
      </c>
      <c r="AI325" s="142">
        <v>0</v>
      </c>
      <c r="AJ325" s="142">
        <v>0</v>
      </c>
      <c r="AK325" s="142">
        <v>0</v>
      </c>
      <c r="AL325" s="142">
        <v>0</v>
      </c>
      <c r="AM325" s="142">
        <v>0</v>
      </c>
      <c r="AN325" s="142">
        <v>0</v>
      </c>
      <c r="AO325" s="141"/>
      <c r="AP325" s="142">
        <v>0</v>
      </c>
      <c r="AQ325" s="142">
        <v>0</v>
      </c>
      <c r="AR325" s="142">
        <v>-116981</v>
      </c>
      <c r="AS325" s="142">
        <v>0</v>
      </c>
      <c r="AT325" s="142">
        <v>0</v>
      </c>
      <c r="AU325" s="142">
        <v>0</v>
      </c>
      <c r="AV325" s="142">
        <v>0</v>
      </c>
      <c r="AW325" s="142">
        <v>0</v>
      </c>
      <c r="AX325" s="142">
        <v>0</v>
      </c>
      <c r="AY325" s="142">
        <v>0</v>
      </c>
      <c r="AZ325" s="142">
        <v>0</v>
      </c>
      <c r="BA325" s="142">
        <v>0</v>
      </c>
    </row>
    <row r="326" spans="1:53" s="129" customFormat="1" outlineLevel="2">
      <c r="A326" s="129" t="s">
        <v>1058</v>
      </c>
      <c r="B326" s="130" t="s">
        <v>1059</v>
      </c>
      <c r="C326" s="131" t="s">
        <v>1060</v>
      </c>
      <c r="D326" s="132"/>
      <c r="E326" s="133"/>
      <c r="F326" s="134">
        <v>377.33</v>
      </c>
      <c r="G326" s="134">
        <v>36.79</v>
      </c>
      <c r="H326" s="135">
        <v>340.53999999999996</v>
      </c>
      <c r="I326" s="136">
        <v>9.2563196520793678</v>
      </c>
      <c r="J326" s="137"/>
      <c r="K326" s="134">
        <v>1064.75</v>
      </c>
      <c r="L326" s="134">
        <v>765.61</v>
      </c>
      <c r="M326" s="135">
        <v>299.14</v>
      </c>
      <c r="N326" s="136">
        <v>0.39072112433223177</v>
      </c>
      <c r="O326" s="138"/>
      <c r="P326" s="137"/>
      <c r="Q326" s="134">
        <v>1064.75</v>
      </c>
      <c r="R326" s="134">
        <v>765.61</v>
      </c>
      <c r="S326" s="135">
        <v>299.14</v>
      </c>
      <c r="T326" s="136">
        <v>0.39072112433223177</v>
      </c>
      <c r="U326" s="137"/>
      <c r="V326" s="134">
        <v>3361.55</v>
      </c>
      <c r="W326" s="134">
        <v>3770.8900000000003</v>
      </c>
      <c r="X326" s="135">
        <v>-409.34000000000015</v>
      </c>
      <c r="Y326" s="136">
        <v>-0.10855262285561236</v>
      </c>
      <c r="Z326" s="139"/>
      <c r="AA326" s="140">
        <v>333.92</v>
      </c>
      <c r="AB326" s="141"/>
      <c r="AC326" s="142">
        <v>364.41</v>
      </c>
      <c r="AD326" s="142">
        <v>364.41</v>
      </c>
      <c r="AE326" s="142">
        <v>36.79</v>
      </c>
      <c r="AF326" s="142">
        <v>255.20000000000002</v>
      </c>
      <c r="AG326" s="142">
        <v>255.20000000000002</v>
      </c>
      <c r="AH326" s="142">
        <v>255.20000000000002</v>
      </c>
      <c r="AI326" s="142">
        <v>255.20000000000002</v>
      </c>
      <c r="AJ326" s="142">
        <v>255.20000000000002</v>
      </c>
      <c r="AK326" s="142">
        <v>255.20000000000002</v>
      </c>
      <c r="AL326" s="142">
        <v>255.20000000000002</v>
      </c>
      <c r="AM326" s="142">
        <v>255.20000000000002</v>
      </c>
      <c r="AN326" s="142">
        <v>255.20000000000002</v>
      </c>
      <c r="AO326" s="141"/>
      <c r="AP326" s="142">
        <v>343.71</v>
      </c>
      <c r="AQ326" s="142">
        <v>343.71</v>
      </c>
      <c r="AR326" s="142">
        <v>377.33</v>
      </c>
      <c r="AS326" s="142">
        <v>0</v>
      </c>
      <c r="AT326" s="142">
        <v>0</v>
      </c>
      <c r="AU326" s="142">
        <v>0</v>
      </c>
      <c r="AV326" s="142">
        <v>0</v>
      </c>
      <c r="AW326" s="142">
        <v>0</v>
      </c>
      <c r="AX326" s="142">
        <v>0</v>
      </c>
      <c r="AY326" s="142">
        <v>0</v>
      </c>
      <c r="AZ326" s="142">
        <v>0</v>
      </c>
      <c r="BA326" s="142">
        <v>0</v>
      </c>
    </row>
    <row r="327" spans="1:53" s="129" customFormat="1" outlineLevel="2">
      <c r="A327" s="129" t="s">
        <v>1061</v>
      </c>
      <c r="B327" s="130" t="s">
        <v>1062</v>
      </c>
      <c r="C327" s="131" t="s">
        <v>1063</v>
      </c>
      <c r="D327" s="132"/>
      <c r="E327" s="133"/>
      <c r="F327" s="134">
        <v>-339968.92</v>
      </c>
      <c r="G327" s="134">
        <v>-240807.2</v>
      </c>
      <c r="H327" s="135">
        <v>-99161.719999999972</v>
      </c>
      <c r="I327" s="136">
        <v>-0.41178885016727063</v>
      </c>
      <c r="J327" s="137"/>
      <c r="K327" s="134">
        <v>-996402.74</v>
      </c>
      <c r="L327" s="134">
        <v>-744838.62</v>
      </c>
      <c r="M327" s="135">
        <v>-251564.12</v>
      </c>
      <c r="N327" s="136">
        <v>-0.33774312078500979</v>
      </c>
      <c r="O327" s="138"/>
      <c r="P327" s="137"/>
      <c r="Q327" s="134">
        <v>-996402.74</v>
      </c>
      <c r="R327" s="134">
        <v>-744838.62</v>
      </c>
      <c r="S327" s="135">
        <v>-251564.12</v>
      </c>
      <c r="T327" s="136">
        <v>-0.33774312078500979</v>
      </c>
      <c r="U327" s="137"/>
      <c r="V327" s="134">
        <v>-3230918.5999999996</v>
      </c>
      <c r="W327" s="134">
        <v>-3566508.72</v>
      </c>
      <c r="X327" s="135">
        <v>335590.12000000058</v>
      </c>
      <c r="Y327" s="136">
        <v>9.4094854757568222E-2</v>
      </c>
      <c r="Z327" s="139"/>
      <c r="AA327" s="140">
        <v>-313518.90000000002</v>
      </c>
      <c r="AB327" s="141"/>
      <c r="AC327" s="142">
        <v>-252015.71</v>
      </c>
      <c r="AD327" s="142">
        <v>-252015.71</v>
      </c>
      <c r="AE327" s="142">
        <v>-240807.2</v>
      </c>
      <c r="AF327" s="142">
        <v>-248279.54</v>
      </c>
      <c r="AG327" s="142">
        <v>-248279.54</v>
      </c>
      <c r="AH327" s="142">
        <v>-248279.54</v>
      </c>
      <c r="AI327" s="142">
        <v>-248279.54</v>
      </c>
      <c r="AJ327" s="142">
        <v>-248279.54</v>
      </c>
      <c r="AK327" s="142">
        <v>-248279.54</v>
      </c>
      <c r="AL327" s="142">
        <v>-248279.54</v>
      </c>
      <c r="AM327" s="142">
        <v>-248279.54</v>
      </c>
      <c r="AN327" s="142">
        <v>-248279.54</v>
      </c>
      <c r="AO327" s="141"/>
      <c r="AP327" s="142">
        <v>-328216.91000000003</v>
      </c>
      <c r="AQ327" s="142">
        <v>-328216.91000000003</v>
      </c>
      <c r="AR327" s="142">
        <v>-339968.92</v>
      </c>
      <c r="AS327" s="142">
        <v>0</v>
      </c>
      <c r="AT327" s="142">
        <v>0</v>
      </c>
      <c r="AU327" s="142">
        <v>0</v>
      </c>
      <c r="AV327" s="142">
        <v>0</v>
      </c>
      <c r="AW327" s="142">
        <v>0</v>
      </c>
      <c r="AX327" s="142">
        <v>0</v>
      </c>
      <c r="AY327" s="142">
        <v>0</v>
      </c>
      <c r="AZ327" s="142">
        <v>0</v>
      </c>
      <c r="BA327" s="142">
        <v>0</v>
      </c>
    </row>
    <row r="328" spans="1:53" s="129" customFormat="1" outlineLevel="2">
      <c r="A328" s="129" t="s">
        <v>1064</v>
      </c>
      <c r="B328" s="130" t="s">
        <v>1065</v>
      </c>
      <c r="C328" s="131" t="s">
        <v>1066</v>
      </c>
      <c r="D328" s="132"/>
      <c r="E328" s="133"/>
      <c r="F328" s="134">
        <v>-81083.12</v>
      </c>
      <c r="G328" s="134">
        <v>-96665.33</v>
      </c>
      <c r="H328" s="135">
        <v>15582.210000000006</v>
      </c>
      <c r="I328" s="136">
        <v>0.16119750483446346</v>
      </c>
      <c r="J328" s="137"/>
      <c r="K328" s="134">
        <v>-268443.98</v>
      </c>
      <c r="L328" s="134">
        <v>-217948.18</v>
      </c>
      <c r="M328" s="135">
        <v>-50495.799999999988</v>
      </c>
      <c r="N328" s="136">
        <v>-0.23168718362318966</v>
      </c>
      <c r="O328" s="138"/>
      <c r="P328" s="137"/>
      <c r="Q328" s="134">
        <v>-268443.98</v>
      </c>
      <c r="R328" s="134">
        <v>-217948.18</v>
      </c>
      <c r="S328" s="135">
        <v>-50495.799999999988</v>
      </c>
      <c r="T328" s="136">
        <v>-0.23168718362318966</v>
      </c>
      <c r="U328" s="137"/>
      <c r="V328" s="134">
        <v>-910543.73</v>
      </c>
      <c r="W328" s="134">
        <v>-806995.60000000009</v>
      </c>
      <c r="X328" s="135">
        <v>-103548.12999999989</v>
      </c>
      <c r="Y328" s="136">
        <v>-0.12831312834915071</v>
      </c>
      <c r="Z328" s="139"/>
      <c r="AA328" s="140">
        <v>-58040.06</v>
      </c>
      <c r="AB328" s="141"/>
      <c r="AC328" s="142">
        <v>-53237.18</v>
      </c>
      <c r="AD328" s="142">
        <v>-68045.67</v>
      </c>
      <c r="AE328" s="142">
        <v>-96665.33</v>
      </c>
      <c r="AF328" s="142">
        <v>-56614.130000000005</v>
      </c>
      <c r="AG328" s="142">
        <v>-75334.59</v>
      </c>
      <c r="AH328" s="142">
        <v>-59681.58</v>
      </c>
      <c r="AI328" s="142">
        <v>-65234.61</v>
      </c>
      <c r="AJ328" s="142">
        <v>-109779.25</v>
      </c>
      <c r="AK328" s="142">
        <v>-70014.070000000007</v>
      </c>
      <c r="AL328" s="142">
        <v>-69876.800000000003</v>
      </c>
      <c r="AM328" s="142">
        <v>-70377.900000000009</v>
      </c>
      <c r="AN328" s="142">
        <v>-65186.82</v>
      </c>
      <c r="AO328" s="141"/>
      <c r="AP328" s="142">
        <v>-108111.8</v>
      </c>
      <c r="AQ328" s="142">
        <v>-79249.06</v>
      </c>
      <c r="AR328" s="142">
        <v>-81083.12</v>
      </c>
      <c r="AS328" s="142">
        <v>0</v>
      </c>
      <c r="AT328" s="142">
        <v>0</v>
      </c>
      <c r="AU328" s="142">
        <v>0</v>
      </c>
      <c r="AV328" s="142">
        <v>0</v>
      </c>
      <c r="AW328" s="142">
        <v>0</v>
      </c>
      <c r="AX328" s="142">
        <v>0</v>
      </c>
      <c r="AY328" s="142">
        <v>0</v>
      </c>
      <c r="AZ328" s="142">
        <v>0</v>
      </c>
      <c r="BA328" s="142">
        <v>0</v>
      </c>
    </row>
    <row r="329" spans="1:53" s="129" customFormat="1" outlineLevel="2">
      <c r="A329" s="129" t="s">
        <v>1067</v>
      </c>
      <c r="B329" s="130" t="s">
        <v>1068</v>
      </c>
      <c r="C329" s="131" t="s">
        <v>1069</v>
      </c>
      <c r="D329" s="132"/>
      <c r="E329" s="133"/>
      <c r="F329" s="134">
        <v>-173361.36000000002</v>
      </c>
      <c r="G329" s="134">
        <v>-229792.86000000002</v>
      </c>
      <c r="H329" s="135">
        <v>56431.5</v>
      </c>
      <c r="I329" s="136">
        <v>0.24557551527057889</v>
      </c>
      <c r="J329" s="137"/>
      <c r="K329" s="134">
        <v>-573252.57000000007</v>
      </c>
      <c r="L329" s="134">
        <v>-519029.9</v>
      </c>
      <c r="M329" s="135">
        <v>-54222.670000000042</v>
      </c>
      <c r="N329" s="136">
        <v>-0.10446926082678482</v>
      </c>
      <c r="O329" s="138"/>
      <c r="P329" s="137"/>
      <c r="Q329" s="134">
        <v>-573252.57000000007</v>
      </c>
      <c r="R329" s="134">
        <v>-519029.9</v>
      </c>
      <c r="S329" s="135">
        <v>-54222.670000000042</v>
      </c>
      <c r="T329" s="136">
        <v>-0.10446926082678482</v>
      </c>
      <c r="U329" s="137"/>
      <c r="V329" s="134">
        <v>-2183195.71</v>
      </c>
      <c r="W329" s="134">
        <v>-2001925.5699999998</v>
      </c>
      <c r="X329" s="135">
        <v>-181270.14000000013</v>
      </c>
      <c r="Y329" s="136">
        <v>-9.0547891847947246E-2</v>
      </c>
      <c r="Z329" s="139"/>
      <c r="AA329" s="140">
        <v>-148597.19</v>
      </c>
      <c r="AB329" s="141"/>
      <c r="AC329" s="142">
        <v>-126683.02</v>
      </c>
      <c r="AD329" s="142">
        <v>-162554.01999999999</v>
      </c>
      <c r="AE329" s="142">
        <v>-229792.86000000002</v>
      </c>
      <c r="AF329" s="142">
        <v>-142845.44</v>
      </c>
      <c r="AG329" s="142">
        <v>-192309.6</v>
      </c>
      <c r="AH329" s="142">
        <v>-151855.31</v>
      </c>
      <c r="AI329" s="142">
        <v>-161867.43</v>
      </c>
      <c r="AJ329" s="142">
        <v>-273555.34000000003</v>
      </c>
      <c r="AK329" s="142">
        <v>-174945.26</v>
      </c>
      <c r="AL329" s="142">
        <v>-174497.64</v>
      </c>
      <c r="AM329" s="142">
        <v>-174738.71</v>
      </c>
      <c r="AN329" s="142">
        <v>-163328.41</v>
      </c>
      <c r="AO329" s="141"/>
      <c r="AP329" s="142">
        <v>-230939.83000000002</v>
      </c>
      <c r="AQ329" s="142">
        <v>-168951.38</v>
      </c>
      <c r="AR329" s="142">
        <v>-173361.36000000002</v>
      </c>
      <c r="AS329" s="142">
        <v>0</v>
      </c>
      <c r="AT329" s="142">
        <v>0</v>
      </c>
      <c r="AU329" s="142">
        <v>0</v>
      </c>
      <c r="AV329" s="142">
        <v>0</v>
      </c>
      <c r="AW329" s="142">
        <v>0</v>
      </c>
      <c r="AX329" s="142">
        <v>0</v>
      </c>
      <c r="AY329" s="142">
        <v>0</v>
      </c>
      <c r="AZ329" s="142">
        <v>0</v>
      </c>
      <c r="BA329" s="142">
        <v>0</v>
      </c>
    </row>
    <row r="330" spans="1:53" s="129" customFormat="1" outlineLevel="2">
      <c r="A330" s="129" t="s">
        <v>1070</v>
      </c>
      <c r="B330" s="130" t="s">
        <v>1071</v>
      </c>
      <c r="C330" s="131" t="s">
        <v>1072</v>
      </c>
      <c r="D330" s="132"/>
      <c r="E330" s="133"/>
      <c r="F330" s="134">
        <v>-54986.35</v>
      </c>
      <c r="G330" s="134">
        <v>-78244.55</v>
      </c>
      <c r="H330" s="135">
        <v>23258.200000000004</v>
      </c>
      <c r="I330" s="136">
        <v>0.297250096013077</v>
      </c>
      <c r="J330" s="137"/>
      <c r="K330" s="134">
        <v>-183453.05000000002</v>
      </c>
      <c r="L330" s="134">
        <v>-176069.77</v>
      </c>
      <c r="M330" s="135">
        <v>-7383.2800000000279</v>
      </c>
      <c r="N330" s="136">
        <v>-4.1933831117062448E-2</v>
      </c>
      <c r="O330" s="138"/>
      <c r="P330" s="137"/>
      <c r="Q330" s="134">
        <v>-183453.05000000002</v>
      </c>
      <c r="R330" s="134">
        <v>-176069.77</v>
      </c>
      <c r="S330" s="135">
        <v>-7383.2800000000279</v>
      </c>
      <c r="T330" s="136">
        <v>-4.1933831117062448E-2</v>
      </c>
      <c r="U330" s="137"/>
      <c r="V330" s="134">
        <v>-694603.19000000006</v>
      </c>
      <c r="W330" s="134">
        <v>-677726.87</v>
      </c>
      <c r="X330" s="135">
        <v>-16876.320000000065</v>
      </c>
      <c r="Y330" s="136">
        <v>-2.4901358861572163E-2</v>
      </c>
      <c r="Z330" s="139"/>
      <c r="AA330" s="140">
        <v>-47127.28</v>
      </c>
      <c r="AB330" s="141"/>
      <c r="AC330" s="142">
        <v>-41544.94</v>
      </c>
      <c r="AD330" s="142">
        <v>-56280.28</v>
      </c>
      <c r="AE330" s="142">
        <v>-78244.55</v>
      </c>
      <c r="AF330" s="142">
        <v>-44982.54</v>
      </c>
      <c r="AG330" s="142">
        <v>-51547.32</v>
      </c>
      <c r="AH330" s="142">
        <v>-47475.31</v>
      </c>
      <c r="AI330" s="142">
        <v>-47992.88</v>
      </c>
      <c r="AJ330" s="142">
        <v>-75773.39</v>
      </c>
      <c r="AK330" s="142">
        <v>-64913.760000000002</v>
      </c>
      <c r="AL330" s="142">
        <v>-57084.130000000005</v>
      </c>
      <c r="AM330" s="142">
        <v>-56782.04</v>
      </c>
      <c r="AN330" s="142">
        <v>-64598.770000000004</v>
      </c>
      <c r="AO330" s="141"/>
      <c r="AP330" s="142">
        <v>-75006.67</v>
      </c>
      <c r="AQ330" s="142">
        <v>-53460.03</v>
      </c>
      <c r="AR330" s="142">
        <v>-54986.35</v>
      </c>
      <c r="AS330" s="142">
        <v>0</v>
      </c>
      <c r="AT330" s="142">
        <v>0</v>
      </c>
      <c r="AU330" s="142">
        <v>0</v>
      </c>
      <c r="AV330" s="142">
        <v>0</v>
      </c>
      <c r="AW330" s="142">
        <v>0</v>
      </c>
      <c r="AX330" s="142">
        <v>0</v>
      </c>
      <c r="AY330" s="142">
        <v>0</v>
      </c>
      <c r="AZ330" s="142">
        <v>0</v>
      </c>
      <c r="BA330" s="142">
        <v>0</v>
      </c>
    </row>
    <row r="331" spans="1:53" s="129" customFormat="1" outlineLevel="2">
      <c r="A331" s="129" t="s">
        <v>1073</v>
      </c>
      <c r="B331" s="130" t="s">
        <v>1074</v>
      </c>
      <c r="C331" s="131" t="s">
        <v>1075</v>
      </c>
      <c r="D331" s="132"/>
      <c r="E331" s="133"/>
      <c r="F331" s="134">
        <v>-13270.85</v>
      </c>
      <c r="G331" s="134">
        <v>-18303.8</v>
      </c>
      <c r="H331" s="135">
        <v>5032.9499999999989</v>
      </c>
      <c r="I331" s="136">
        <v>0.27496749308886675</v>
      </c>
      <c r="J331" s="137"/>
      <c r="K331" s="134">
        <v>-43937.66</v>
      </c>
      <c r="L331" s="134">
        <v>-41360.1</v>
      </c>
      <c r="M331" s="135">
        <v>-2577.5600000000049</v>
      </c>
      <c r="N331" s="136">
        <v>-6.2319965377259846E-2</v>
      </c>
      <c r="O331" s="138"/>
      <c r="P331" s="137"/>
      <c r="Q331" s="134">
        <v>-43937.66</v>
      </c>
      <c r="R331" s="134">
        <v>-41360.1</v>
      </c>
      <c r="S331" s="135">
        <v>-2577.5600000000049</v>
      </c>
      <c r="T331" s="136">
        <v>-6.2319965377259846E-2</v>
      </c>
      <c r="U331" s="137"/>
      <c r="V331" s="134">
        <v>-147257.09000000003</v>
      </c>
      <c r="W331" s="134">
        <v>-140210.72</v>
      </c>
      <c r="X331" s="135">
        <v>-7046.3700000000244</v>
      </c>
      <c r="Y331" s="136">
        <v>-5.0255572469779942E-2</v>
      </c>
      <c r="Z331" s="139"/>
      <c r="AA331" s="140">
        <v>-10992.48</v>
      </c>
      <c r="AB331" s="141"/>
      <c r="AC331" s="142">
        <v>-10093.14</v>
      </c>
      <c r="AD331" s="142">
        <v>-12963.16</v>
      </c>
      <c r="AE331" s="142">
        <v>-18303.8</v>
      </c>
      <c r="AF331" s="142">
        <v>-8935.57</v>
      </c>
      <c r="AG331" s="142">
        <v>-12479.24</v>
      </c>
      <c r="AH331" s="142">
        <v>-9653.85</v>
      </c>
      <c r="AI331" s="142">
        <v>-10325.050000000001</v>
      </c>
      <c r="AJ331" s="142">
        <v>-17581.45</v>
      </c>
      <c r="AK331" s="142">
        <v>-11298.41</v>
      </c>
      <c r="AL331" s="142">
        <v>-11265.15</v>
      </c>
      <c r="AM331" s="142">
        <v>-11185.87</v>
      </c>
      <c r="AN331" s="142">
        <v>-10594.84</v>
      </c>
      <c r="AO331" s="141"/>
      <c r="AP331" s="142">
        <v>-17713.09</v>
      </c>
      <c r="AQ331" s="142">
        <v>-12953.720000000001</v>
      </c>
      <c r="AR331" s="142">
        <v>-13270.85</v>
      </c>
      <c r="AS331" s="142">
        <v>0</v>
      </c>
      <c r="AT331" s="142">
        <v>0</v>
      </c>
      <c r="AU331" s="142">
        <v>0</v>
      </c>
      <c r="AV331" s="142">
        <v>0</v>
      </c>
      <c r="AW331" s="142">
        <v>0</v>
      </c>
      <c r="AX331" s="142">
        <v>0</v>
      </c>
      <c r="AY331" s="142">
        <v>0</v>
      </c>
      <c r="AZ331" s="142">
        <v>0</v>
      </c>
      <c r="BA331" s="142">
        <v>0</v>
      </c>
    </row>
    <row r="332" spans="1:53" s="129" customFormat="1" outlineLevel="2">
      <c r="A332" s="129" t="s">
        <v>1076</v>
      </c>
      <c r="B332" s="130" t="s">
        <v>1077</v>
      </c>
      <c r="C332" s="131" t="s">
        <v>1078</v>
      </c>
      <c r="D332" s="132"/>
      <c r="E332" s="133"/>
      <c r="F332" s="134">
        <v>-57748.15</v>
      </c>
      <c r="G332" s="134">
        <v>-56409.82</v>
      </c>
      <c r="H332" s="135">
        <v>-1338.3300000000017</v>
      </c>
      <c r="I332" s="136">
        <v>-2.3725124455281046E-2</v>
      </c>
      <c r="J332" s="137"/>
      <c r="K332" s="134">
        <v>-182125.19</v>
      </c>
      <c r="L332" s="134">
        <v>-119655.37</v>
      </c>
      <c r="M332" s="135">
        <v>-62469.820000000007</v>
      </c>
      <c r="N332" s="136">
        <v>-0.52208120705322303</v>
      </c>
      <c r="O332" s="138"/>
      <c r="P332" s="137"/>
      <c r="Q332" s="134">
        <v>-182125.19</v>
      </c>
      <c r="R332" s="134">
        <v>-119655.37</v>
      </c>
      <c r="S332" s="135">
        <v>-62469.820000000007</v>
      </c>
      <c r="T332" s="136">
        <v>-0.52208120705322303</v>
      </c>
      <c r="U332" s="137"/>
      <c r="V332" s="134">
        <v>-570665.59000000008</v>
      </c>
      <c r="W332" s="134">
        <v>-481307.28</v>
      </c>
      <c r="X332" s="135">
        <v>-89358.310000000056</v>
      </c>
      <c r="Y332" s="136">
        <v>-0.18565750761135391</v>
      </c>
      <c r="Z332" s="139"/>
      <c r="AA332" s="140">
        <v>-31498.240000000002</v>
      </c>
      <c r="AB332" s="141"/>
      <c r="AC332" s="142">
        <v>-31396.5</v>
      </c>
      <c r="AD332" s="142">
        <v>-31849.05</v>
      </c>
      <c r="AE332" s="142">
        <v>-56409.82</v>
      </c>
      <c r="AF332" s="142">
        <v>-35585.760000000002</v>
      </c>
      <c r="AG332" s="142">
        <v>-35101.01</v>
      </c>
      <c r="AH332" s="142">
        <v>-37479.78</v>
      </c>
      <c r="AI332" s="142">
        <v>-30885.55</v>
      </c>
      <c r="AJ332" s="142">
        <v>-59125.18</v>
      </c>
      <c r="AK332" s="142">
        <v>-41374.11</v>
      </c>
      <c r="AL332" s="142">
        <v>-47776.82</v>
      </c>
      <c r="AM332" s="142">
        <v>-49313.440000000002</v>
      </c>
      <c r="AN332" s="142">
        <v>-51898.75</v>
      </c>
      <c r="AO332" s="141"/>
      <c r="AP332" s="142">
        <v>-65526.79</v>
      </c>
      <c r="AQ332" s="142">
        <v>-58850.25</v>
      </c>
      <c r="AR332" s="142">
        <v>-57748.15</v>
      </c>
      <c r="AS332" s="142">
        <v>0</v>
      </c>
      <c r="AT332" s="142">
        <v>0</v>
      </c>
      <c r="AU332" s="142">
        <v>0</v>
      </c>
      <c r="AV332" s="142">
        <v>0</v>
      </c>
      <c r="AW332" s="142">
        <v>0</v>
      </c>
      <c r="AX332" s="142">
        <v>0</v>
      </c>
      <c r="AY332" s="142">
        <v>0</v>
      </c>
      <c r="AZ332" s="142">
        <v>0</v>
      </c>
      <c r="BA332" s="142">
        <v>0</v>
      </c>
    </row>
    <row r="333" spans="1:53" s="129" customFormat="1" outlineLevel="2">
      <c r="A333" s="129" t="s">
        <v>1079</v>
      </c>
      <c r="B333" s="130" t="s">
        <v>1080</v>
      </c>
      <c r="C333" s="131" t="s">
        <v>1081</v>
      </c>
      <c r="D333" s="132"/>
      <c r="E333" s="133"/>
      <c r="F333" s="134">
        <v>-46659.020000000004</v>
      </c>
      <c r="G333" s="134">
        <v>167074.28</v>
      </c>
      <c r="H333" s="135">
        <v>-213733.3</v>
      </c>
      <c r="I333" s="136">
        <v>-1.2792711122262503</v>
      </c>
      <c r="J333" s="137"/>
      <c r="K333" s="134">
        <v>21418.78</v>
      </c>
      <c r="L333" s="134">
        <v>47507.19</v>
      </c>
      <c r="M333" s="135">
        <v>-26088.410000000003</v>
      </c>
      <c r="N333" s="136">
        <v>-0.54914656076269719</v>
      </c>
      <c r="O333" s="138"/>
      <c r="P333" s="137"/>
      <c r="Q333" s="134">
        <v>21418.78</v>
      </c>
      <c r="R333" s="134">
        <v>47507.19</v>
      </c>
      <c r="S333" s="135">
        <v>-26088.410000000003</v>
      </c>
      <c r="T333" s="136">
        <v>-0.54914656076269719</v>
      </c>
      <c r="U333" s="137"/>
      <c r="V333" s="134">
        <v>-56498.3</v>
      </c>
      <c r="W333" s="134">
        <v>-17641.47</v>
      </c>
      <c r="X333" s="135">
        <v>-38856.83</v>
      </c>
      <c r="Y333" s="136">
        <v>-2.2025845918735798</v>
      </c>
      <c r="Z333" s="139"/>
      <c r="AA333" s="140">
        <v>-3572.35</v>
      </c>
      <c r="AB333" s="141"/>
      <c r="AC333" s="142">
        <v>-134165.59</v>
      </c>
      <c r="AD333" s="142">
        <v>14598.5</v>
      </c>
      <c r="AE333" s="142">
        <v>167074.28</v>
      </c>
      <c r="AF333" s="142">
        <v>-37448.090000000004</v>
      </c>
      <c r="AG333" s="142">
        <v>-26865.040000000001</v>
      </c>
      <c r="AH333" s="142">
        <v>-9526.68</v>
      </c>
      <c r="AI333" s="142">
        <v>-68722.100000000006</v>
      </c>
      <c r="AJ333" s="142">
        <v>134946.19</v>
      </c>
      <c r="AK333" s="142">
        <v>-20558.150000000001</v>
      </c>
      <c r="AL333" s="142">
        <v>-57249.1</v>
      </c>
      <c r="AM333" s="142">
        <v>38929.020000000004</v>
      </c>
      <c r="AN333" s="142">
        <v>-31423.13</v>
      </c>
      <c r="AO333" s="141"/>
      <c r="AP333" s="142">
        <v>64514.01</v>
      </c>
      <c r="AQ333" s="142">
        <v>3563.79</v>
      </c>
      <c r="AR333" s="142">
        <v>-46659.020000000004</v>
      </c>
      <c r="AS333" s="142">
        <v>156098.95000000001</v>
      </c>
      <c r="AT333" s="142">
        <v>0</v>
      </c>
      <c r="AU333" s="142">
        <v>0</v>
      </c>
      <c r="AV333" s="142">
        <v>0</v>
      </c>
      <c r="AW333" s="142">
        <v>0</v>
      </c>
      <c r="AX333" s="142">
        <v>0</v>
      </c>
      <c r="AY333" s="142">
        <v>0</v>
      </c>
      <c r="AZ333" s="142">
        <v>0</v>
      </c>
      <c r="BA333" s="142">
        <v>0</v>
      </c>
    </row>
    <row r="334" spans="1:53" s="129" customFormat="1" outlineLevel="2">
      <c r="A334" s="129" t="s">
        <v>1082</v>
      </c>
      <c r="B334" s="130" t="s">
        <v>1083</v>
      </c>
      <c r="C334" s="131" t="s">
        <v>1084</v>
      </c>
      <c r="D334" s="132"/>
      <c r="E334" s="133"/>
      <c r="F334" s="134">
        <v>18051.68</v>
      </c>
      <c r="G334" s="134">
        <v>18051.68</v>
      </c>
      <c r="H334" s="135">
        <v>0</v>
      </c>
      <c r="I334" s="136">
        <v>0</v>
      </c>
      <c r="J334" s="137"/>
      <c r="K334" s="134">
        <v>54155.040000000001</v>
      </c>
      <c r="L334" s="134">
        <v>54155.040000000001</v>
      </c>
      <c r="M334" s="135">
        <v>0</v>
      </c>
      <c r="N334" s="136">
        <v>0</v>
      </c>
      <c r="O334" s="138"/>
      <c r="P334" s="137"/>
      <c r="Q334" s="134">
        <v>54155.040000000001</v>
      </c>
      <c r="R334" s="134">
        <v>54155.040000000001</v>
      </c>
      <c r="S334" s="135">
        <v>0</v>
      </c>
      <c r="T334" s="136">
        <v>0</v>
      </c>
      <c r="U334" s="137"/>
      <c r="V334" s="134">
        <v>216620.16</v>
      </c>
      <c r="W334" s="134">
        <v>216620.16</v>
      </c>
      <c r="X334" s="135">
        <v>0</v>
      </c>
      <c r="Y334" s="136">
        <v>0</v>
      </c>
      <c r="Z334" s="139"/>
      <c r="AA334" s="140">
        <v>18051.68</v>
      </c>
      <c r="AB334" s="141"/>
      <c r="AC334" s="142">
        <v>18051.68</v>
      </c>
      <c r="AD334" s="142">
        <v>18051.68</v>
      </c>
      <c r="AE334" s="142">
        <v>18051.68</v>
      </c>
      <c r="AF334" s="142">
        <v>18051.68</v>
      </c>
      <c r="AG334" s="142">
        <v>18051.68</v>
      </c>
      <c r="AH334" s="142">
        <v>18051.68</v>
      </c>
      <c r="AI334" s="142">
        <v>18051.68</v>
      </c>
      <c r="AJ334" s="142">
        <v>18051.68</v>
      </c>
      <c r="AK334" s="142">
        <v>18051.68</v>
      </c>
      <c r="AL334" s="142">
        <v>18051.68</v>
      </c>
      <c r="AM334" s="142">
        <v>18051.68</v>
      </c>
      <c r="AN334" s="142">
        <v>18051.68</v>
      </c>
      <c r="AO334" s="141"/>
      <c r="AP334" s="142">
        <v>18051.68</v>
      </c>
      <c r="AQ334" s="142">
        <v>18051.68</v>
      </c>
      <c r="AR334" s="142">
        <v>18051.68</v>
      </c>
      <c r="AS334" s="142">
        <v>0</v>
      </c>
      <c r="AT334" s="142">
        <v>0</v>
      </c>
      <c r="AU334" s="142">
        <v>0</v>
      </c>
      <c r="AV334" s="142">
        <v>0</v>
      </c>
      <c r="AW334" s="142">
        <v>0</v>
      </c>
      <c r="AX334" s="142">
        <v>0</v>
      </c>
      <c r="AY334" s="142">
        <v>0</v>
      </c>
      <c r="AZ334" s="142">
        <v>0</v>
      </c>
      <c r="BA334" s="142">
        <v>0</v>
      </c>
    </row>
    <row r="335" spans="1:53" s="129" customFormat="1" outlineLevel="2">
      <c r="A335" s="129" t="s">
        <v>1085</v>
      </c>
      <c r="B335" s="130" t="s">
        <v>1086</v>
      </c>
      <c r="C335" s="131" t="s">
        <v>1087</v>
      </c>
      <c r="D335" s="132"/>
      <c r="E335" s="133"/>
      <c r="F335" s="134">
        <v>-23765.66</v>
      </c>
      <c r="G335" s="134">
        <v>-30969.18</v>
      </c>
      <c r="H335" s="135">
        <v>7203.52</v>
      </c>
      <c r="I335" s="136">
        <v>0.23260286517111531</v>
      </c>
      <c r="J335" s="137"/>
      <c r="K335" s="134">
        <v>-18550.5</v>
      </c>
      <c r="L335" s="134">
        <v>-210018.5</v>
      </c>
      <c r="M335" s="135">
        <v>191468</v>
      </c>
      <c r="N335" s="136">
        <v>0.91167206698457515</v>
      </c>
      <c r="O335" s="138"/>
      <c r="P335" s="137"/>
      <c r="Q335" s="134">
        <v>-18550.5</v>
      </c>
      <c r="R335" s="134">
        <v>-210018.5</v>
      </c>
      <c r="S335" s="135">
        <v>191468</v>
      </c>
      <c r="T335" s="136">
        <v>0.91167206698457515</v>
      </c>
      <c r="U335" s="137"/>
      <c r="V335" s="134">
        <v>-648605.94000000006</v>
      </c>
      <c r="W335" s="134">
        <v>-430232.30000000005</v>
      </c>
      <c r="X335" s="135">
        <v>-218373.64</v>
      </c>
      <c r="Y335" s="136">
        <v>-0.50757146778612394</v>
      </c>
      <c r="Z335" s="139"/>
      <c r="AA335" s="140">
        <v>-24468.2</v>
      </c>
      <c r="AB335" s="141"/>
      <c r="AC335" s="142">
        <v>-89524.66</v>
      </c>
      <c r="AD335" s="142">
        <v>-89524.66</v>
      </c>
      <c r="AE335" s="142">
        <v>-30969.18</v>
      </c>
      <c r="AF335" s="142">
        <v>-70006.16</v>
      </c>
      <c r="AG335" s="142">
        <v>-70006.16</v>
      </c>
      <c r="AH335" s="142">
        <v>-70006.16</v>
      </c>
      <c r="AI335" s="142">
        <v>-70006.16</v>
      </c>
      <c r="AJ335" s="142">
        <v>-70006.16</v>
      </c>
      <c r="AK335" s="142">
        <v>-70006.16</v>
      </c>
      <c r="AL335" s="142">
        <v>-70006.16</v>
      </c>
      <c r="AM335" s="142">
        <v>-70006.16</v>
      </c>
      <c r="AN335" s="142">
        <v>-70006.16</v>
      </c>
      <c r="AO335" s="141"/>
      <c r="AP335" s="142">
        <v>2607.58</v>
      </c>
      <c r="AQ335" s="142">
        <v>2607.58</v>
      </c>
      <c r="AR335" s="142">
        <v>-23765.66</v>
      </c>
      <c r="AS335" s="142">
        <v>0</v>
      </c>
      <c r="AT335" s="142">
        <v>0</v>
      </c>
      <c r="AU335" s="142">
        <v>0</v>
      </c>
      <c r="AV335" s="142">
        <v>0</v>
      </c>
      <c r="AW335" s="142">
        <v>0</v>
      </c>
      <c r="AX335" s="142">
        <v>0</v>
      </c>
      <c r="AY335" s="142">
        <v>0</v>
      </c>
      <c r="AZ335" s="142">
        <v>0</v>
      </c>
      <c r="BA335" s="142">
        <v>0</v>
      </c>
    </row>
    <row r="336" spans="1:53" s="129" customFormat="1" outlineLevel="2">
      <c r="A336" s="129" t="s">
        <v>1088</v>
      </c>
      <c r="B336" s="130" t="s">
        <v>1089</v>
      </c>
      <c r="C336" s="131" t="s">
        <v>1090</v>
      </c>
      <c r="D336" s="132"/>
      <c r="E336" s="133"/>
      <c r="F336" s="134">
        <v>10640.43</v>
      </c>
      <c r="G336" s="134">
        <v>10269.94</v>
      </c>
      <c r="H336" s="135">
        <v>370.48999999999978</v>
      </c>
      <c r="I336" s="136">
        <v>3.6075186417836885E-2</v>
      </c>
      <c r="J336" s="137"/>
      <c r="K336" s="134">
        <v>31921.760000000002</v>
      </c>
      <c r="L336" s="134">
        <v>31357.360000000001</v>
      </c>
      <c r="M336" s="135">
        <v>564.40000000000146</v>
      </c>
      <c r="N336" s="136">
        <v>1.7998964198516758E-2</v>
      </c>
      <c r="O336" s="138"/>
      <c r="P336" s="137"/>
      <c r="Q336" s="134">
        <v>31921.760000000002</v>
      </c>
      <c r="R336" s="134">
        <v>31357.360000000001</v>
      </c>
      <c r="S336" s="135">
        <v>564.40000000000146</v>
      </c>
      <c r="T336" s="136">
        <v>1.7998964198516758E-2</v>
      </c>
      <c r="U336" s="137"/>
      <c r="V336" s="134">
        <v>125086.86000000002</v>
      </c>
      <c r="W336" s="134">
        <v>124653.39</v>
      </c>
      <c r="X336" s="135">
        <v>433.47000000001572</v>
      </c>
      <c r="Y336" s="136">
        <v>3.4774024196214458E-3</v>
      </c>
      <c r="Z336" s="139"/>
      <c r="AA336" s="140">
        <v>10240.880000000001</v>
      </c>
      <c r="AB336" s="141"/>
      <c r="AC336" s="142">
        <v>10913.78</v>
      </c>
      <c r="AD336" s="142">
        <v>10173.64</v>
      </c>
      <c r="AE336" s="142">
        <v>10269.94</v>
      </c>
      <c r="AF336" s="142">
        <v>9988.82</v>
      </c>
      <c r="AG336" s="142">
        <v>10247.07</v>
      </c>
      <c r="AH336" s="142">
        <v>10403.219999999999</v>
      </c>
      <c r="AI336" s="142">
        <v>10214.18</v>
      </c>
      <c r="AJ336" s="142">
        <v>10214.18</v>
      </c>
      <c r="AK336" s="142">
        <v>10214.24</v>
      </c>
      <c r="AL336" s="142">
        <v>10624.130000000001</v>
      </c>
      <c r="AM336" s="142">
        <v>10627.34</v>
      </c>
      <c r="AN336" s="142">
        <v>10631.92</v>
      </c>
      <c r="AO336" s="141"/>
      <c r="AP336" s="142">
        <v>10640.65</v>
      </c>
      <c r="AQ336" s="142">
        <v>10640.68</v>
      </c>
      <c r="AR336" s="142">
        <v>10640.43</v>
      </c>
      <c r="AS336" s="142">
        <v>0</v>
      </c>
      <c r="AT336" s="142">
        <v>0</v>
      </c>
      <c r="AU336" s="142">
        <v>0</v>
      </c>
      <c r="AV336" s="142">
        <v>0</v>
      </c>
      <c r="AW336" s="142">
        <v>0</v>
      </c>
      <c r="AX336" s="142">
        <v>0</v>
      </c>
      <c r="AY336" s="142">
        <v>0</v>
      </c>
      <c r="AZ336" s="142">
        <v>0</v>
      </c>
      <c r="BA336" s="142">
        <v>0</v>
      </c>
    </row>
    <row r="337" spans="1:53" s="129" customFormat="1" outlineLevel="2">
      <c r="A337" s="129" t="s">
        <v>1091</v>
      </c>
      <c r="B337" s="130" t="s">
        <v>1092</v>
      </c>
      <c r="C337" s="131" t="s">
        <v>1093</v>
      </c>
      <c r="D337" s="132"/>
      <c r="E337" s="133"/>
      <c r="F337" s="134">
        <v>89.54</v>
      </c>
      <c r="G337" s="134">
        <v>0.44</v>
      </c>
      <c r="H337" s="135">
        <v>89.100000000000009</v>
      </c>
      <c r="I337" s="136" t="s">
        <v>241</v>
      </c>
      <c r="J337" s="137"/>
      <c r="K337" s="134">
        <v>128.97</v>
      </c>
      <c r="L337" s="134">
        <v>143.04</v>
      </c>
      <c r="M337" s="135">
        <v>-14.069999999999993</v>
      </c>
      <c r="N337" s="136">
        <v>-9.8364093959731502E-2</v>
      </c>
      <c r="O337" s="138"/>
      <c r="P337" s="137"/>
      <c r="Q337" s="134">
        <v>128.97</v>
      </c>
      <c r="R337" s="134">
        <v>143.04</v>
      </c>
      <c r="S337" s="135">
        <v>-14.069999999999993</v>
      </c>
      <c r="T337" s="136">
        <v>-9.8364093959731502E-2</v>
      </c>
      <c r="U337" s="137"/>
      <c r="V337" s="134">
        <v>497.94000000000005</v>
      </c>
      <c r="W337" s="134">
        <v>1121.9000000000001</v>
      </c>
      <c r="X337" s="135">
        <v>-623.96</v>
      </c>
      <c r="Y337" s="136">
        <v>-0.55616365094928244</v>
      </c>
      <c r="Z337" s="139"/>
      <c r="AA337" s="140">
        <v>-7.21</v>
      </c>
      <c r="AB337" s="141"/>
      <c r="AC337" s="142">
        <v>190.55</v>
      </c>
      <c r="AD337" s="142">
        <v>-47.95</v>
      </c>
      <c r="AE337" s="142">
        <v>0.44</v>
      </c>
      <c r="AF337" s="142">
        <v>77.86</v>
      </c>
      <c r="AG337" s="142">
        <v>-11.66</v>
      </c>
      <c r="AH337" s="142">
        <v>-21.85</v>
      </c>
      <c r="AI337" s="142">
        <v>1.81</v>
      </c>
      <c r="AJ337" s="142">
        <v>-0.39</v>
      </c>
      <c r="AK337" s="142">
        <v>-1.42</v>
      </c>
      <c r="AL337" s="142">
        <v>0</v>
      </c>
      <c r="AM337" s="142">
        <v>122.87</v>
      </c>
      <c r="AN337" s="142">
        <v>201.75</v>
      </c>
      <c r="AO337" s="141"/>
      <c r="AP337" s="142">
        <v>28.97</v>
      </c>
      <c r="AQ337" s="142">
        <v>10.46</v>
      </c>
      <c r="AR337" s="142">
        <v>89.54</v>
      </c>
      <c r="AS337" s="142">
        <v>0</v>
      </c>
      <c r="AT337" s="142">
        <v>0</v>
      </c>
      <c r="AU337" s="142">
        <v>0</v>
      </c>
      <c r="AV337" s="142">
        <v>0</v>
      </c>
      <c r="AW337" s="142">
        <v>0</v>
      </c>
      <c r="AX337" s="142">
        <v>0</v>
      </c>
      <c r="AY337" s="142">
        <v>0</v>
      </c>
      <c r="AZ337" s="142">
        <v>0</v>
      </c>
      <c r="BA337" s="142">
        <v>0</v>
      </c>
    </row>
    <row r="338" spans="1:53" s="129" customFormat="1" outlineLevel="2">
      <c r="A338" s="129" t="s">
        <v>1094</v>
      </c>
      <c r="B338" s="130" t="s">
        <v>1095</v>
      </c>
      <c r="C338" s="131" t="s">
        <v>1096</v>
      </c>
      <c r="D338" s="132"/>
      <c r="E338" s="133"/>
      <c r="F338" s="134">
        <v>-20.86</v>
      </c>
      <c r="G338" s="134">
        <v>0</v>
      </c>
      <c r="H338" s="135">
        <v>-20.86</v>
      </c>
      <c r="I338" s="136" t="s">
        <v>241</v>
      </c>
      <c r="J338" s="137"/>
      <c r="K338" s="134">
        <v>-13.76</v>
      </c>
      <c r="L338" s="134">
        <v>0</v>
      </c>
      <c r="M338" s="135">
        <v>-13.76</v>
      </c>
      <c r="N338" s="136" t="s">
        <v>241</v>
      </c>
      <c r="O338" s="138"/>
      <c r="P338" s="137"/>
      <c r="Q338" s="134">
        <v>-13.76</v>
      </c>
      <c r="R338" s="134">
        <v>0</v>
      </c>
      <c r="S338" s="135">
        <v>-13.76</v>
      </c>
      <c r="T338" s="136" t="s">
        <v>241</v>
      </c>
      <c r="U338" s="137"/>
      <c r="V338" s="134">
        <v>-7.0000000000000284E-2</v>
      </c>
      <c r="W338" s="134">
        <v>-1.75</v>
      </c>
      <c r="X338" s="135">
        <v>1.6799999999999997</v>
      </c>
      <c r="Y338" s="136">
        <v>0.95999999999999985</v>
      </c>
      <c r="Z338" s="139"/>
      <c r="AA338" s="140">
        <v>0</v>
      </c>
      <c r="AB338" s="141"/>
      <c r="AC338" s="142">
        <v>56.54</v>
      </c>
      <c r="AD338" s="142">
        <v>-56.54</v>
      </c>
      <c r="AE338" s="142">
        <v>0</v>
      </c>
      <c r="AF338" s="142">
        <v>152.34</v>
      </c>
      <c r="AG338" s="142">
        <v>-147.5</v>
      </c>
      <c r="AH338" s="142">
        <v>43.63</v>
      </c>
      <c r="AI338" s="142">
        <v>99731.05</v>
      </c>
      <c r="AJ338" s="142">
        <v>-99779.57</v>
      </c>
      <c r="AK338" s="142">
        <v>0</v>
      </c>
      <c r="AL338" s="142">
        <v>0</v>
      </c>
      <c r="AM338" s="142">
        <v>0</v>
      </c>
      <c r="AN338" s="142">
        <v>13.74</v>
      </c>
      <c r="AO338" s="141"/>
      <c r="AP338" s="142">
        <v>19.32</v>
      </c>
      <c r="AQ338" s="142">
        <v>-12.22</v>
      </c>
      <c r="AR338" s="142">
        <v>-20.86</v>
      </c>
      <c r="AS338" s="142">
        <v>0</v>
      </c>
      <c r="AT338" s="142">
        <v>0</v>
      </c>
      <c r="AU338" s="142">
        <v>0</v>
      </c>
      <c r="AV338" s="142">
        <v>0</v>
      </c>
      <c r="AW338" s="142">
        <v>0</v>
      </c>
      <c r="AX338" s="142">
        <v>0</v>
      </c>
      <c r="AY338" s="142">
        <v>0</v>
      </c>
      <c r="AZ338" s="142">
        <v>0</v>
      </c>
      <c r="BA338" s="142">
        <v>0</v>
      </c>
    </row>
    <row r="339" spans="1:53" s="129" customFormat="1" outlineLevel="2">
      <c r="A339" s="129" t="s">
        <v>1097</v>
      </c>
      <c r="B339" s="130" t="s">
        <v>1098</v>
      </c>
      <c r="C339" s="131" t="s">
        <v>1099</v>
      </c>
      <c r="D339" s="132"/>
      <c r="E339" s="133"/>
      <c r="F339" s="134">
        <v>77295.72</v>
      </c>
      <c r="G339" s="134">
        <v>26822.98</v>
      </c>
      <c r="H339" s="135">
        <v>50472.740000000005</v>
      </c>
      <c r="I339" s="136">
        <v>1.8816977084574498</v>
      </c>
      <c r="J339" s="137"/>
      <c r="K339" s="134">
        <v>224598.04800000001</v>
      </c>
      <c r="L339" s="134">
        <v>131349.01</v>
      </c>
      <c r="M339" s="135">
        <v>93249.038</v>
      </c>
      <c r="N339" s="136">
        <v>0.70993331430514772</v>
      </c>
      <c r="O339" s="138"/>
      <c r="P339" s="137"/>
      <c r="Q339" s="134">
        <v>224598.04800000001</v>
      </c>
      <c r="R339" s="134">
        <v>131349.01</v>
      </c>
      <c r="S339" s="135">
        <v>93249.038</v>
      </c>
      <c r="T339" s="136">
        <v>0.70993331430514772</v>
      </c>
      <c r="U339" s="137"/>
      <c r="V339" s="134">
        <v>1032843.9780000001</v>
      </c>
      <c r="W339" s="134">
        <v>590758.01</v>
      </c>
      <c r="X339" s="135">
        <v>442085.96800000011</v>
      </c>
      <c r="Y339" s="136">
        <v>0.74833681561084564</v>
      </c>
      <c r="Z339" s="139"/>
      <c r="AA339" s="140">
        <v>37383.94</v>
      </c>
      <c r="AB339" s="141"/>
      <c r="AC339" s="142">
        <v>62511.6</v>
      </c>
      <c r="AD339" s="142">
        <v>42014.43</v>
      </c>
      <c r="AE339" s="142">
        <v>26822.98</v>
      </c>
      <c r="AF339" s="142">
        <v>43914.270000000004</v>
      </c>
      <c r="AG339" s="142">
        <v>41347.480000000003</v>
      </c>
      <c r="AH339" s="142">
        <v>42023.33</v>
      </c>
      <c r="AI339" s="142">
        <v>44246.28</v>
      </c>
      <c r="AJ339" s="142">
        <v>46025.88</v>
      </c>
      <c r="AK339" s="142">
        <v>80673.36</v>
      </c>
      <c r="AL339" s="142">
        <v>141197.76000000001</v>
      </c>
      <c r="AM339" s="142">
        <v>148761.76</v>
      </c>
      <c r="AN339" s="142">
        <v>220055.81</v>
      </c>
      <c r="AO339" s="141"/>
      <c r="AP339" s="142">
        <v>79226.39</v>
      </c>
      <c r="AQ339" s="142">
        <v>68075.937999999995</v>
      </c>
      <c r="AR339" s="142">
        <v>77295.72</v>
      </c>
      <c r="AS339" s="142">
        <v>-2913.55</v>
      </c>
      <c r="AT339" s="142">
        <v>0</v>
      </c>
      <c r="AU339" s="142">
        <v>0</v>
      </c>
      <c r="AV339" s="142">
        <v>0</v>
      </c>
      <c r="AW339" s="142">
        <v>0</v>
      </c>
      <c r="AX339" s="142">
        <v>0</v>
      </c>
      <c r="AY339" s="142">
        <v>0</v>
      </c>
      <c r="AZ339" s="142">
        <v>0</v>
      </c>
      <c r="BA339" s="142">
        <v>0</v>
      </c>
    </row>
    <row r="340" spans="1:53" s="129" customFormat="1" outlineLevel="2">
      <c r="A340" s="129" t="s">
        <v>1100</v>
      </c>
      <c r="B340" s="130" t="s">
        <v>1101</v>
      </c>
      <c r="C340" s="131" t="s">
        <v>1102</v>
      </c>
      <c r="D340" s="132"/>
      <c r="E340" s="133"/>
      <c r="F340" s="134">
        <v>1038.68</v>
      </c>
      <c r="G340" s="134">
        <v>461.39</v>
      </c>
      <c r="H340" s="135">
        <v>577.29000000000008</v>
      </c>
      <c r="I340" s="136">
        <v>1.2511974685190406</v>
      </c>
      <c r="J340" s="137"/>
      <c r="K340" s="134">
        <v>2214.81</v>
      </c>
      <c r="L340" s="134">
        <v>1826.79</v>
      </c>
      <c r="M340" s="135">
        <v>388.02</v>
      </c>
      <c r="N340" s="136">
        <v>0.21240536679092833</v>
      </c>
      <c r="O340" s="138"/>
      <c r="P340" s="137"/>
      <c r="Q340" s="134">
        <v>2214.81</v>
      </c>
      <c r="R340" s="134">
        <v>1826.79</v>
      </c>
      <c r="S340" s="135">
        <v>388.02</v>
      </c>
      <c r="T340" s="136">
        <v>0.21240536679092833</v>
      </c>
      <c r="U340" s="137"/>
      <c r="V340" s="134">
        <v>16233.41</v>
      </c>
      <c r="W340" s="134">
        <v>13799.220000000001</v>
      </c>
      <c r="X340" s="135">
        <v>2434.1899999999987</v>
      </c>
      <c r="Y340" s="136">
        <v>0.17640055017602432</v>
      </c>
      <c r="Z340" s="139"/>
      <c r="AA340" s="140">
        <v>149.56</v>
      </c>
      <c r="AB340" s="141"/>
      <c r="AC340" s="142">
        <v>505.23</v>
      </c>
      <c r="AD340" s="142">
        <v>860.17000000000007</v>
      </c>
      <c r="AE340" s="142">
        <v>461.39</v>
      </c>
      <c r="AF340" s="142">
        <v>971.17000000000007</v>
      </c>
      <c r="AG340" s="142">
        <v>1862.28</v>
      </c>
      <c r="AH340" s="142">
        <v>1036.29</v>
      </c>
      <c r="AI340" s="142">
        <v>1277.3</v>
      </c>
      <c r="AJ340" s="142">
        <v>2293.83</v>
      </c>
      <c r="AK340" s="142">
        <v>1047.9100000000001</v>
      </c>
      <c r="AL340" s="142">
        <v>2326.16</v>
      </c>
      <c r="AM340" s="142">
        <v>2037.6200000000001</v>
      </c>
      <c r="AN340" s="142">
        <v>1166.04</v>
      </c>
      <c r="AO340" s="141"/>
      <c r="AP340" s="142">
        <v>516.09</v>
      </c>
      <c r="AQ340" s="142">
        <v>660.04</v>
      </c>
      <c r="AR340" s="142">
        <v>1038.68</v>
      </c>
      <c r="AS340" s="142">
        <v>0</v>
      </c>
      <c r="AT340" s="142">
        <v>0</v>
      </c>
      <c r="AU340" s="142">
        <v>0</v>
      </c>
      <c r="AV340" s="142">
        <v>0</v>
      </c>
      <c r="AW340" s="142">
        <v>0</v>
      </c>
      <c r="AX340" s="142">
        <v>0</v>
      </c>
      <c r="AY340" s="142">
        <v>0</v>
      </c>
      <c r="AZ340" s="142">
        <v>0</v>
      </c>
      <c r="BA340" s="142">
        <v>0</v>
      </c>
    </row>
    <row r="341" spans="1:53" s="129" customFormat="1" outlineLevel="2">
      <c r="A341" s="129" t="s">
        <v>1103</v>
      </c>
      <c r="B341" s="130" t="s">
        <v>1104</v>
      </c>
      <c r="C341" s="131" t="s">
        <v>1105</v>
      </c>
      <c r="D341" s="132"/>
      <c r="E341" s="133"/>
      <c r="F341" s="134">
        <v>3238.07</v>
      </c>
      <c r="G341" s="134">
        <v>73.37</v>
      </c>
      <c r="H341" s="135">
        <v>3164.7000000000003</v>
      </c>
      <c r="I341" s="136" t="s">
        <v>241</v>
      </c>
      <c r="J341" s="137"/>
      <c r="K341" s="134">
        <v>6755.88</v>
      </c>
      <c r="L341" s="134">
        <v>4224.8500000000004</v>
      </c>
      <c r="M341" s="135">
        <v>2531.0299999999997</v>
      </c>
      <c r="N341" s="136">
        <v>0.59908162419967559</v>
      </c>
      <c r="O341" s="138"/>
      <c r="P341" s="137"/>
      <c r="Q341" s="134">
        <v>6755.88</v>
      </c>
      <c r="R341" s="134">
        <v>4224.8500000000004</v>
      </c>
      <c r="S341" s="135">
        <v>2531.0299999999997</v>
      </c>
      <c r="T341" s="136">
        <v>0.59908162419967559</v>
      </c>
      <c r="U341" s="137"/>
      <c r="V341" s="134">
        <v>59820.04</v>
      </c>
      <c r="W341" s="134">
        <v>27582.730000000003</v>
      </c>
      <c r="X341" s="135">
        <v>32237.309999999998</v>
      </c>
      <c r="Y341" s="136">
        <v>1.1687497938021361</v>
      </c>
      <c r="Z341" s="139"/>
      <c r="AA341" s="140">
        <v>11540.87</v>
      </c>
      <c r="AB341" s="141"/>
      <c r="AC341" s="142">
        <v>-294.52</v>
      </c>
      <c r="AD341" s="142">
        <v>4446</v>
      </c>
      <c r="AE341" s="142">
        <v>73.37</v>
      </c>
      <c r="AF341" s="142">
        <v>160.77000000000001</v>
      </c>
      <c r="AG341" s="142">
        <v>2914.11</v>
      </c>
      <c r="AH341" s="142">
        <v>610</v>
      </c>
      <c r="AI341" s="142">
        <v>0</v>
      </c>
      <c r="AJ341" s="142">
        <v>386.24</v>
      </c>
      <c r="AK341" s="142">
        <v>510</v>
      </c>
      <c r="AL341" s="142">
        <v>4.54</v>
      </c>
      <c r="AM341" s="142">
        <v>10330.67</v>
      </c>
      <c r="AN341" s="142">
        <v>38147.83</v>
      </c>
      <c r="AO341" s="141"/>
      <c r="AP341" s="142">
        <v>45</v>
      </c>
      <c r="AQ341" s="142">
        <v>3472.81</v>
      </c>
      <c r="AR341" s="142">
        <v>3238.07</v>
      </c>
      <c r="AS341" s="142">
        <v>0</v>
      </c>
      <c r="AT341" s="142">
        <v>0</v>
      </c>
      <c r="AU341" s="142">
        <v>0</v>
      </c>
      <c r="AV341" s="142">
        <v>0</v>
      </c>
      <c r="AW341" s="142">
        <v>0</v>
      </c>
      <c r="AX341" s="142">
        <v>0</v>
      </c>
      <c r="AY341" s="142">
        <v>0</v>
      </c>
      <c r="AZ341" s="142">
        <v>0</v>
      </c>
      <c r="BA341" s="142">
        <v>0</v>
      </c>
    </row>
    <row r="342" spans="1:53" s="129" customFormat="1" outlineLevel="2">
      <c r="A342" s="129" t="s">
        <v>1106</v>
      </c>
      <c r="B342" s="130" t="s">
        <v>1107</v>
      </c>
      <c r="C342" s="131" t="s">
        <v>1108</v>
      </c>
      <c r="D342" s="132"/>
      <c r="E342" s="133"/>
      <c r="F342" s="134">
        <v>1.56</v>
      </c>
      <c r="G342" s="134">
        <v>0</v>
      </c>
      <c r="H342" s="135">
        <v>1.56</v>
      </c>
      <c r="I342" s="136" t="s">
        <v>241</v>
      </c>
      <c r="J342" s="137"/>
      <c r="K342" s="134">
        <v>116.23</v>
      </c>
      <c r="L342" s="134">
        <v>800.01</v>
      </c>
      <c r="M342" s="135">
        <v>-683.78</v>
      </c>
      <c r="N342" s="136">
        <v>-0.85471431607104909</v>
      </c>
      <c r="O342" s="138"/>
      <c r="P342" s="137"/>
      <c r="Q342" s="134">
        <v>116.23</v>
      </c>
      <c r="R342" s="134">
        <v>800.01</v>
      </c>
      <c r="S342" s="135">
        <v>-683.78</v>
      </c>
      <c r="T342" s="136">
        <v>-0.85471431607104909</v>
      </c>
      <c r="U342" s="137"/>
      <c r="V342" s="134">
        <v>2432.17</v>
      </c>
      <c r="W342" s="134">
        <v>8524.7899999999991</v>
      </c>
      <c r="X342" s="135">
        <v>-6092.619999999999</v>
      </c>
      <c r="Y342" s="136">
        <v>-0.7146944382207655</v>
      </c>
      <c r="Z342" s="139"/>
      <c r="AA342" s="140">
        <v>3450.03</v>
      </c>
      <c r="AB342" s="141"/>
      <c r="AC342" s="142">
        <v>700.01</v>
      </c>
      <c r="AD342" s="142">
        <v>100</v>
      </c>
      <c r="AE342" s="142">
        <v>0</v>
      </c>
      <c r="AF342" s="142">
        <v>0</v>
      </c>
      <c r="AG342" s="142">
        <v>346.84000000000003</v>
      </c>
      <c r="AH342" s="142">
        <v>0.83000000000000007</v>
      </c>
      <c r="AI342" s="142">
        <v>1.6600000000000001</v>
      </c>
      <c r="AJ342" s="142">
        <v>0</v>
      </c>
      <c r="AK342" s="142">
        <v>1.6500000000000001</v>
      </c>
      <c r="AL342" s="142">
        <v>72.39</v>
      </c>
      <c r="AM342" s="142">
        <v>0</v>
      </c>
      <c r="AN342" s="142">
        <v>1892.57</v>
      </c>
      <c r="AO342" s="141"/>
      <c r="AP342" s="142">
        <v>113.85000000000001</v>
      </c>
      <c r="AQ342" s="142">
        <v>0.82000000000000006</v>
      </c>
      <c r="AR342" s="142">
        <v>1.56</v>
      </c>
      <c r="AS342" s="142">
        <v>0</v>
      </c>
      <c r="AT342" s="142">
        <v>0</v>
      </c>
      <c r="AU342" s="142">
        <v>0</v>
      </c>
      <c r="AV342" s="142">
        <v>0</v>
      </c>
      <c r="AW342" s="142">
        <v>0</v>
      </c>
      <c r="AX342" s="142">
        <v>0</v>
      </c>
      <c r="AY342" s="142">
        <v>0</v>
      </c>
      <c r="AZ342" s="142">
        <v>0</v>
      </c>
      <c r="BA342" s="142">
        <v>0</v>
      </c>
    </row>
    <row r="343" spans="1:53" s="129" customFormat="1" outlineLevel="2">
      <c r="A343" s="129" t="s">
        <v>1109</v>
      </c>
      <c r="B343" s="130" t="s">
        <v>1110</v>
      </c>
      <c r="C343" s="131" t="s">
        <v>1111</v>
      </c>
      <c r="D343" s="132"/>
      <c r="E343" s="133"/>
      <c r="F343" s="134">
        <v>0</v>
      </c>
      <c r="G343" s="134">
        <v>3500.01</v>
      </c>
      <c r="H343" s="135">
        <v>-3500.01</v>
      </c>
      <c r="I343" s="136" t="s">
        <v>241</v>
      </c>
      <c r="J343" s="137"/>
      <c r="K343" s="134">
        <v>0</v>
      </c>
      <c r="L343" s="134">
        <v>7000.02</v>
      </c>
      <c r="M343" s="135">
        <v>-7000.02</v>
      </c>
      <c r="N343" s="136" t="s">
        <v>241</v>
      </c>
      <c r="O343" s="138"/>
      <c r="P343" s="137"/>
      <c r="Q343" s="134">
        <v>0</v>
      </c>
      <c r="R343" s="134">
        <v>7000.02</v>
      </c>
      <c r="S343" s="135">
        <v>-7000.02</v>
      </c>
      <c r="T343" s="136" t="s">
        <v>241</v>
      </c>
      <c r="U343" s="137"/>
      <c r="V343" s="134">
        <v>31000.010000000002</v>
      </c>
      <c r="W343" s="134">
        <v>22299.980000000003</v>
      </c>
      <c r="X343" s="135">
        <v>8700.0299999999988</v>
      </c>
      <c r="Y343" s="136">
        <v>0.39013622433742084</v>
      </c>
      <c r="Z343" s="139"/>
      <c r="AA343" s="140">
        <v>3799.96</v>
      </c>
      <c r="AB343" s="141"/>
      <c r="AC343" s="142">
        <v>0</v>
      </c>
      <c r="AD343" s="142">
        <v>3500.01</v>
      </c>
      <c r="AE343" s="142">
        <v>3500.01</v>
      </c>
      <c r="AF343" s="142">
        <v>3500</v>
      </c>
      <c r="AG343" s="142">
        <v>5500</v>
      </c>
      <c r="AH343" s="142">
        <v>0</v>
      </c>
      <c r="AI343" s="142">
        <v>7000</v>
      </c>
      <c r="AJ343" s="142">
        <v>3500.01</v>
      </c>
      <c r="AK343" s="142">
        <v>8000</v>
      </c>
      <c r="AL343" s="142">
        <v>3500</v>
      </c>
      <c r="AM343" s="142">
        <v>0</v>
      </c>
      <c r="AN343" s="142">
        <v>0</v>
      </c>
      <c r="AO343" s="141"/>
      <c r="AP343" s="142">
        <v>0</v>
      </c>
      <c r="AQ343" s="142">
        <v>0</v>
      </c>
      <c r="AR343" s="142">
        <v>0</v>
      </c>
      <c r="AS343" s="142">
        <v>0</v>
      </c>
      <c r="AT343" s="142">
        <v>0</v>
      </c>
      <c r="AU343" s="142">
        <v>0</v>
      </c>
      <c r="AV343" s="142">
        <v>0</v>
      </c>
      <c r="AW343" s="142">
        <v>0</v>
      </c>
      <c r="AX343" s="142">
        <v>0</v>
      </c>
      <c r="AY343" s="142">
        <v>0</v>
      </c>
      <c r="AZ343" s="142">
        <v>0</v>
      </c>
      <c r="BA343" s="142">
        <v>0</v>
      </c>
    </row>
    <row r="344" spans="1:53" s="129" customFormat="1" outlineLevel="2">
      <c r="A344" s="129" t="s">
        <v>1112</v>
      </c>
      <c r="B344" s="130" t="s">
        <v>1113</v>
      </c>
      <c r="C344" s="131" t="s">
        <v>1114</v>
      </c>
      <c r="D344" s="132"/>
      <c r="E344" s="133"/>
      <c r="F344" s="134">
        <v>0</v>
      </c>
      <c r="G344" s="134">
        <v>900</v>
      </c>
      <c r="H344" s="135">
        <v>-900</v>
      </c>
      <c r="I344" s="136" t="s">
        <v>241</v>
      </c>
      <c r="J344" s="137"/>
      <c r="K344" s="134">
        <v>0</v>
      </c>
      <c r="L344" s="134">
        <v>1200</v>
      </c>
      <c r="M344" s="135">
        <v>-1200</v>
      </c>
      <c r="N344" s="136" t="s">
        <v>241</v>
      </c>
      <c r="O344" s="138"/>
      <c r="P344" s="137"/>
      <c r="Q344" s="134">
        <v>0</v>
      </c>
      <c r="R344" s="134">
        <v>1200</v>
      </c>
      <c r="S344" s="135">
        <v>-1200</v>
      </c>
      <c r="T344" s="136" t="s">
        <v>241</v>
      </c>
      <c r="U344" s="137"/>
      <c r="V344" s="134">
        <v>9600.01</v>
      </c>
      <c r="W344" s="134">
        <v>5900.02</v>
      </c>
      <c r="X344" s="135">
        <v>3699.99</v>
      </c>
      <c r="Y344" s="136">
        <v>0.6271148233395818</v>
      </c>
      <c r="Z344" s="139"/>
      <c r="AA344" s="140">
        <v>4700.0200000000004</v>
      </c>
      <c r="AB344" s="141"/>
      <c r="AC344" s="142">
        <v>0</v>
      </c>
      <c r="AD344" s="142">
        <v>300</v>
      </c>
      <c r="AE344" s="142">
        <v>900</v>
      </c>
      <c r="AF344" s="142">
        <v>300</v>
      </c>
      <c r="AG344" s="142">
        <v>0</v>
      </c>
      <c r="AH344" s="142">
        <v>0</v>
      </c>
      <c r="AI344" s="142">
        <v>0</v>
      </c>
      <c r="AJ344" s="142">
        <v>0</v>
      </c>
      <c r="AK344" s="142">
        <v>0</v>
      </c>
      <c r="AL344" s="142">
        <v>800</v>
      </c>
      <c r="AM344" s="142">
        <v>0</v>
      </c>
      <c r="AN344" s="142">
        <v>8500.01</v>
      </c>
      <c r="AO344" s="141"/>
      <c r="AP344" s="142">
        <v>0</v>
      </c>
      <c r="AQ344" s="142">
        <v>0</v>
      </c>
      <c r="AR344" s="142">
        <v>0</v>
      </c>
      <c r="AS344" s="142">
        <v>0</v>
      </c>
      <c r="AT344" s="142">
        <v>0</v>
      </c>
      <c r="AU344" s="142">
        <v>0</v>
      </c>
      <c r="AV344" s="142">
        <v>0</v>
      </c>
      <c r="AW344" s="142">
        <v>0</v>
      </c>
      <c r="AX344" s="142">
        <v>0</v>
      </c>
      <c r="AY344" s="142">
        <v>0</v>
      </c>
      <c r="AZ344" s="142">
        <v>0</v>
      </c>
      <c r="BA344" s="142">
        <v>0</v>
      </c>
    </row>
    <row r="345" spans="1:53" s="129" customFormat="1" outlineLevel="2">
      <c r="A345" s="129" t="s">
        <v>1115</v>
      </c>
      <c r="B345" s="130" t="s">
        <v>1116</v>
      </c>
      <c r="C345" s="131" t="s">
        <v>1117</v>
      </c>
      <c r="D345" s="132"/>
      <c r="E345" s="133"/>
      <c r="F345" s="134">
        <v>0</v>
      </c>
      <c r="G345" s="134">
        <v>0</v>
      </c>
      <c r="H345" s="135">
        <v>0</v>
      </c>
      <c r="I345" s="136">
        <v>0</v>
      </c>
      <c r="J345" s="137"/>
      <c r="K345" s="134">
        <v>0</v>
      </c>
      <c r="L345" s="134">
        <v>0</v>
      </c>
      <c r="M345" s="135">
        <v>0</v>
      </c>
      <c r="N345" s="136">
        <v>0</v>
      </c>
      <c r="O345" s="138"/>
      <c r="P345" s="137"/>
      <c r="Q345" s="134">
        <v>0</v>
      </c>
      <c r="R345" s="134">
        <v>0</v>
      </c>
      <c r="S345" s="135">
        <v>0</v>
      </c>
      <c r="T345" s="136">
        <v>0</v>
      </c>
      <c r="U345" s="137"/>
      <c r="V345" s="134">
        <v>1452.22</v>
      </c>
      <c r="W345" s="134">
        <v>0</v>
      </c>
      <c r="X345" s="135">
        <v>1452.22</v>
      </c>
      <c r="Y345" s="136" t="s">
        <v>241</v>
      </c>
      <c r="Z345" s="139"/>
      <c r="AA345" s="140">
        <v>0</v>
      </c>
      <c r="AB345" s="141"/>
      <c r="AC345" s="142">
        <v>0</v>
      </c>
      <c r="AD345" s="142">
        <v>0</v>
      </c>
      <c r="AE345" s="142">
        <v>0</v>
      </c>
      <c r="AF345" s="142">
        <v>0</v>
      </c>
      <c r="AG345" s="142">
        <v>0</v>
      </c>
      <c r="AH345" s="142">
        <v>0</v>
      </c>
      <c r="AI345" s="142">
        <v>0</v>
      </c>
      <c r="AJ345" s="142">
        <v>0</v>
      </c>
      <c r="AK345" s="142">
        <v>463.23</v>
      </c>
      <c r="AL345" s="142">
        <v>0</v>
      </c>
      <c r="AM345" s="142">
        <v>988.99</v>
      </c>
      <c r="AN345" s="142">
        <v>0</v>
      </c>
      <c r="AO345" s="141"/>
      <c r="AP345" s="142">
        <v>0</v>
      </c>
      <c r="AQ345" s="142">
        <v>0</v>
      </c>
      <c r="AR345" s="142">
        <v>0</v>
      </c>
      <c r="AS345" s="142">
        <v>0</v>
      </c>
      <c r="AT345" s="142">
        <v>0</v>
      </c>
      <c r="AU345" s="142">
        <v>0</v>
      </c>
      <c r="AV345" s="142">
        <v>0</v>
      </c>
      <c r="AW345" s="142">
        <v>0</v>
      </c>
      <c r="AX345" s="142">
        <v>0</v>
      </c>
      <c r="AY345" s="142">
        <v>0</v>
      </c>
      <c r="AZ345" s="142">
        <v>0</v>
      </c>
      <c r="BA345" s="142">
        <v>0</v>
      </c>
    </row>
    <row r="346" spans="1:53" s="129" customFormat="1" outlineLevel="2">
      <c r="A346" s="129" t="s">
        <v>1118</v>
      </c>
      <c r="B346" s="130" t="s">
        <v>1119</v>
      </c>
      <c r="C346" s="131" t="s">
        <v>1120</v>
      </c>
      <c r="D346" s="132"/>
      <c r="E346" s="133"/>
      <c r="F346" s="134">
        <v>57.01</v>
      </c>
      <c r="G346" s="134">
        <v>27.330000000000002</v>
      </c>
      <c r="H346" s="135">
        <v>29.679999999999996</v>
      </c>
      <c r="I346" s="136">
        <v>1.0859860958653491</v>
      </c>
      <c r="J346" s="137"/>
      <c r="K346" s="134">
        <v>163.35</v>
      </c>
      <c r="L346" s="134">
        <v>43.75</v>
      </c>
      <c r="M346" s="135">
        <v>119.6</v>
      </c>
      <c r="N346" s="136">
        <v>2.7337142857142855</v>
      </c>
      <c r="O346" s="138"/>
      <c r="P346" s="137"/>
      <c r="Q346" s="134">
        <v>163.35</v>
      </c>
      <c r="R346" s="134">
        <v>43.75</v>
      </c>
      <c r="S346" s="135">
        <v>119.6</v>
      </c>
      <c r="T346" s="136">
        <v>2.7337142857142855</v>
      </c>
      <c r="U346" s="137"/>
      <c r="V346" s="134">
        <v>620.39</v>
      </c>
      <c r="W346" s="134">
        <v>867.88</v>
      </c>
      <c r="X346" s="135">
        <v>-247.49</v>
      </c>
      <c r="Y346" s="136">
        <v>-0.285166152002581</v>
      </c>
      <c r="Z346" s="139"/>
      <c r="AA346" s="140">
        <v>91.2</v>
      </c>
      <c r="AB346" s="141"/>
      <c r="AC346" s="142">
        <v>0</v>
      </c>
      <c r="AD346" s="142">
        <v>16.420000000000002</v>
      </c>
      <c r="AE346" s="142">
        <v>27.330000000000002</v>
      </c>
      <c r="AF346" s="142">
        <v>0</v>
      </c>
      <c r="AG346" s="142">
        <v>84.39</v>
      </c>
      <c r="AH346" s="142">
        <v>51.49</v>
      </c>
      <c r="AI346" s="142">
        <v>42.2</v>
      </c>
      <c r="AJ346" s="142">
        <v>59.36</v>
      </c>
      <c r="AK346" s="142">
        <v>50.35</v>
      </c>
      <c r="AL346" s="142">
        <v>56.53</v>
      </c>
      <c r="AM346" s="142">
        <v>0</v>
      </c>
      <c r="AN346" s="142">
        <v>112.72</v>
      </c>
      <c r="AO346" s="141"/>
      <c r="AP346" s="142">
        <v>0</v>
      </c>
      <c r="AQ346" s="142">
        <v>106.34</v>
      </c>
      <c r="AR346" s="142">
        <v>57.01</v>
      </c>
      <c r="AS346" s="142">
        <v>0</v>
      </c>
      <c r="AT346" s="142">
        <v>0</v>
      </c>
      <c r="AU346" s="142">
        <v>0</v>
      </c>
      <c r="AV346" s="142">
        <v>0</v>
      </c>
      <c r="AW346" s="142">
        <v>0</v>
      </c>
      <c r="AX346" s="142">
        <v>0</v>
      </c>
      <c r="AY346" s="142">
        <v>0</v>
      </c>
      <c r="AZ346" s="142">
        <v>0</v>
      </c>
      <c r="BA346" s="142">
        <v>0</v>
      </c>
    </row>
    <row r="347" spans="1:53" s="129" customFormat="1" outlineLevel="2">
      <c r="A347" s="129" t="s">
        <v>1121</v>
      </c>
      <c r="B347" s="130" t="s">
        <v>1122</v>
      </c>
      <c r="C347" s="131" t="s">
        <v>1123</v>
      </c>
      <c r="D347" s="132"/>
      <c r="E347" s="133"/>
      <c r="F347" s="134">
        <v>75.69</v>
      </c>
      <c r="G347" s="134">
        <v>11248.43</v>
      </c>
      <c r="H347" s="135">
        <v>-11172.74</v>
      </c>
      <c r="I347" s="136">
        <v>-0.99327106093917106</v>
      </c>
      <c r="J347" s="137"/>
      <c r="K347" s="134">
        <v>-663.36</v>
      </c>
      <c r="L347" s="134">
        <v>22376.670000000002</v>
      </c>
      <c r="M347" s="135">
        <v>-23040.030000000002</v>
      </c>
      <c r="N347" s="136">
        <v>-1.0296451616795528</v>
      </c>
      <c r="O347" s="138"/>
      <c r="P347" s="137"/>
      <c r="Q347" s="134">
        <v>-663.36</v>
      </c>
      <c r="R347" s="134">
        <v>22376.670000000002</v>
      </c>
      <c r="S347" s="135">
        <v>-23040.030000000002</v>
      </c>
      <c r="T347" s="136">
        <v>-1.0296451616795528</v>
      </c>
      <c r="U347" s="137"/>
      <c r="V347" s="134">
        <v>81782.490000000005</v>
      </c>
      <c r="W347" s="134">
        <v>91203.34</v>
      </c>
      <c r="X347" s="135">
        <v>-9420.8499999999913</v>
      </c>
      <c r="Y347" s="136">
        <v>-0.10329501090639873</v>
      </c>
      <c r="Z347" s="139"/>
      <c r="AA347" s="140">
        <v>11180.07</v>
      </c>
      <c r="AB347" s="141"/>
      <c r="AC347" s="142">
        <v>5166.96</v>
      </c>
      <c r="AD347" s="142">
        <v>5961.28</v>
      </c>
      <c r="AE347" s="142">
        <v>11248.43</v>
      </c>
      <c r="AF347" s="142">
        <v>4602.08</v>
      </c>
      <c r="AG347" s="142">
        <v>4520.59</v>
      </c>
      <c r="AH347" s="142">
        <v>8044.28</v>
      </c>
      <c r="AI347" s="142">
        <v>10806.1</v>
      </c>
      <c r="AJ347" s="142">
        <v>4555.4319999999998</v>
      </c>
      <c r="AK347" s="142">
        <v>10890.678</v>
      </c>
      <c r="AL347" s="142">
        <v>4550.91</v>
      </c>
      <c r="AM347" s="142">
        <v>15577.09</v>
      </c>
      <c r="AN347" s="142">
        <v>18898.689999999999</v>
      </c>
      <c r="AO347" s="141"/>
      <c r="AP347" s="142">
        <v>-739.05000000000007</v>
      </c>
      <c r="AQ347" s="142">
        <v>0</v>
      </c>
      <c r="AR347" s="142">
        <v>75.69</v>
      </c>
      <c r="AS347" s="142">
        <v>6284.03</v>
      </c>
      <c r="AT347" s="142">
        <v>0</v>
      </c>
      <c r="AU347" s="142">
        <v>0</v>
      </c>
      <c r="AV347" s="142">
        <v>0</v>
      </c>
      <c r="AW347" s="142">
        <v>0</v>
      </c>
      <c r="AX347" s="142">
        <v>0</v>
      </c>
      <c r="AY347" s="142">
        <v>0</v>
      </c>
      <c r="AZ347" s="142">
        <v>0</v>
      </c>
      <c r="BA347" s="142">
        <v>0</v>
      </c>
    </row>
    <row r="348" spans="1:53" s="129" customFormat="1" outlineLevel="2">
      <c r="A348" s="129" t="s">
        <v>1124</v>
      </c>
      <c r="B348" s="130" t="s">
        <v>1125</v>
      </c>
      <c r="C348" s="131" t="s">
        <v>1126</v>
      </c>
      <c r="D348" s="132"/>
      <c r="E348" s="133"/>
      <c r="F348" s="134">
        <v>0.62</v>
      </c>
      <c r="G348" s="134">
        <v>0</v>
      </c>
      <c r="H348" s="135">
        <v>0.62</v>
      </c>
      <c r="I348" s="136" t="s">
        <v>241</v>
      </c>
      <c r="J348" s="137"/>
      <c r="K348" s="134">
        <v>30.580000000000002</v>
      </c>
      <c r="L348" s="134">
        <v>0</v>
      </c>
      <c r="M348" s="135">
        <v>30.580000000000002</v>
      </c>
      <c r="N348" s="136" t="s">
        <v>241</v>
      </c>
      <c r="O348" s="138"/>
      <c r="P348" s="137"/>
      <c r="Q348" s="134">
        <v>30.580000000000002</v>
      </c>
      <c r="R348" s="134">
        <v>0</v>
      </c>
      <c r="S348" s="135">
        <v>30.580000000000002</v>
      </c>
      <c r="T348" s="136" t="s">
        <v>241</v>
      </c>
      <c r="U348" s="137"/>
      <c r="V348" s="134">
        <v>30.580000000000002</v>
      </c>
      <c r="W348" s="134">
        <v>0</v>
      </c>
      <c r="X348" s="135">
        <v>30.580000000000002</v>
      </c>
      <c r="Y348" s="136" t="s">
        <v>241</v>
      </c>
      <c r="Z348" s="139"/>
      <c r="AA348" s="140">
        <v>0</v>
      </c>
      <c r="AB348" s="141"/>
      <c r="AC348" s="142">
        <v>0</v>
      </c>
      <c r="AD348" s="142">
        <v>0</v>
      </c>
      <c r="AE348" s="142">
        <v>0</v>
      </c>
      <c r="AF348" s="142">
        <v>0</v>
      </c>
      <c r="AG348" s="142">
        <v>0</v>
      </c>
      <c r="AH348" s="142">
        <v>0</v>
      </c>
      <c r="AI348" s="142">
        <v>0</v>
      </c>
      <c r="AJ348" s="142">
        <v>0</v>
      </c>
      <c r="AK348" s="142">
        <v>0</v>
      </c>
      <c r="AL348" s="142">
        <v>0</v>
      </c>
      <c r="AM348" s="142">
        <v>0</v>
      </c>
      <c r="AN348" s="142">
        <v>0</v>
      </c>
      <c r="AO348" s="141"/>
      <c r="AP348" s="142">
        <v>29.96</v>
      </c>
      <c r="AQ348" s="142">
        <v>0</v>
      </c>
      <c r="AR348" s="142">
        <v>0.62</v>
      </c>
      <c r="AS348" s="142">
        <v>0</v>
      </c>
      <c r="AT348" s="142">
        <v>0</v>
      </c>
      <c r="AU348" s="142">
        <v>0</v>
      </c>
      <c r="AV348" s="142">
        <v>0</v>
      </c>
      <c r="AW348" s="142">
        <v>0</v>
      </c>
      <c r="AX348" s="142">
        <v>0</v>
      </c>
      <c r="AY348" s="142">
        <v>0</v>
      </c>
      <c r="AZ348" s="142">
        <v>0</v>
      </c>
      <c r="BA348" s="142">
        <v>0</v>
      </c>
    </row>
    <row r="349" spans="1:53" s="129" customFormat="1" outlineLevel="2">
      <c r="A349" s="129" t="s">
        <v>1127</v>
      </c>
      <c r="B349" s="130" t="s">
        <v>1128</v>
      </c>
      <c r="C349" s="131" t="s">
        <v>1129</v>
      </c>
      <c r="D349" s="132"/>
      <c r="E349" s="133"/>
      <c r="F349" s="134">
        <v>3440.06</v>
      </c>
      <c r="G349" s="134">
        <v>232.47</v>
      </c>
      <c r="H349" s="135">
        <v>3207.59</v>
      </c>
      <c r="I349" s="136" t="s">
        <v>241</v>
      </c>
      <c r="J349" s="137"/>
      <c r="K349" s="134">
        <v>3905.34</v>
      </c>
      <c r="L349" s="134">
        <v>3817.17</v>
      </c>
      <c r="M349" s="135">
        <v>88.170000000000073</v>
      </c>
      <c r="N349" s="136">
        <v>2.3098263897075602E-2</v>
      </c>
      <c r="O349" s="138"/>
      <c r="P349" s="137"/>
      <c r="Q349" s="134">
        <v>3905.34</v>
      </c>
      <c r="R349" s="134">
        <v>3817.17</v>
      </c>
      <c r="S349" s="135">
        <v>88.170000000000073</v>
      </c>
      <c r="T349" s="136">
        <v>2.3098263897075602E-2</v>
      </c>
      <c r="U349" s="137"/>
      <c r="V349" s="134">
        <v>9494.02</v>
      </c>
      <c r="W349" s="134">
        <v>9353.130000000001</v>
      </c>
      <c r="X349" s="135">
        <v>140.88999999999942</v>
      </c>
      <c r="Y349" s="136">
        <v>1.5063406581540019E-2</v>
      </c>
      <c r="Z349" s="139"/>
      <c r="AA349" s="140">
        <v>1867.75</v>
      </c>
      <c r="AB349" s="141"/>
      <c r="AC349" s="142">
        <v>3369.69</v>
      </c>
      <c r="AD349" s="142">
        <v>215.01</v>
      </c>
      <c r="AE349" s="142">
        <v>232.47</v>
      </c>
      <c r="AF349" s="142">
        <v>141.68</v>
      </c>
      <c r="AG349" s="142">
        <v>730.66</v>
      </c>
      <c r="AH349" s="142">
        <v>455.18</v>
      </c>
      <c r="AI349" s="142">
        <v>0</v>
      </c>
      <c r="AJ349" s="142">
        <v>283.35000000000002</v>
      </c>
      <c r="AK349" s="142">
        <v>32.26</v>
      </c>
      <c r="AL349" s="142">
        <v>807.61</v>
      </c>
      <c r="AM349" s="142">
        <v>2262.79</v>
      </c>
      <c r="AN349" s="142">
        <v>875.15</v>
      </c>
      <c r="AO349" s="141"/>
      <c r="AP349" s="142">
        <v>244.45000000000002</v>
      </c>
      <c r="AQ349" s="142">
        <v>220.83</v>
      </c>
      <c r="AR349" s="142">
        <v>3440.06</v>
      </c>
      <c r="AS349" s="142">
        <v>0</v>
      </c>
      <c r="AT349" s="142">
        <v>0</v>
      </c>
      <c r="AU349" s="142">
        <v>0</v>
      </c>
      <c r="AV349" s="142">
        <v>0</v>
      </c>
      <c r="AW349" s="142">
        <v>0</v>
      </c>
      <c r="AX349" s="142">
        <v>0</v>
      </c>
      <c r="AY349" s="142">
        <v>0</v>
      </c>
      <c r="AZ349" s="142">
        <v>0</v>
      </c>
      <c r="BA349" s="142">
        <v>0</v>
      </c>
    </row>
    <row r="350" spans="1:53" s="129" customFormat="1" outlineLevel="2">
      <c r="A350" s="129" t="s">
        <v>1130</v>
      </c>
      <c r="B350" s="130" t="s">
        <v>1131</v>
      </c>
      <c r="C350" s="131" t="s">
        <v>1132</v>
      </c>
      <c r="D350" s="132"/>
      <c r="E350" s="133"/>
      <c r="F350" s="134">
        <v>8327.9500000000007</v>
      </c>
      <c r="G350" s="134">
        <v>14306.98</v>
      </c>
      <c r="H350" s="135">
        <v>-5979.0299999999988</v>
      </c>
      <c r="I350" s="136">
        <v>-0.4179099991752277</v>
      </c>
      <c r="J350" s="137"/>
      <c r="K350" s="134">
        <v>88424.81</v>
      </c>
      <c r="L350" s="134">
        <v>101701.84</v>
      </c>
      <c r="M350" s="135">
        <v>-13277.029999999999</v>
      </c>
      <c r="N350" s="136">
        <v>-0.13054857217922508</v>
      </c>
      <c r="O350" s="138"/>
      <c r="P350" s="137"/>
      <c r="Q350" s="134">
        <v>88424.81</v>
      </c>
      <c r="R350" s="134">
        <v>101701.84</v>
      </c>
      <c r="S350" s="135">
        <v>-13277.029999999999</v>
      </c>
      <c r="T350" s="136">
        <v>-0.13054857217922508</v>
      </c>
      <c r="U350" s="137"/>
      <c r="V350" s="134">
        <v>235526.06</v>
      </c>
      <c r="W350" s="134">
        <v>188995.59</v>
      </c>
      <c r="X350" s="135">
        <v>46530.47</v>
      </c>
      <c r="Y350" s="136">
        <v>0.24619870759947363</v>
      </c>
      <c r="Z350" s="139"/>
      <c r="AA350" s="140">
        <v>21200.959999999999</v>
      </c>
      <c r="AB350" s="141"/>
      <c r="AC350" s="142">
        <v>82817.75</v>
      </c>
      <c r="AD350" s="142">
        <v>4577.1099999999997</v>
      </c>
      <c r="AE350" s="142">
        <v>14306.98</v>
      </c>
      <c r="AF350" s="142">
        <v>27262.99</v>
      </c>
      <c r="AG350" s="142">
        <v>5561.84</v>
      </c>
      <c r="AH350" s="142">
        <v>15458.7</v>
      </c>
      <c r="AI350" s="142">
        <v>6881.51</v>
      </c>
      <c r="AJ350" s="142">
        <v>7689.91</v>
      </c>
      <c r="AK350" s="142">
        <v>12235.79</v>
      </c>
      <c r="AL350" s="142">
        <v>9136.14</v>
      </c>
      <c r="AM350" s="142">
        <v>19721.23</v>
      </c>
      <c r="AN350" s="142">
        <v>43153.14</v>
      </c>
      <c r="AO350" s="141"/>
      <c r="AP350" s="142">
        <v>73417.350000000006</v>
      </c>
      <c r="AQ350" s="142">
        <v>6679.51</v>
      </c>
      <c r="AR350" s="142">
        <v>8327.9500000000007</v>
      </c>
      <c r="AS350" s="142">
        <v>0</v>
      </c>
      <c r="AT350" s="142">
        <v>0</v>
      </c>
      <c r="AU350" s="142">
        <v>0</v>
      </c>
      <c r="AV350" s="142">
        <v>0</v>
      </c>
      <c r="AW350" s="142">
        <v>0</v>
      </c>
      <c r="AX350" s="142">
        <v>0</v>
      </c>
      <c r="AY350" s="142">
        <v>0</v>
      </c>
      <c r="AZ350" s="142">
        <v>0</v>
      </c>
      <c r="BA350" s="142">
        <v>0</v>
      </c>
    </row>
    <row r="351" spans="1:53" s="129" customFormat="1" outlineLevel="2">
      <c r="A351" s="129" t="s">
        <v>1133</v>
      </c>
      <c r="B351" s="130" t="s">
        <v>1134</v>
      </c>
      <c r="C351" s="131" t="s">
        <v>1135</v>
      </c>
      <c r="D351" s="132"/>
      <c r="E351" s="133"/>
      <c r="F351" s="134">
        <v>1272.3210000000001</v>
      </c>
      <c r="G351" s="134">
        <v>1332.6210000000001</v>
      </c>
      <c r="H351" s="135">
        <v>-60.299999999999955</v>
      </c>
      <c r="I351" s="136">
        <v>-4.5249174371407887E-2</v>
      </c>
      <c r="J351" s="137"/>
      <c r="K351" s="134">
        <v>5960.0129999999999</v>
      </c>
      <c r="L351" s="134">
        <v>2682.049</v>
      </c>
      <c r="M351" s="135">
        <v>3277.9639999999999</v>
      </c>
      <c r="N351" s="136">
        <v>1.222186470120419</v>
      </c>
      <c r="O351" s="138"/>
      <c r="P351" s="137"/>
      <c r="Q351" s="134">
        <v>5960.0129999999999</v>
      </c>
      <c r="R351" s="134">
        <v>2682.049</v>
      </c>
      <c r="S351" s="135">
        <v>3277.9639999999999</v>
      </c>
      <c r="T351" s="136">
        <v>1.222186470120419</v>
      </c>
      <c r="U351" s="137"/>
      <c r="V351" s="134">
        <v>27166.174999999999</v>
      </c>
      <c r="W351" s="134">
        <v>24803.083999999999</v>
      </c>
      <c r="X351" s="135">
        <v>2363.0910000000003</v>
      </c>
      <c r="Y351" s="136">
        <v>9.5274079626549685E-2</v>
      </c>
      <c r="Z351" s="139"/>
      <c r="AA351" s="140">
        <v>1761.663</v>
      </c>
      <c r="AB351" s="141"/>
      <c r="AC351" s="142">
        <v>941.09</v>
      </c>
      <c r="AD351" s="142">
        <v>408.33800000000002</v>
      </c>
      <c r="AE351" s="142">
        <v>1332.6210000000001</v>
      </c>
      <c r="AF351" s="142">
        <v>1538.28</v>
      </c>
      <c r="AG351" s="142">
        <v>1458.508</v>
      </c>
      <c r="AH351" s="142">
        <v>-692.27</v>
      </c>
      <c r="AI351" s="142">
        <v>3231.52</v>
      </c>
      <c r="AJ351" s="142">
        <v>6495.7910000000002</v>
      </c>
      <c r="AK351" s="142">
        <v>1007.8710000000001</v>
      </c>
      <c r="AL351" s="142">
        <v>4376.9390000000003</v>
      </c>
      <c r="AM351" s="142">
        <v>3091.652</v>
      </c>
      <c r="AN351" s="142">
        <v>697.87099999999998</v>
      </c>
      <c r="AO351" s="141"/>
      <c r="AP351" s="142">
        <v>4318.79</v>
      </c>
      <c r="AQ351" s="142">
        <v>368.90200000000004</v>
      </c>
      <c r="AR351" s="142">
        <v>1272.3210000000001</v>
      </c>
      <c r="AS351" s="142">
        <v>0</v>
      </c>
      <c r="AT351" s="142">
        <v>0</v>
      </c>
      <c r="AU351" s="142">
        <v>0</v>
      </c>
      <c r="AV351" s="142">
        <v>0</v>
      </c>
      <c r="AW351" s="142">
        <v>0</v>
      </c>
      <c r="AX351" s="142">
        <v>0</v>
      </c>
      <c r="AY351" s="142">
        <v>0</v>
      </c>
      <c r="AZ351" s="142">
        <v>0</v>
      </c>
      <c r="BA351" s="142">
        <v>0</v>
      </c>
    </row>
    <row r="352" spans="1:53" s="129" customFormat="1" outlineLevel="2">
      <c r="A352" s="129" t="s">
        <v>1136</v>
      </c>
      <c r="B352" s="130" t="s">
        <v>1137</v>
      </c>
      <c r="C352" s="131" t="s">
        <v>1138</v>
      </c>
      <c r="D352" s="132"/>
      <c r="E352" s="133"/>
      <c r="F352" s="134">
        <v>3.23</v>
      </c>
      <c r="G352" s="134">
        <v>-4.13</v>
      </c>
      <c r="H352" s="135">
        <v>7.3599999999999994</v>
      </c>
      <c r="I352" s="136">
        <v>1.7820823244552058</v>
      </c>
      <c r="J352" s="137"/>
      <c r="K352" s="134">
        <v>41.160000000000004</v>
      </c>
      <c r="L352" s="134">
        <v>8.35</v>
      </c>
      <c r="M352" s="135">
        <v>32.81</v>
      </c>
      <c r="N352" s="136">
        <v>3.92934131736527</v>
      </c>
      <c r="O352" s="138"/>
      <c r="P352" s="137"/>
      <c r="Q352" s="134">
        <v>41.160000000000004</v>
      </c>
      <c r="R352" s="134">
        <v>8.35</v>
      </c>
      <c r="S352" s="135">
        <v>32.81</v>
      </c>
      <c r="T352" s="136">
        <v>3.92934131736527</v>
      </c>
      <c r="U352" s="137"/>
      <c r="V352" s="134">
        <v>211.98</v>
      </c>
      <c r="W352" s="134">
        <v>735.14</v>
      </c>
      <c r="X352" s="135">
        <v>-523.16</v>
      </c>
      <c r="Y352" s="136">
        <v>-0.71164676116113934</v>
      </c>
      <c r="Z352" s="139"/>
      <c r="AA352" s="140">
        <v>42.95</v>
      </c>
      <c r="AB352" s="141"/>
      <c r="AC352" s="142">
        <v>-4.1100000000000003</v>
      </c>
      <c r="AD352" s="142">
        <v>16.59</v>
      </c>
      <c r="AE352" s="142">
        <v>-4.13</v>
      </c>
      <c r="AF352" s="142">
        <v>0</v>
      </c>
      <c r="AG352" s="142">
        <v>109.31</v>
      </c>
      <c r="AH352" s="142">
        <v>-18.88</v>
      </c>
      <c r="AI352" s="142">
        <v>111.2</v>
      </c>
      <c r="AJ352" s="142">
        <v>-30.810000000000002</v>
      </c>
      <c r="AK352" s="142">
        <v>0</v>
      </c>
      <c r="AL352" s="142">
        <v>0</v>
      </c>
      <c r="AM352" s="142">
        <v>0</v>
      </c>
      <c r="AN352" s="142">
        <v>0</v>
      </c>
      <c r="AO352" s="141"/>
      <c r="AP352" s="142">
        <v>0</v>
      </c>
      <c r="AQ352" s="142">
        <v>37.93</v>
      </c>
      <c r="AR352" s="142">
        <v>3.23</v>
      </c>
      <c r="AS352" s="142">
        <v>0</v>
      </c>
      <c r="AT352" s="142">
        <v>0</v>
      </c>
      <c r="AU352" s="142">
        <v>0</v>
      </c>
      <c r="AV352" s="142">
        <v>0</v>
      </c>
      <c r="AW352" s="142">
        <v>0</v>
      </c>
      <c r="AX352" s="142">
        <v>0</v>
      </c>
      <c r="AY352" s="142">
        <v>0</v>
      </c>
      <c r="AZ352" s="142">
        <v>0</v>
      </c>
      <c r="BA352" s="142">
        <v>0</v>
      </c>
    </row>
    <row r="353" spans="1:53" s="129" customFormat="1" outlineLevel="2">
      <c r="A353" s="129" t="s">
        <v>1139</v>
      </c>
      <c r="B353" s="130" t="s">
        <v>1140</v>
      </c>
      <c r="C353" s="131" t="s">
        <v>1141</v>
      </c>
      <c r="D353" s="132"/>
      <c r="E353" s="133"/>
      <c r="F353" s="134">
        <v>8124.99</v>
      </c>
      <c r="G353" s="134">
        <v>4905.05</v>
      </c>
      <c r="H353" s="135">
        <v>3219.9399999999996</v>
      </c>
      <c r="I353" s="136">
        <v>0.65645406264971806</v>
      </c>
      <c r="J353" s="137"/>
      <c r="K353" s="134">
        <v>35506.550000000003</v>
      </c>
      <c r="L353" s="134">
        <v>14946.54</v>
      </c>
      <c r="M353" s="135">
        <v>20560.010000000002</v>
      </c>
      <c r="N353" s="136">
        <v>1.3755698643298049</v>
      </c>
      <c r="O353" s="138"/>
      <c r="P353" s="137"/>
      <c r="Q353" s="134">
        <v>35506.550000000003</v>
      </c>
      <c r="R353" s="134">
        <v>14946.54</v>
      </c>
      <c r="S353" s="135">
        <v>20560.010000000002</v>
      </c>
      <c r="T353" s="136">
        <v>1.3755698643298049</v>
      </c>
      <c r="U353" s="137"/>
      <c r="V353" s="134">
        <v>65180.36</v>
      </c>
      <c r="W353" s="134">
        <v>28547.99</v>
      </c>
      <c r="X353" s="135">
        <v>36632.369999999995</v>
      </c>
      <c r="Y353" s="136">
        <v>1.283185611316243</v>
      </c>
      <c r="Z353" s="139"/>
      <c r="AA353" s="140">
        <v>258.41000000000003</v>
      </c>
      <c r="AB353" s="141"/>
      <c r="AC353" s="142">
        <v>4918.66</v>
      </c>
      <c r="AD353" s="142">
        <v>5122.83</v>
      </c>
      <c r="AE353" s="142">
        <v>4905.05</v>
      </c>
      <c r="AF353" s="142">
        <v>13254.12</v>
      </c>
      <c r="AG353" s="142">
        <v>5386.02</v>
      </c>
      <c r="AH353" s="142">
        <v>4292.8999999999996</v>
      </c>
      <c r="AI353" s="142">
        <v>1734.43</v>
      </c>
      <c r="AJ353" s="142">
        <v>2504.34</v>
      </c>
      <c r="AK353" s="142">
        <v>678.73</v>
      </c>
      <c r="AL353" s="142">
        <v>664.09</v>
      </c>
      <c r="AM353" s="142">
        <v>2528.5</v>
      </c>
      <c r="AN353" s="142">
        <v>-1369.32</v>
      </c>
      <c r="AO353" s="141"/>
      <c r="AP353" s="142">
        <v>26380.22</v>
      </c>
      <c r="AQ353" s="142">
        <v>1001.34</v>
      </c>
      <c r="AR353" s="142">
        <v>8124.99</v>
      </c>
      <c r="AS353" s="142">
        <v>230.04</v>
      </c>
      <c r="AT353" s="142">
        <v>0</v>
      </c>
      <c r="AU353" s="142">
        <v>0</v>
      </c>
      <c r="AV353" s="142">
        <v>0</v>
      </c>
      <c r="AW353" s="142">
        <v>0</v>
      </c>
      <c r="AX353" s="142">
        <v>0</v>
      </c>
      <c r="AY353" s="142">
        <v>0</v>
      </c>
      <c r="AZ353" s="142">
        <v>0</v>
      </c>
      <c r="BA353" s="142">
        <v>0</v>
      </c>
    </row>
    <row r="354" spans="1:53" s="129" customFormat="1" outlineLevel="2">
      <c r="A354" s="129" t="s">
        <v>1142</v>
      </c>
      <c r="B354" s="130" t="s">
        <v>1143</v>
      </c>
      <c r="C354" s="131" t="s">
        <v>1144</v>
      </c>
      <c r="D354" s="132"/>
      <c r="E354" s="133"/>
      <c r="F354" s="134">
        <v>2016.3600000000001</v>
      </c>
      <c r="G354" s="134">
        <v>2316.62</v>
      </c>
      <c r="H354" s="135">
        <v>-300.25999999999976</v>
      </c>
      <c r="I354" s="136">
        <v>-0.12961124396750429</v>
      </c>
      <c r="J354" s="137"/>
      <c r="K354" s="134">
        <v>52753.070999999996</v>
      </c>
      <c r="L354" s="134">
        <v>49772.28</v>
      </c>
      <c r="M354" s="135">
        <v>2980.7909999999974</v>
      </c>
      <c r="N354" s="136">
        <v>5.9888576532961674E-2</v>
      </c>
      <c r="O354" s="138"/>
      <c r="P354" s="137"/>
      <c r="Q354" s="134">
        <v>52753.070999999996</v>
      </c>
      <c r="R354" s="134">
        <v>49772.28</v>
      </c>
      <c r="S354" s="135">
        <v>2980.7909999999974</v>
      </c>
      <c r="T354" s="136">
        <v>5.9888576532961674E-2</v>
      </c>
      <c r="U354" s="137"/>
      <c r="V354" s="134">
        <v>105755.701</v>
      </c>
      <c r="W354" s="134">
        <v>106722.26999999999</v>
      </c>
      <c r="X354" s="135">
        <v>-966.56899999998859</v>
      </c>
      <c r="Y354" s="136">
        <v>-9.0568632020288607E-3</v>
      </c>
      <c r="Z354" s="139"/>
      <c r="AA354" s="140">
        <v>21761.47</v>
      </c>
      <c r="AB354" s="141"/>
      <c r="AC354" s="142">
        <v>37610.57</v>
      </c>
      <c r="AD354" s="142">
        <v>9845.09</v>
      </c>
      <c r="AE354" s="142">
        <v>2316.62</v>
      </c>
      <c r="AF354" s="142">
        <v>1958.21</v>
      </c>
      <c r="AG354" s="142">
        <v>4143.57</v>
      </c>
      <c r="AH354" s="142">
        <v>-949.89</v>
      </c>
      <c r="AI354" s="142">
        <v>1852.92</v>
      </c>
      <c r="AJ354" s="142">
        <v>505.75</v>
      </c>
      <c r="AK354" s="142">
        <v>2987.13</v>
      </c>
      <c r="AL354" s="142">
        <v>6631.08</v>
      </c>
      <c r="AM354" s="142">
        <v>2487.62</v>
      </c>
      <c r="AN354" s="142">
        <v>33386.239999999998</v>
      </c>
      <c r="AO354" s="141"/>
      <c r="AP354" s="142">
        <v>6354.99</v>
      </c>
      <c r="AQ354" s="142">
        <v>44381.720999999998</v>
      </c>
      <c r="AR354" s="142">
        <v>2016.3600000000001</v>
      </c>
      <c r="AS354" s="142">
        <v>293.75</v>
      </c>
      <c r="AT354" s="142">
        <v>0</v>
      </c>
      <c r="AU354" s="142">
        <v>0</v>
      </c>
      <c r="AV354" s="142">
        <v>0</v>
      </c>
      <c r="AW354" s="142">
        <v>0</v>
      </c>
      <c r="AX354" s="142">
        <v>0</v>
      </c>
      <c r="AY354" s="142">
        <v>0</v>
      </c>
      <c r="AZ354" s="142">
        <v>0</v>
      </c>
      <c r="BA354" s="142">
        <v>0</v>
      </c>
    </row>
    <row r="355" spans="1:53" s="129" customFormat="1" outlineLevel="2">
      <c r="A355" s="129" t="s">
        <v>1145</v>
      </c>
      <c r="B355" s="130" t="s">
        <v>1146</v>
      </c>
      <c r="C355" s="131" t="s">
        <v>1147</v>
      </c>
      <c r="D355" s="132"/>
      <c r="E355" s="133"/>
      <c r="F355" s="134">
        <v>3691.6800000000003</v>
      </c>
      <c r="G355" s="134">
        <v>11507.68</v>
      </c>
      <c r="H355" s="135">
        <v>-7816</v>
      </c>
      <c r="I355" s="136">
        <v>-0.67919858737816829</v>
      </c>
      <c r="J355" s="137"/>
      <c r="K355" s="134">
        <v>11075.04</v>
      </c>
      <c r="L355" s="134">
        <v>34523.040000000001</v>
      </c>
      <c r="M355" s="135">
        <v>-23448</v>
      </c>
      <c r="N355" s="136">
        <v>-0.67919858737816829</v>
      </c>
      <c r="O355" s="138"/>
      <c r="P355" s="137"/>
      <c r="Q355" s="134">
        <v>11075.04</v>
      </c>
      <c r="R355" s="134">
        <v>34523.040000000001</v>
      </c>
      <c r="S355" s="135">
        <v>-23448</v>
      </c>
      <c r="T355" s="136">
        <v>-0.67919858737816829</v>
      </c>
      <c r="U355" s="137"/>
      <c r="V355" s="134">
        <v>83380.160000000003</v>
      </c>
      <c r="W355" s="134">
        <v>137893.20000000001</v>
      </c>
      <c r="X355" s="135">
        <v>-54513.040000000008</v>
      </c>
      <c r="Y355" s="136">
        <v>-0.39532797846449286</v>
      </c>
      <c r="Z355" s="139"/>
      <c r="AA355" s="140">
        <v>11495.68</v>
      </c>
      <c r="AB355" s="141"/>
      <c r="AC355" s="142">
        <v>11507.68</v>
      </c>
      <c r="AD355" s="142">
        <v>11507.68</v>
      </c>
      <c r="AE355" s="142">
        <v>11507.68</v>
      </c>
      <c r="AF355" s="142">
        <v>11507.68</v>
      </c>
      <c r="AG355" s="142">
        <v>11507.68</v>
      </c>
      <c r="AH355" s="142">
        <v>11507.68</v>
      </c>
      <c r="AI355" s="142">
        <v>11507.68</v>
      </c>
      <c r="AJ355" s="142">
        <v>11507.68</v>
      </c>
      <c r="AK355" s="142">
        <v>3691.6800000000003</v>
      </c>
      <c r="AL355" s="142">
        <v>3691.6800000000003</v>
      </c>
      <c r="AM355" s="142">
        <v>3691.6800000000003</v>
      </c>
      <c r="AN355" s="142">
        <v>3691.6800000000003</v>
      </c>
      <c r="AO355" s="141"/>
      <c r="AP355" s="142">
        <v>3691.6800000000003</v>
      </c>
      <c r="AQ355" s="142">
        <v>3691.6800000000003</v>
      </c>
      <c r="AR355" s="142">
        <v>3691.6800000000003</v>
      </c>
      <c r="AS355" s="142">
        <v>0</v>
      </c>
      <c r="AT355" s="142">
        <v>0</v>
      </c>
      <c r="AU355" s="142">
        <v>0</v>
      </c>
      <c r="AV355" s="142">
        <v>0</v>
      </c>
      <c r="AW355" s="142">
        <v>0</v>
      </c>
      <c r="AX355" s="142">
        <v>0</v>
      </c>
      <c r="AY355" s="142">
        <v>0</v>
      </c>
      <c r="AZ355" s="142">
        <v>0</v>
      </c>
      <c r="BA355" s="142">
        <v>0</v>
      </c>
    </row>
    <row r="356" spans="1:53" s="129" customFormat="1" outlineLevel="2">
      <c r="A356" s="129" t="s">
        <v>1148</v>
      </c>
      <c r="B356" s="130" t="s">
        <v>1149</v>
      </c>
      <c r="C356" s="131" t="s">
        <v>1150</v>
      </c>
      <c r="D356" s="132"/>
      <c r="E356" s="133"/>
      <c r="F356" s="134">
        <v>11436.44</v>
      </c>
      <c r="G356" s="134">
        <v>3707.79</v>
      </c>
      <c r="H356" s="135">
        <v>7728.6500000000005</v>
      </c>
      <c r="I356" s="136">
        <v>2.0844357420458008</v>
      </c>
      <c r="J356" s="137"/>
      <c r="K356" s="134">
        <v>34945.06</v>
      </c>
      <c r="L356" s="134">
        <v>16787.25</v>
      </c>
      <c r="M356" s="135">
        <v>18157.809999999998</v>
      </c>
      <c r="N356" s="136">
        <v>1.0816429135206778</v>
      </c>
      <c r="O356" s="138"/>
      <c r="P356" s="137"/>
      <c r="Q356" s="134">
        <v>34945.06</v>
      </c>
      <c r="R356" s="134">
        <v>16787.25</v>
      </c>
      <c r="S356" s="135">
        <v>18157.809999999998</v>
      </c>
      <c r="T356" s="136">
        <v>1.0816429135206778</v>
      </c>
      <c r="U356" s="137"/>
      <c r="V356" s="134">
        <v>74150.26999999999</v>
      </c>
      <c r="W356" s="134">
        <v>125391.85</v>
      </c>
      <c r="X356" s="135">
        <v>-51241.580000000016</v>
      </c>
      <c r="Y356" s="136">
        <v>-0.4086515989675566</v>
      </c>
      <c r="Z356" s="139"/>
      <c r="AA356" s="140">
        <v>10268.200000000001</v>
      </c>
      <c r="AB356" s="141"/>
      <c r="AC356" s="142">
        <v>8450.380000000001</v>
      </c>
      <c r="AD356" s="142">
        <v>4629.08</v>
      </c>
      <c r="AE356" s="142">
        <v>3707.79</v>
      </c>
      <c r="AF356" s="142">
        <v>3141.56</v>
      </c>
      <c r="AG356" s="142">
        <v>2931.25</v>
      </c>
      <c r="AH356" s="142">
        <v>3031.83</v>
      </c>
      <c r="AI356" s="142">
        <v>2405.7000000000003</v>
      </c>
      <c r="AJ356" s="142">
        <v>2619.86</v>
      </c>
      <c r="AK356" s="142">
        <v>2890.51</v>
      </c>
      <c r="AL356" s="142">
        <v>4503.6500000000005</v>
      </c>
      <c r="AM356" s="142">
        <v>4972.6099999999997</v>
      </c>
      <c r="AN356" s="142">
        <v>12708.24</v>
      </c>
      <c r="AO356" s="141"/>
      <c r="AP356" s="142">
        <v>13141.37</v>
      </c>
      <c r="AQ356" s="142">
        <v>10367.25</v>
      </c>
      <c r="AR356" s="142">
        <v>11436.44</v>
      </c>
      <c r="AS356" s="142">
        <v>0</v>
      </c>
      <c r="AT356" s="142">
        <v>0</v>
      </c>
      <c r="AU356" s="142">
        <v>0</v>
      </c>
      <c r="AV356" s="142">
        <v>0</v>
      </c>
      <c r="AW356" s="142">
        <v>0</v>
      </c>
      <c r="AX356" s="142">
        <v>0</v>
      </c>
      <c r="AY356" s="142">
        <v>0</v>
      </c>
      <c r="AZ356" s="142">
        <v>0</v>
      </c>
      <c r="BA356" s="142">
        <v>0</v>
      </c>
    </row>
    <row r="357" spans="1:53" s="129" customFormat="1" outlineLevel="2">
      <c r="A357" s="129" t="s">
        <v>1151</v>
      </c>
      <c r="B357" s="130" t="s">
        <v>1152</v>
      </c>
      <c r="C357" s="131" t="s">
        <v>1153</v>
      </c>
      <c r="D357" s="132"/>
      <c r="E357" s="133"/>
      <c r="F357" s="134">
        <v>8858.25</v>
      </c>
      <c r="G357" s="134">
        <v>0</v>
      </c>
      <c r="H357" s="135">
        <v>8858.25</v>
      </c>
      <c r="I357" s="136" t="s">
        <v>241</v>
      </c>
      <c r="J357" s="137"/>
      <c r="K357" s="134">
        <v>28438.056</v>
      </c>
      <c r="L357" s="134">
        <v>0</v>
      </c>
      <c r="M357" s="135">
        <v>28438.056</v>
      </c>
      <c r="N357" s="136" t="s">
        <v>241</v>
      </c>
      <c r="O357" s="138"/>
      <c r="P357" s="137"/>
      <c r="Q357" s="134">
        <v>28438.056</v>
      </c>
      <c r="R357" s="134">
        <v>0</v>
      </c>
      <c r="S357" s="135">
        <v>28438.056</v>
      </c>
      <c r="T357" s="136" t="s">
        <v>241</v>
      </c>
      <c r="U357" s="137"/>
      <c r="V357" s="134">
        <v>59046.275999999998</v>
      </c>
      <c r="W357" s="134">
        <v>0</v>
      </c>
      <c r="X357" s="135">
        <v>59046.275999999998</v>
      </c>
      <c r="Y357" s="136" t="s">
        <v>241</v>
      </c>
      <c r="Z357" s="139"/>
      <c r="AA357" s="140">
        <v>0</v>
      </c>
      <c r="AB357" s="141"/>
      <c r="AC357" s="142">
        <v>0</v>
      </c>
      <c r="AD357" s="142">
        <v>0</v>
      </c>
      <c r="AE357" s="142">
        <v>0</v>
      </c>
      <c r="AF357" s="142">
        <v>0</v>
      </c>
      <c r="AG357" s="142">
        <v>0</v>
      </c>
      <c r="AH357" s="142">
        <v>0</v>
      </c>
      <c r="AI357" s="142">
        <v>0</v>
      </c>
      <c r="AJ357" s="142">
        <v>0</v>
      </c>
      <c r="AK357" s="142">
        <v>0</v>
      </c>
      <c r="AL357" s="142">
        <v>0</v>
      </c>
      <c r="AM357" s="142">
        <v>0</v>
      </c>
      <c r="AN357" s="142">
        <v>30608.22</v>
      </c>
      <c r="AO357" s="141"/>
      <c r="AP357" s="142">
        <v>9254.23</v>
      </c>
      <c r="AQ357" s="142">
        <v>10325.576000000001</v>
      </c>
      <c r="AR357" s="142">
        <v>8858.25</v>
      </c>
      <c r="AS357" s="142">
        <v>0</v>
      </c>
      <c r="AT357" s="142">
        <v>0</v>
      </c>
      <c r="AU357" s="142">
        <v>0</v>
      </c>
      <c r="AV357" s="142">
        <v>0</v>
      </c>
      <c r="AW357" s="142">
        <v>0</v>
      </c>
      <c r="AX357" s="142">
        <v>0</v>
      </c>
      <c r="AY357" s="142">
        <v>0</v>
      </c>
      <c r="AZ357" s="142">
        <v>0</v>
      </c>
      <c r="BA357" s="142">
        <v>0</v>
      </c>
    </row>
    <row r="358" spans="1:53" s="206" customFormat="1" outlineLevel="1">
      <c r="A358" s="206" t="s">
        <v>1154</v>
      </c>
      <c r="B358" s="207"/>
      <c r="C358" s="208" t="s">
        <v>1155</v>
      </c>
      <c r="D358" s="222"/>
      <c r="E358" s="222"/>
      <c r="F358" s="210">
        <v>2244118.0450000009</v>
      </c>
      <c r="G358" s="210">
        <v>1575561.4309999996</v>
      </c>
      <c r="H358" s="230">
        <v>668556.61400000122</v>
      </c>
      <c r="I358" s="231">
        <v>0.42432913172777542</v>
      </c>
      <c r="J358" s="224"/>
      <c r="K358" s="210">
        <v>5900046.3529999964</v>
      </c>
      <c r="L358" s="210">
        <v>4392957.9790000021</v>
      </c>
      <c r="M358" s="230">
        <v>1507088.3739999942</v>
      </c>
      <c r="N358" s="225">
        <v>0.34306915322305509</v>
      </c>
      <c r="O358" s="226"/>
      <c r="P358" s="226"/>
      <c r="Q358" s="210">
        <v>5900046.3529999964</v>
      </c>
      <c r="R358" s="210">
        <v>4392957.9790000021</v>
      </c>
      <c r="S358" s="230">
        <v>1507088.3739999942</v>
      </c>
      <c r="T358" s="231">
        <v>0.34306915322305509</v>
      </c>
      <c r="U358" s="226"/>
      <c r="V358" s="210">
        <v>19748425.870999996</v>
      </c>
      <c r="W358" s="210">
        <v>16827780.584999993</v>
      </c>
      <c r="X358" s="230">
        <v>2920645.2860000022</v>
      </c>
      <c r="Y358" s="225">
        <v>0.17356093224815503</v>
      </c>
      <c r="AA358" s="228">
        <v>1366444.5929999992</v>
      </c>
      <c r="AB358" s="229"/>
      <c r="AC358" s="210">
        <v>1594515.9100000001</v>
      </c>
      <c r="AD358" s="210">
        <v>1222880.6380000005</v>
      </c>
      <c r="AE358" s="210">
        <v>1575561.4309999996</v>
      </c>
      <c r="AF358" s="210">
        <v>1238047.2400000002</v>
      </c>
      <c r="AG358" s="210">
        <v>829460.04799999984</v>
      </c>
      <c r="AH358" s="210">
        <v>2107798.8400000003</v>
      </c>
      <c r="AI358" s="210">
        <v>1581019.3099999998</v>
      </c>
      <c r="AJ358" s="210">
        <v>1472645.2820000008</v>
      </c>
      <c r="AK358" s="210">
        <v>1238874.939</v>
      </c>
      <c r="AL358" s="210">
        <v>1905288.3090000001</v>
      </c>
      <c r="AM358" s="210">
        <v>1414941.8290000001</v>
      </c>
      <c r="AN358" s="210">
        <v>2060303.7209999999</v>
      </c>
      <c r="AO358" s="229"/>
      <c r="AP358" s="210">
        <v>1818376.3069999993</v>
      </c>
      <c r="AQ358" s="210">
        <v>1837552.0010000002</v>
      </c>
      <c r="AR358" s="210">
        <v>2244118.0450000009</v>
      </c>
      <c r="AS358" s="210">
        <v>282021.60000000003</v>
      </c>
      <c r="AT358" s="210">
        <v>0</v>
      </c>
      <c r="AU358" s="210">
        <v>0</v>
      </c>
      <c r="AV358" s="210">
        <v>0</v>
      </c>
      <c r="AW358" s="210">
        <v>0</v>
      </c>
      <c r="AX358" s="210">
        <v>0</v>
      </c>
      <c r="AY358" s="210">
        <v>0</v>
      </c>
      <c r="AZ358" s="210">
        <v>0</v>
      </c>
      <c r="BA358" s="210">
        <v>0</v>
      </c>
    </row>
    <row r="359" spans="1:53" s="243" customFormat="1">
      <c r="A359" s="206"/>
      <c r="B359" s="207" t="s">
        <v>1156</v>
      </c>
      <c r="C359" s="232" t="s">
        <v>1157</v>
      </c>
      <c r="D359" s="241"/>
      <c r="E359" s="241"/>
      <c r="F359" s="235">
        <v>24323962.698000003</v>
      </c>
      <c r="G359" s="235">
        <v>31200520.952999994</v>
      </c>
      <c r="H359" s="230">
        <v>-6876558.2549999915</v>
      </c>
      <c r="I359" s="231">
        <v>-0.22039882812722061</v>
      </c>
      <c r="J359" s="242"/>
      <c r="K359" s="235">
        <v>75726998.663000003</v>
      </c>
      <c r="L359" s="235">
        <v>91615258.460000008</v>
      </c>
      <c r="M359" s="230">
        <v>-15888259.797000006</v>
      </c>
      <c r="N359" s="231">
        <v>-0.17342372945372361</v>
      </c>
      <c r="O359" s="139"/>
      <c r="P359" s="237"/>
      <c r="Q359" s="235">
        <v>75726998.663000003</v>
      </c>
      <c r="R359" s="235">
        <v>91615258.460000008</v>
      </c>
      <c r="S359" s="230">
        <v>-15888259.797000006</v>
      </c>
      <c r="T359" s="231">
        <v>-0.17342372945372361</v>
      </c>
      <c r="U359" s="237" t="s">
        <v>73</v>
      </c>
      <c r="V359" s="235">
        <v>320239352.83700001</v>
      </c>
      <c r="W359" s="235">
        <v>351117115.63899994</v>
      </c>
      <c r="X359" s="230">
        <v>-30877762.801999927</v>
      </c>
      <c r="Y359" s="225">
        <v>-8.794149139043056E-2</v>
      </c>
      <c r="AA359" s="239">
        <v>27925212.153999999</v>
      </c>
      <c r="AB359" s="244"/>
      <c r="AC359" s="235">
        <v>33267972.317999996</v>
      </c>
      <c r="AD359" s="235">
        <v>27146765.188999999</v>
      </c>
      <c r="AE359" s="235">
        <v>31200520.952999994</v>
      </c>
      <c r="AF359" s="235">
        <v>23562990.473999999</v>
      </c>
      <c r="AG359" s="235">
        <v>24655251.044000003</v>
      </c>
      <c r="AH359" s="235">
        <v>28768314.965</v>
      </c>
      <c r="AI359" s="235">
        <v>32179050.906000003</v>
      </c>
      <c r="AJ359" s="235">
        <v>28756216.145000003</v>
      </c>
      <c r="AK359" s="235">
        <v>28415924.399999999</v>
      </c>
      <c r="AL359" s="235">
        <v>24321741.349999998</v>
      </c>
      <c r="AM359" s="235">
        <v>25105792.412999999</v>
      </c>
      <c r="AN359" s="235">
        <v>28747072.477000006</v>
      </c>
      <c r="AO359" s="244"/>
      <c r="AP359" s="235">
        <v>26452375.436999995</v>
      </c>
      <c r="AQ359" s="235">
        <v>24950660.527999997</v>
      </c>
      <c r="AR359" s="235">
        <v>24323962.698000003</v>
      </c>
      <c r="AS359" s="235">
        <v>76657037.092000008</v>
      </c>
      <c r="AT359" s="235">
        <v>-2529304</v>
      </c>
      <c r="AU359" s="235">
        <v>0</v>
      </c>
      <c r="AV359" s="235">
        <v>0</v>
      </c>
      <c r="AW359" s="235">
        <v>0</v>
      </c>
      <c r="AX359" s="235">
        <v>0</v>
      </c>
      <c r="AY359" s="235">
        <v>0</v>
      </c>
      <c r="AZ359" s="235">
        <v>0</v>
      </c>
      <c r="BA359" s="235">
        <v>0</v>
      </c>
    </row>
    <row r="360" spans="1:53" s="243" customFormat="1" outlineLevel="2">
      <c r="A360" s="206"/>
      <c r="B360" s="207"/>
      <c r="C360" s="232"/>
      <c r="D360" s="241"/>
      <c r="E360" s="241"/>
      <c r="F360" s="235">
        <v>0</v>
      </c>
      <c r="G360" s="235">
        <v>0</v>
      </c>
      <c r="H360" s="230">
        <v>0</v>
      </c>
      <c r="I360" s="231">
        <v>0</v>
      </c>
      <c r="J360" s="242"/>
      <c r="K360" s="235">
        <v>0</v>
      </c>
      <c r="L360" s="235">
        <v>0</v>
      </c>
      <c r="M360" s="230"/>
      <c r="N360" s="231"/>
      <c r="O360" s="139"/>
      <c r="P360" s="237"/>
      <c r="Q360" s="235">
        <v>0</v>
      </c>
      <c r="R360" s="235">
        <v>0</v>
      </c>
      <c r="S360" s="230">
        <v>0</v>
      </c>
      <c r="T360" s="231">
        <v>0</v>
      </c>
      <c r="U360" s="237"/>
      <c r="V360" s="235">
        <v>0</v>
      </c>
      <c r="W360" s="235">
        <v>0</v>
      </c>
      <c r="X360" s="230">
        <v>0</v>
      </c>
      <c r="Y360" s="225">
        <v>0</v>
      </c>
      <c r="AA360" s="239">
        <v>0</v>
      </c>
      <c r="AB360" s="244"/>
      <c r="AC360" s="235">
        <v>0</v>
      </c>
      <c r="AD360" s="235">
        <v>0</v>
      </c>
      <c r="AE360" s="235">
        <v>0</v>
      </c>
      <c r="AF360" s="235">
        <v>0</v>
      </c>
      <c r="AG360" s="235">
        <v>0</v>
      </c>
      <c r="AH360" s="235">
        <v>0</v>
      </c>
      <c r="AI360" s="235">
        <v>0</v>
      </c>
      <c r="AJ360" s="235">
        <v>0</v>
      </c>
      <c r="AK360" s="235">
        <v>0</v>
      </c>
      <c r="AL360" s="235">
        <v>0</v>
      </c>
      <c r="AM360" s="235">
        <v>0</v>
      </c>
      <c r="AN360" s="235">
        <v>0</v>
      </c>
      <c r="AO360" s="244"/>
      <c r="AP360" s="235">
        <v>0</v>
      </c>
      <c r="AQ360" s="235">
        <v>0</v>
      </c>
      <c r="AR360" s="235">
        <v>0</v>
      </c>
      <c r="AS360" s="235">
        <v>6.5192580223083496E-9</v>
      </c>
      <c r="AT360" s="235">
        <v>0</v>
      </c>
      <c r="AU360" s="235">
        <v>0</v>
      </c>
      <c r="AV360" s="235">
        <v>0</v>
      </c>
      <c r="AW360" s="235">
        <v>0</v>
      </c>
      <c r="AX360" s="235">
        <v>0</v>
      </c>
      <c r="AY360" s="235">
        <v>0</v>
      </c>
      <c r="AZ360" s="235">
        <v>0</v>
      </c>
      <c r="BA360" s="235">
        <v>0</v>
      </c>
    </row>
    <row r="361" spans="1:53" s="129" customFormat="1" outlineLevel="2">
      <c r="A361" s="129" t="s">
        <v>1158</v>
      </c>
      <c r="B361" s="130" t="s">
        <v>1159</v>
      </c>
      <c r="C361" s="131" t="s">
        <v>1160</v>
      </c>
      <c r="D361" s="132"/>
      <c r="E361" s="133"/>
      <c r="F361" s="134">
        <v>166145.68</v>
      </c>
      <c r="G361" s="134">
        <v>171134.81</v>
      </c>
      <c r="H361" s="135">
        <v>-4989.1300000000047</v>
      </c>
      <c r="I361" s="136">
        <v>-2.9153215526402869E-2</v>
      </c>
      <c r="J361" s="137"/>
      <c r="K361" s="134">
        <v>512633.21</v>
      </c>
      <c r="L361" s="134">
        <v>516123.26</v>
      </c>
      <c r="M361" s="135">
        <v>-3490.0499999999884</v>
      </c>
      <c r="N361" s="136">
        <v>-6.7620475000487058E-3</v>
      </c>
      <c r="O361" s="138"/>
      <c r="P361" s="137"/>
      <c r="Q361" s="134">
        <v>512633.21</v>
      </c>
      <c r="R361" s="134">
        <v>516123.26</v>
      </c>
      <c r="S361" s="135">
        <v>-3490.0499999999884</v>
      </c>
      <c r="T361" s="136">
        <v>-6.7620475000487058E-3</v>
      </c>
      <c r="U361" s="137"/>
      <c r="V361" s="134">
        <v>2067297.41</v>
      </c>
      <c r="W361" s="134">
        <v>2071133.41</v>
      </c>
      <c r="X361" s="135">
        <v>-3836</v>
      </c>
      <c r="Y361" s="136">
        <v>-1.8521259815899548E-3</v>
      </c>
      <c r="Z361" s="139"/>
      <c r="AA361" s="140">
        <v>108627.45</v>
      </c>
      <c r="AB361" s="141"/>
      <c r="AC361" s="142">
        <v>187730.72</v>
      </c>
      <c r="AD361" s="142">
        <v>157257.73000000001</v>
      </c>
      <c r="AE361" s="142">
        <v>171134.81</v>
      </c>
      <c r="AF361" s="142">
        <v>166667.12</v>
      </c>
      <c r="AG361" s="142">
        <v>159762.48000000001</v>
      </c>
      <c r="AH361" s="142">
        <v>131399.83000000002</v>
      </c>
      <c r="AI361" s="142">
        <v>208305.64</v>
      </c>
      <c r="AJ361" s="142">
        <v>175887.2</v>
      </c>
      <c r="AK361" s="142">
        <v>131358.48000000001</v>
      </c>
      <c r="AL361" s="142">
        <v>200701.36000000002</v>
      </c>
      <c r="AM361" s="142">
        <v>182359.85</v>
      </c>
      <c r="AN361" s="142">
        <v>198222.24</v>
      </c>
      <c r="AO361" s="141"/>
      <c r="AP361" s="142">
        <v>187360.61000000002</v>
      </c>
      <c r="AQ361" s="142">
        <v>159126.92000000001</v>
      </c>
      <c r="AR361" s="142">
        <v>166145.68</v>
      </c>
      <c r="AS361" s="142">
        <v>-66929.440000000002</v>
      </c>
      <c r="AT361" s="142">
        <v>0</v>
      </c>
      <c r="AU361" s="142">
        <v>0</v>
      </c>
      <c r="AV361" s="142">
        <v>0</v>
      </c>
      <c r="AW361" s="142">
        <v>0</v>
      </c>
      <c r="AX361" s="142">
        <v>0</v>
      </c>
      <c r="AY361" s="142">
        <v>0</v>
      </c>
      <c r="AZ361" s="142">
        <v>0</v>
      </c>
      <c r="BA361" s="142">
        <v>0</v>
      </c>
    </row>
    <row r="362" spans="1:53" s="129" customFormat="1" outlineLevel="2">
      <c r="A362" s="129" t="s">
        <v>1161</v>
      </c>
      <c r="B362" s="130" t="s">
        <v>1162</v>
      </c>
      <c r="C362" s="131" t="s">
        <v>1163</v>
      </c>
      <c r="D362" s="132"/>
      <c r="E362" s="133"/>
      <c r="F362" s="134">
        <v>0</v>
      </c>
      <c r="G362" s="134">
        <v>25.17</v>
      </c>
      <c r="H362" s="135">
        <v>-25.17</v>
      </c>
      <c r="I362" s="136" t="s">
        <v>241</v>
      </c>
      <c r="J362" s="137"/>
      <c r="K362" s="134">
        <v>0</v>
      </c>
      <c r="L362" s="134">
        <v>25.17</v>
      </c>
      <c r="M362" s="135">
        <v>-25.17</v>
      </c>
      <c r="N362" s="136" t="s">
        <v>241</v>
      </c>
      <c r="O362" s="138"/>
      <c r="P362" s="137"/>
      <c r="Q362" s="134">
        <v>0</v>
      </c>
      <c r="R362" s="134">
        <v>25.17</v>
      </c>
      <c r="S362" s="135">
        <v>-25.17</v>
      </c>
      <c r="T362" s="136" t="s">
        <v>241</v>
      </c>
      <c r="U362" s="137"/>
      <c r="V362" s="134">
        <v>0</v>
      </c>
      <c r="W362" s="134">
        <v>25.17</v>
      </c>
      <c r="X362" s="135">
        <v>-25.17</v>
      </c>
      <c r="Y362" s="136" t="s">
        <v>241</v>
      </c>
      <c r="Z362" s="139"/>
      <c r="AA362" s="140">
        <v>0</v>
      </c>
      <c r="AB362" s="141"/>
      <c r="AC362" s="142">
        <v>0</v>
      </c>
      <c r="AD362" s="142">
        <v>0</v>
      </c>
      <c r="AE362" s="142">
        <v>25.17</v>
      </c>
      <c r="AF362" s="142">
        <v>0</v>
      </c>
      <c r="AG362" s="142">
        <v>0</v>
      </c>
      <c r="AH362" s="142">
        <v>0</v>
      </c>
      <c r="AI362" s="142">
        <v>0</v>
      </c>
      <c r="AJ362" s="142">
        <v>0</v>
      </c>
      <c r="AK362" s="142">
        <v>0</v>
      </c>
      <c r="AL362" s="142">
        <v>0</v>
      </c>
      <c r="AM362" s="142">
        <v>0</v>
      </c>
      <c r="AN362" s="142">
        <v>0</v>
      </c>
      <c r="AO362" s="141"/>
      <c r="AP362" s="142">
        <v>0</v>
      </c>
      <c r="AQ362" s="142">
        <v>0</v>
      </c>
      <c r="AR362" s="142">
        <v>0</v>
      </c>
      <c r="AS362" s="142">
        <v>0</v>
      </c>
      <c r="AT362" s="142">
        <v>0</v>
      </c>
      <c r="AU362" s="142">
        <v>0</v>
      </c>
      <c r="AV362" s="142">
        <v>0</v>
      </c>
      <c r="AW362" s="142">
        <v>0</v>
      </c>
      <c r="AX362" s="142">
        <v>0</v>
      </c>
      <c r="AY362" s="142">
        <v>0</v>
      </c>
      <c r="AZ362" s="142">
        <v>0</v>
      </c>
      <c r="BA362" s="142">
        <v>0</v>
      </c>
    </row>
    <row r="363" spans="1:53" s="129" customFormat="1" outlineLevel="2">
      <c r="A363" s="129" t="s">
        <v>1164</v>
      </c>
      <c r="B363" s="130" t="s">
        <v>1165</v>
      </c>
      <c r="C363" s="131" t="s">
        <v>1166</v>
      </c>
      <c r="D363" s="132"/>
      <c r="E363" s="133"/>
      <c r="F363" s="134">
        <v>185571.27</v>
      </c>
      <c r="G363" s="134">
        <v>85186.290000000008</v>
      </c>
      <c r="H363" s="135">
        <v>100384.97999999998</v>
      </c>
      <c r="I363" s="136">
        <v>1.1784170903557365</v>
      </c>
      <c r="J363" s="137"/>
      <c r="K363" s="134">
        <v>530918.85</v>
      </c>
      <c r="L363" s="134">
        <v>401560.47000000003</v>
      </c>
      <c r="M363" s="135">
        <v>129358.37999999995</v>
      </c>
      <c r="N363" s="136">
        <v>0.32213922849527477</v>
      </c>
      <c r="O363" s="138"/>
      <c r="P363" s="137"/>
      <c r="Q363" s="134">
        <v>530918.85</v>
      </c>
      <c r="R363" s="134">
        <v>401560.47000000003</v>
      </c>
      <c r="S363" s="135">
        <v>129358.37999999995</v>
      </c>
      <c r="T363" s="136">
        <v>0.32213922849527477</v>
      </c>
      <c r="U363" s="137"/>
      <c r="V363" s="134">
        <v>1555134.22</v>
      </c>
      <c r="W363" s="134">
        <v>1724890.73</v>
      </c>
      <c r="X363" s="135">
        <v>-169756.51</v>
      </c>
      <c r="Y363" s="136">
        <v>-9.8415805156538819E-2</v>
      </c>
      <c r="Z363" s="139"/>
      <c r="AA363" s="140">
        <v>33716.230000000003</v>
      </c>
      <c r="AB363" s="141"/>
      <c r="AC363" s="142">
        <v>269498.34000000003</v>
      </c>
      <c r="AD363" s="142">
        <v>46875.840000000004</v>
      </c>
      <c r="AE363" s="142">
        <v>85186.290000000008</v>
      </c>
      <c r="AF363" s="142">
        <v>57301.86</v>
      </c>
      <c r="AG363" s="142">
        <v>82937.53</v>
      </c>
      <c r="AH363" s="142">
        <v>143225.44</v>
      </c>
      <c r="AI363" s="142">
        <v>149423.76999999999</v>
      </c>
      <c r="AJ363" s="142">
        <v>178122.17</v>
      </c>
      <c r="AK363" s="142">
        <v>31821.45</v>
      </c>
      <c r="AL363" s="142">
        <v>71672.02</v>
      </c>
      <c r="AM363" s="142">
        <v>108285.05</v>
      </c>
      <c r="AN363" s="142">
        <v>201426.08000000002</v>
      </c>
      <c r="AO363" s="141"/>
      <c r="AP363" s="142">
        <v>241159.83000000002</v>
      </c>
      <c r="AQ363" s="142">
        <v>104187.75</v>
      </c>
      <c r="AR363" s="142">
        <v>185571.27</v>
      </c>
      <c r="AS363" s="142">
        <v>-40594.590000000004</v>
      </c>
      <c r="AT363" s="142">
        <v>0</v>
      </c>
      <c r="AU363" s="142">
        <v>0</v>
      </c>
      <c r="AV363" s="142">
        <v>0</v>
      </c>
      <c r="AW363" s="142">
        <v>0</v>
      </c>
      <c r="AX363" s="142">
        <v>0</v>
      </c>
      <c r="AY363" s="142">
        <v>0</v>
      </c>
      <c r="AZ363" s="142">
        <v>0</v>
      </c>
      <c r="BA363" s="142">
        <v>0</v>
      </c>
    </row>
    <row r="364" spans="1:53" s="129" customFormat="1" outlineLevel="2">
      <c r="A364" s="129" t="s">
        <v>1167</v>
      </c>
      <c r="B364" s="130" t="s">
        <v>1168</v>
      </c>
      <c r="C364" s="131" t="s">
        <v>1169</v>
      </c>
      <c r="D364" s="132"/>
      <c r="E364" s="133"/>
      <c r="F364" s="134">
        <v>217161.52000000002</v>
      </c>
      <c r="G364" s="134">
        <v>1360902.53</v>
      </c>
      <c r="H364" s="135">
        <v>-1143741.01</v>
      </c>
      <c r="I364" s="136">
        <v>-0.8404283075291219</v>
      </c>
      <c r="J364" s="137"/>
      <c r="K364" s="134">
        <v>2245350.08</v>
      </c>
      <c r="L364" s="134">
        <v>2822687.51</v>
      </c>
      <c r="M364" s="135">
        <v>-577337.4299999997</v>
      </c>
      <c r="N364" s="136">
        <v>-0.20453465994895048</v>
      </c>
      <c r="O364" s="138"/>
      <c r="P364" s="137"/>
      <c r="Q364" s="134">
        <v>2245350.08</v>
      </c>
      <c r="R364" s="134">
        <v>2822687.51</v>
      </c>
      <c r="S364" s="135">
        <v>-577337.4299999997</v>
      </c>
      <c r="T364" s="136">
        <v>-0.20453465994895048</v>
      </c>
      <c r="U364" s="137"/>
      <c r="V364" s="134">
        <v>11650569.73</v>
      </c>
      <c r="W364" s="134">
        <v>12985512.529999999</v>
      </c>
      <c r="X364" s="135">
        <v>-1334942.7999999989</v>
      </c>
      <c r="Y364" s="136">
        <v>-0.10280247290323927</v>
      </c>
      <c r="Z364" s="139"/>
      <c r="AA364" s="140">
        <v>1332526.23</v>
      </c>
      <c r="AB364" s="141"/>
      <c r="AC364" s="142">
        <v>743467.22</v>
      </c>
      <c r="AD364" s="142">
        <v>718317.76</v>
      </c>
      <c r="AE364" s="142">
        <v>1360902.53</v>
      </c>
      <c r="AF364" s="142">
        <v>1578190.07</v>
      </c>
      <c r="AG364" s="142">
        <v>1711568.17</v>
      </c>
      <c r="AH364" s="142">
        <v>847444.88</v>
      </c>
      <c r="AI364" s="142">
        <v>612314.36</v>
      </c>
      <c r="AJ364" s="142">
        <v>638153.98800000001</v>
      </c>
      <c r="AK364" s="142">
        <v>355766.74200000003</v>
      </c>
      <c r="AL364" s="142">
        <v>1481181.88</v>
      </c>
      <c r="AM364" s="142">
        <v>1303940.52</v>
      </c>
      <c r="AN364" s="142">
        <v>876659.04</v>
      </c>
      <c r="AO364" s="141"/>
      <c r="AP364" s="142">
        <v>1037781.45</v>
      </c>
      <c r="AQ364" s="142">
        <v>990407.11</v>
      </c>
      <c r="AR364" s="142">
        <v>217161.52000000002</v>
      </c>
      <c r="AS364" s="142">
        <v>-373629.47000000003</v>
      </c>
      <c r="AT364" s="142">
        <v>0</v>
      </c>
      <c r="AU364" s="142">
        <v>0</v>
      </c>
      <c r="AV364" s="142">
        <v>0</v>
      </c>
      <c r="AW364" s="142">
        <v>0</v>
      </c>
      <c r="AX364" s="142">
        <v>0</v>
      </c>
      <c r="AY364" s="142">
        <v>0</v>
      </c>
      <c r="AZ364" s="142">
        <v>0</v>
      </c>
      <c r="BA364" s="142">
        <v>0</v>
      </c>
    </row>
    <row r="365" spans="1:53" s="129" customFormat="1" outlineLevel="2">
      <c r="A365" s="129" t="s">
        <v>1170</v>
      </c>
      <c r="B365" s="130" t="s">
        <v>1171</v>
      </c>
      <c r="C365" s="131" t="s">
        <v>1172</v>
      </c>
      <c r="D365" s="132"/>
      <c r="E365" s="133"/>
      <c r="F365" s="134">
        <v>0</v>
      </c>
      <c r="G365" s="134">
        <v>-136.27000000000001</v>
      </c>
      <c r="H365" s="135">
        <v>136.27000000000001</v>
      </c>
      <c r="I365" s="136" t="s">
        <v>241</v>
      </c>
      <c r="J365" s="137"/>
      <c r="K365" s="134">
        <v>-14.6</v>
      </c>
      <c r="L365" s="134">
        <v>-55.56</v>
      </c>
      <c r="M365" s="135">
        <v>40.96</v>
      </c>
      <c r="N365" s="136">
        <v>0.73722102231821451</v>
      </c>
      <c r="O365" s="138"/>
      <c r="P365" s="137"/>
      <c r="Q365" s="134">
        <v>-14.6</v>
      </c>
      <c r="R365" s="134">
        <v>-55.56</v>
      </c>
      <c r="S365" s="135">
        <v>40.96</v>
      </c>
      <c r="T365" s="136">
        <v>0.73722102231821451</v>
      </c>
      <c r="U365" s="137"/>
      <c r="V365" s="134">
        <v>-28.64</v>
      </c>
      <c r="W365" s="134">
        <v>16.590000000000003</v>
      </c>
      <c r="X365" s="135">
        <v>-45.230000000000004</v>
      </c>
      <c r="Y365" s="136">
        <v>-2.7263411693791437</v>
      </c>
      <c r="Z365" s="139"/>
      <c r="AA365" s="140">
        <v>-45.42</v>
      </c>
      <c r="AB365" s="141"/>
      <c r="AC365" s="142">
        <v>137.06</v>
      </c>
      <c r="AD365" s="142">
        <v>-56.35</v>
      </c>
      <c r="AE365" s="142">
        <v>-136.27000000000001</v>
      </c>
      <c r="AF365" s="142">
        <v>-23.61</v>
      </c>
      <c r="AG365" s="142">
        <v>-5.89</v>
      </c>
      <c r="AH365" s="142">
        <v>71.070000000000007</v>
      </c>
      <c r="AI365" s="142">
        <v>62.52</v>
      </c>
      <c r="AJ365" s="142">
        <v>-119.36</v>
      </c>
      <c r="AK365" s="142">
        <v>23.07</v>
      </c>
      <c r="AL365" s="142">
        <v>-0.02</v>
      </c>
      <c r="AM365" s="142">
        <v>-17.41</v>
      </c>
      <c r="AN365" s="142">
        <v>-4.41</v>
      </c>
      <c r="AO365" s="141"/>
      <c r="AP365" s="142">
        <v>-14.6</v>
      </c>
      <c r="AQ365" s="142">
        <v>0</v>
      </c>
      <c r="AR365" s="142">
        <v>0</v>
      </c>
      <c r="AS365" s="142">
        <v>0</v>
      </c>
      <c r="AT365" s="142">
        <v>0</v>
      </c>
      <c r="AU365" s="142">
        <v>0</v>
      </c>
      <c r="AV365" s="142">
        <v>0</v>
      </c>
      <c r="AW365" s="142">
        <v>0</v>
      </c>
      <c r="AX365" s="142">
        <v>0</v>
      </c>
      <c r="AY365" s="142">
        <v>0</v>
      </c>
      <c r="AZ365" s="142">
        <v>0</v>
      </c>
      <c r="BA365" s="142">
        <v>0</v>
      </c>
    </row>
    <row r="366" spans="1:53" s="129" customFormat="1" outlineLevel="2">
      <c r="A366" s="129" t="s">
        <v>1173</v>
      </c>
      <c r="B366" s="130" t="s">
        <v>1174</v>
      </c>
      <c r="C366" s="131" t="s">
        <v>1175</v>
      </c>
      <c r="D366" s="132"/>
      <c r="E366" s="133"/>
      <c r="F366" s="134">
        <v>-20381.260000000002</v>
      </c>
      <c r="G366" s="134">
        <v>11802.43</v>
      </c>
      <c r="H366" s="135">
        <v>-32183.690000000002</v>
      </c>
      <c r="I366" s="136">
        <v>-2.7268698056247742</v>
      </c>
      <c r="J366" s="137"/>
      <c r="K366" s="134">
        <v>-60486.85</v>
      </c>
      <c r="L366" s="134">
        <v>11632.72</v>
      </c>
      <c r="M366" s="135">
        <v>-72119.569999999992</v>
      </c>
      <c r="N366" s="136">
        <v>-6.1997168332083978</v>
      </c>
      <c r="O366" s="138"/>
      <c r="P366" s="137"/>
      <c r="Q366" s="134">
        <v>-60486.85</v>
      </c>
      <c r="R366" s="134">
        <v>11632.72</v>
      </c>
      <c r="S366" s="135">
        <v>-72119.569999999992</v>
      </c>
      <c r="T366" s="136">
        <v>-6.1997168332083978</v>
      </c>
      <c r="U366" s="137"/>
      <c r="V366" s="134">
        <v>-260030.7</v>
      </c>
      <c r="W366" s="134">
        <v>-44577.58</v>
      </c>
      <c r="X366" s="135">
        <v>-215453.12</v>
      </c>
      <c r="Y366" s="136">
        <v>-4.8332170566459638</v>
      </c>
      <c r="Z366" s="139"/>
      <c r="AA366" s="140">
        <v>-17038.62</v>
      </c>
      <c r="AB366" s="141"/>
      <c r="AC366" s="142">
        <v>0</v>
      </c>
      <c r="AD366" s="142">
        <v>-169.71</v>
      </c>
      <c r="AE366" s="142">
        <v>11802.43</v>
      </c>
      <c r="AF366" s="142">
        <v>-159.24</v>
      </c>
      <c r="AG366" s="142">
        <v>-515.04999999999995</v>
      </c>
      <c r="AH366" s="142">
        <v>0</v>
      </c>
      <c r="AI366" s="142">
        <v>-1952.91</v>
      </c>
      <c r="AJ366" s="142">
        <v>-68093.19</v>
      </c>
      <c r="AK366" s="142">
        <v>-28726.77</v>
      </c>
      <c r="AL366" s="142">
        <v>-43434.07</v>
      </c>
      <c r="AM366" s="142">
        <v>-28602.81</v>
      </c>
      <c r="AN366" s="142">
        <v>-28059.81</v>
      </c>
      <c r="AO366" s="141"/>
      <c r="AP366" s="142">
        <v>-23998.720000000001</v>
      </c>
      <c r="AQ366" s="142">
        <v>-16106.87</v>
      </c>
      <c r="AR366" s="142">
        <v>-20381.260000000002</v>
      </c>
      <c r="AS366" s="142">
        <v>0</v>
      </c>
      <c r="AT366" s="142">
        <v>0</v>
      </c>
      <c r="AU366" s="142">
        <v>0</v>
      </c>
      <c r="AV366" s="142">
        <v>0</v>
      </c>
      <c r="AW366" s="142">
        <v>0</v>
      </c>
      <c r="AX366" s="142">
        <v>0</v>
      </c>
      <c r="AY366" s="142">
        <v>0</v>
      </c>
      <c r="AZ366" s="142">
        <v>0</v>
      </c>
      <c r="BA366" s="142">
        <v>0</v>
      </c>
    </row>
    <row r="367" spans="1:53" s="129" customFormat="1" outlineLevel="2">
      <c r="A367" s="129" t="s">
        <v>1176</v>
      </c>
      <c r="B367" s="130" t="s">
        <v>1177</v>
      </c>
      <c r="C367" s="131" t="s">
        <v>1178</v>
      </c>
      <c r="D367" s="132"/>
      <c r="E367" s="133"/>
      <c r="F367" s="134">
        <v>222827.17</v>
      </c>
      <c r="G367" s="134">
        <v>525761.56000000006</v>
      </c>
      <c r="H367" s="135">
        <v>-302934.39</v>
      </c>
      <c r="I367" s="136">
        <v>-0.57618208147434735</v>
      </c>
      <c r="J367" s="137"/>
      <c r="K367" s="134">
        <v>650798.46</v>
      </c>
      <c r="L367" s="134">
        <v>1098931.1000000001</v>
      </c>
      <c r="M367" s="135">
        <v>-448132.64000000013</v>
      </c>
      <c r="N367" s="136">
        <v>-0.40778956933696764</v>
      </c>
      <c r="O367" s="138"/>
      <c r="P367" s="137"/>
      <c r="Q367" s="134">
        <v>650798.46</v>
      </c>
      <c r="R367" s="134">
        <v>1098931.1000000001</v>
      </c>
      <c r="S367" s="135">
        <v>-448132.64000000013</v>
      </c>
      <c r="T367" s="136">
        <v>-0.40778956933696764</v>
      </c>
      <c r="U367" s="137"/>
      <c r="V367" s="134">
        <v>4058356.42</v>
      </c>
      <c r="W367" s="134">
        <v>4788830.9000000004</v>
      </c>
      <c r="X367" s="135">
        <v>-730474.48000000045</v>
      </c>
      <c r="Y367" s="136">
        <v>-0.15253712132537409</v>
      </c>
      <c r="Z367" s="139"/>
      <c r="AA367" s="140">
        <v>401132.23</v>
      </c>
      <c r="AB367" s="141"/>
      <c r="AC367" s="142">
        <v>264984.61</v>
      </c>
      <c r="AD367" s="142">
        <v>308184.93</v>
      </c>
      <c r="AE367" s="142">
        <v>525761.56000000006</v>
      </c>
      <c r="AF367" s="142">
        <v>547235.38</v>
      </c>
      <c r="AG367" s="142">
        <v>535939.26</v>
      </c>
      <c r="AH367" s="142">
        <v>257296.92</v>
      </c>
      <c r="AI367" s="142">
        <v>245923.24</v>
      </c>
      <c r="AJ367" s="142">
        <v>286840.772</v>
      </c>
      <c r="AK367" s="142">
        <v>272904.96799999999</v>
      </c>
      <c r="AL367" s="142">
        <v>507446.58</v>
      </c>
      <c r="AM367" s="142">
        <v>377889.13</v>
      </c>
      <c r="AN367" s="142">
        <v>376081.71</v>
      </c>
      <c r="AO367" s="141"/>
      <c r="AP367" s="142">
        <v>257640.6</v>
      </c>
      <c r="AQ367" s="142">
        <v>170330.69</v>
      </c>
      <c r="AR367" s="142">
        <v>222827.17</v>
      </c>
      <c r="AS367" s="142">
        <v>-45554.65</v>
      </c>
      <c r="AT367" s="142">
        <v>0</v>
      </c>
      <c r="AU367" s="142">
        <v>0</v>
      </c>
      <c r="AV367" s="142">
        <v>0</v>
      </c>
      <c r="AW367" s="142">
        <v>0</v>
      </c>
      <c r="AX367" s="142">
        <v>0</v>
      </c>
      <c r="AY367" s="142">
        <v>0</v>
      </c>
      <c r="AZ367" s="142">
        <v>0</v>
      </c>
      <c r="BA367" s="142">
        <v>0</v>
      </c>
    </row>
    <row r="368" spans="1:53" s="129" customFormat="1" outlineLevel="2">
      <c r="A368" s="129" t="s">
        <v>1179</v>
      </c>
      <c r="B368" s="130" t="s">
        <v>1180</v>
      </c>
      <c r="C368" s="131" t="s">
        <v>1181</v>
      </c>
      <c r="D368" s="132"/>
      <c r="E368" s="133"/>
      <c r="F368" s="134">
        <v>119666.56</v>
      </c>
      <c r="G368" s="134">
        <v>83441.350000000006</v>
      </c>
      <c r="H368" s="135">
        <v>36225.209999999992</v>
      </c>
      <c r="I368" s="136">
        <v>0.43413978800678549</v>
      </c>
      <c r="J368" s="137"/>
      <c r="K368" s="134">
        <v>495878.11</v>
      </c>
      <c r="L368" s="134">
        <v>382971.09</v>
      </c>
      <c r="M368" s="135">
        <v>112907.01999999996</v>
      </c>
      <c r="N368" s="136">
        <v>0.29481865067151664</v>
      </c>
      <c r="O368" s="138"/>
      <c r="P368" s="137"/>
      <c r="Q368" s="134">
        <v>495878.11</v>
      </c>
      <c r="R368" s="134">
        <v>382971.09</v>
      </c>
      <c r="S368" s="135">
        <v>112907.01999999996</v>
      </c>
      <c r="T368" s="136">
        <v>0.29481865067151664</v>
      </c>
      <c r="U368" s="137"/>
      <c r="V368" s="134">
        <v>1682242.75</v>
      </c>
      <c r="W368" s="134">
        <v>1553425.28</v>
      </c>
      <c r="X368" s="135">
        <v>128817.46999999997</v>
      </c>
      <c r="Y368" s="136">
        <v>8.2924793138425018E-2</v>
      </c>
      <c r="Z368" s="139"/>
      <c r="AA368" s="140">
        <v>117514.63</v>
      </c>
      <c r="AB368" s="141"/>
      <c r="AC368" s="142">
        <v>157957.67000000001</v>
      </c>
      <c r="AD368" s="142">
        <v>141572.07</v>
      </c>
      <c r="AE368" s="142">
        <v>83441.350000000006</v>
      </c>
      <c r="AF368" s="142">
        <v>67142.95</v>
      </c>
      <c r="AG368" s="142">
        <v>106838.14</v>
      </c>
      <c r="AH368" s="142">
        <v>137918.74</v>
      </c>
      <c r="AI368" s="142">
        <v>165448.54</v>
      </c>
      <c r="AJ368" s="142">
        <v>165092.25</v>
      </c>
      <c r="AK368" s="142">
        <v>128812.16</v>
      </c>
      <c r="AL368" s="142">
        <v>100397.22</v>
      </c>
      <c r="AM368" s="142">
        <v>106909.84</v>
      </c>
      <c r="AN368" s="142">
        <v>207804.80000000002</v>
      </c>
      <c r="AO368" s="141"/>
      <c r="AP368" s="142">
        <v>202007.05000000002</v>
      </c>
      <c r="AQ368" s="142">
        <v>174204.5</v>
      </c>
      <c r="AR368" s="142">
        <v>119666.56</v>
      </c>
      <c r="AS368" s="142">
        <v>14206.5</v>
      </c>
      <c r="AT368" s="142">
        <v>0</v>
      </c>
      <c r="AU368" s="142">
        <v>0</v>
      </c>
      <c r="AV368" s="142">
        <v>0</v>
      </c>
      <c r="AW368" s="142">
        <v>0</v>
      </c>
      <c r="AX368" s="142">
        <v>0</v>
      </c>
      <c r="AY368" s="142">
        <v>0</v>
      </c>
      <c r="AZ368" s="142">
        <v>0</v>
      </c>
      <c r="BA368" s="142">
        <v>0</v>
      </c>
    </row>
    <row r="369" spans="1:53" s="129" customFormat="1" outlineLevel="2">
      <c r="A369" s="129" t="s">
        <v>1182</v>
      </c>
      <c r="B369" s="130" t="s">
        <v>1183</v>
      </c>
      <c r="C369" s="131" t="s">
        <v>1184</v>
      </c>
      <c r="D369" s="132"/>
      <c r="E369" s="133"/>
      <c r="F369" s="134">
        <v>0</v>
      </c>
      <c r="G369" s="134">
        <v>0</v>
      </c>
      <c r="H369" s="135">
        <v>0</v>
      </c>
      <c r="I369" s="136">
        <v>0</v>
      </c>
      <c r="J369" s="137"/>
      <c r="K369" s="134">
        <v>0</v>
      </c>
      <c r="L369" s="134">
        <v>-5.68</v>
      </c>
      <c r="M369" s="135">
        <v>5.68</v>
      </c>
      <c r="N369" s="136" t="s">
        <v>241</v>
      </c>
      <c r="O369" s="138"/>
      <c r="P369" s="137"/>
      <c r="Q369" s="134">
        <v>0</v>
      </c>
      <c r="R369" s="134">
        <v>-5.68</v>
      </c>
      <c r="S369" s="135">
        <v>5.68</v>
      </c>
      <c r="T369" s="136" t="s">
        <v>241</v>
      </c>
      <c r="U369" s="137"/>
      <c r="V369" s="134">
        <v>0</v>
      </c>
      <c r="W369" s="134">
        <v>-2.9999999999999361E-2</v>
      </c>
      <c r="X369" s="135">
        <v>2.9999999999999361E-2</v>
      </c>
      <c r="Y369" s="136" t="s">
        <v>241</v>
      </c>
      <c r="Z369" s="139"/>
      <c r="AA369" s="140">
        <v>-19.900000000000002</v>
      </c>
      <c r="AB369" s="141"/>
      <c r="AC369" s="142">
        <v>-5.68</v>
      </c>
      <c r="AD369" s="142">
        <v>0</v>
      </c>
      <c r="AE369" s="142">
        <v>0</v>
      </c>
      <c r="AF369" s="142">
        <v>0</v>
      </c>
      <c r="AG369" s="142">
        <v>0</v>
      </c>
      <c r="AH369" s="142">
        <v>0</v>
      </c>
      <c r="AI369" s="142">
        <v>0</v>
      </c>
      <c r="AJ369" s="142">
        <v>0</v>
      </c>
      <c r="AK369" s="142">
        <v>0</v>
      </c>
      <c r="AL369" s="142">
        <v>0</v>
      </c>
      <c r="AM369" s="142">
        <v>0</v>
      </c>
      <c r="AN369" s="142">
        <v>0</v>
      </c>
      <c r="AO369" s="141"/>
      <c r="AP369" s="142">
        <v>0</v>
      </c>
      <c r="AQ369" s="142">
        <v>0</v>
      </c>
      <c r="AR369" s="142">
        <v>0</v>
      </c>
      <c r="AS369" s="142">
        <v>0</v>
      </c>
      <c r="AT369" s="142">
        <v>0</v>
      </c>
      <c r="AU369" s="142">
        <v>0</v>
      </c>
      <c r="AV369" s="142">
        <v>0</v>
      </c>
      <c r="AW369" s="142">
        <v>0</v>
      </c>
      <c r="AX369" s="142">
        <v>0</v>
      </c>
      <c r="AY369" s="142">
        <v>0</v>
      </c>
      <c r="AZ369" s="142">
        <v>0</v>
      </c>
      <c r="BA369" s="142">
        <v>0</v>
      </c>
    </row>
    <row r="370" spans="1:53" s="206" customFormat="1" outlineLevel="1">
      <c r="A370" s="206" t="s">
        <v>1185</v>
      </c>
      <c r="B370" s="207"/>
      <c r="C370" s="208" t="s">
        <v>1186</v>
      </c>
      <c r="D370" s="222"/>
      <c r="E370" s="222"/>
      <c r="F370" s="210">
        <v>890990.94</v>
      </c>
      <c r="G370" s="210">
        <v>2238117.87</v>
      </c>
      <c r="H370" s="230">
        <v>-1347126.9300000002</v>
      </c>
      <c r="I370" s="231">
        <v>-0.60190169072730748</v>
      </c>
      <c r="J370" s="224"/>
      <c r="K370" s="210">
        <v>4375077.26</v>
      </c>
      <c r="L370" s="210">
        <v>5233870.08</v>
      </c>
      <c r="M370" s="230">
        <v>-858792.8200000003</v>
      </c>
      <c r="N370" s="231">
        <v>-0.16408370992655597</v>
      </c>
      <c r="O370" s="245"/>
      <c r="P370" s="226"/>
      <c r="Q370" s="210">
        <v>4375077.26</v>
      </c>
      <c r="R370" s="210">
        <v>5233870.08</v>
      </c>
      <c r="S370" s="230">
        <v>-858792.8200000003</v>
      </c>
      <c r="T370" s="231">
        <v>-0.16408370992655597</v>
      </c>
      <c r="U370" s="226"/>
      <c r="V370" s="210">
        <v>20753541.190000005</v>
      </c>
      <c r="W370" s="210">
        <v>23079257</v>
      </c>
      <c r="X370" s="230">
        <v>-2325715.8099999949</v>
      </c>
      <c r="Y370" s="225">
        <v>-0.10077082680781253</v>
      </c>
      <c r="AA370" s="228">
        <v>1976412.83</v>
      </c>
      <c r="AB370" s="229"/>
      <c r="AC370" s="210">
        <v>1623769.9400000002</v>
      </c>
      <c r="AD370" s="210">
        <v>1371982.2700000003</v>
      </c>
      <c r="AE370" s="210">
        <v>2238117.87</v>
      </c>
      <c r="AF370" s="210">
        <v>2416354.5300000003</v>
      </c>
      <c r="AG370" s="210">
        <v>2596524.64</v>
      </c>
      <c r="AH370" s="210">
        <v>1517356.88</v>
      </c>
      <c r="AI370" s="210">
        <v>1379525.1600000001</v>
      </c>
      <c r="AJ370" s="210">
        <v>1375883.83</v>
      </c>
      <c r="AK370" s="210">
        <v>891960.1</v>
      </c>
      <c r="AL370" s="210">
        <v>2317964.9699999997</v>
      </c>
      <c r="AM370" s="210">
        <v>2050764.1700000002</v>
      </c>
      <c r="AN370" s="210">
        <v>1832129.6500000001</v>
      </c>
      <c r="AO370" s="229"/>
      <c r="AP370" s="210">
        <v>1901936.2200000002</v>
      </c>
      <c r="AQ370" s="210">
        <v>1582150.0999999999</v>
      </c>
      <c r="AR370" s="210">
        <v>890990.94</v>
      </c>
      <c r="AS370" s="210">
        <v>-512501.65</v>
      </c>
      <c r="AT370" s="210">
        <v>0</v>
      </c>
      <c r="AU370" s="210">
        <v>0</v>
      </c>
      <c r="AV370" s="210">
        <v>0</v>
      </c>
      <c r="AW370" s="210">
        <v>0</v>
      </c>
      <c r="AX370" s="210">
        <v>0</v>
      </c>
      <c r="AY370" s="210">
        <v>0</v>
      </c>
      <c r="AZ370" s="210">
        <v>0</v>
      </c>
      <c r="BA370" s="210">
        <v>0</v>
      </c>
    </row>
    <row r="371" spans="1:53" s="206" customFormat="1" ht="0.75" customHeight="1" outlineLevel="2">
      <c r="B371" s="207"/>
      <c r="C371" s="208"/>
      <c r="D371" s="222"/>
      <c r="E371" s="222"/>
      <c r="F371" s="210"/>
      <c r="G371" s="210"/>
      <c r="H371" s="210"/>
      <c r="I371" s="223"/>
      <c r="J371" s="224"/>
      <c r="K371" s="210"/>
      <c r="L371" s="210"/>
      <c r="M371" s="230"/>
      <c r="N371" s="231"/>
      <c r="O371" s="245"/>
      <c r="P371" s="226"/>
      <c r="Q371" s="210"/>
      <c r="R371" s="210"/>
      <c r="S371" s="210"/>
      <c r="T371" s="223"/>
      <c r="U371" s="226"/>
      <c r="V371" s="210"/>
      <c r="W371" s="210"/>
      <c r="X371" s="210"/>
      <c r="Y371" s="227"/>
      <c r="AA371" s="228"/>
      <c r="AB371" s="229"/>
      <c r="AC371" s="210"/>
      <c r="AD371" s="210"/>
      <c r="AE371" s="210"/>
      <c r="AF371" s="210"/>
      <c r="AG371" s="210"/>
      <c r="AH371" s="210"/>
      <c r="AI371" s="210"/>
      <c r="AJ371" s="210"/>
      <c r="AK371" s="210"/>
      <c r="AL371" s="210"/>
      <c r="AM371" s="210"/>
      <c r="AN371" s="210"/>
      <c r="AO371" s="229"/>
      <c r="AP371" s="210"/>
      <c r="AQ371" s="210"/>
      <c r="AR371" s="210"/>
      <c r="AS371" s="210"/>
      <c r="AT371" s="210"/>
      <c r="AU371" s="210"/>
      <c r="AV371" s="210"/>
      <c r="AW371" s="210"/>
      <c r="AX371" s="210"/>
      <c r="AY371" s="210"/>
      <c r="AZ371" s="210"/>
      <c r="BA371" s="210"/>
    </row>
    <row r="372" spans="1:53" s="206" customFormat="1" outlineLevel="1">
      <c r="A372" s="206" t="s">
        <v>1187</v>
      </c>
      <c r="B372" s="207"/>
      <c r="C372" s="208" t="s">
        <v>1188</v>
      </c>
      <c r="D372" s="222"/>
      <c r="E372" s="222"/>
      <c r="F372" s="210">
        <v>0</v>
      </c>
      <c r="G372" s="210">
        <v>0</v>
      </c>
      <c r="H372" s="230">
        <v>0</v>
      </c>
      <c r="I372" s="231">
        <v>0</v>
      </c>
      <c r="J372" s="224"/>
      <c r="K372" s="210">
        <v>0</v>
      </c>
      <c r="L372" s="210">
        <v>0</v>
      </c>
      <c r="M372" s="230">
        <v>0</v>
      </c>
      <c r="N372" s="231">
        <v>0</v>
      </c>
      <c r="O372" s="245"/>
      <c r="P372" s="226"/>
      <c r="Q372" s="210">
        <v>0</v>
      </c>
      <c r="R372" s="210">
        <v>0</v>
      </c>
      <c r="S372" s="230">
        <v>0</v>
      </c>
      <c r="T372" s="231">
        <v>0</v>
      </c>
      <c r="U372" s="226"/>
      <c r="V372" s="210">
        <v>0</v>
      </c>
      <c r="W372" s="210">
        <v>0</v>
      </c>
      <c r="X372" s="230">
        <v>0</v>
      </c>
      <c r="Y372" s="225">
        <v>0</v>
      </c>
      <c r="AA372" s="228">
        <v>0</v>
      </c>
      <c r="AB372" s="229"/>
      <c r="AC372" s="210">
        <v>0</v>
      </c>
      <c r="AD372" s="210">
        <v>0</v>
      </c>
      <c r="AE372" s="210">
        <v>0</v>
      </c>
      <c r="AF372" s="210">
        <v>0</v>
      </c>
      <c r="AG372" s="210">
        <v>0</v>
      </c>
      <c r="AH372" s="210">
        <v>0</v>
      </c>
      <c r="AI372" s="210">
        <v>0</v>
      </c>
      <c r="AJ372" s="210">
        <v>0</v>
      </c>
      <c r="AK372" s="210">
        <v>0</v>
      </c>
      <c r="AL372" s="210">
        <v>0</v>
      </c>
      <c r="AM372" s="210">
        <v>0</v>
      </c>
      <c r="AN372" s="210">
        <v>0</v>
      </c>
      <c r="AO372" s="229"/>
      <c r="AP372" s="210">
        <v>0</v>
      </c>
      <c r="AQ372" s="210">
        <v>0</v>
      </c>
      <c r="AR372" s="210">
        <v>0</v>
      </c>
      <c r="AS372" s="210">
        <v>0</v>
      </c>
      <c r="AT372" s="210">
        <v>0</v>
      </c>
      <c r="AU372" s="210">
        <v>0</v>
      </c>
      <c r="AV372" s="210">
        <v>0</v>
      </c>
      <c r="AW372" s="210">
        <v>0</v>
      </c>
      <c r="AX372" s="210">
        <v>0</v>
      </c>
      <c r="AY372" s="210">
        <v>0</v>
      </c>
      <c r="AZ372" s="210">
        <v>0</v>
      </c>
      <c r="BA372" s="210">
        <v>0</v>
      </c>
    </row>
    <row r="373" spans="1:53" s="206" customFormat="1" ht="0.75" customHeight="1" outlineLevel="2">
      <c r="B373" s="207"/>
      <c r="C373" s="208"/>
      <c r="D373" s="222"/>
      <c r="E373" s="222"/>
      <c r="F373" s="210"/>
      <c r="G373" s="210"/>
      <c r="H373" s="210"/>
      <c r="I373" s="223"/>
      <c r="J373" s="224"/>
      <c r="K373" s="210"/>
      <c r="L373" s="210"/>
      <c r="M373" s="210"/>
      <c r="N373" s="231"/>
      <c r="O373" s="245"/>
      <c r="P373" s="226"/>
      <c r="Q373" s="210"/>
      <c r="R373" s="210"/>
      <c r="S373" s="210"/>
      <c r="T373" s="223"/>
      <c r="U373" s="226"/>
      <c r="V373" s="210"/>
      <c r="W373" s="210"/>
      <c r="X373" s="210"/>
      <c r="Y373" s="227"/>
      <c r="AA373" s="228"/>
      <c r="AB373" s="229"/>
      <c r="AC373" s="210"/>
      <c r="AD373" s="210"/>
      <c r="AE373" s="210"/>
      <c r="AF373" s="210"/>
      <c r="AG373" s="210"/>
      <c r="AH373" s="210"/>
      <c r="AI373" s="210"/>
      <c r="AJ373" s="210"/>
      <c r="AK373" s="210"/>
      <c r="AL373" s="210"/>
      <c r="AM373" s="210"/>
      <c r="AN373" s="210"/>
      <c r="AO373" s="229"/>
      <c r="AP373" s="210"/>
      <c r="AQ373" s="210"/>
      <c r="AR373" s="210"/>
      <c r="AS373" s="210"/>
      <c r="AT373" s="210"/>
      <c r="AU373" s="210"/>
      <c r="AV373" s="210"/>
      <c r="AW373" s="210"/>
      <c r="AX373" s="210"/>
      <c r="AY373" s="210"/>
      <c r="AZ373" s="210"/>
      <c r="BA373" s="210"/>
    </row>
    <row r="374" spans="1:53" s="206" customFormat="1" outlineLevel="1">
      <c r="A374" s="206" t="s">
        <v>1189</v>
      </c>
      <c r="B374" s="207"/>
      <c r="C374" s="208" t="s">
        <v>1190</v>
      </c>
      <c r="D374" s="222"/>
      <c r="E374" s="222"/>
      <c r="F374" s="210">
        <v>0</v>
      </c>
      <c r="G374" s="210">
        <v>0</v>
      </c>
      <c r="H374" s="230">
        <v>0</v>
      </c>
      <c r="I374" s="231">
        <v>0</v>
      </c>
      <c r="J374" s="224"/>
      <c r="K374" s="210">
        <v>0</v>
      </c>
      <c r="L374" s="210">
        <v>0</v>
      </c>
      <c r="M374" s="230">
        <v>0</v>
      </c>
      <c r="N374" s="231">
        <v>0</v>
      </c>
      <c r="O374" s="245"/>
      <c r="P374" s="226"/>
      <c r="Q374" s="210">
        <v>0</v>
      </c>
      <c r="R374" s="210">
        <v>0</v>
      </c>
      <c r="S374" s="230">
        <v>0</v>
      </c>
      <c r="T374" s="231">
        <v>0</v>
      </c>
      <c r="U374" s="226"/>
      <c r="V374" s="210">
        <v>0</v>
      </c>
      <c r="W374" s="210">
        <v>0</v>
      </c>
      <c r="X374" s="230">
        <v>0</v>
      </c>
      <c r="Y374" s="225">
        <v>0</v>
      </c>
      <c r="AA374" s="228">
        <v>0</v>
      </c>
      <c r="AB374" s="229"/>
      <c r="AC374" s="210">
        <v>0</v>
      </c>
      <c r="AD374" s="210">
        <v>0</v>
      </c>
      <c r="AE374" s="210">
        <v>0</v>
      </c>
      <c r="AF374" s="210">
        <v>0</v>
      </c>
      <c r="AG374" s="210">
        <v>0</v>
      </c>
      <c r="AH374" s="210">
        <v>0</v>
      </c>
      <c r="AI374" s="210">
        <v>0</v>
      </c>
      <c r="AJ374" s="210">
        <v>0</v>
      </c>
      <c r="AK374" s="210">
        <v>0</v>
      </c>
      <c r="AL374" s="210">
        <v>0</v>
      </c>
      <c r="AM374" s="210">
        <v>0</v>
      </c>
      <c r="AN374" s="210">
        <v>0</v>
      </c>
      <c r="AO374" s="229"/>
      <c r="AP374" s="210">
        <v>0</v>
      </c>
      <c r="AQ374" s="210">
        <v>0</v>
      </c>
      <c r="AR374" s="210">
        <v>0</v>
      </c>
      <c r="AS374" s="210">
        <v>0</v>
      </c>
      <c r="AT374" s="210">
        <v>0</v>
      </c>
      <c r="AU374" s="210">
        <v>0</v>
      </c>
      <c r="AV374" s="210">
        <v>0</v>
      </c>
      <c r="AW374" s="210">
        <v>0</v>
      </c>
      <c r="AX374" s="210">
        <v>0</v>
      </c>
      <c r="AY374" s="210">
        <v>0</v>
      </c>
      <c r="AZ374" s="210">
        <v>0</v>
      </c>
      <c r="BA374" s="210">
        <v>0</v>
      </c>
    </row>
    <row r="375" spans="1:53" s="206" customFormat="1" ht="0.75" customHeight="1" outlineLevel="2">
      <c r="B375" s="207"/>
      <c r="C375" s="208"/>
      <c r="D375" s="222"/>
      <c r="E375" s="222"/>
      <c r="F375" s="210"/>
      <c r="G375" s="210"/>
      <c r="H375" s="210"/>
      <c r="I375" s="223"/>
      <c r="J375" s="224"/>
      <c r="K375" s="210"/>
      <c r="L375" s="210"/>
      <c r="M375" s="210"/>
      <c r="N375" s="231"/>
      <c r="O375" s="245"/>
      <c r="P375" s="226"/>
      <c r="Q375" s="210"/>
      <c r="R375" s="210"/>
      <c r="S375" s="210"/>
      <c r="T375" s="223"/>
      <c r="U375" s="226"/>
      <c r="V375" s="210"/>
      <c r="W375" s="210"/>
      <c r="X375" s="210"/>
      <c r="Y375" s="227"/>
      <c r="AA375" s="228"/>
      <c r="AB375" s="229"/>
      <c r="AC375" s="210"/>
      <c r="AD375" s="210"/>
      <c r="AE375" s="210"/>
      <c r="AF375" s="210"/>
      <c r="AG375" s="210"/>
      <c r="AH375" s="210"/>
      <c r="AI375" s="210"/>
      <c r="AJ375" s="210"/>
      <c r="AK375" s="210"/>
      <c r="AL375" s="210"/>
      <c r="AM375" s="210"/>
      <c r="AN375" s="210"/>
      <c r="AO375" s="229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10"/>
      <c r="AZ375" s="210"/>
      <c r="BA375" s="210"/>
    </row>
    <row r="376" spans="1:53" s="206" customFormat="1" outlineLevel="1">
      <c r="A376" s="206" t="s">
        <v>1191</v>
      </c>
      <c r="B376" s="207"/>
      <c r="C376" s="208" t="s">
        <v>1192</v>
      </c>
      <c r="D376" s="222"/>
      <c r="E376" s="222"/>
      <c r="F376" s="210">
        <v>0</v>
      </c>
      <c r="G376" s="210">
        <v>0</v>
      </c>
      <c r="H376" s="230">
        <v>0</v>
      </c>
      <c r="I376" s="231">
        <v>0</v>
      </c>
      <c r="J376" s="224"/>
      <c r="K376" s="210">
        <v>0</v>
      </c>
      <c r="L376" s="210">
        <v>0</v>
      </c>
      <c r="M376" s="230">
        <v>0</v>
      </c>
      <c r="N376" s="231">
        <v>0</v>
      </c>
      <c r="O376" s="245"/>
      <c r="P376" s="226"/>
      <c r="Q376" s="210">
        <v>0</v>
      </c>
      <c r="R376" s="210">
        <v>0</v>
      </c>
      <c r="S376" s="230">
        <v>0</v>
      </c>
      <c r="T376" s="231">
        <v>0</v>
      </c>
      <c r="U376" s="226"/>
      <c r="V376" s="210">
        <v>0</v>
      </c>
      <c r="W376" s="210">
        <v>0</v>
      </c>
      <c r="X376" s="230">
        <v>0</v>
      </c>
      <c r="Y376" s="225">
        <v>0</v>
      </c>
      <c r="AA376" s="228">
        <v>0</v>
      </c>
      <c r="AB376" s="229"/>
      <c r="AC376" s="210">
        <v>0</v>
      </c>
      <c r="AD376" s="210">
        <v>0</v>
      </c>
      <c r="AE376" s="210">
        <v>0</v>
      </c>
      <c r="AF376" s="210">
        <v>0</v>
      </c>
      <c r="AG376" s="210">
        <v>0</v>
      </c>
      <c r="AH376" s="210">
        <v>0</v>
      </c>
      <c r="AI376" s="210">
        <v>0</v>
      </c>
      <c r="AJ376" s="210">
        <v>0</v>
      </c>
      <c r="AK376" s="210">
        <v>0</v>
      </c>
      <c r="AL376" s="210">
        <v>0</v>
      </c>
      <c r="AM376" s="210">
        <v>0</v>
      </c>
      <c r="AN376" s="210">
        <v>0</v>
      </c>
      <c r="AO376" s="229"/>
      <c r="AP376" s="210">
        <v>0</v>
      </c>
      <c r="AQ376" s="210">
        <v>0</v>
      </c>
      <c r="AR376" s="210">
        <v>0</v>
      </c>
      <c r="AS376" s="210">
        <v>0</v>
      </c>
      <c r="AT376" s="210">
        <v>0</v>
      </c>
      <c r="AU376" s="210">
        <v>0</v>
      </c>
      <c r="AV376" s="210">
        <v>0</v>
      </c>
      <c r="AW376" s="210">
        <v>0</v>
      </c>
      <c r="AX376" s="210">
        <v>0</v>
      </c>
      <c r="AY376" s="210">
        <v>0</v>
      </c>
      <c r="AZ376" s="210">
        <v>0</v>
      </c>
      <c r="BA376" s="210">
        <v>0</v>
      </c>
    </row>
    <row r="377" spans="1:53" s="206" customFormat="1" ht="0.75" customHeight="1" outlineLevel="2">
      <c r="B377" s="207"/>
      <c r="C377" s="208"/>
      <c r="D377" s="222"/>
      <c r="E377" s="222"/>
      <c r="F377" s="210"/>
      <c r="G377" s="210"/>
      <c r="H377" s="210"/>
      <c r="I377" s="223"/>
      <c r="J377" s="224"/>
      <c r="K377" s="210"/>
      <c r="L377" s="210"/>
      <c r="M377" s="210"/>
      <c r="N377" s="231"/>
      <c r="O377" s="245"/>
      <c r="P377" s="226"/>
      <c r="Q377" s="210"/>
      <c r="R377" s="210"/>
      <c r="S377" s="210"/>
      <c r="T377" s="223"/>
      <c r="U377" s="226"/>
      <c r="V377" s="210"/>
      <c r="W377" s="210"/>
      <c r="X377" s="210"/>
      <c r="Y377" s="227"/>
      <c r="AA377" s="228"/>
      <c r="AB377" s="229"/>
      <c r="AC377" s="210"/>
      <c r="AD377" s="210"/>
      <c r="AE377" s="210"/>
      <c r="AF377" s="210"/>
      <c r="AG377" s="210"/>
      <c r="AH377" s="210"/>
      <c r="AI377" s="210"/>
      <c r="AJ377" s="210"/>
      <c r="AK377" s="210"/>
      <c r="AL377" s="210"/>
      <c r="AM377" s="210"/>
      <c r="AN377" s="210"/>
      <c r="AO377" s="229"/>
      <c r="AP377" s="210"/>
      <c r="AQ377" s="210"/>
      <c r="AR377" s="210"/>
      <c r="AS377" s="210"/>
      <c r="AT377" s="210"/>
      <c r="AU377" s="210"/>
      <c r="AV377" s="210"/>
      <c r="AW377" s="210"/>
      <c r="AX377" s="210"/>
      <c r="AY377" s="210"/>
      <c r="AZ377" s="210"/>
      <c r="BA377" s="210"/>
    </row>
    <row r="378" spans="1:53" s="129" customFormat="1" outlineLevel="2">
      <c r="A378" s="129" t="s">
        <v>1193</v>
      </c>
      <c r="B378" s="130" t="s">
        <v>1194</v>
      </c>
      <c r="C378" s="131" t="s">
        <v>1195</v>
      </c>
      <c r="D378" s="132"/>
      <c r="E378" s="133"/>
      <c r="F378" s="134">
        <v>0</v>
      </c>
      <c r="G378" s="134">
        <v>0</v>
      </c>
      <c r="H378" s="135">
        <v>0</v>
      </c>
      <c r="I378" s="136">
        <v>0</v>
      </c>
      <c r="J378" s="137"/>
      <c r="K378" s="134">
        <v>0</v>
      </c>
      <c r="L378" s="134">
        <v>0</v>
      </c>
      <c r="M378" s="135">
        <v>0</v>
      </c>
      <c r="N378" s="136">
        <v>0</v>
      </c>
      <c r="O378" s="138"/>
      <c r="P378" s="137"/>
      <c r="Q378" s="134">
        <v>0</v>
      </c>
      <c r="R378" s="134">
        <v>0</v>
      </c>
      <c r="S378" s="135">
        <v>0</v>
      </c>
      <c r="T378" s="136">
        <v>0</v>
      </c>
      <c r="U378" s="137"/>
      <c r="V378" s="134">
        <v>245.57</v>
      </c>
      <c r="W378" s="134">
        <v>0</v>
      </c>
      <c r="X378" s="135">
        <v>245.57</v>
      </c>
      <c r="Y378" s="136" t="s">
        <v>241</v>
      </c>
      <c r="Z378" s="139"/>
      <c r="AA378" s="140">
        <v>0</v>
      </c>
      <c r="AB378" s="141"/>
      <c r="AC378" s="142">
        <v>0</v>
      </c>
      <c r="AD378" s="142">
        <v>0</v>
      </c>
      <c r="AE378" s="142">
        <v>0</v>
      </c>
      <c r="AF378" s="142">
        <v>0</v>
      </c>
      <c r="AG378" s="142">
        <v>0</v>
      </c>
      <c r="AH378" s="142">
        <v>0</v>
      </c>
      <c r="AI378" s="142">
        <v>0</v>
      </c>
      <c r="AJ378" s="142">
        <v>0</v>
      </c>
      <c r="AK378" s="142">
        <v>0</v>
      </c>
      <c r="AL378" s="142">
        <v>0</v>
      </c>
      <c r="AM378" s="142">
        <v>0</v>
      </c>
      <c r="AN378" s="142">
        <v>245.57</v>
      </c>
      <c r="AO378" s="141"/>
      <c r="AP378" s="142">
        <v>0</v>
      </c>
      <c r="AQ378" s="142">
        <v>0</v>
      </c>
      <c r="AR378" s="142">
        <v>0</v>
      </c>
      <c r="AS378" s="142">
        <v>0</v>
      </c>
      <c r="AT378" s="142">
        <v>0</v>
      </c>
      <c r="AU378" s="142">
        <v>0</v>
      </c>
      <c r="AV378" s="142">
        <v>0</v>
      </c>
      <c r="AW378" s="142">
        <v>0</v>
      </c>
      <c r="AX378" s="142">
        <v>0</v>
      </c>
      <c r="AY378" s="142">
        <v>0</v>
      </c>
      <c r="AZ378" s="142">
        <v>0</v>
      </c>
      <c r="BA378" s="142">
        <v>0</v>
      </c>
    </row>
    <row r="379" spans="1:53" s="206" customFormat="1" outlineLevel="1">
      <c r="A379" s="206" t="s">
        <v>1196</v>
      </c>
      <c r="B379" s="207"/>
      <c r="C379" s="208" t="s">
        <v>1197</v>
      </c>
      <c r="D379" s="222"/>
      <c r="E379" s="222"/>
      <c r="F379" s="210">
        <v>0</v>
      </c>
      <c r="G379" s="210">
        <v>0</v>
      </c>
      <c r="H379" s="230">
        <v>0</v>
      </c>
      <c r="I379" s="231">
        <v>0</v>
      </c>
      <c r="J379" s="224"/>
      <c r="K379" s="210">
        <v>0</v>
      </c>
      <c r="L379" s="210">
        <v>0</v>
      </c>
      <c r="M379" s="230">
        <v>0</v>
      </c>
      <c r="N379" s="231">
        <v>0</v>
      </c>
      <c r="O379" s="245"/>
      <c r="P379" s="226"/>
      <c r="Q379" s="210">
        <v>0</v>
      </c>
      <c r="R379" s="210">
        <v>0</v>
      </c>
      <c r="S379" s="230">
        <v>0</v>
      </c>
      <c r="T379" s="231">
        <v>0</v>
      </c>
      <c r="U379" s="226"/>
      <c r="V379" s="210">
        <v>245.57</v>
      </c>
      <c r="W379" s="210">
        <v>0</v>
      </c>
      <c r="X379" s="230">
        <v>245.57</v>
      </c>
      <c r="Y379" s="225" t="s">
        <v>241</v>
      </c>
      <c r="AA379" s="228">
        <v>0</v>
      </c>
      <c r="AB379" s="229"/>
      <c r="AC379" s="210">
        <v>0</v>
      </c>
      <c r="AD379" s="210">
        <v>0</v>
      </c>
      <c r="AE379" s="210">
        <v>0</v>
      </c>
      <c r="AF379" s="210">
        <v>0</v>
      </c>
      <c r="AG379" s="210">
        <v>0</v>
      </c>
      <c r="AH379" s="210">
        <v>0</v>
      </c>
      <c r="AI379" s="210">
        <v>0</v>
      </c>
      <c r="AJ379" s="210">
        <v>0</v>
      </c>
      <c r="AK379" s="210">
        <v>0</v>
      </c>
      <c r="AL379" s="210">
        <v>0</v>
      </c>
      <c r="AM379" s="210">
        <v>0</v>
      </c>
      <c r="AN379" s="210">
        <v>245.57</v>
      </c>
      <c r="AO379" s="229"/>
      <c r="AP379" s="210">
        <v>0</v>
      </c>
      <c r="AQ379" s="210">
        <v>0</v>
      </c>
      <c r="AR379" s="210">
        <v>0</v>
      </c>
      <c r="AS379" s="210">
        <v>0</v>
      </c>
      <c r="AT379" s="210">
        <v>0</v>
      </c>
      <c r="AU379" s="210">
        <v>0</v>
      </c>
      <c r="AV379" s="210">
        <v>0</v>
      </c>
      <c r="AW379" s="210">
        <v>0</v>
      </c>
      <c r="AX379" s="210">
        <v>0</v>
      </c>
      <c r="AY379" s="210">
        <v>0</v>
      </c>
      <c r="AZ379" s="210">
        <v>0</v>
      </c>
      <c r="BA379" s="210">
        <v>0</v>
      </c>
    </row>
    <row r="380" spans="1:53" s="206" customFormat="1" ht="0.75" customHeight="1" outlineLevel="2">
      <c r="B380" s="207"/>
      <c r="C380" s="208"/>
      <c r="D380" s="222"/>
      <c r="E380" s="222"/>
      <c r="F380" s="210"/>
      <c r="G380" s="210"/>
      <c r="H380" s="210"/>
      <c r="I380" s="223"/>
      <c r="J380" s="224"/>
      <c r="K380" s="210"/>
      <c r="L380" s="210"/>
      <c r="M380" s="210"/>
      <c r="N380" s="231"/>
      <c r="O380" s="245"/>
      <c r="P380" s="226"/>
      <c r="Q380" s="210"/>
      <c r="R380" s="210"/>
      <c r="S380" s="210"/>
      <c r="T380" s="223"/>
      <c r="U380" s="226"/>
      <c r="V380" s="210"/>
      <c r="W380" s="210"/>
      <c r="X380" s="210"/>
      <c r="Y380" s="227"/>
      <c r="AA380" s="228"/>
      <c r="AB380" s="229"/>
      <c r="AC380" s="210"/>
      <c r="AD380" s="210"/>
      <c r="AE380" s="210"/>
      <c r="AF380" s="210"/>
      <c r="AG380" s="210"/>
      <c r="AH380" s="210"/>
      <c r="AI380" s="210"/>
      <c r="AJ380" s="210"/>
      <c r="AK380" s="210"/>
      <c r="AL380" s="210"/>
      <c r="AM380" s="210"/>
      <c r="AN380" s="210"/>
      <c r="AO380" s="229"/>
      <c r="AP380" s="210"/>
      <c r="AQ380" s="210"/>
      <c r="AR380" s="210"/>
      <c r="AS380" s="210"/>
      <c r="AT380" s="210"/>
      <c r="AU380" s="210"/>
      <c r="AV380" s="210"/>
      <c r="AW380" s="210"/>
      <c r="AX380" s="210"/>
      <c r="AY380" s="210"/>
      <c r="AZ380" s="210"/>
      <c r="BA380" s="210"/>
    </row>
    <row r="381" spans="1:53" s="129" customFormat="1" outlineLevel="2">
      <c r="A381" s="129" t="s">
        <v>1198</v>
      </c>
      <c r="B381" s="130" t="s">
        <v>1199</v>
      </c>
      <c r="C381" s="131" t="s">
        <v>1160</v>
      </c>
      <c r="D381" s="132"/>
      <c r="E381" s="133"/>
      <c r="F381" s="134">
        <v>611.94000000000005</v>
      </c>
      <c r="G381" s="134">
        <v>13069.74</v>
      </c>
      <c r="H381" s="135">
        <v>-12457.8</v>
      </c>
      <c r="I381" s="136">
        <v>-0.95317886966381882</v>
      </c>
      <c r="J381" s="137"/>
      <c r="K381" s="134">
        <v>2522.66</v>
      </c>
      <c r="L381" s="134">
        <v>39534.270000000004</v>
      </c>
      <c r="M381" s="135">
        <v>-37011.61</v>
      </c>
      <c r="N381" s="136">
        <v>-0.93619055062860645</v>
      </c>
      <c r="O381" s="138"/>
      <c r="P381" s="137"/>
      <c r="Q381" s="134">
        <v>2522.66</v>
      </c>
      <c r="R381" s="134">
        <v>39534.270000000004</v>
      </c>
      <c r="S381" s="135">
        <v>-37011.61</v>
      </c>
      <c r="T381" s="136">
        <v>-0.93619055062860645</v>
      </c>
      <c r="U381" s="137"/>
      <c r="V381" s="134">
        <v>34483.919999999998</v>
      </c>
      <c r="W381" s="134">
        <v>62586.100000000006</v>
      </c>
      <c r="X381" s="135">
        <v>-28102.180000000008</v>
      </c>
      <c r="Y381" s="136">
        <v>-0.44901631512428486</v>
      </c>
      <c r="Z381" s="139"/>
      <c r="AA381" s="140">
        <v>4294.1099999999997</v>
      </c>
      <c r="AB381" s="141"/>
      <c r="AC381" s="142">
        <v>6532.42</v>
      </c>
      <c r="AD381" s="142">
        <v>19932.11</v>
      </c>
      <c r="AE381" s="142">
        <v>13069.74</v>
      </c>
      <c r="AF381" s="142">
        <v>6831.04</v>
      </c>
      <c r="AG381" s="142">
        <v>9457.130000000001</v>
      </c>
      <c r="AH381" s="142">
        <v>1679.24</v>
      </c>
      <c r="AI381" s="142">
        <v>8703.6</v>
      </c>
      <c r="AJ381" s="142">
        <v>2516.8000000000002</v>
      </c>
      <c r="AK381" s="142">
        <v>965.37</v>
      </c>
      <c r="AL381" s="142">
        <v>14209.89</v>
      </c>
      <c r="AM381" s="142">
        <v>14112.19</v>
      </c>
      <c r="AN381" s="142">
        <v>-26514</v>
      </c>
      <c r="AO381" s="141"/>
      <c r="AP381" s="142">
        <v>1722.89</v>
      </c>
      <c r="AQ381" s="142">
        <v>187.83</v>
      </c>
      <c r="AR381" s="142">
        <v>611.94000000000005</v>
      </c>
      <c r="AS381" s="142">
        <v>0</v>
      </c>
      <c r="AT381" s="142">
        <v>0</v>
      </c>
      <c r="AU381" s="142">
        <v>0</v>
      </c>
      <c r="AV381" s="142">
        <v>0</v>
      </c>
      <c r="AW381" s="142">
        <v>0</v>
      </c>
      <c r="AX381" s="142">
        <v>0</v>
      </c>
      <c r="AY381" s="142">
        <v>0</v>
      </c>
      <c r="AZ381" s="142">
        <v>0</v>
      </c>
      <c r="BA381" s="142">
        <v>0</v>
      </c>
    </row>
    <row r="382" spans="1:53" s="129" customFormat="1" outlineLevel="2">
      <c r="A382" s="129" t="s">
        <v>1200</v>
      </c>
      <c r="B382" s="130" t="s">
        <v>1201</v>
      </c>
      <c r="C382" s="131" t="s">
        <v>1166</v>
      </c>
      <c r="D382" s="132"/>
      <c r="E382" s="133"/>
      <c r="F382" s="134">
        <v>899.33</v>
      </c>
      <c r="G382" s="134">
        <v>626.20000000000005</v>
      </c>
      <c r="H382" s="135">
        <v>273.13</v>
      </c>
      <c r="I382" s="136">
        <v>0.43617055253912485</v>
      </c>
      <c r="J382" s="137"/>
      <c r="K382" s="134">
        <v>1778.04</v>
      </c>
      <c r="L382" s="134">
        <v>4530.6900000000005</v>
      </c>
      <c r="M382" s="135">
        <v>-2752.6500000000005</v>
      </c>
      <c r="N382" s="136">
        <v>-0.60755646490931847</v>
      </c>
      <c r="O382" s="138"/>
      <c r="P382" s="137"/>
      <c r="Q382" s="134">
        <v>1778.04</v>
      </c>
      <c r="R382" s="134">
        <v>4530.6900000000005</v>
      </c>
      <c r="S382" s="135">
        <v>-2752.6500000000005</v>
      </c>
      <c r="T382" s="136">
        <v>-0.60755646490931847</v>
      </c>
      <c r="U382" s="137"/>
      <c r="V382" s="134">
        <v>6119.03</v>
      </c>
      <c r="W382" s="134">
        <v>9306.7100000000009</v>
      </c>
      <c r="X382" s="135">
        <v>-3187.6800000000012</v>
      </c>
      <c r="Y382" s="136">
        <v>-0.34251416451141176</v>
      </c>
      <c r="Z382" s="139"/>
      <c r="AA382" s="140">
        <v>212.34</v>
      </c>
      <c r="AB382" s="141"/>
      <c r="AC382" s="142">
        <v>527.54</v>
      </c>
      <c r="AD382" s="142">
        <v>3376.9500000000003</v>
      </c>
      <c r="AE382" s="142">
        <v>626.20000000000005</v>
      </c>
      <c r="AF382" s="142">
        <v>1136.6500000000001</v>
      </c>
      <c r="AG382" s="142">
        <v>229.85</v>
      </c>
      <c r="AH382" s="142">
        <v>102.74000000000001</v>
      </c>
      <c r="AI382" s="142">
        <v>381.69</v>
      </c>
      <c r="AJ382" s="142">
        <v>124.48</v>
      </c>
      <c r="AK382" s="142">
        <v>1553.3</v>
      </c>
      <c r="AL382" s="142">
        <v>659.19</v>
      </c>
      <c r="AM382" s="142">
        <v>121.28</v>
      </c>
      <c r="AN382" s="142">
        <v>31.810000000000002</v>
      </c>
      <c r="AO382" s="141"/>
      <c r="AP382" s="142">
        <v>47.230000000000004</v>
      </c>
      <c r="AQ382" s="142">
        <v>831.48</v>
      </c>
      <c r="AR382" s="142">
        <v>899.33</v>
      </c>
      <c r="AS382" s="142">
        <v>0</v>
      </c>
      <c r="AT382" s="142">
        <v>0</v>
      </c>
      <c r="AU382" s="142">
        <v>0</v>
      </c>
      <c r="AV382" s="142">
        <v>0</v>
      </c>
      <c r="AW382" s="142">
        <v>0</v>
      </c>
      <c r="AX382" s="142">
        <v>0</v>
      </c>
      <c r="AY382" s="142">
        <v>0</v>
      </c>
      <c r="AZ382" s="142">
        <v>0</v>
      </c>
      <c r="BA382" s="142">
        <v>0</v>
      </c>
    </row>
    <row r="383" spans="1:53" s="129" customFormat="1" outlineLevel="2">
      <c r="A383" s="129" t="s">
        <v>1202</v>
      </c>
      <c r="B383" s="130" t="s">
        <v>1203</v>
      </c>
      <c r="C383" s="131" t="s">
        <v>1204</v>
      </c>
      <c r="D383" s="132"/>
      <c r="E383" s="133"/>
      <c r="F383" s="134">
        <v>605.45000000000005</v>
      </c>
      <c r="G383" s="134">
        <v>256.16000000000003</v>
      </c>
      <c r="H383" s="135">
        <v>349.29</v>
      </c>
      <c r="I383" s="136">
        <v>1.3635618363522797</v>
      </c>
      <c r="J383" s="137"/>
      <c r="K383" s="134">
        <v>1380.41</v>
      </c>
      <c r="L383" s="134">
        <v>1451.9</v>
      </c>
      <c r="M383" s="135">
        <v>-71.490000000000009</v>
      </c>
      <c r="N383" s="136">
        <v>-4.9238928300847168E-2</v>
      </c>
      <c r="O383" s="138"/>
      <c r="P383" s="137"/>
      <c r="Q383" s="134">
        <v>1380.41</v>
      </c>
      <c r="R383" s="134">
        <v>1451.9</v>
      </c>
      <c r="S383" s="135">
        <v>-71.490000000000009</v>
      </c>
      <c r="T383" s="136">
        <v>-4.9238928300847168E-2</v>
      </c>
      <c r="U383" s="137"/>
      <c r="V383" s="134">
        <v>6305.11</v>
      </c>
      <c r="W383" s="134">
        <v>6267.2199999999993</v>
      </c>
      <c r="X383" s="135">
        <v>37.890000000000327</v>
      </c>
      <c r="Y383" s="136">
        <v>6.0457427695214672E-3</v>
      </c>
      <c r="Z383" s="139"/>
      <c r="AA383" s="140">
        <v>402</v>
      </c>
      <c r="AB383" s="141"/>
      <c r="AC383" s="142">
        <v>945.92000000000007</v>
      </c>
      <c r="AD383" s="142">
        <v>249.82</v>
      </c>
      <c r="AE383" s="142">
        <v>256.16000000000003</v>
      </c>
      <c r="AF383" s="142">
        <v>620.69000000000005</v>
      </c>
      <c r="AG383" s="142">
        <v>607.44000000000005</v>
      </c>
      <c r="AH383" s="142">
        <v>524.08000000000004</v>
      </c>
      <c r="AI383" s="142">
        <v>828.6</v>
      </c>
      <c r="AJ383" s="142">
        <v>59.35</v>
      </c>
      <c r="AK383" s="142">
        <v>445.45</v>
      </c>
      <c r="AL383" s="142">
        <v>915.76</v>
      </c>
      <c r="AM383" s="142">
        <v>323.26</v>
      </c>
      <c r="AN383" s="142">
        <v>600.07000000000005</v>
      </c>
      <c r="AO383" s="141"/>
      <c r="AP383" s="142">
        <v>558.57000000000005</v>
      </c>
      <c r="AQ383" s="142">
        <v>216.39000000000001</v>
      </c>
      <c r="AR383" s="142">
        <v>605.45000000000005</v>
      </c>
      <c r="AS383" s="142">
        <v>0</v>
      </c>
      <c r="AT383" s="142">
        <v>0</v>
      </c>
      <c r="AU383" s="142">
        <v>0</v>
      </c>
      <c r="AV383" s="142">
        <v>0</v>
      </c>
      <c r="AW383" s="142">
        <v>0</v>
      </c>
      <c r="AX383" s="142">
        <v>0</v>
      </c>
      <c r="AY383" s="142">
        <v>0</v>
      </c>
      <c r="AZ383" s="142">
        <v>0</v>
      </c>
      <c r="BA383" s="142">
        <v>0</v>
      </c>
    </row>
    <row r="384" spans="1:53" s="129" customFormat="1" outlineLevel="2">
      <c r="A384" s="129" t="s">
        <v>1205</v>
      </c>
      <c r="B384" s="130" t="s">
        <v>1206</v>
      </c>
      <c r="C384" s="131" t="s">
        <v>1207</v>
      </c>
      <c r="D384" s="132"/>
      <c r="E384" s="133"/>
      <c r="F384" s="134">
        <v>15454.41</v>
      </c>
      <c r="G384" s="134">
        <v>47285.69</v>
      </c>
      <c r="H384" s="135">
        <v>-31831.280000000002</v>
      </c>
      <c r="I384" s="136">
        <v>-0.67316940918066337</v>
      </c>
      <c r="J384" s="137"/>
      <c r="K384" s="134">
        <v>113758.65000000001</v>
      </c>
      <c r="L384" s="134">
        <v>240794.09</v>
      </c>
      <c r="M384" s="135">
        <v>-127035.43999999999</v>
      </c>
      <c r="N384" s="136">
        <v>-0.52756876217352344</v>
      </c>
      <c r="O384" s="138"/>
      <c r="P384" s="137"/>
      <c r="Q384" s="134">
        <v>113758.65000000001</v>
      </c>
      <c r="R384" s="134">
        <v>240794.09</v>
      </c>
      <c r="S384" s="135">
        <v>-127035.43999999999</v>
      </c>
      <c r="T384" s="136">
        <v>-0.52756876217352344</v>
      </c>
      <c r="U384" s="137"/>
      <c r="V384" s="134">
        <v>221005.77000000002</v>
      </c>
      <c r="W384" s="134">
        <v>494680.95</v>
      </c>
      <c r="X384" s="135">
        <v>-273675.18</v>
      </c>
      <c r="Y384" s="136">
        <v>-0.55323573709478802</v>
      </c>
      <c r="Z384" s="139"/>
      <c r="AA384" s="140">
        <v>147827.09</v>
      </c>
      <c r="AB384" s="141"/>
      <c r="AC384" s="142">
        <v>-129244.18000000001</v>
      </c>
      <c r="AD384" s="142">
        <v>322752.58</v>
      </c>
      <c r="AE384" s="142">
        <v>47285.69</v>
      </c>
      <c r="AF384" s="142">
        <v>11484.69</v>
      </c>
      <c r="AG384" s="142">
        <v>14012.11</v>
      </c>
      <c r="AH384" s="142">
        <v>9843.2800000000007</v>
      </c>
      <c r="AI384" s="142">
        <v>11395.74</v>
      </c>
      <c r="AJ384" s="142">
        <v>6784.32</v>
      </c>
      <c r="AK384" s="142">
        <v>15459.89</v>
      </c>
      <c r="AL384" s="142">
        <v>12820.92</v>
      </c>
      <c r="AM384" s="142">
        <v>9771.86</v>
      </c>
      <c r="AN384" s="142">
        <v>15674.31</v>
      </c>
      <c r="AO384" s="141"/>
      <c r="AP384" s="142">
        <v>103361.78</v>
      </c>
      <c r="AQ384" s="142">
        <v>-5057.54</v>
      </c>
      <c r="AR384" s="142">
        <v>15454.41</v>
      </c>
      <c r="AS384" s="142">
        <v>0</v>
      </c>
      <c r="AT384" s="142">
        <v>0</v>
      </c>
      <c r="AU384" s="142">
        <v>0</v>
      </c>
      <c r="AV384" s="142">
        <v>0</v>
      </c>
      <c r="AW384" s="142">
        <v>0</v>
      </c>
      <c r="AX384" s="142">
        <v>0</v>
      </c>
      <c r="AY384" s="142">
        <v>0</v>
      </c>
      <c r="AZ384" s="142">
        <v>0</v>
      </c>
      <c r="BA384" s="142">
        <v>0</v>
      </c>
    </row>
    <row r="385" spans="1:53" s="129" customFormat="1" outlineLevel="2">
      <c r="A385" s="129" t="s">
        <v>1208</v>
      </c>
      <c r="B385" s="130" t="s">
        <v>1209</v>
      </c>
      <c r="C385" s="131" t="s">
        <v>1210</v>
      </c>
      <c r="D385" s="132"/>
      <c r="E385" s="133"/>
      <c r="F385" s="134">
        <v>931.06000000000006</v>
      </c>
      <c r="G385" s="134">
        <v>-3091.82</v>
      </c>
      <c r="H385" s="135">
        <v>4022.88</v>
      </c>
      <c r="I385" s="136">
        <v>1.301136547405735</v>
      </c>
      <c r="J385" s="137"/>
      <c r="K385" s="134">
        <v>1234.93</v>
      </c>
      <c r="L385" s="134">
        <v>782.25</v>
      </c>
      <c r="M385" s="135">
        <v>452.68000000000006</v>
      </c>
      <c r="N385" s="136">
        <v>0.57868967721316722</v>
      </c>
      <c r="O385" s="138"/>
      <c r="P385" s="137"/>
      <c r="Q385" s="134">
        <v>1234.93</v>
      </c>
      <c r="R385" s="134">
        <v>782.25</v>
      </c>
      <c r="S385" s="135">
        <v>452.68000000000006</v>
      </c>
      <c r="T385" s="136">
        <v>0.57868967721316722</v>
      </c>
      <c r="U385" s="137"/>
      <c r="V385" s="134">
        <v>8382.06</v>
      </c>
      <c r="W385" s="134">
        <v>5672.59</v>
      </c>
      <c r="X385" s="135">
        <v>2709.4699999999993</v>
      </c>
      <c r="Y385" s="136">
        <v>0.47764248782302249</v>
      </c>
      <c r="Z385" s="139"/>
      <c r="AA385" s="140">
        <v>43.53</v>
      </c>
      <c r="AB385" s="141"/>
      <c r="AC385" s="142">
        <v>4057.21</v>
      </c>
      <c r="AD385" s="142">
        <v>-183.14000000000001</v>
      </c>
      <c r="AE385" s="142">
        <v>-3091.82</v>
      </c>
      <c r="AF385" s="142">
        <v>1248.97</v>
      </c>
      <c r="AG385" s="142">
        <v>1206.92</v>
      </c>
      <c r="AH385" s="142">
        <v>2459.2400000000002</v>
      </c>
      <c r="AI385" s="142">
        <v>2812.18</v>
      </c>
      <c r="AJ385" s="142">
        <v>-3339.35</v>
      </c>
      <c r="AK385" s="142">
        <v>962.58</v>
      </c>
      <c r="AL385" s="142">
        <v>2234.15</v>
      </c>
      <c r="AM385" s="142">
        <v>-1149.68</v>
      </c>
      <c r="AN385" s="142">
        <v>712.12</v>
      </c>
      <c r="AO385" s="141"/>
      <c r="AP385" s="142">
        <v>-401.45</v>
      </c>
      <c r="AQ385" s="142">
        <v>705.32</v>
      </c>
      <c r="AR385" s="142">
        <v>931.06000000000006</v>
      </c>
      <c r="AS385" s="142">
        <v>0</v>
      </c>
      <c r="AT385" s="142">
        <v>0</v>
      </c>
      <c r="AU385" s="142">
        <v>0</v>
      </c>
      <c r="AV385" s="142">
        <v>0</v>
      </c>
      <c r="AW385" s="142">
        <v>0</v>
      </c>
      <c r="AX385" s="142">
        <v>0</v>
      </c>
      <c r="AY385" s="142">
        <v>0</v>
      </c>
      <c r="AZ385" s="142">
        <v>0</v>
      </c>
      <c r="BA385" s="142">
        <v>0</v>
      </c>
    </row>
    <row r="386" spans="1:53" s="129" customFormat="1" outlineLevel="2">
      <c r="A386" s="129" t="s">
        <v>1211</v>
      </c>
      <c r="B386" s="130" t="s">
        <v>1212</v>
      </c>
      <c r="C386" s="131" t="s">
        <v>1213</v>
      </c>
      <c r="D386" s="132"/>
      <c r="E386" s="133"/>
      <c r="F386" s="134">
        <v>118376.85</v>
      </c>
      <c r="G386" s="134">
        <v>42558.73</v>
      </c>
      <c r="H386" s="135">
        <v>75818.12</v>
      </c>
      <c r="I386" s="136">
        <v>1.7814939496549824</v>
      </c>
      <c r="J386" s="137"/>
      <c r="K386" s="134">
        <v>213424.89</v>
      </c>
      <c r="L386" s="134">
        <v>90645.650000000009</v>
      </c>
      <c r="M386" s="135">
        <v>122779.24</v>
      </c>
      <c r="N386" s="136">
        <v>1.3544967684604832</v>
      </c>
      <c r="O386" s="138"/>
      <c r="P386" s="137"/>
      <c r="Q386" s="134">
        <v>213424.89</v>
      </c>
      <c r="R386" s="134">
        <v>90645.650000000009</v>
      </c>
      <c r="S386" s="135">
        <v>122779.24</v>
      </c>
      <c r="T386" s="136">
        <v>1.3544967684604832</v>
      </c>
      <c r="U386" s="137"/>
      <c r="V386" s="134">
        <v>604071.63</v>
      </c>
      <c r="W386" s="134">
        <v>982204.71000000008</v>
      </c>
      <c r="X386" s="135">
        <v>-378133.08000000007</v>
      </c>
      <c r="Y386" s="136">
        <v>-0.38498398159788916</v>
      </c>
      <c r="Z386" s="139"/>
      <c r="AA386" s="140">
        <v>40227</v>
      </c>
      <c r="AB386" s="141"/>
      <c r="AC386" s="142">
        <v>36983.94</v>
      </c>
      <c r="AD386" s="142">
        <v>11102.98</v>
      </c>
      <c r="AE386" s="142">
        <v>42558.73</v>
      </c>
      <c r="AF386" s="142">
        <v>40763.15</v>
      </c>
      <c r="AG386" s="142">
        <v>99011.38</v>
      </c>
      <c r="AH386" s="142">
        <v>54347.97</v>
      </c>
      <c r="AI386" s="142">
        <v>31981.02</v>
      </c>
      <c r="AJ386" s="142">
        <v>32853.68</v>
      </c>
      <c r="AK386" s="142">
        <v>14751.35</v>
      </c>
      <c r="AL386" s="142">
        <v>14791.720000000001</v>
      </c>
      <c r="AM386" s="142">
        <v>38740.46</v>
      </c>
      <c r="AN386" s="142">
        <v>63406.01</v>
      </c>
      <c r="AO386" s="141"/>
      <c r="AP386" s="142">
        <v>55331.15</v>
      </c>
      <c r="AQ386" s="142">
        <v>39716.89</v>
      </c>
      <c r="AR386" s="142">
        <v>118376.85</v>
      </c>
      <c r="AS386" s="142">
        <v>20.63</v>
      </c>
      <c r="AT386" s="142">
        <v>0</v>
      </c>
      <c r="AU386" s="142">
        <v>0</v>
      </c>
      <c r="AV386" s="142">
        <v>0</v>
      </c>
      <c r="AW386" s="142">
        <v>0</v>
      </c>
      <c r="AX386" s="142">
        <v>0</v>
      </c>
      <c r="AY386" s="142">
        <v>0</v>
      </c>
      <c r="AZ386" s="142">
        <v>0</v>
      </c>
      <c r="BA386" s="142">
        <v>0</v>
      </c>
    </row>
    <row r="387" spans="1:53" s="129" customFormat="1" outlineLevel="2">
      <c r="A387" s="129" t="s">
        <v>1214</v>
      </c>
      <c r="B387" s="130" t="s">
        <v>1215</v>
      </c>
      <c r="C387" s="131" t="s">
        <v>1216</v>
      </c>
      <c r="D387" s="132"/>
      <c r="E387" s="133"/>
      <c r="F387" s="134">
        <v>299058.44</v>
      </c>
      <c r="G387" s="134">
        <v>451359.83</v>
      </c>
      <c r="H387" s="135">
        <v>-152301.39000000001</v>
      </c>
      <c r="I387" s="136">
        <v>-0.33742787877246411</v>
      </c>
      <c r="J387" s="137"/>
      <c r="K387" s="134">
        <v>975248.14</v>
      </c>
      <c r="L387" s="134">
        <v>864918.78</v>
      </c>
      <c r="M387" s="135">
        <v>110329.35999999999</v>
      </c>
      <c r="N387" s="136">
        <v>0.12756037046623034</v>
      </c>
      <c r="O387" s="138"/>
      <c r="P387" s="137"/>
      <c r="Q387" s="134">
        <v>975248.14</v>
      </c>
      <c r="R387" s="134">
        <v>864918.78</v>
      </c>
      <c r="S387" s="135">
        <v>110329.35999999999</v>
      </c>
      <c r="T387" s="136">
        <v>0.12756037046623034</v>
      </c>
      <c r="U387" s="137"/>
      <c r="V387" s="134">
        <v>6070453.3700000001</v>
      </c>
      <c r="W387" s="134">
        <v>5608412.5300000003</v>
      </c>
      <c r="X387" s="135">
        <v>462040.83999999985</v>
      </c>
      <c r="Y387" s="136">
        <v>8.2383533224151012E-2</v>
      </c>
      <c r="Z387" s="139"/>
      <c r="AA387" s="140">
        <v>141591.76</v>
      </c>
      <c r="AB387" s="141"/>
      <c r="AC387" s="142">
        <v>80862.55</v>
      </c>
      <c r="AD387" s="142">
        <v>332696.40000000002</v>
      </c>
      <c r="AE387" s="142">
        <v>451359.83</v>
      </c>
      <c r="AF387" s="142">
        <v>342474.42</v>
      </c>
      <c r="AG387" s="142">
        <v>420607.84</v>
      </c>
      <c r="AH387" s="142">
        <v>601010.37</v>
      </c>
      <c r="AI387" s="142">
        <v>858703.16</v>
      </c>
      <c r="AJ387" s="142">
        <v>593287.92000000004</v>
      </c>
      <c r="AK387" s="142">
        <v>324481.33</v>
      </c>
      <c r="AL387" s="142">
        <v>308995.7</v>
      </c>
      <c r="AM387" s="142">
        <v>362038.02</v>
      </c>
      <c r="AN387" s="142">
        <v>1283606.47</v>
      </c>
      <c r="AO387" s="141"/>
      <c r="AP387" s="142">
        <v>336895.76</v>
      </c>
      <c r="AQ387" s="142">
        <v>339293.94</v>
      </c>
      <c r="AR387" s="142">
        <v>299058.44</v>
      </c>
      <c r="AS387" s="142">
        <v>-223405.61000000002</v>
      </c>
      <c r="AT387" s="142">
        <v>0</v>
      </c>
      <c r="AU387" s="142">
        <v>0</v>
      </c>
      <c r="AV387" s="142">
        <v>0</v>
      </c>
      <c r="AW387" s="142">
        <v>0</v>
      </c>
      <c r="AX387" s="142">
        <v>0</v>
      </c>
      <c r="AY387" s="142">
        <v>0</v>
      </c>
      <c r="AZ387" s="142">
        <v>0</v>
      </c>
      <c r="BA387" s="142">
        <v>0</v>
      </c>
    </row>
    <row r="388" spans="1:53" s="129" customFormat="1" outlineLevel="2">
      <c r="A388" s="129" t="s">
        <v>1217</v>
      </c>
      <c r="B388" s="130" t="s">
        <v>1218</v>
      </c>
      <c r="C388" s="131" t="s">
        <v>1219</v>
      </c>
      <c r="D388" s="132"/>
      <c r="E388" s="133"/>
      <c r="F388" s="134">
        <v>-32.840000000000003</v>
      </c>
      <c r="G388" s="134">
        <v>-225.84</v>
      </c>
      <c r="H388" s="135">
        <v>193</v>
      </c>
      <c r="I388" s="136">
        <v>0.8545873184555437</v>
      </c>
      <c r="J388" s="137"/>
      <c r="K388" s="134">
        <v>80.09</v>
      </c>
      <c r="L388" s="134">
        <v>-27.13</v>
      </c>
      <c r="M388" s="135">
        <v>107.22</v>
      </c>
      <c r="N388" s="136">
        <v>3.9520825654257279</v>
      </c>
      <c r="O388" s="138"/>
      <c r="P388" s="137"/>
      <c r="Q388" s="134">
        <v>80.09</v>
      </c>
      <c r="R388" s="134">
        <v>-27.13</v>
      </c>
      <c r="S388" s="135">
        <v>107.22</v>
      </c>
      <c r="T388" s="136">
        <v>3.9520825654257279</v>
      </c>
      <c r="U388" s="137"/>
      <c r="V388" s="134">
        <v>229.22</v>
      </c>
      <c r="W388" s="134">
        <v>243.91000000000003</v>
      </c>
      <c r="X388" s="135">
        <v>-14.690000000000026</v>
      </c>
      <c r="Y388" s="136">
        <v>-6.0227132958878375E-2</v>
      </c>
      <c r="Z388" s="139"/>
      <c r="AA388" s="140">
        <v>87.77</v>
      </c>
      <c r="AB388" s="141"/>
      <c r="AC388" s="142">
        <v>298.99</v>
      </c>
      <c r="AD388" s="142">
        <v>-100.28</v>
      </c>
      <c r="AE388" s="142">
        <v>-225.84</v>
      </c>
      <c r="AF388" s="142">
        <v>7.57</v>
      </c>
      <c r="AG388" s="142">
        <v>83.41</v>
      </c>
      <c r="AH388" s="142">
        <v>-14.450000000000001</v>
      </c>
      <c r="AI388" s="142">
        <v>265.77</v>
      </c>
      <c r="AJ388" s="142">
        <v>-165.42000000000002</v>
      </c>
      <c r="AK388" s="142">
        <v>-74.010000000000005</v>
      </c>
      <c r="AL388" s="142">
        <v>132.61000000000001</v>
      </c>
      <c r="AM388" s="142">
        <v>-98.89</v>
      </c>
      <c r="AN388" s="142">
        <v>12.540000000000001</v>
      </c>
      <c r="AO388" s="141"/>
      <c r="AP388" s="142">
        <v>-11.97</v>
      </c>
      <c r="AQ388" s="142">
        <v>124.9</v>
      </c>
      <c r="AR388" s="142">
        <v>-32.840000000000003</v>
      </c>
      <c r="AS388" s="142">
        <v>20.63</v>
      </c>
      <c r="AT388" s="142">
        <v>0</v>
      </c>
      <c r="AU388" s="142">
        <v>0</v>
      </c>
      <c r="AV388" s="142">
        <v>0</v>
      </c>
      <c r="AW388" s="142">
        <v>0</v>
      </c>
      <c r="AX388" s="142">
        <v>0</v>
      </c>
      <c r="AY388" s="142">
        <v>0</v>
      </c>
      <c r="AZ388" s="142">
        <v>0</v>
      </c>
      <c r="BA388" s="142">
        <v>0</v>
      </c>
    </row>
    <row r="389" spans="1:53" s="129" customFormat="1" outlineLevel="2">
      <c r="A389" s="129" t="s">
        <v>1220</v>
      </c>
      <c r="B389" s="130" t="s">
        <v>1221</v>
      </c>
      <c r="C389" s="131" t="s">
        <v>1222</v>
      </c>
      <c r="D389" s="132"/>
      <c r="E389" s="133"/>
      <c r="F389" s="134">
        <v>3067.44</v>
      </c>
      <c r="G389" s="134">
        <v>6447.22</v>
      </c>
      <c r="H389" s="135">
        <v>-3379.78</v>
      </c>
      <c r="I389" s="136">
        <v>-0.52422284333402613</v>
      </c>
      <c r="J389" s="137"/>
      <c r="K389" s="134">
        <v>16088.75</v>
      </c>
      <c r="L389" s="134">
        <v>23010.75</v>
      </c>
      <c r="M389" s="135">
        <v>-6922</v>
      </c>
      <c r="N389" s="136">
        <v>-0.30081592299251436</v>
      </c>
      <c r="O389" s="138"/>
      <c r="P389" s="137"/>
      <c r="Q389" s="134">
        <v>16088.75</v>
      </c>
      <c r="R389" s="134">
        <v>23010.75</v>
      </c>
      <c r="S389" s="135">
        <v>-6922</v>
      </c>
      <c r="T389" s="136">
        <v>-0.30081592299251436</v>
      </c>
      <c r="U389" s="137"/>
      <c r="V389" s="134">
        <v>97043.41</v>
      </c>
      <c r="W389" s="134">
        <v>68667.510000000009</v>
      </c>
      <c r="X389" s="135">
        <v>28375.899999999994</v>
      </c>
      <c r="Y389" s="136">
        <v>0.41323618695362613</v>
      </c>
      <c r="Z389" s="139"/>
      <c r="AA389" s="140">
        <v>6871.3</v>
      </c>
      <c r="AB389" s="141"/>
      <c r="AC389" s="142">
        <v>11919.79</v>
      </c>
      <c r="AD389" s="142">
        <v>4643.74</v>
      </c>
      <c r="AE389" s="142">
        <v>6447.22</v>
      </c>
      <c r="AF389" s="142">
        <v>4419.55</v>
      </c>
      <c r="AG389" s="142">
        <v>3693.9900000000002</v>
      </c>
      <c r="AH389" s="142">
        <v>3565.78</v>
      </c>
      <c r="AI389" s="142">
        <v>9412.68</v>
      </c>
      <c r="AJ389" s="142">
        <v>4775.13</v>
      </c>
      <c r="AK389" s="142">
        <v>4832.8100000000004</v>
      </c>
      <c r="AL389" s="142">
        <v>14427.58</v>
      </c>
      <c r="AM389" s="142">
        <v>20526.73</v>
      </c>
      <c r="AN389" s="142">
        <v>15300.41</v>
      </c>
      <c r="AO389" s="141"/>
      <c r="AP389" s="142">
        <v>7924.14</v>
      </c>
      <c r="AQ389" s="142">
        <v>5097.17</v>
      </c>
      <c r="AR389" s="142">
        <v>3067.44</v>
      </c>
      <c r="AS389" s="142">
        <v>0</v>
      </c>
      <c r="AT389" s="142">
        <v>0</v>
      </c>
      <c r="AU389" s="142">
        <v>0</v>
      </c>
      <c r="AV389" s="142">
        <v>0</v>
      </c>
      <c r="AW389" s="142">
        <v>0</v>
      </c>
      <c r="AX389" s="142">
        <v>0</v>
      </c>
      <c r="AY389" s="142">
        <v>0</v>
      </c>
      <c r="AZ389" s="142">
        <v>0</v>
      </c>
      <c r="BA389" s="142">
        <v>0</v>
      </c>
    </row>
    <row r="390" spans="1:53" s="206" customFormat="1" outlineLevel="1">
      <c r="A390" s="206" t="s">
        <v>1223</v>
      </c>
      <c r="B390" s="207"/>
      <c r="C390" s="208" t="s">
        <v>1224</v>
      </c>
      <c r="D390" s="222"/>
      <c r="E390" s="222"/>
      <c r="F390" s="210">
        <v>438972.07999999996</v>
      </c>
      <c r="G390" s="210">
        <v>558285.91</v>
      </c>
      <c r="H390" s="230">
        <v>-119313.83000000007</v>
      </c>
      <c r="I390" s="231">
        <v>-0.21371456428123015</v>
      </c>
      <c r="J390" s="224"/>
      <c r="K390" s="210">
        <v>1325516.56</v>
      </c>
      <c r="L390" s="210">
        <v>1265641.2500000002</v>
      </c>
      <c r="M390" s="230">
        <v>59875.309999999823</v>
      </c>
      <c r="N390" s="231">
        <v>4.7308279498633449E-2</v>
      </c>
      <c r="O390" s="245"/>
      <c r="P390" s="226"/>
      <c r="Q390" s="210">
        <v>1325516.56</v>
      </c>
      <c r="R390" s="210">
        <v>1265641.2500000002</v>
      </c>
      <c r="S390" s="230">
        <v>59875.309999999823</v>
      </c>
      <c r="T390" s="231">
        <v>4.7308279498633449E-2</v>
      </c>
      <c r="U390" s="226"/>
      <c r="V390" s="210">
        <v>7048093.5199999996</v>
      </c>
      <c r="W390" s="210">
        <v>7238042.2300000004</v>
      </c>
      <c r="X390" s="230">
        <v>-189948.71000000089</v>
      </c>
      <c r="Y390" s="225">
        <v>-2.6243106072621088E-2</v>
      </c>
      <c r="AA390" s="228">
        <v>341556.9</v>
      </c>
      <c r="AB390" s="229"/>
      <c r="AC390" s="210">
        <v>12884.180000000009</v>
      </c>
      <c r="AD390" s="210">
        <v>694471.15999999992</v>
      </c>
      <c r="AE390" s="210">
        <v>558285.91</v>
      </c>
      <c r="AF390" s="210">
        <v>408986.73</v>
      </c>
      <c r="AG390" s="210">
        <v>548910.07000000007</v>
      </c>
      <c r="AH390" s="210">
        <v>673518.25000000012</v>
      </c>
      <c r="AI390" s="210">
        <v>924484.44000000006</v>
      </c>
      <c r="AJ390" s="210">
        <v>636896.91</v>
      </c>
      <c r="AK390" s="210">
        <v>363378.07</v>
      </c>
      <c r="AL390" s="210">
        <v>369187.52</v>
      </c>
      <c r="AM390" s="210">
        <v>444385.23</v>
      </c>
      <c r="AN390" s="210">
        <v>1352829.74</v>
      </c>
      <c r="AO390" s="229"/>
      <c r="AP390" s="210">
        <v>505428.10000000009</v>
      </c>
      <c r="AQ390" s="210">
        <v>381116.38</v>
      </c>
      <c r="AR390" s="210">
        <v>438972.07999999996</v>
      </c>
      <c r="AS390" s="210">
        <v>-223364.35</v>
      </c>
      <c r="AT390" s="210">
        <v>0</v>
      </c>
      <c r="AU390" s="210">
        <v>0</v>
      </c>
      <c r="AV390" s="210">
        <v>0</v>
      </c>
      <c r="AW390" s="210">
        <v>0</v>
      </c>
      <c r="AX390" s="210">
        <v>0</v>
      </c>
      <c r="AY390" s="210">
        <v>0</v>
      </c>
      <c r="AZ390" s="210">
        <v>0</v>
      </c>
      <c r="BA390" s="210">
        <v>0</v>
      </c>
    </row>
    <row r="391" spans="1:53" s="206" customFormat="1" ht="0.75" customHeight="1" outlineLevel="2">
      <c r="B391" s="207"/>
      <c r="C391" s="208"/>
      <c r="D391" s="222"/>
      <c r="E391" s="222"/>
      <c r="F391" s="210"/>
      <c r="G391" s="210"/>
      <c r="H391" s="210"/>
      <c r="I391" s="223"/>
      <c r="J391" s="224"/>
      <c r="K391" s="210"/>
      <c r="L391" s="210"/>
      <c r="M391" s="210"/>
      <c r="N391" s="231"/>
      <c r="O391" s="245"/>
      <c r="P391" s="226"/>
      <c r="Q391" s="210"/>
      <c r="R391" s="210"/>
      <c r="S391" s="210"/>
      <c r="T391" s="223"/>
      <c r="U391" s="226"/>
      <c r="V391" s="210"/>
      <c r="W391" s="210"/>
      <c r="X391" s="210"/>
      <c r="Y391" s="227"/>
      <c r="AA391" s="228"/>
      <c r="AB391" s="229"/>
      <c r="AC391" s="210"/>
      <c r="AD391" s="210"/>
      <c r="AE391" s="210"/>
      <c r="AF391" s="210"/>
      <c r="AG391" s="210"/>
      <c r="AH391" s="210"/>
      <c r="AI391" s="210"/>
      <c r="AJ391" s="210"/>
      <c r="AK391" s="210"/>
      <c r="AL391" s="210"/>
      <c r="AM391" s="210"/>
      <c r="AN391" s="210"/>
      <c r="AO391" s="229"/>
      <c r="AP391" s="210"/>
      <c r="AQ391" s="210"/>
      <c r="AR391" s="210"/>
      <c r="AS391" s="210"/>
      <c r="AT391" s="210"/>
      <c r="AU391" s="210"/>
      <c r="AV391" s="210"/>
      <c r="AW391" s="210"/>
      <c r="AX391" s="210"/>
      <c r="AY391" s="210"/>
      <c r="AZ391" s="210"/>
      <c r="BA391" s="210"/>
    </row>
    <row r="392" spans="1:53" s="129" customFormat="1" outlineLevel="2">
      <c r="A392" s="129" t="s">
        <v>1225</v>
      </c>
      <c r="B392" s="130" t="s">
        <v>1226</v>
      </c>
      <c r="C392" s="131" t="s">
        <v>1160</v>
      </c>
      <c r="D392" s="132"/>
      <c r="E392" s="133"/>
      <c r="F392" s="134">
        <v>277.78000000000003</v>
      </c>
      <c r="G392" s="134">
        <v>276.45999999999998</v>
      </c>
      <c r="H392" s="135">
        <v>1.32000000000005</v>
      </c>
      <c r="I392" s="136">
        <v>4.7746509440788907E-3</v>
      </c>
      <c r="J392" s="137"/>
      <c r="K392" s="134">
        <v>916.65</v>
      </c>
      <c r="L392" s="134">
        <v>882.28</v>
      </c>
      <c r="M392" s="135">
        <v>34.370000000000005</v>
      </c>
      <c r="N392" s="136">
        <v>3.8955887019993661E-2</v>
      </c>
      <c r="O392" s="138"/>
      <c r="P392" s="137"/>
      <c r="Q392" s="134">
        <v>916.65</v>
      </c>
      <c r="R392" s="134">
        <v>882.28</v>
      </c>
      <c r="S392" s="135">
        <v>34.370000000000005</v>
      </c>
      <c r="T392" s="136">
        <v>3.8955887019993661E-2</v>
      </c>
      <c r="U392" s="137"/>
      <c r="V392" s="134">
        <v>3943.3700000000003</v>
      </c>
      <c r="W392" s="134">
        <v>3013.5</v>
      </c>
      <c r="X392" s="135">
        <v>929.87000000000035</v>
      </c>
      <c r="Y392" s="136">
        <v>0.30856811017089775</v>
      </c>
      <c r="Z392" s="139"/>
      <c r="AA392" s="140">
        <v>94.72</v>
      </c>
      <c r="AB392" s="141"/>
      <c r="AC392" s="142">
        <v>335.07</v>
      </c>
      <c r="AD392" s="142">
        <v>270.75</v>
      </c>
      <c r="AE392" s="142">
        <v>276.45999999999998</v>
      </c>
      <c r="AF392" s="142">
        <v>217.39000000000001</v>
      </c>
      <c r="AG392" s="142">
        <v>296.45999999999998</v>
      </c>
      <c r="AH392" s="142">
        <v>143.93</v>
      </c>
      <c r="AI392" s="142">
        <v>803.66</v>
      </c>
      <c r="AJ392" s="142">
        <v>269.66000000000003</v>
      </c>
      <c r="AK392" s="142">
        <v>260.42</v>
      </c>
      <c r="AL392" s="142">
        <v>347.04</v>
      </c>
      <c r="AM392" s="142">
        <v>273.60000000000002</v>
      </c>
      <c r="AN392" s="142">
        <v>414.56</v>
      </c>
      <c r="AO392" s="141"/>
      <c r="AP392" s="142">
        <v>136.37</v>
      </c>
      <c r="AQ392" s="142">
        <v>502.5</v>
      </c>
      <c r="AR392" s="142">
        <v>277.78000000000003</v>
      </c>
      <c r="AS392" s="142">
        <v>0</v>
      </c>
      <c r="AT392" s="142">
        <v>0</v>
      </c>
      <c r="AU392" s="142">
        <v>0</v>
      </c>
      <c r="AV392" s="142">
        <v>0</v>
      </c>
      <c r="AW392" s="142">
        <v>0</v>
      </c>
      <c r="AX392" s="142">
        <v>0</v>
      </c>
      <c r="AY392" s="142">
        <v>0</v>
      </c>
      <c r="AZ392" s="142">
        <v>0</v>
      </c>
      <c r="BA392" s="142">
        <v>0</v>
      </c>
    </row>
    <row r="393" spans="1:53" s="129" customFormat="1" outlineLevel="2">
      <c r="A393" s="129" t="s">
        <v>1227</v>
      </c>
      <c r="B393" s="130" t="s">
        <v>1228</v>
      </c>
      <c r="C393" s="131" t="s">
        <v>1166</v>
      </c>
      <c r="D393" s="132"/>
      <c r="E393" s="133"/>
      <c r="F393" s="134">
        <v>9.4</v>
      </c>
      <c r="G393" s="134">
        <v>1253.33</v>
      </c>
      <c r="H393" s="135">
        <v>-1243.9299999999998</v>
      </c>
      <c r="I393" s="136">
        <v>-0.99249998005313833</v>
      </c>
      <c r="J393" s="137"/>
      <c r="K393" s="134">
        <v>4223.59</v>
      </c>
      <c r="L393" s="134">
        <v>1887.93</v>
      </c>
      <c r="M393" s="135">
        <v>2335.66</v>
      </c>
      <c r="N393" s="136">
        <v>1.2371539199016912</v>
      </c>
      <c r="O393" s="138"/>
      <c r="P393" s="137"/>
      <c r="Q393" s="134">
        <v>4223.59</v>
      </c>
      <c r="R393" s="134">
        <v>1887.93</v>
      </c>
      <c r="S393" s="135">
        <v>2335.66</v>
      </c>
      <c r="T393" s="136">
        <v>1.2371539199016912</v>
      </c>
      <c r="U393" s="137"/>
      <c r="V393" s="134">
        <v>67380.430000000008</v>
      </c>
      <c r="W393" s="134">
        <v>9478.39</v>
      </c>
      <c r="X393" s="135">
        <v>57902.040000000008</v>
      </c>
      <c r="Y393" s="136">
        <v>6.1088475996450891</v>
      </c>
      <c r="Z393" s="139"/>
      <c r="AA393" s="140">
        <v>147.06</v>
      </c>
      <c r="AB393" s="141"/>
      <c r="AC393" s="142">
        <v>512.56000000000006</v>
      </c>
      <c r="AD393" s="142">
        <v>122.04</v>
      </c>
      <c r="AE393" s="142">
        <v>1253.33</v>
      </c>
      <c r="AF393" s="142">
        <v>1080.72</v>
      </c>
      <c r="AG393" s="142">
        <v>60.75</v>
      </c>
      <c r="AH393" s="142">
        <v>-3.47</v>
      </c>
      <c r="AI393" s="142">
        <v>17.89</v>
      </c>
      <c r="AJ393" s="142">
        <v>-4.96</v>
      </c>
      <c r="AK393" s="142">
        <v>2184.2200000000003</v>
      </c>
      <c r="AL393" s="142">
        <v>1449.15</v>
      </c>
      <c r="AM393" s="142">
        <v>1990.96</v>
      </c>
      <c r="AN393" s="142">
        <v>56381.58</v>
      </c>
      <c r="AO393" s="141"/>
      <c r="AP393" s="142">
        <v>31.18</v>
      </c>
      <c r="AQ393" s="142">
        <v>4183.01</v>
      </c>
      <c r="AR393" s="142">
        <v>9.4</v>
      </c>
      <c r="AS393" s="142">
        <v>0</v>
      </c>
      <c r="AT393" s="142">
        <v>0</v>
      </c>
      <c r="AU393" s="142">
        <v>0</v>
      </c>
      <c r="AV393" s="142">
        <v>0</v>
      </c>
      <c r="AW393" s="142">
        <v>0</v>
      </c>
      <c r="AX393" s="142">
        <v>0</v>
      </c>
      <c r="AY393" s="142">
        <v>0</v>
      </c>
      <c r="AZ393" s="142">
        <v>0</v>
      </c>
      <c r="BA393" s="142">
        <v>0</v>
      </c>
    </row>
    <row r="394" spans="1:53" s="129" customFormat="1" outlineLevel="2">
      <c r="A394" s="129" t="s">
        <v>1229</v>
      </c>
      <c r="B394" s="130" t="s">
        <v>1230</v>
      </c>
      <c r="C394" s="131" t="s">
        <v>1213</v>
      </c>
      <c r="D394" s="132"/>
      <c r="E394" s="133"/>
      <c r="F394" s="134">
        <v>50520.73</v>
      </c>
      <c r="G394" s="134">
        <v>64939.37</v>
      </c>
      <c r="H394" s="135">
        <v>-14418.64</v>
      </c>
      <c r="I394" s="136">
        <v>-0.22203233570020772</v>
      </c>
      <c r="J394" s="137"/>
      <c r="K394" s="134">
        <v>162190.84</v>
      </c>
      <c r="L394" s="134">
        <v>142945</v>
      </c>
      <c r="M394" s="135">
        <v>19245.839999999997</v>
      </c>
      <c r="N394" s="136">
        <v>0.13463807758228688</v>
      </c>
      <c r="O394" s="138"/>
      <c r="P394" s="137"/>
      <c r="Q394" s="134">
        <v>162190.84</v>
      </c>
      <c r="R394" s="134">
        <v>142945</v>
      </c>
      <c r="S394" s="135">
        <v>19245.839999999997</v>
      </c>
      <c r="T394" s="136">
        <v>0.13463807758228688</v>
      </c>
      <c r="U394" s="137"/>
      <c r="V394" s="134">
        <v>609779.61</v>
      </c>
      <c r="W394" s="134">
        <v>466146.14</v>
      </c>
      <c r="X394" s="135">
        <v>143633.46999999997</v>
      </c>
      <c r="Y394" s="136">
        <v>0.30812969941143342</v>
      </c>
      <c r="Z394" s="139"/>
      <c r="AA394" s="140">
        <v>13693.470000000001</v>
      </c>
      <c r="AB394" s="141"/>
      <c r="AC394" s="142">
        <v>26587.940000000002</v>
      </c>
      <c r="AD394" s="142">
        <v>51417.69</v>
      </c>
      <c r="AE394" s="142">
        <v>64939.37</v>
      </c>
      <c r="AF394" s="142">
        <v>49622.37</v>
      </c>
      <c r="AG394" s="142">
        <v>30462.06</v>
      </c>
      <c r="AH394" s="142">
        <v>25485.91</v>
      </c>
      <c r="AI394" s="142">
        <v>47479.43</v>
      </c>
      <c r="AJ394" s="142">
        <v>37594.47</v>
      </c>
      <c r="AK394" s="142">
        <v>61678.53</v>
      </c>
      <c r="AL394" s="142">
        <v>91141.33</v>
      </c>
      <c r="AM394" s="142">
        <v>25617.920000000002</v>
      </c>
      <c r="AN394" s="142">
        <v>78506.75</v>
      </c>
      <c r="AO394" s="141"/>
      <c r="AP394" s="142">
        <v>20055.22</v>
      </c>
      <c r="AQ394" s="142">
        <v>91614.89</v>
      </c>
      <c r="AR394" s="142">
        <v>50520.73</v>
      </c>
      <c r="AS394" s="142">
        <v>-2425.54</v>
      </c>
      <c r="AT394" s="142">
        <v>0</v>
      </c>
      <c r="AU394" s="142">
        <v>0</v>
      </c>
      <c r="AV394" s="142">
        <v>0</v>
      </c>
      <c r="AW394" s="142">
        <v>0</v>
      </c>
      <c r="AX394" s="142">
        <v>0</v>
      </c>
      <c r="AY394" s="142">
        <v>0</v>
      </c>
      <c r="AZ394" s="142">
        <v>0</v>
      </c>
      <c r="BA394" s="142">
        <v>0</v>
      </c>
    </row>
    <row r="395" spans="1:53" s="129" customFormat="1" outlineLevel="2">
      <c r="A395" s="129" t="s">
        <v>1231</v>
      </c>
      <c r="B395" s="130" t="s">
        <v>1232</v>
      </c>
      <c r="C395" s="131" t="s">
        <v>1216</v>
      </c>
      <c r="D395" s="132"/>
      <c r="E395" s="133"/>
      <c r="F395" s="134">
        <v>2360313.17</v>
      </c>
      <c r="G395" s="134">
        <v>2977688.38</v>
      </c>
      <c r="H395" s="135">
        <v>-617375.21</v>
      </c>
      <c r="I395" s="136">
        <v>-0.20733372039420725</v>
      </c>
      <c r="J395" s="137"/>
      <c r="K395" s="134">
        <v>7431234.0760000004</v>
      </c>
      <c r="L395" s="134">
        <v>8024839.46</v>
      </c>
      <c r="M395" s="135">
        <v>-593605.38399999961</v>
      </c>
      <c r="N395" s="136">
        <v>-7.3970998044115346E-2</v>
      </c>
      <c r="O395" s="138"/>
      <c r="P395" s="137"/>
      <c r="Q395" s="134">
        <v>7431234.0760000004</v>
      </c>
      <c r="R395" s="134">
        <v>8024839.46</v>
      </c>
      <c r="S395" s="135">
        <v>-593605.38399999961</v>
      </c>
      <c r="T395" s="136">
        <v>-7.3970998044115346E-2</v>
      </c>
      <c r="U395" s="137"/>
      <c r="V395" s="134">
        <v>29331402.644000001</v>
      </c>
      <c r="W395" s="134">
        <v>32012060.57</v>
      </c>
      <c r="X395" s="135">
        <v>-2680657.925999999</v>
      </c>
      <c r="Y395" s="136">
        <v>-8.3738999560439703E-2</v>
      </c>
      <c r="Z395" s="139"/>
      <c r="AA395" s="140">
        <v>1565754.1600000001</v>
      </c>
      <c r="AB395" s="141"/>
      <c r="AC395" s="142">
        <v>2475902.85</v>
      </c>
      <c r="AD395" s="142">
        <v>2571248.23</v>
      </c>
      <c r="AE395" s="142">
        <v>2977688.38</v>
      </c>
      <c r="AF395" s="142">
        <v>2287292.9479999999</v>
      </c>
      <c r="AG395" s="142">
        <v>2677545.27</v>
      </c>
      <c r="AH395" s="142">
        <v>2722091.5300000003</v>
      </c>
      <c r="AI395" s="142">
        <v>3239485.05</v>
      </c>
      <c r="AJ395" s="142">
        <v>2605751.85</v>
      </c>
      <c r="AK395" s="142">
        <v>2264715.52</v>
      </c>
      <c r="AL395" s="142">
        <v>1836211.5899999999</v>
      </c>
      <c r="AM395" s="142">
        <v>1963031.05</v>
      </c>
      <c r="AN395" s="142">
        <v>2304043.7599999998</v>
      </c>
      <c r="AO395" s="141"/>
      <c r="AP395" s="142">
        <v>2843484.17</v>
      </c>
      <c r="AQ395" s="142">
        <v>2227436.736</v>
      </c>
      <c r="AR395" s="142">
        <v>2360313.17</v>
      </c>
      <c r="AS395" s="142">
        <v>-4532326.03</v>
      </c>
      <c r="AT395" s="142">
        <v>0</v>
      </c>
      <c r="AU395" s="142">
        <v>0</v>
      </c>
      <c r="AV395" s="142">
        <v>0</v>
      </c>
      <c r="AW395" s="142">
        <v>0</v>
      </c>
      <c r="AX395" s="142">
        <v>0</v>
      </c>
      <c r="AY395" s="142">
        <v>0</v>
      </c>
      <c r="AZ395" s="142">
        <v>0</v>
      </c>
      <c r="BA395" s="142">
        <v>0</v>
      </c>
    </row>
    <row r="396" spans="1:53" s="129" customFormat="1" outlineLevel="2">
      <c r="A396" s="129" t="s">
        <v>1233</v>
      </c>
      <c r="B396" s="130" t="s">
        <v>1234</v>
      </c>
      <c r="C396" s="131" t="s">
        <v>1235</v>
      </c>
      <c r="D396" s="132"/>
      <c r="E396" s="133"/>
      <c r="F396" s="134">
        <v>34422.44</v>
      </c>
      <c r="G396" s="134">
        <v>31551.02</v>
      </c>
      <c r="H396" s="135">
        <v>2871.4200000000019</v>
      </c>
      <c r="I396" s="136">
        <v>9.1008785135948123E-2</v>
      </c>
      <c r="J396" s="137"/>
      <c r="K396" s="134">
        <v>100303.223</v>
      </c>
      <c r="L396" s="134">
        <v>109583.38</v>
      </c>
      <c r="M396" s="135">
        <v>-9280.1570000000065</v>
      </c>
      <c r="N396" s="136">
        <v>-8.4685807282089728E-2</v>
      </c>
      <c r="O396" s="138"/>
      <c r="P396" s="137"/>
      <c r="Q396" s="134">
        <v>100303.223</v>
      </c>
      <c r="R396" s="134">
        <v>109583.38</v>
      </c>
      <c r="S396" s="135">
        <v>-9280.1570000000065</v>
      </c>
      <c r="T396" s="136">
        <v>-8.4685807282089728E-2</v>
      </c>
      <c r="U396" s="137"/>
      <c r="V396" s="134">
        <v>408336.75300000003</v>
      </c>
      <c r="W396" s="134">
        <v>432142.28</v>
      </c>
      <c r="X396" s="135">
        <v>-23805.527000000002</v>
      </c>
      <c r="Y396" s="136">
        <v>-5.5087243488417752E-2</v>
      </c>
      <c r="Z396" s="139"/>
      <c r="AA396" s="140">
        <v>21170.7</v>
      </c>
      <c r="AB396" s="141"/>
      <c r="AC396" s="142">
        <v>44753.86</v>
      </c>
      <c r="AD396" s="142">
        <v>33278.5</v>
      </c>
      <c r="AE396" s="142">
        <v>31551.02</v>
      </c>
      <c r="AF396" s="142">
        <v>36385.050000000003</v>
      </c>
      <c r="AG396" s="142">
        <v>35124.67</v>
      </c>
      <c r="AH396" s="142">
        <v>30236.510000000002</v>
      </c>
      <c r="AI396" s="142">
        <v>32257.95</v>
      </c>
      <c r="AJ396" s="142">
        <v>32141.52</v>
      </c>
      <c r="AK396" s="142">
        <v>27453.33</v>
      </c>
      <c r="AL396" s="142">
        <v>42027.44</v>
      </c>
      <c r="AM396" s="142">
        <v>35872.5</v>
      </c>
      <c r="AN396" s="142">
        <v>36534.559999999998</v>
      </c>
      <c r="AO396" s="141"/>
      <c r="AP396" s="142">
        <v>30671.4</v>
      </c>
      <c r="AQ396" s="142">
        <v>35209.383000000002</v>
      </c>
      <c r="AR396" s="142">
        <v>34422.44</v>
      </c>
      <c r="AS396" s="142">
        <v>-9299.82</v>
      </c>
      <c r="AT396" s="142">
        <v>0</v>
      </c>
      <c r="AU396" s="142">
        <v>0</v>
      </c>
      <c r="AV396" s="142">
        <v>0</v>
      </c>
      <c r="AW396" s="142">
        <v>0</v>
      </c>
      <c r="AX396" s="142">
        <v>0</v>
      </c>
      <c r="AY396" s="142">
        <v>0</v>
      </c>
      <c r="AZ396" s="142">
        <v>0</v>
      </c>
      <c r="BA396" s="142">
        <v>0</v>
      </c>
    </row>
    <row r="397" spans="1:53" s="129" customFormat="1" outlineLevel="2">
      <c r="A397" s="129" t="s">
        <v>1236</v>
      </c>
      <c r="B397" s="130" t="s">
        <v>1237</v>
      </c>
      <c r="C397" s="131" t="s">
        <v>1238</v>
      </c>
      <c r="D397" s="132"/>
      <c r="E397" s="133"/>
      <c r="F397" s="134">
        <v>172213.24</v>
      </c>
      <c r="G397" s="134">
        <v>172213.24</v>
      </c>
      <c r="H397" s="135">
        <v>0</v>
      </c>
      <c r="I397" s="136">
        <v>0</v>
      </c>
      <c r="J397" s="137"/>
      <c r="K397" s="134">
        <v>516639.72000000003</v>
      </c>
      <c r="L397" s="134">
        <v>516639.72000000003</v>
      </c>
      <c r="M397" s="135">
        <v>0</v>
      </c>
      <c r="N397" s="136">
        <v>0</v>
      </c>
      <c r="O397" s="138"/>
      <c r="P397" s="137"/>
      <c r="Q397" s="134">
        <v>516639.72000000003</v>
      </c>
      <c r="R397" s="134">
        <v>516639.72000000003</v>
      </c>
      <c r="S397" s="135">
        <v>0</v>
      </c>
      <c r="T397" s="136">
        <v>0</v>
      </c>
      <c r="U397" s="137"/>
      <c r="V397" s="134">
        <v>2066558.8800000001</v>
      </c>
      <c r="W397" s="134">
        <v>2066558.8800000001</v>
      </c>
      <c r="X397" s="135">
        <v>0</v>
      </c>
      <c r="Y397" s="136">
        <v>0</v>
      </c>
      <c r="Z397" s="139"/>
      <c r="AA397" s="140">
        <v>172213.24</v>
      </c>
      <c r="AB397" s="141"/>
      <c r="AC397" s="142">
        <v>172213.24</v>
      </c>
      <c r="AD397" s="142">
        <v>172213.24</v>
      </c>
      <c r="AE397" s="142">
        <v>172213.24</v>
      </c>
      <c r="AF397" s="142">
        <v>172213.24</v>
      </c>
      <c r="AG397" s="142">
        <v>172213.24</v>
      </c>
      <c r="AH397" s="142">
        <v>172213.24</v>
      </c>
      <c r="AI397" s="142">
        <v>172213.24</v>
      </c>
      <c r="AJ397" s="142">
        <v>172213.24</v>
      </c>
      <c r="AK397" s="142">
        <v>172213.24</v>
      </c>
      <c r="AL397" s="142">
        <v>172213.24</v>
      </c>
      <c r="AM397" s="142">
        <v>172213.24</v>
      </c>
      <c r="AN397" s="142">
        <v>172213.24</v>
      </c>
      <c r="AO397" s="141"/>
      <c r="AP397" s="142">
        <v>172213.24</v>
      </c>
      <c r="AQ397" s="142">
        <v>172213.24</v>
      </c>
      <c r="AR397" s="142">
        <v>172213.24</v>
      </c>
      <c r="AS397" s="142">
        <v>0</v>
      </c>
      <c r="AT397" s="142">
        <v>0</v>
      </c>
      <c r="AU397" s="142">
        <v>0</v>
      </c>
      <c r="AV397" s="142">
        <v>0</v>
      </c>
      <c r="AW397" s="142">
        <v>0</v>
      </c>
      <c r="AX397" s="142">
        <v>0</v>
      </c>
      <c r="AY397" s="142">
        <v>0</v>
      </c>
      <c r="AZ397" s="142">
        <v>0</v>
      </c>
      <c r="BA397" s="142">
        <v>0</v>
      </c>
    </row>
    <row r="398" spans="1:53" s="129" customFormat="1" outlineLevel="2">
      <c r="A398" s="129" t="s">
        <v>1239</v>
      </c>
      <c r="B398" s="130" t="s">
        <v>1240</v>
      </c>
      <c r="C398" s="131" t="s">
        <v>1219</v>
      </c>
      <c r="D398" s="132"/>
      <c r="E398" s="133"/>
      <c r="F398" s="134">
        <v>3087.35</v>
      </c>
      <c r="G398" s="134">
        <v>8632.36</v>
      </c>
      <c r="H398" s="135">
        <v>-5545.01</v>
      </c>
      <c r="I398" s="136">
        <v>-0.64235157013840938</v>
      </c>
      <c r="J398" s="137"/>
      <c r="K398" s="134">
        <v>23091.521000000001</v>
      </c>
      <c r="L398" s="134">
        <v>15551.91</v>
      </c>
      <c r="M398" s="135">
        <v>7539.6110000000008</v>
      </c>
      <c r="N398" s="136">
        <v>0.48480289559288864</v>
      </c>
      <c r="O398" s="138"/>
      <c r="P398" s="137"/>
      <c r="Q398" s="134">
        <v>23091.521000000001</v>
      </c>
      <c r="R398" s="134">
        <v>15551.91</v>
      </c>
      <c r="S398" s="135">
        <v>7539.6110000000008</v>
      </c>
      <c r="T398" s="136">
        <v>0.48480289559288864</v>
      </c>
      <c r="U398" s="137"/>
      <c r="V398" s="134">
        <v>71783.801000000007</v>
      </c>
      <c r="W398" s="134">
        <v>82516.66</v>
      </c>
      <c r="X398" s="135">
        <v>-10732.858999999997</v>
      </c>
      <c r="Y398" s="136">
        <v>-0.13006899455213039</v>
      </c>
      <c r="Z398" s="139"/>
      <c r="AA398" s="140">
        <v>-1328.4</v>
      </c>
      <c r="AB398" s="141"/>
      <c r="AC398" s="142">
        <v>4766.18</v>
      </c>
      <c r="AD398" s="142">
        <v>2153.37</v>
      </c>
      <c r="AE398" s="142">
        <v>8632.36</v>
      </c>
      <c r="AF398" s="142">
        <v>9861.35</v>
      </c>
      <c r="AG398" s="142">
        <v>3638.9500000000003</v>
      </c>
      <c r="AH398" s="142">
        <v>8982.77</v>
      </c>
      <c r="AI398" s="142">
        <v>4250.24</v>
      </c>
      <c r="AJ398" s="142">
        <v>-6347.12</v>
      </c>
      <c r="AK398" s="142">
        <v>5541.9400000000005</v>
      </c>
      <c r="AL398" s="142">
        <v>4339.8900000000003</v>
      </c>
      <c r="AM398" s="142">
        <v>5930.92</v>
      </c>
      <c r="AN398" s="142">
        <v>12493.34</v>
      </c>
      <c r="AO398" s="141"/>
      <c r="AP398" s="142">
        <v>10637.84</v>
      </c>
      <c r="AQ398" s="142">
        <v>9366.3310000000001</v>
      </c>
      <c r="AR398" s="142">
        <v>3087.35</v>
      </c>
      <c r="AS398" s="142">
        <v>-158.9</v>
      </c>
      <c r="AT398" s="142">
        <v>0</v>
      </c>
      <c r="AU398" s="142">
        <v>0</v>
      </c>
      <c r="AV398" s="142">
        <v>0</v>
      </c>
      <c r="AW398" s="142">
        <v>0</v>
      </c>
      <c r="AX398" s="142">
        <v>0</v>
      </c>
      <c r="AY398" s="142">
        <v>0</v>
      </c>
      <c r="AZ398" s="142">
        <v>0</v>
      </c>
      <c r="BA398" s="142">
        <v>0</v>
      </c>
    </row>
    <row r="399" spans="1:53" s="129" customFormat="1" outlineLevel="2">
      <c r="A399" s="129" t="s">
        <v>1241</v>
      </c>
      <c r="B399" s="130" t="s">
        <v>1242</v>
      </c>
      <c r="C399" s="131" t="s">
        <v>1243</v>
      </c>
      <c r="D399" s="132"/>
      <c r="E399" s="133"/>
      <c r="F399" s="134">
        <v>8034.51</v>
      </c>
      <c r="G399" s="134">
        <v>6184.17</v>
      </c>
      <c r="H399" s="135">
        <v>1850.3400000000001</v>
      </c>
      <c r="I399" s="136">
        <v>0.2992058756470149</v>
      </c>
      <c r="J399" s="137"/>
      <c r="K399" s="134">
        <v>15501.261</v>
      </c>
      <c r="L399" s="134">
        <v>17255.84</v>
      </c>
      <c r="M399" s="135">
        <v>-1754.5789999999997</v>
      </c>
      <c r="N399" s="136">
        <v>-0.10168030069819839</v>
      </c>
      <c r="O399" s="138"/>
      <c r="P399" s="137"/>
      <c r="Q399" s="134">
        <v>15501.261</v>
      </c>
      <c r="R399" s="134">
        <v>17255.84</v>
      </c>
      <c r="S399" s="135">
        <v>-1754.5789999999997</v>
      </c>
      <c r="T399" s="136">
        <v>-0.10168030069819839</v>
      </c>
      <c r="U399" s="137"/>
      <c r="V399" s="134">
        <v>70093.241000000009</v>
      </c>
      <c r="W399" s="134">
        <v>34734.76</v>
      </c>
      <c r="X399" s="135">
        <v>35358.481000000007</v>
      </c>
      <c r="Y399" s="136">
        <v>1.0179566808580225</v>
      </c>
      <c r="Z399" s="139"/>
      <c r="AA399" s="140">
        <v>3355.8</v>
      </c>
      <c r="AB399" s="141"/>
      <c r="AC399" s="142">
        <v>7321.66</v>
      </c>
      <c r="AD399" s="142">
        <v>3750.01</v>
      </c>
      <c r="AE399" s="142">
        <v>6184.17</v>
      </c>
      <c r="AF399" s="142">
        <v>4537.58</v>
      </c>
      <c r="AG399" s="142">
        <v>5397.31</v>
      </c>
      <c r="AH399" s="142">
        <v>7626.99</v>
      </c>
      <c r="AI399" s="142">
        <v>8412.94</v>
      </c>
      <c r="AJ399" s="142">
        <v>6641.1500000000005</v>
      </c>
      <c r="AK399" s="142">
        <v>3337.57</v>
      </c>
      <c r="AL399" s="142">
        <v>1223.46</v>
      </c>
      <c r="AM399" s="142">
        <v>11719.33</v>
      </c>
      <c r="AN399" s="142">
        <v>5695.6500000000005</v>
      </c>
      <c r="AO399" s="141"/>
      <c r="AP399" s="142">
        <v>5379.1500000000005</v>
      </c>
      <c r="AQ399" s="142">
        <v>2087.6010000000001</v>
      </c>
      <c r="AR399" s="142">
        <v>8034.51</v>
      </c>
      <c r="AS399" s="142">
        <v>-222.98000000000002</v>
      </c>
      <c r="AT399" s="142">
        <v>0</v>
      </c>
      <c r="AU399" s="142">
        <v>0</v>
      </c>
      <c r="AV399" s="142">
        <v>0</v>
      </c>
      <c r="AW399" s="142">
        <v>0</v>
      </c>
      <c r="AX399" s="142">
        <v>0</v>
      </c>
      <c r="AY399" s="142">
        <v>0</v>
      </c>
      <c r="AZ399" s="142">
        <v>0</v>
      </c>
      <c r="BA399" s="142">
        <v>0</v>
      </c>
    </row>
    <row r="400" spans="1:53" s="129" customFormat="1" outlineLevel="2">
      <c r="A400" s="129" t="s">
        <v>1244</v>
      </c>
      <c r="B400" s="130" t="s">
        <v>1245</v>
      </c>
      <c r="C400" s="131" t="s">
        <v>1246</v>
      </c>
      <c r="D400" s="132"/>
      <c r="E400" s="133"/>
      <c r="F400" s="134">
        <v>5110.9000000000005</v>
      </c>
      <c r="G400" s="134">
        <v>1759.64</v>
      </c>
      <c r="H400" s="135">
        <v>3351.26</v>
      </c>
      <c r="I400" s="136">
        <v>1.904514559796322</v>
      </c>
      <c r="J400" s="137"/>
      <c r="K400" s="134">
        <v>17305.378000000001</v>
      </c>
      <c r="L400" s="134">
        <v>17759.89</v>
      </c>
      <c r="M400" s="135">
        <v>-454.51199999999881</v>
      </c>
      <c r="N400" s="136">
        <v>-2.5592050401213005E-2</v>
      </c>
      <c r="O400" s="138"/>
      <c r="P400" s="137"/>
      <c r="Q400" s="134">
        <v>17305.378000000001</v>
      </c>
      <c r="R400" s="134">
        <v>17759.89</v>
      </c>
      <c r="S400" s="135">
        <v>-454.51199999999881</v>
      </c>
      <c r="T400" s="136">
        <v>-2.5592050401213005E-2</v>
      </c>
      <c r="U400" s="137"/>
      <c r="V400" s="134">
        <v>61410.578000000009</v>
      </c>
      <c r="W400" s="134">
        <v>68266.97</v>
      </c>
      <c r="X400" s="135">
        <v>-6856.3919999999925</v>
      </c>
      <c r="Y400" s="136">
        <v>-0.10043498341877474</v>
      </c>
      <c r="Z400" s="139"/>
      <c r="AA400" s="140">
        <v>7546.84</v>
      </c>
      <c r="AB400" s="141"/>
      <c r="AC400" s="142">
        <v>10269.200000000001</v>
      </c>
      <c r="AD400" s="142">
        <v>5731.05</v>
      </c>
      <c r="AE400" s="142">
        <v>1759.64</v>
      </c>
      <c r="AF400" s="142">
        <v>5972.17</v>
      </c>
      <c r="AG400" s="142">
        <v>4.9800000000000004</v>
      </c>
      <c r="AH400" s="142">
        <v>26578.18</v>
      </c>
      <c r="AI400" s="142">
        <v>967.76</v>
      </c>
      <c r="AJ400" s="142">
        <v>-6335.21</v>
      </c>
      <c r="AK400" s="142">
        <v>3808.8</v>
      </c>
      <c r="AL400" s="142">
        <v>2391.21</v>
      </c>
      <c r="AM400" s="142">
        <v>4371.6000000000004</v>
      </c>
      <c r="AN400" s="142">
        <v>6345.71</v>
      </c>
      <c r="AO400" s="141"/>
      <c r="AP400" s="142">
        <v>8759.56</v>
      </c>
      <c r="AQ400" s="142">
        <v>3434.9180000000001</v>
      </c>
      <c r="AR400" s="142">
        <v>5110.9000000000005</v>
      </c>
      <c r="AS400" s="142">
        <v>-678.15</v>
      </c>
      <c r="AT400" s="142">
        <v>0</v>
      </c>
      <c r="AU400" s="142">
        <v>0</v>
      </c>
      <c r="AV400" s="142">
        <v>0</v>
      </c>
      <c r="AW400" s="142">
        <v>0</v>
      </c>
      <c r="AX400" s="142">
        <v>0</v>
      </c>
      <c r="AY400" s="142">
        <v>0</v>
      </c>
      <c r="AZ400" s="142">
        <v>0</v>
      </c>
      <c r="BA400" s="142">
        <v>0</v>
      </c>
    </row>
    <row r="401" spans="1:53" s="129" customFormat="1" outlineLevel="2">
      <c r="A401" s="129" t="s">
        <v>1247</v>
      </c>
      <c r="B401" s="130" t="s">
        <v>1248</v>
      </c>
      <c r="C401" s="131" t="s">
        <v>1249</v>
      </c>
      <c r="D401" s="132"/>
      <c r="E401" s="133"/>
      <c r="F401" s="134">
        <v>2746.37</v>
      </c>
      <c r="G401" s="134">
        <v>4205.05</v>
      </c>
      <c r="H401" s="135">
        <v>-1458.6800000000003</v>
      </c>
      <c r="I401" s="136">
        <v>-0.34688767077680416</v>
      </c>
      <c r="J401" s="137"/>
      <c r="K401" s="134">
        <v>11281.054</v>
      </c>
      <c r="L401" s="134">
        <v>14755.28</v>
      </c>
      <c r="M401" s="135">
        <v>-3474.2260000000006</v>
      </c>
      <c r="N401" s="136">
        <v>-0.23545646033148815</v>
      </c>
      <c r="O401" s="138"/>
      <c r="P401" s="137"/>
      <c r="Q401" s="134">
        <v>11281.054</v>
      </c>
      <c r="R401" s="134">
        <v>14755.28</v>
      </c>
      <c r="S401" s="135">
        <v>-3474.2260000000006</v>
      </c>
      <c r="T401" s="136">
        <v>-0.23545646033148815</v>
      </c>
      <c r="U401" s="137"/>
      <c r="V401" s="134">
        <v>41581.063999999998</v>
      </c>
      <c r="W401" s="134">
        <v>43089.380000000005</v>
      </c>
      <c r="X401" s="135">
        <v>-1508.3160000000062</v>
      </c>
      <c r="Y401" s="136">
        <v>-3.5004356061748995E-2</v>
      </c>
      <c r="Z401" s="139"/>
      <c r="AA401" s="140">
        <v>1484.45</v>
      </c>
      <c r="AB401" s="141"/>
      <c r="AC401" s="142">
        <v>4486.4800000000005</v>
      </c>
      <c r="AD401" s="142">
        <v>6063.75</v>
      </c>
      <c r="AE401" s="142">
        <v>4205.05</v>
      </c>
      <c r="AF401" s="142">
        <v>3825.64</v>
      </c>
      <c r="AG401" s="142">
        <v>1943.6000000000001</v>
      </c>
      <c r="AH401" s="142">
        <v>3593.59</v>
      </c>
      <c r="AI401" s="142">
        <v>5308.57</v>
      </c>
      <c r="AJ401" s="142">
        <v>3425.15</v>
      </c>
      <c r="AK401" s="142">
        <v>3890.77</v>
      </c>
      <c r="AL401" s="142">
        <v>4205.88</v>
      </c>
      <c r="AM401" s="142">
        <v>1861.3700000000001</v>
      </c>
      <c r="AN401" s="142">
        <v>2245.44</v>
      </c>
      <c r="AO401" s="141"/>
      <c r="AP401" s="142">
        <v>3603.19</v>
      </c>
      <c r="AQ401" s="142">
        <v>4931.4940000000006</v>
      </c>
      <c r="AR401" s="142">
        <v>2746.37</v>
      </c>
      <c r="AS401" s="142">
        <v>-696.36</v>
      </c>
      <c r="AT401" s="142">
        <v>0</v>
      </c>
      <c r="AU401" s="142">
        <v>0</v>
      </c>
      <c r="AV401" s="142">
        <v>0</v>
      </c>
      <c r="AW401" s="142">
        <v>0</v>
      </c>
      <c r="AX401" s="142">
        <v>0</v>
      </c>
      <c r="AY401" s="142">
        <v>0</v>
      </c>
      <c r="AZ401" s="142">
        <v>0</v>
      </c>
      <c r="BA401" s="142">
        <v>0</v>
      </c>
    </row>
    <row r="402" spans="1:53" s="129" customFormat="1" outlineLevel="2">
      <c r="A402" s="129" t="s">
        <v>1250</v>
      </c>
      <c r="B402" s="130" t="s">
        <v>1251</v>
      </c>
      <c r="C402" s="131" t="s">
        <v>1252</v>
      </c>
      <c r="D402" s="132"/>
      <c r="E402" s="133"/>
      <c r="F402" s="134">
        <v>6106.4000000000005</v>
      </c>
      <c r="G402" s="134">
        <v>3220.02</v>
      </c>
      <c r="H402" s="135">
        <v>2886.3800000000006</v>
      </c>
      <c r="I402" s="136">
        <v>0.89638573673455457</v>
      </c>
      <c r="J402" s="137"/>
      <c r="K402" s="134">
        <v>15229.08</v>
      </c>
      <c r="L402" s="134">
        <v>18777.100000000002</v>
      </c>
      <c r="M402" s="135">
        <v>-3548.0200000000023</v>
      </c>
      <c r="N402" s="136">
        <v>-0.18895463090679615</v>
      </c>
      <c r="O402" s="138"/>
      <c r="P402" s="137"/>
      <c r="Q402" s="134">
        <v>15229.08</v>
      </c>
      <c r="R402" s="134">
        <v>18777.100000000002</v>
      </c>
      <c r="S402" s="135">
        <v>-3548.0200000000023</v>
      </c>
      <c r="T402" s="136">
        <v>-0.18895463090679615</v>
      </c>
      <c r="U402" s="137"/>
      <c r="V402" s="134">
        <v>53483.23</v>
      </c>
      <c r="W402" s="134">
        <v>95195.87000000001</v>
      </c>
      <c r="X402" s="135">
        <v>-41712.640000000007</v>
      </c>
      <c r="Y402" s="136">
        <v>-0.4381769923422098</v>
      </c>
      <c r="Z402" s="139"/>
      <c r="AA402" s="140">
        <v>5875.78</v>
      </c>
      <c r="AB402" s="141"/>
      <c r="AC402" s="142">
        <v>11761.5</v>
      </c>
      <c r="AD402" s="142">
        <v>3795.58</v>
      </c>
      <c r="AE402" s="142">
        <v>3220.02</v>
      </c>
      <c r="AF402" s="142">
        <v>6297.29</v>
      </c>
      <c r="AG402" s="142">
        <v>1694.44</v>
      </c>
      <c r="AH402" s="142">
        <v>4010.4500000000003</v>
      </c>
      <c r="AI402" s="142">
        <v>4072.42</v>
      </c>
      <c r="AJ402" s="142">
        <v>136.97999999999999</v>
      </c>
      <c r="AK402" s="142">
        <v>332.41</v>
      </c>
      <c r="AL402" s="142">
        <v>5421.79</v>
      </c>
      <c r="AM402" s="142">
        <v>3014.31</v>
      </c>
      <c r="AN402" s="142">
        <v>13274.06</v>
      </c>
      <c r="AO402" s="141"/>
      <c r="AP402" s="142">
        <v>5725.93</v>
      </c>
      <c r="AQ402" s="142">
        <v>3396.75</v>
      </c>
      <c r="AR402" s="142">
        <v>6106.4000000000005</v>
      </c>
      <c r="AS402" s="142">
        <v>-981.63</v>
      </c>
      <c r="AT402" s="142">
        <v>0</v>
      </c>
      <c r="AU402" s="142">
        <v>0</v>
      </c>
      <c r="AV402" s="142">
        <v>0</v>
      </c>
      <c r="AW402" s="142">
        <v>0</v>
      </c>
      <c r="AX402" s="142">
        <v>0</v>
      </c>
      <c r="AY402" s="142">
        <v>0</v>
      </c>
      <c r="AZ402" s="142">
        <v>0</v>
      </c>
      <c r="BA402" s="142">
        <v>0</v>
      </c>
    </row>
    <row r="403" spans="1:53" s="206" customFormat="1" outlineLevel="1">
      <c r="A403" s="206" t="s">
        <v>1253</v>
      </c>
      <c r="B403" s="207"/>
      <c r="C403" s="208" t="s">
        <v>1254</v>
      </c>
      <c r="D403" s="222"/>
      <c r="E403" s="222"/>
      <c r="F403" s="210">
        <v>2642842.2899999996</v>
      </c>
      <c r="G403" s="210">
        <v>3271923.0399999996</v>
      </c>
      <c r="H403" s="230">
        <v>-629080.75</v>
      </c>
      <c r="I403" s="231">
        <v>-0.19226636516487261</v>
      </c>
      <c r="J403" s="224"/>
      <c r="K403" s="210">
        <v>8297916.3929999992</v>
      </c>
      <c r="L403" s="210">
        <v>8880877.7899999991</v>
      </c>
      <c r="M403" s="230">
        <v>-582961.39699999988</v>
      </c>
      <c r="N403" s="231">
        <v>-6.5642317210627882E-2</v>
      </c>
      <c r="O403" s="245"/>
      <c r="P403" s="226"/>
      <c r="Q403" s="210">
        <v>8297916.3929999992</v>
      </c>
      <c r="R403" s="210">
        <v>8880877.7899999991</v>
      </c>
      <c r="S403" s="230">
        <v>-582961.39699999988</v>
      </c>
      <c r="T403" s="231">
        <v>-6.5642317210627882E-2</v>
      </c>
      <c r="U403" s="226"/>
      <c r="V403" s="210">
        <v>32785753.601</v>
      </c>
      <c r="W403" s="210">
        <v>35313203.400000006</v>
      </c>
      <c r="X403" s="230">
        <v>-2527449.7990000062</v>
      </c>
      <c r="Y403" s="225">
        <v>-7.1572373946680964E-2</v>
      </c>
      <c r="AA403" s="228">
        <v>1790007.8200000003</v>
      </c>
      <c r="AB403" s="229"/>
      <c r="AC403" s="210">
        <v>2758910.54</v>
      </c>
      <c r="AD403" s="210">
        <v>2850044.21</v>
      </c>
      <c r="AE403" s="210">
        <v>3271923.0399999996</v>
      </c>
      <c r="AF403" s="210">
        <v>2577305.7479999997</v>
      </c>
      <c r="AG403" s="210">
        <v>2928381.7300000004</v>
      </c>
      <c r="AH403" s="210">
        <v>3000959.6300000008</v>
      </c>
      <c r="AI403" s="210">
        <v>3515269.1499999994</v>
      </c>
      <c r="AJ403" s="210">
        <v>2845486.73</v>
      </c>
      <c r="AK403" s="210">
        <v>2545416.7499999995</v>
      </c>
      <c r="AL403" s="210">
        <v>2160972.02</v>
      </c>
      <c r="AM403" s="210">
        <v>2225896.8000000003</v>
      </c>
      <c r="AN403" s="210">
        <v>2688148.65</v>
      </c>
      <c r="AO403" s="229"/>
      <c r="AP403" s="210">
        <v>3100697.25</v>
      </c>
      <c r="AQ403" s="210">
        <v>2554376.8529999992</v>
      </c>
      <c r="AR403" s="210">
        <v>2642842.2899999996</v>
      </c>
      <c r="AS403" s="210">
        <v>-4546789.410000002</v>
      </c>
      <c r="AT403" s="210">
        <v>0</v>
      </c>
      <c r="AU403" s="210">
        <v>0</v>
      </c>
      <c r="AV403" s="210">
        <v>0</v>
      </c>
      <c r="AW403" s="210">
        <v>0</v>
      </c>
      <c r="AX403" s="210">
        <v>0</v>
      </c>
      <c r="AY403" s="210">
        <v>0</v>
      </c>
      <c r="AZ403" s="210">
        <v>0</v>
      </c>
      <c r="BA403" s="210">
        <v>0</v>
      </c>
    </row>
    <row r="404" spans="1:53" s="206" customFormat="1" ht="0.75" customHeight="1" outlineLevel="2">
      <c r="B404" s="207"/>
      <c r="C404" s="208"/>
      <c r="D404" s="222"/>
      <c r="E404" s="222"/>
      <c r="F404" s="210"/>
      <c r="G404" s="210"/>
      <c r="H404" s="210"/>
      <c r="I404" s="223"/>
      <c r="J404" s="224"/>
      <c r="K404" s="210"/>
      <c r="L404" s="210"/>
      <c r="M404" s="210"/>
      <c r="N404" s="231"/>
      <c r="O404" s="245"/>
      <c r="P404" s="226"/>
      <c r="Q404" s="210"/>
      <c r="R404" s="210"/>
      <c r="S404" s="210"/>
      <c r="T404" s="223"/>
      <c r="U404" s="226"/>
      <c r="V404" s="210"/>
      <c r="W404" s="210"/>
      <c r="X404" s="210"/>
      <c r="Y404" s="227"/>
      <c r="AA404" s="228"/>
      <c r="AB404" s="229"/>
      <c r="AC404" s="210"/>
      <c r="AD404" s="210"/>
      <c r="AE404" s="210"/>
      <c r="AF404" s="210"/>
      <c r="AG404" s="210"/>
      <c r="AH404" s="210"/>
      <c r="AI404" s="210"/>
      <c r="AJ404" s="210"/>
      <c r="AK404" s="210"/>
      <c r="AL404" s="210"/>
      <c r="AM404" s="210"/>
      <c r="AN404" s="210"/>
      <c r="AO404" s="229"/>
      <c r="AP404" s="210"/>
      <c r="AQ404" s="210"/>
      <c r="AR404" s="210"/>
      <c r="AS404" s="210"/>
      <c r="AT404" s="210"/>
      <c r="AU404" s="210"/>
      <c r="AV404" s="210"/>
      <c r="AW404" s="210"/>
      <c r="AX404" s="210"/>
      <c r="AY404" s="210"/>
      <c r="AZ404" s="210"/>
      <c r="BA404" s="210"/>
    </row>
    <row r="405" spans="1:53" s="206" customFormat="1" outlineLevel="1">
      <c r="A405" s="206" t="s">
        <v>1255</v>
      </c>
      <c r="B405" s="207"/>
      <c r="C405" s="208" t="s">
        <v>1256</v>
      </c>
      <c r="D405" s="222"/>
      <c r="E405" s="222"/>
      <c r="F405" s="210">
        <v>0</v>
      </c>
      <c r="G405" s="210">
        <v>0</v>
      </c>
      <c r="H405" s="230">
        <v>0</v>
      </c>
      <c r="I405" s="231">
        <v>0</v>
      </c>
      <c r="J405" s="224"/>
      <c r="K405" s="210">
        <v>0</v>
      </c>
      <c r="L405" s="210">
        <v>0</v>
      </c>
      <c r="M405" s="230">
        <v>0</v>
      </c>
      <c r="N405" s="231">
        <v>0</v>
      </c>
      <c r="O405" s="245"/>
      <c r="P405" s="226"/>
      <c r="Q405" s="210">
        <v>0</v>
      </c>
      <c r="R405" s="210">
        <v>0</v>
      </c>
      <c r="S405" s="230">
        <v>0</v>
      </c>
      <c r="T405" s="231">
        <v>0</v>
      </c>
      <c r="U405" s="226"/>
      <c r="V405" s="210">
        <v>0</v>
      </c>
      <c r="W405" s="210">
        <v>0</v>
      </c>
      <c r="X405" s="230">
        <v>0</v>
      </c>
      <c r="Y405" s="225">
        <v>0</v>
      </c>
      <c r="AA405" s="228">
        <v>0</v>
      </c>
      <c r="AB405" s="229"/>
      <c r="AC405" s="210">
        <v>0</v>
      </c>
      <c r="AD405" s="210">
        <v>0</v>
      </c>
      <c r="AE405" s="210">
        <v>0</v>
      </c>
      <c r="AF405" s="210">
        <v>0</v>
      </c>
      <c r="AG405" s="210">
        <v>0</v>
      </c>
      <c r="AH405" s="210">
        <v>0</v>
      </c>
      <c r="AI405" s="210">
        <v>0</v>
      </c>
      <c r="AJ405" s="210">
        <v>0</v>
      </c>
      <c r="AK405" s="210">
        <v>0</v>
      </c>
      <c r="AL405" s="210">
        <v>0</v>
      </c>
      <c r="AM405" s="210">
        <v>0</v>
      </c>
      <c r="AN405" s="210">
        <v>0</v>
      </c>
      <c r="AO405" s="229"/>
      <c r="AP405" s="210">
        <v>0</v>
      </c>
      <c r="AQ405" s="210">
        <v>0</v>
      </c>
      <c r="AR405" s="210">
        <v>0</v>
      </c>
      <c r="AS405" s="210">
        <v>0</v>
      </c>
      <c r="AT405" s="210">
        <v>0</v>
      </c>
      <c r="AU405" s="210">
        <v>0</v>
      </c>
      <c r="AV405" s="210">
        <v>0</v>
      </c>
      <c r="AW405" s="210">
        <v>0</v>
      </c>
      <c r="AX405" s="210">
        <v>0</v>
      </c>
      <c r="AY405" s="210">
        <v>0</v>
      </c>
      <c r="AZ405" s="210">
        <v>0</v>
      </c>
      <c r="BA405" s="210">
        <v>0</v>
      </c>
    </row>
    <row r="406" spans="1:53" s="206" customFormat="1" ht="0.75" customHeight="1" outlineLevel="2">
      <c r="B406" s="207"/>
      <c r="C406" s="208"/>
      <c r="D406" s="222"/>
      <c r="E406" s="222"/>
      <c r="F406" s="210"/>
      <c r="G406" s="210"/>
      <c r="H406" s="210"/>
      <c r="I406" s="223"/>
      <c r="J406" s="224"/>
      <c r="K406" s="210"/>
      <c r="L406" s="210"/>
      <c r="M406" s="210"/>
      <c r="N406" s="231"/>
      <c r="O406" s="245"/>
      <c r="P406" s="226"/>
      <c r="Q406" s="210"/>
      <c r="R406" s="210"/>
      <c r="S406" s="210"/>
      <c r="T406" s="223"/>
      <c r="U406" s="226"/>
      <c r="V406" s="210"/>
      <c r="W406" s="210"/>
      <c r="X406" s="210"/>
      <c r="Y406" s="227"/>
      <c r="AA406" s="228"/>
      <c r="AB406" s="229"/>
      <c r="AC406" s="210"/>
      <c r="AD406" s="210"/>
      <c r="AE406" s="210"/>
      <c r="AF406" s="210"/>
      <c r="AG406" s="210"/>
      <c r="AH406" s="210"/>
      <c r="AI406" s="210"/>
      <c r="AJ406" s="210"/>
      <c r="AK406" s="210"/>
      <c r="AL406" s="210"/>
      <c r="AM406" s="210"/>
      <c r="AN406" s="210"/>
      <c r="AO406" s="229"/>
      <c r="AP406" s="210"/>
      <c r="AQ406" s="210"/>
      <c r="AR406" s="210"/>
      <c r="AS406" s="210"/>
      <c r="AT406" s="210"/>
      <c r="AU406" s="210"/>
      <c r="AV406" s="210"/>
      <c r="AW406" s="210"/>
      <c r="AX406" s="210"/>
      <c r="AY406" s="210"/>
      <c r="AZ406" s="210"/>
      <c r="BA406" s="210"/>
    </row>
    <row r="407" spans="1:53" s="129" customFormat="1" outlineLevel="2">
      <c r="A407" s="129" t="s">
        <v>1257</v>
      </c>
      <c r="B407" s="130" t="s">
        <v>1258</v>
      </c>
      <c r="C407" s="131" t="s">
        <v>1259</v>
      </c>
      <c r="D407" s="132"/>
      <c r="E407" s="133"/>
      <c r="F407" s="134">
        <v>18.14</v>
      </c>
      <c r="G407" s="134">
        <v>0</v>
      </c>
      <c r="H407" s="135">
        <v>18.14</v>
      </c>
      <c r="I407" s="136" t="s">
        <v>241</v>
      </c>
      <c r="J407" s="137"/>
      <c r="K407" s="134">
        <v>174.9</v>
      </c>
      <c r="L407" s="134">
        <v>141.65</v>
      </c>
      <c r="M407" s="135">
        <v>33.25</v>
      </c>
      <c r="N407" s="136">
        <v>0.23473349805859511</v>
      </c>
      <c r="O407" s="138"/>
      <c r="P407" s="137"/>
      <c r="Q407" s="134">
        <v>174.9</v>
      </c>
      <c r="R407" s="134">
        <v>141.65</v>
      </c>
      <c r="S407" s="135">
        <v>33.25</v>
      </c>
      <c r="T407" s="136">
        <v>0.23473349805859511</v>
      </c>
      <c r="U407" s="137"/>
      <c r="V407" s="134">
        <v>4972.53</v>
      </c>
      <c r="W407" s="134">
        <v>179.97</v>
      </c>
      <c r="X407" s="135">
        <v>4792.5599999999995</v>
      </c>
      <c r="Y407" s="136" t="s">
        <v>241</v>
      </c>
      <c r="Z407" s="139"/>
      <c r="AA407" s="140">
        <v>0</v>
      </c>
      <c r="AB407" s="141"/>
      <c r="AC407" s="142">
        <v>0</v>
      </c>
      <c r="AD407" s="142">
        <v>141.65</v>
      </c>
      <c r="AE407" s="142">
        <v>0</v>
      </c>
      <c r="AF407" s="142">
        <v>0</v>
      </c>
      <c r="AG407" s="142">
        <v>1669.76</v>
      </c>
      <c r="AH407" s="142">
        <v>0</v>
      </c>
      <c r="AI407" s="142">
        <v>9.2100000000000009</v>
      </c>
      <c r="AJ407" s="142">
        <v>3094.71</v>
      </c>
      <c r="AK407" s="142">
        <v>23.95</v>
      </c>
      <c r="AL407" s="142">
        <v>4.62</v>
      </c>
      <c r="AM407" s="142">
        <v>-4.62</v>
      </c>
      <c r="AN407" s="142">
        <v>0</v>
      </c>
      <c r="AO407" s="141"/>
      <c r="AP407" s="142">
        <v>0</v>
      </c>
      <c r="AQ407" s="142">
        <v>156.76</v>
      </c>
      <c r="AR407" s="142">
        <v>18.14</v>
      </c>
      <c r="AS407" s="142">
        <v>0</v>
      </c>
      <c r="AT407" s="142">
        <v>0</v>
      </c>
      <c r="AU407" s="142">
        <v>0</v>
      </c>
      <c r="AV407" s="142">
        <v>0</v>
      </c>
      <c r="AW407" s="142">
        <v>0</v>
      </c>
      <c r="AX407" s="142">
        <v>0</v>
      </c>
      <c r="AY407" s="142">
        <v>0</v>
      </c>
      <c r="AZ407" s="142">
        <v>0</v>
      </c>
      <c r="BA407" s="142">
        <v>0</v>
      </c>
    </row>
    <row r="408" spans="1:53" s="129" customFormat="1" outlineLevel="2">
      <c r="A408" s="129" t="s">
        <v>1260</v>
      </c>
      <c r="B408" s="130" t="s">
        <v>1261</v>
      </c>
      <c r="C408" s="131" t="s">
        <v>1262</v>
      </c>
      <c r="D408" s="132"/>
      <c r="E408" s="133"/>
      <c r="F408" s="134">
        <v>44019.25</v>
      </c>
      <c r="G408" s="134">
        <v>49789.05</v>
      </c>
      <c r="H408" s="135">
        <v>-5769.8000000000029</v>
      </c>
      <c r="I408" s="136">
        <v>-0.11588491847102933</v>
      </c>
      <c r="J408" s="137"/>
      <c r="K408" s="134">
        <v>208982.41</v>
      </c>
      <c r="L408" s="134">
        <v>174605.39</v>
      </c>
      <c r="M408" s="135">
        <v>34377.01999999999</v>
      </c>
      <c r="N408" s="136">
        <v>0.1968840709900192</v>
      </c>
      <c r="O408" s="138"/>
      <c r="P408" s="137"/>
      <c r="Q408" s="134">
        <v>208982.41</v>
      </c>
      <c r="R408" s="134">
        <v>174605.39</v>
      </c>
      <c r="S408" s="135">
        <v>34377.01999999999</v>
      </c>
      <c r="T408" s="136">
        <v>0.1968840709900192</v>
      </c>
      <c r="U408" s="137"/>
      <c r="V408" s="134">
        <v>710406.35</v>
      </c>
      <c r="W408" s="134">
        <v>937731.3</v>
      </c>
      <c r="X408" s="135">
        <v>-227324.95000000007</v>
      </c>
      <c r="Y408" s="136">
        <v>-0.24242013677052271</v>
      </c>
      <c r="Z408" s="139"/>
      <c r="AA408" s="140">
        <v>128371.43000000001</v>
      </c>
      <c r="AB408" s="141"/>
      <c r="AC408" s="142">
        <v>70670.98</v>
      </c>
      <c r="AD408" s="142">
        <v>54145.36</v>
      </c>
      <c r="AE408" s="142">
        <v>49789.05</v>
      </c>
      <c r="AF408" s="142">
        <v>27966.2</v>
      </c>
      <c r="AG408" s="142">
        <v>43656.33</v>
      </c>
      <c r="AH408" s="142">
        <v>33885.69</v>
      </c>
      <c r="AI408" s="142">
        <v>52105.130000000005</v>
      </c>
      <c r="AJ408" s="142">
        <v>49421.69</v>
      </c>
      <c r="AK408" s="142">
        <v>65356.630000000005</v>
      </c>
      <c r="AL408" s="142">
        <v>63463.91</v>
      </c>
      <c r="AM408" s="142">
        <v>28498.940000000002</v>
      </c>
      <c r="AN408" s="142">
        <v>137069.42000000001</v>
      </c>
      <c r="AO408" s="141"/>
      <c r="AP408" s="142">
        <v>74341.73</v>
      </c>
      <c r="AQ408" s="142">
        <v>90621.430000000008</v>
      </c>
      <c r="AR408" s="142">
        <v>44019.25</v>
      </c>
      <c r="AS408" s="142">
        <v>-140.46</v>
      </c>
      <c r="AT408" s="142">
        <v>0</v>
      </c>
      <c r="AU408" s="142">
        <v>0</v>
      </c>
      <c r="AV408" s="142">
        <v>0</v>
      </c>
      <c r="AW408" s="142">
        <v>0</v>
      </c>
      <c r="AX408" s="142">
        <v>0</v>
      </c>
      <c r="AY408" s="142">
        <v>0</v>
      </c>
      <c r="AZ408" s="142">
        <v>0</v>
      </c>
      <c r="BA408" s="142">
        <v>0</v>
      </c>
    </row>
    <row r="409" spans="1:53" s="129" customFormat="1" outlineLevel="2">
      <c r="A409" s="129" t="s">
        <v>1263</v>
      </c>
      <c r="B409" s="130" t="s">
        <v>1264</v>
      </c>
      <c r="C409" s="131" t="s">
        <v>1265</v>
      </c>
      <c r="D409" s="132"/>
      <c r="E409" s="133"/>
      <c r="F409" s="134">
        <v>8022.85</v>
      </c>
      <c r="G409" s="134">
        <v>4300.25</v>
      </c>
      <c r="H409" s="135">
        <v>3722.6000000000004</v>
      </c>
      <c r="I409" s="136">
        <v>0.86567060054647993</v>
      </c>
      <c r="J409" s="137"/>
      <c r="K409" s="134">
        <v>37232.620000000003</v>
      </c>
      <c r="L409" s="134">
        <v>22796.080000000002</v>
      </c>
      <c r="M409" s="135">
        <v>14436.54</v>
      </c>
      <c r="N409" s="136">
        <v>0.6332904604651326</v>
      </c>
      <c r="O409" s="138"/>
      <c r="P409" s="137"/>
      <c r="Q409" s="134">
        <v>37232.620000000003</v>
      </c>
      <c r="R409" s="134">
        <v>22796.080000000002</v>
      </c>
      <c r="S409" s="135">
        <v>14436.54</v>
      </c>
      <c r="T409" s="136">
        <v>0.6332904604651326</v>
      </c>
      <c r="U409" s="137"/>
      <c r="V409" s="134">
        <v>119044.55000000002</v>
      </c>
      <c r="W409" s="134">
        <v>65447.630000000005</v>
      </c>
      <c r="X409" s="135">
        <v>53596.920000000013</v>
      </c>
      <c r="Y409" s="136">
        <v>0.81892835538888131</v>
      </c>
      <c r="Z409" s="139"/>
      <c r="AA409" s="140">
        <v>2651.56</v>
      </c>
      <c r="AB409" s="141"/>
      <c r="AC409" s="142">
        <v>9143.2900000000009</v>
      </c>
      <c r="AD409" s="142">
        <v>9352.5400000000009</v>
      </c>
      <c r="AE409" s="142">
        <v>4300.25</v>
      </c>
      <c r="AF409" s="142">
        <v>1118.1600000000001</v>
      </c>
      <c r="AG409" s="142">
        <v>357.53000000000003</v>
      </c>
      <c r="AH409" s="142">
        <v>3714.16</v>
      </c>
      <c r="AI409" s="142">
        <v>3203.9900000000002</v>
      </c>
      <c r="AJ409" s="142">
        <v>-6516.35</v>
      </c>
      <c r="AK409" s="142">
        <v>5435.93</v>
      </c>
      <c r="AL409" s="142">
        <v>24889.510000000002</v>
      </c>
      <c r="AM409" s="142">
        <v>7740.34</v>
      </c>
      <c r="AN409" s="142">
        <v>41868.660000000003</v>
      </c>
      <c r="AO409" s="141"/>
      <c r="AP409" s="142">
        <v>16169.550000000001</v>
      </c>
      <c r="AQ409" s="142">
        <v>13040.220000000001</v>
      </c>
      <c r="AR409" s="142">
        <v>8022.85</v>
      </c>
      <c r="AS409" s="142">
        <v>0</v>
      </c>
      <c r="AT409" s="142">
        <v>0</v>
      </c>
      <c r="AU409" s="142">
        <v>0</v>
      </c>
      <c r="AV409" s="142">
        <v>0</v>
      </c>
      <c r="AW409" s="142">
        <v>0</v>
      </c>
      <c r="AX409" s="142">
        <v>0</v>
      </c>
      <c r="AY409" s="142">
        <v>0</v>
      </c>
      <c r="AZ409" s="142">
        <v>0</v>
      </c>
      <c r="BA409" s="142">
        <v>0</v>
      </c>
    </row>
    <row r="410" spans="1:53" s="129" customFormat="1" outlineLevel="2">
      <c r="A410" s="129" t="s">
        <v>1266</v>
      </c>
      <c r="B410" s="130" t="s">
        <v>1267</v>
      </c>
      <c r="C410" s="131" t="s">
        <v>1268</v>
      </c>
      <c r="D410" s="132"/>
      <c r="E410" s="133"/>
      <c r="F410" s="134">
        <v>1230.1400000000001</v>
      </c>
      <c r="G410" s="134">
        <v>566.82000000000005</v>
      </c>
      <c r="H410" s="135">
        <v>663.32</v>
      </c>
      <c r="I410" s="136">
        <v>1.1702480505275044</v>
      </c>
      <c r="J410" s="137"/>
      <c r="K410" s="134">
        <v>2477.69</v>
      </c>
      <c r="L410" s="134">
        <v>918.59</v>
      </c>
      <c r="M410" s="135">
        <v>1559.1</v>
      </c>
      <c r="N410" s="136">
        <v>1.697275171730587</v>
      </c>
      <c r="O410" s="138"/>
      <c r="P410" s="137"/>
      <c r="Q410" s="134">
        <v>2477.69</v>
      </c>
      <c r="R410" s="134">
        <v>918.59</v>
      </c>
      <c r="S410" s="135">
        <v>1559.1</v>
      </c>
      <c r="T410" s="136">
        <v>1.697275171730587</v>
      </c>
      <c r="U410" s="137"/>
      <c r="V410" s="134">
        <v>12039.77</v>
      </c>
      <c r="W410" s="134">
        <v>7013.14</v>
      </c>
      <c r="X410" s="135">
        <v>5026.63</v>
      </c>
      <c r="Y410" s="136">
        <v>0.71674456805368203</v>
      </c>
      <c r="Z410" s="139"/>
      <c r="AA410" s="140">
        <v>1380.13</v>
      </c>
      <c r="AB410" s="141"/>
      <c r="AC410" s="142">
        <v>-217.08</v>
      </c>
      <c r="AD410" s="142">
        <v>568.85</v>
      </c>
      <c r="AE410" s="142">
        <v>566.82000000000005</v>
      </c>
      <c r="AF410" s="142">
        <v>0</v>
      </c>
      <c r="AG410" s="142">
        <v>6.7700000000000005</v>
      </c>
      <c r="AH410" s="142">
        <v>4677.21</v>
      </c>
      <c r="AI410" s="142">
        <v>0</v>
      </c>
      <c r="AJ410" s="142">
        <v>0</v>
      </c>
      <c r="AK410" s="142">
        <v>0</v>
      </c>
      <c r="AL410" s="142">
        <v>0</v>
      </c>
      <c r="AM410" s="142">
        <v>-1373.03</v>
      </c>
      <c r="AN410" s="142">
        <v>6251.13</v>
      </c>
      <c r="AO410" s="141"/>
      <c r="AP410" s="142">
        <v>-1323.91</v>
      </c>
      <c r="AQ410" s="142">
        <v>2571.46</v>
      </c>
      <c r="AR410" s="142">
        <v>1230.1400000000001</v>
      </c>
      <c r="AS410" s="142">
        <v>0</v>
      </c>
      <c r="AT410" s="142">
        <v>0</v>
      </c>
      <c r="AU410" s="142">
        <v>0</v>
      </c>
      <c r="AV410" s="142">
        <v>0</v>
      </c>
      <c r="AW410" s="142">
        <v>0</v>
      </c>
      <c r="AX410" s="142">
        <v>0</v>
      </c>
      <c r="AY410" s="142">
        <v>0</v>
      </c>
      <c r="AZ410" s="142">
        <v>0</v>
      </c>
      <c r="BA410" s="142">
        <v>0</v>
      </c>
    </row>
    <row r="411" spans="1:53" s="129" customFormat="1" outlineLevel="2">
      <c r="A411" s="129" t="s">
        <v>1269</v>
      </c>
      <c r="B411" s="130" t="s">
        <v>1270</v>
      </c>
      <c r="C411" s="131" t="s">
        <v>1271</v>
      </c>
      <c r="D411" s="132"/>
      <c r="E411" s="133"/>
      <c r="F411" s="134">
        <v>94457.24</v>
      </c>
      <c r="G411" s="134">
        <v>89309.759999999995</v>
      </c>
      <c r="H411" s="135">
        <v>5147.4800000000105</v>
      </c>
      <c r="I411" s="136">
        <v>5.7636253865199175E-2</v>
      </c>
      <c r="J411" s="137"/>
      <c r="K411" s="134">
        <v>377703.50300000003</v>
      </c>
      <c r="L411" s="134">
        <v>332484.26</v>
      </c>
      <c r="M411" s="135">
        <v>45219.243000000017</v>
      </c>
      <c r="N411" s="136">
        <v>0.13600416152030781</v>
      </c>
      <c r="O411" s="138"/>
      <c r="P411" s="137"/>
      <c r="Q411" s="134">
        <v>377703.50300000003</v>
      </c>
      <c r="R411" s="134">
        <v>332484.26</v>
      </c>
      <c r="S411" s="135">
        <v>45219.243000000017</v>
      </c>
      <c r="T411" s="136">
        <v>0.13600416152030781</v>
      </c>
      <c r="U411" s="137"/>
      <c r="V411" s="134">
        <v>1430036.953</v>
      </c>
      <c r="W411" s="134">
        <v>1436186.82</v>
      </c>
      <c r="X411" s="135">
        <v>-6149.8670000000857</v>
      </c>
      <c r="Y411" s="136">
        <v>-4.2820800987437594E-3</v>
      </c>
      <c r="Z411" s="139"/>
      <c r="AA411" s="140">
        <v>197833.84</v>
      </c>
      <c r="AB411" s="141"/>
      <c r="AC411" s="142">
        <v>134233.63</v>
      </c>
      <c r="AD411" s="142">
        <v>108940.87</v>
      </c>
      <c r="AE411" s="142">
        <v>89309.759999999995</v>
      </c>
      <c r="AF411" s="142">
        <v>101720.36</v>
      </c>
      <c r="AG411" s="142">
        <v>106691.01000000001</v>
      </c>
      <c r="AH411" s="142">
        <v>109390.8</v>
      </c>
      <c r="AI411" s="142">
        <v>113742.94</v>
      </c>
      <c r="AJ411" s="142">
        <v>122671.92</v>
      </c>
      <c r="AK411" s="142">
        <v>109105.31</v>
      </c>
      <c r="AL411" s="142">
        <v>140572.98000000001</v>
      </c>
      <c r="AM411" s="142">
        <v>98029.680000000008</v>
      </c>
      <c r="AN411" s="142">
        <v>150408.45000000001</v>
      </c>
      <c r="AO411" s="141"/>
      <c r="AP411" s="142">
        <v>132321.4</v>
      </c>
      <c r="AQ411" s="142">
        <v>150924.86300000001</v>
      </c>
      <c r="AR411" s="142">
        <v>94457.24</v>
      </c>
      <c r="AS411" s="142">
        <v>-19135.84</v>
      </c>
      <c r="AT411" s="142">
        <v>0</v>
      </c>
      <c r="AU411" s="142">
        <v>0</v>
      </c>
      <c r="AV411" s="142">
        <v>0</v>
      </c>
      <c r="AW411" s="142">
        <v>0</v>
      </c>
      <c r="AX411" s="142">
        <v>0</v>
      </c>
      <c r="AY411" s="142">
        <v>0</v>
      </c>
      <c r="AZ411" s="142">
        <v>0</v>
      </c>
      <c r="BA411" s="142">
        <v>0</v>
      </c>
    </row>
    <row r="412" spans="1:53" s="129" customFormat="1" outlineLevel="2">
      <c r="A412" s="129" t="s">
        <v>1272</v>
      </c>
      <c r="B412" s="130" t="s">
        <v>1273</v>
      </c>
      <c r="C412" s="131" t="s">
        <v>1274</v>
      </c>
      <c r="D412" s="132"/>
      <c r="E412" s="133"/>
      <c r="F412" s="134">
        <v>43146.93</v>
      </c>
      <c r="G412" s="134">
        <v>97816.680000000008</v>
      </c>
      <c r="H412" s="135">
        <v>-54669.750000000007</v>
      </c>
      <c r="I412" s="136">
        <v>-0.55890007716475354</v>
      </c>
      <c r="J412" s="137"/>
      <c r="K412" s="134">
        <v>324256.31</v>
      </c>
      <c r="L412" s="134">
        <v>-13913.73</v>
      </c>
      <c r="M412" s="135">
        <v>338170.04</v>
      </c>
      <c r="N412" s="136" t="s">
        <v>241</v>
      </c>
      <c r="O412" s="138"/>
      <c r="P412" s="137"/>
      <c r="Q412" s="134">
        <v>324256.31</v>
      </c>
      <c r="R412" s="134">
        <v>-13913.73</v>
      </c>
      <c r="S412" s="135">
        <v>338170.04</v>
      </c>
      <c r="T412" s="136" t="s">
        <v>241</v>
      </c>
      <c r="U412" s="137"/>
      <c r="V412" s="134">
        <v>795967.05</v>
      </c>
      <c r="W412" s="134">
        <v>383551.4</v>
      </c>
      <c r="X412" s="135">
        <v>412415.65</v>
      </c>
      <c r="Y412" s="136">
        <v>1.0752552330665459</v>
      </c>
      <c r="Z412" s="139"/>
      <c r="AA412" s="140">
        <v>-58243.99</v>
      </c>
      <c r="AB412" s="141"/>
      <c r="AC412" s="142">
        <v>-34816.89</v>
      </c>
      <c r="AD412" s="142">
        <v>-76913.52</v>
      </c>
      <c r="AE412" s="142">
        <v>97816.680000000008</v>
      </c>
      <c r="AF412" s="142">
        <v>72616.19</v>
      </c>
      <c r="AG412" s="142">
        <v>38540.85</v>
      </c>
      <c r="AH412" s="142">
        <v>49422.03</v>
      </c>
      <c r="AI412" s="142">
        <v>33135.020000000004</v>
      </c>
      <c r="AJ412" s="142">
        <v>55366.46</v>
      </c>
      <c r="AK412" s="142">
        <v>59273.090000000004</v>
      </c>
      <c r="AL412" s="142">
        <v>29034.57</v>
      </c>
      <c r="AM412" s="142">
        <v>49767.91</v>
      </c>
      <c r="AN412" s="142">
        <v>84554.62</v>
      </c>
      <c r="AO412" s="141"/>
      <c r="AP412" s="142">
        <v>285737.39</v>
      </c>
      <c r="AQ412" s="142">
        <v>-4628.01</v>
      </c>
      <c r="AR412" s="142">
        <v>43146.93</v>
      </c>
      <c r="AS412" s="142">
        <v>0</v>
      </c>
      <c r="AT412" s="142">
        <v>0</v>
      </c>
      <c r="AU412" s="142">
        <v>0</v>
      </c>
      <c r="AV412" s="142">
        <v>0</v>
      </c>
      <c r="AW412" s="142">
        <v>0</v>
      </c>
      <c r="AX412" s="142">
        <v>0</v>
      </c>
      <c r="AY412" s="142">
        <v>0</v>
      </c>
      <c r="AZ412" s="142">
        <v>0</v>
      </c>
      <c r="BA412" s="142">
        <v>0</v>
      </c>
    </row>
    <row r="413" spans="1:53" s="129" customFormat="1" outlineLevel="2">
      <c r="A413" s="129" t="s">
        <v>1275</v>
      </c>
      <c r="B413" s="130" t="s">
        <v>1276</v>
      </c>
      <c r="C413" s="131" t="s">
        <v>1277</v>
      </c>
      <c r="D413" s="132"/>
      <c r="E413" s="133"/>
      <c r="F413" s="134">
        <v>4.76</v>
      </c>
      <c r="G413" s="134">
        <v>0</v>
      </c>
      <c r="H413" s="135">
        <v>4.76</v>
      </c>
      <c r="I413" s="136" t="s">
        <v>241</v>
      </c>
      <c r="J413" s="137"/>
      <c r="K413" s="134">
        <v>17.61</v>
      </c>
      <c r="L413" s="134">
        <v>32.24</v>
      </c>
      <c r="M413" s="135">
        <v>-14.630000000000003</v>
      </c>
      <c r="N413" s="136">
        <v>-0.4537841191066998</v>
      </c>
      <c r="O413" s="138"/>
      <c r="P413" s="137"/>
      <c r="Q413" s="134">
        <v>17.61</v>
      </c>
      <c r="R413" s="134">
        <v>32.24</v>
      </c>
      <c r="S413" s="135">
        <v>-14.630000000000003</v>
      </c>
      <c r="T413" s="136">
        <v>-0.4537841191066998</v>
      </c>
      <c r="U413" s="137"/>
      <c r="V413" s="134">
        <v>19.03</v>
      </c>
      <c r="W413" s="134">
        <v>50.56</v>
      </c>
      <c r="X413" s="135">
        <v>-31.53</v>
      </c>
      <c r="Y413" s="136">
        <v>-0.62361550632911389</v>
      </c>
      <c r="Z413" s="139"/>
      <c r="AA413" s="140">
        <v>0</v>
      </c>
      <c r="AB413" s="141"/>
      <c r="AC413" s="142">
        <v>0</v>
      </c>
      <c r="AD413" s="142">
        <v>32.24</v>
      </c>
      <c r="AE413" s="142">
        <v>0</v>
      </c>
      <c r="AF413" s="142">
        <v>0</v>
      </c>
      <c r="AG413" s="142">
        <v>0</v>
      </c>
      <c r="AH413" s="142">
        <v>0</v>
      </c>
      <c r="AI413" s="142">
        <v>0</v>
      </c>
      <c r="AJ413" s="142">
        <v>0</v>
      </c>
      <c r="AK413" s="142">
        <v>0</v>
      </c>
      <c r="AL413" s="142">
        <v>0</v>
      </c>
      <c r="AM413" s="142">
        <v>0</v>
      </c>
      <c r="AN413" s="142">
        <v>1.42</v>
      </c>
      <c r="AO413" s="141"/>
      <c r="AP413" s="142">
        <v>12.85</v>
      </c>
      <c r="AQ413" s="142">
        <v>0</v>
      </c>
      <c r="AR413" s="142">
        <v>4.76</v>
      </c>
      <c r="AS413" s="142">
        <v>0</v>
      </c>
      <c r="AT413" s="142">
        <v>0</v>
      </c>
      <c r="AU413" s="142">
        <v>0</v>
      </c>
      <c r="AV413" s="142">
        <v>0</v>
      </c>
      <c r="AW413" s="142">
        <v>0</v>
      </c>
      <c r="AX413" s="142">
        <v>0</v>
      </c>
      <c r="AY413" s="142">
        <v>0</v>
      </c>
      <c r="AZ413" s="142">
        <v>0</v>
      </c>
      <c r="BA413" s="142">
        <v>0</v>
      </c>
    </row>
    <row r="414" spans="1:53" s="129" customFormat="1" outlineLevel="2">
      <c r="A414" s="129" t="s">
        <v>1278</v>
      </c>
      <c r="B414" s="130" t="s">
        <v>1279</v>
      </c>
      <c r="C414" s="131" t="s">
        <v>1280</v>
      </c>
      <c r="D414" s="132"/>
      <c r="E414" s="133"/>
      <c r="F414" s="134">
        <v>0</v>
      </c>
      <c r="G414" s="134">
        <v>0</v>
      </c>
      <c r="H414" s="135">
        <v>0</v>
      </c>
      <c r="I414" s="136">
        <v>0</v>
      </c>
      <c r="J414" s="137"/>
      <c r="K414" s="134">
        <v>0</v>
      </c>
      <c r="L414" s="134">
        <v>0</v>
      </c>
      <c r="M414" s="135">
        <v>0</v>
      </c>
      <c r="N414" s="136">
        <v>0</v>
      </c>
      <c r="O414" s="138"/>
      <c r="P414" s="137"/>
      <c r="Q414" s="134">
        <v>0</v>
      </c>
      <c r="R414" s="134">
        <v>0</v>
      </c>
      <c r="S414" s="135">
        <v>0</v>
      </c>
      <c r="T414" s="136">
        <v>0</v>
      </c>
      <c r="U414" s="137"/>
      <c r="V414" s="134">
        <v>3.0500000000000003</v>
      </c>
      <c r="W414" s="134">
        <v>0</v>
      </c>
      <c r="X414" s="135">
        <v>3.0500000000000003</v>
      </c>
      <c r="Y414" s="136" t="s">
        <v>241</v>
      </c>
      <c r="Z414" s="139"/>
      <c r="AA414" s="140">
        <v>0</v>
      </c>
      <c r="AB414" s="141"/>
      <c r="AC414" s="142">
        <v>0</v>
      </c>
      <c r="AD414" s="142">
        <v>0</v>
      </c>
      <c r="AE414" s="142">
        <v>0</v>
      </c>
      <c r="AF414" s="142">
        <v>0</v>
      </c>
      <c r="AG414" s="142">
        <v>0</v>
      </c>
      <c r="AH414" s="142">
        <v>0</v>
      </c>
      <c r="AI414" s="142">
        <v>0</v>
      </c>
      <c r="AJ414" s="142">
        <v>0</v>
      </c>
      <c r="AK414" s="142">
        <v>0</v>
      </c>
      <c r="AL414" s="142">
        <v>1206.1500000000001</v>
      </c>
      <c r="AM414" s="142">
        <v>-1203.1000000000001</v>
      </c>
      <c r="AN414" s="142">
        <v>0</v>
      </c>
      <c r="AO414" s="141"/>
      <c r="AP414" s="142">
        <v>0</v>
      </c>
      <c r="AQ414" s="142">
        <v>0</v>
      </c>
      <c r="AR414" s="142">
        <v>0</v>
      </c>
      <c r="AS414" s="142">
        <v>0</v>
      </c>
      <c r="AT414" s="142">
        <v>0</v>
      </c>
      <c r="AU414" s="142">
        <v>0</v>
      </c>
      <c r="AV414" s="142">
        <v>0</v>
      </c>
      <c r="AW414" s="142">
        <v>0</v>
      </c>
      <c r="AX414" s="142">
        <v>0</v>
      </c>
      <c r="AY414" s="142">
        <v>0</v>
      </c>
      <c r="AZ414" s="142">
        <v>0</v>
      </c>
      <c r="BA414" s="142">
        <v>0</v>
      </c>
    </row>
    <row r="415" spans="1:53" s="129" customFormat="1" outlineLevel="2">
      <c r="A415" s="129" t="s">
        <v>1281</v>
      </c>
      <c r="B415" s="130" t="s">
        <v>1282</v>
      </c>
      <c r="C415" s="131" t="s">
        <v>1283</v>
      </c>
      <c r="D415" s="132"/>
      <c r="E415" s="133"/>
      <c r="F415" s="134">
        <v>97.92</v>
      </c>
      <c r="G415" s="134">
        <v>115.39</v>
      </c>
      <c r="H415" s="135">
        <v>-17.47</v>
      </c>
      <c r="I415" s="136">
        <v>-0.15139960135193689</v>
      </c>
      <c r="J415" s="137"/>
      <c r="K415" s="134">
        <v>297.29000000000002</v>
      </c>
      <c r="L415" s="134">
        <v>348.62</v>
      </c>
      <c r="M415" s="135">
        <v>-51.329999999999984</v>
      </c>
      <c r="N415" s="136">
        <v>-0.14723767999541043</v>
      </c>
      <c r="O415" s="138"/>
      <c r="P415" s="137"/>
      <c r="Q415" s="134">
        <v>297.29000000000002</v>
      </c>
      <c r="R415" s="134">
        <v>348.62</v>
      </c>
      <c r="S415" s="135">
        <v>-51.329999999999984</v>
      </c>
      <c r="T415" s="136">
        <v>-0.14723767999541043</v>
      </c>
      <c r="U415" s="137"/>
      <c r="V415" s="134">
        <v>1138.67</v>
      </c>
      <c r="W415" s="134">
        <v>1324.3600000000001</v>
      </c>
      <c r="X415" s="135">
        <v>-185.69000000000005</v>
      </c>
      <c r="Y415" s="136">
        <v>-0.14021112084327528</v>
      </c>
      <c r="Z415" s="139"/>
      <c r="AA415" s="140">
        <v>116.43</v>
      </c>
      <c r="AB415" s="141"/>
      <c r="AC415" s="142">
        <v>116.39</v>
      </c>
      <c r="AD415" s="142">
        <v>116.84</v>
      </c>
      <c r="AE415" s="142">
        <v>115.39</v>
      </c>
      <c r="AF415" s="142">
        <v>115.57000000000001</v>
      </c>
      <c r="AG415" s="142">
        <v>113.94</v>
      </c>
      <c r="AH415" s="142">
        <v>113.84</v>
      </c>
      <c r="AI415" s="142">
        <v>114.67</v>
      </c>
      <c r="AJ415" s="142">
        <v>114.73</v>
      </c>
      <c r="AK415" s="142">
        <v>114.88</v>
      </c>
      <c r="AL415" s="142">
        <v>114.81</v>
      </c>
      <c r="AM415" s="142">
        <v>113.61</v>
      </c>
      <c r="AN415" s="142">
        <v>-74.67</v>
      </c>
      <c r="AO415" s="141"/>
      <c r="AP415" s="142">
        <v>101.77</v>
      </c>
      <c r="AQ415" s="142">
        <v>97.600000000000009</v>
      </c>
      <c r="AR415" s="142">
        <v>97.92</v>
      </c>
      <c r="AS415" s="142">
        <v>0</v>
      </c>
      <c r="AT415" s="142">
        <v>0</v>
      </c>
      <c r="AU415" s="142">
        <v>0</v>
      </c>
      <c r="AV415" s="142">
        <v>0</v>
      </c>
      <c r="AW415" s="142">
        <v>0</v>
      </c>
      <c r="AX415" s="142">
        <v>0</v>
      </c>
      <c r="AY415" s="142">
        <v>0</v>
      </c>
      <c r="AZ415" s="142">
        <v>0</v>
      </c>
      <c r="BA415" s="142">
        <v>0</v>
      </c>
    </row>
    <row r="416" spans="1:53" s="129" customFormat="1" outlineLevel="2">
      <c r="A416" s="129" t="s">
        <v>1284</v>
      </c>
      <c r="B416" s="130" t="s">
        <v>1285</v>
      </c>
      <c r="C416" s="131" t="s">
        <v>1286</v>
      </c>
      <c r="D416" s="132"/>
      <c r="E416" s="133"/>
      <c r="F416" s="134">
        <v>404.49</v>
      </c>
      <c r="G416" s="134">
        <v>-204.07</v>
      </c>
      <c r="H416" s="135">
        <v>608.55999999999995</v>
      </c>
      <c r="I416" s="136">
        <v>2.9821139804968881</v>
      </c>
      <c r="J416" s="137"/>
      <c r="K416" s="134">
        <v>3638.3210000000004</v>
      </c>
      <c r="L416" s="134">
        <v>1126.5</v>
      </c>
      <c r="M416" s="135">
        <v>2511.8210000000004</v>
      </c>
      <c r="N416" s="136">
        <v>2.2297567687527744</v>
      </c>
      <c r="O416" s="138"/>
      <c r="P416" s="137"/>
      <c r="Q416" s="134">
        <v>3638.3210000000004</v>
      </c>
      <c r="R416" s="134">
        <v>1126.5</v>
      </c>
      <c r="S416" s="135">
        <v>2511.8210000000004</v>
      </c>
      <c r="T416" s="136">
        <v>2.2297567687527744</v>
      </c>
      <c r="U416" s="137"/>
      <c r="V416" s="134">
        <v>15317.621000000001</v>
      </c>
      <c r="W416" s="134">
        <v>14763.92</v>
      </c>
      <c r="X416" s="135">
        <v>553.70100000000093</v>
      </c>
      <c r="Y416" s="136">
        <v>3.750365756519955E-2</v>
      </c>
      <c r="Z416" s="139"/>
      <c r="AA416" s="140">
        <v>-534.89</v>
      </c>
      <c r="AB416" s="141"/>
      <c r="AC416" s="142">
        <v>523.84</v>
      </c>
      <c r="AD416" s="142">
        <v>806.73</v>
      </c>
      <c r="AE416" s="142">
        <v>-204.07</v>
      </c>
      <c r="AF416" s="142">
        <v>14.530000000000001</v>
      </c>
      <c r="AG416" s="142">
        <v>5056.38</v>
      </c>
      <c r="AH416" s="142">
        <v>-675.41</v>
      </c>
      <c r="AI416" s="142">
        <v>568.35</v>
      </c>
      <c r="AJ416" s="142">
        <v>4341.5200000000004</v>
      </c>
      <c r="AK416" s="142">
        <v>878.52</v>
      </c>
      <c r="AL416" s="142">
        <v>321.23</v>
      </c>
      <c r="AM416" s="142">
        <v>199.85</v>
      </c>
      <c r="AN416" s="142">
        <v>974.33</v>
      </c>
      <c r="AO416" s="141"/>
      <c r="AP416" s="142">
        <v>2057.02</v>
      </c>
      <c r="AQ416" s="142">
        <v>1176.8110000000001</v>
      </c>
      <c r="AR416" s="142">
        <v>404.49</v>
      </c>
      <c r="AS416" s="142">
        <v>0</v>
      </c>
      <c r="AT416" s="142">
        <v>0</v>
      </c>
      <c r="AU416" s="142">
        <v>0</v>
      </c>
      <c r="AV416" s="142">
        <v>0</v>
      </c>
      <c r="AW416" s="142">
        <v>0</v>
      </c>
      <c r="AX416" s="142">
        <v>0</v>
      </c>
      <c r="AY416" s="142">
        <v>0</v>
      </c>
      <c r="AZ416" s="142">
        <v>0</v>
      </c>
      <c r="BA416" s="142">
        <v>0</v>
      </c>
    </row>
    <row r="417" spans="1:53" s="206" customFormat="1" outlineLevel="1">
      <c r="A417" s="206" t="s">
        <v>1287</v>
      </c>
      <c r="B417" s="207"/>
      <c r="C417" s="208" t="s">
        <v>1288</v>
      </c>
      <c r="D417" s="222"/>
      <c r="E417" s="222"/>
      <c r="F417" s="210">
        <v>191401.72</v>
      </c>
      <c r="G417" s="210">
        <v>241693.88</v>
      </c>
      <c r="H417" s="230">
        <v>-50292.160000000003</v>
      </c>
      <c r="I417" s="231">
        <v>-0.20808205818037265</v>
      </c>
      <c r="J417" s="224"/>
      <c r="K417" s="210">
        <v>954780.65399999998</v>
      </c>
      <c r="L417" s="210">
        <v>518539.6</v>
      </c>
      <c r="M417" s="230">
        <v>436241.054</v>
      </c>
      <c r="N417" s="231">
        <v>0.84128782835486438</v>
      </c>
      <c r="O417" s="245"/>
      <c r="P417" s="226"/>
      <c r="Q417" s="210">
        <v>954780.65399999998</v>
      </c>
      <c r="R417" s="210">
        <v>518539.6</v>
      </c>
      <c r="S417" s="230">
        <v>436241.054</v>
      </c>
      <c r="T417" s="231">
        <v>0.84128782835486438</v>
      </c>
      <c r="U417" s="226"/>
      <c r="V417" s="210">
        <v>3088945.5739999991</v>
      </c>
      <c r="W417" s="210">
        <v>2846249.1</v>
      </c>
      <c r="X417" s="230">
        <v>242696.473999999</v>
      </c>
      <c r="Y417" s="225">
        <v>8.5268880366092689E-2</v>
      </c>
      <c r="AA417" s="228">
        <v>271574.50999999995</v>
      </c>
      <c r="AB417" s="229"/>
      <c r="AC417" s="210">
        <v>179654.16</v>
      </c>
      <c r="AD417" s="210">
        <v>97191.559999999983</v>
      </c>
      <c r="AE417" s="210">
        <v>241693.88</v>
      </c>
      <c r="AF417" s="210">
        <v>203551.01</v>
      </c>
      <c r="AG417" s="210">
        <v>196092.57000000004</v>
      </c>
      <c r="AH417" s="210">
        <v>200528.32</v>
      </c>
      <c r="AI417" s="210">
        <v>202879.31000000006</v>
      </c>
      <c r="AJ417" s="210">
        <v>228494.68</v>
      </c>
      <c r="AK417" s="210">
        <v>240188.31</v>
      </c>
      <c r="AL417" s="210">
        <v>259607.78000000003</v>
      </c>
      <c r="AM417" s="210">
        <v>181769.58</v>
      </c>
      <c r="AN417" s="210">
        <v>421053.36000000004</v>
      </c>
      <c r="AO417" s="229"/>
      <c r="AP417" s="210">
        <v>509417.80000000005</v>
      </c>
      <c r="AQ417" s="210">
        <v>253961.13399999999</v>
      </c>
      <c r="AR417" s="210">
        <v>191401.72</v>
      </c>
      <c r="AS417" s="210">
        <v>-19276.3</v>
      </c>
      <c r="AT417" s="210">
        <v>0</v>
      </c>
      <c r="AU417" s="210">
        <v>0</v>
      </c>
      <c r="AV417" s="210">
        <v>0</v>
      </c>
      <c r="AW417" s="210">
        <v>0</v>
      </c>
      <c r="AX417" s="210">
        <v>0</v>
      </c>
      <c r="AY417" s="210">
        <v>0</v>
      </c>
      <c r="AZ417" s="210">
        <v>0</v>
      </c>
      <c r="BA417" s="210">
        <v>0</v>
      </c>
    </row>
    <row r="418" spans="1:53" s="243" customFormat="1">
      <c r="A418" s="206"/>
      <c r="B418" s="207" t="s">
        <v>1289</v>
      </c>
      <c r="C418" s="232" t="s">
        <v>1290</v>
      </c>
      <c r="D418" s="241"/>
      <c r="E418" s="241"/>
      <c r="F418" s="235">
        <v>4164207.03</v>
      </c>
      <c r="G418" s="235">
        <v>6310020.6999999993</v>
      </c>
      <c r="H418" s="230">
        <v>-2145813.6699999995</v>
      </c>
      <c r="I418" s="231">
        <v>-0.34006444226086291</v>
      </c>
      <c r="J418" s="242"/>
      <c r="K418" s="235">
        <v>14953290.866999999</v>
      </c>
      <c r="L418" s="235">
        <v>15898928.719999999</v>
      </c>
      <c r="M418" s="230">
        <v>-945637.85300000012</v>
      </c>
      <c r="N418" s="231">
        <v>-5.9478086206552927E-2</v>
      </c>
      <c r="O418" s="139"/>
      <c r="P418" s="237"/>
      <c r="Q418" s="235">
        <v>14953290.866999999</v>
      </c>
      <c r="R418" s="235">
        <v>15898928.719999999</v>
      </c>
      <c r="S418" s="230">
        <v>-945637.85300000012</v>
      </c>
      <c r="T418" s="231">
        <v>-5.9478086206552927E-2</v>
      </c>
      <c r="U418" s="237" t="s">
        <v>73</v>
      </c>
      <c r="V418" s="235">
        <v>63676579.454999998</v>
      </c>
      <c r="W418" s="235">
        <v>68476751.730000004</v>
      </c>
      <c r="X418" s="230">
        <v>-4800172.275000006</v>
      </c>
      <c r="Y418" s="225">
        <v>-7.0099298721510855E-2</v>
      </c>
      <c r="AA418" s="239">
        <v>4379552.0600000005</v>
      </c>
      <c r="AB418" s="244"/>
      <c r="AC418" s="235">
        <v>4575218.82</v>
      </c>
      <c r="AD418" s="235">
        <v>5013689.2</v>
      </c>
      <c r="AE418" s="235">
        <v>6310020.6999999993</v>
      </c>
      <c r="AF418" s="235">
        <v>5606198.0179999992</v>
      </c>
      <c r="AG418" s="235">
        <v>6269909.0099999998</v>
      </c>
      <c r="AH418" s="235">
        <v>5392363.0800000001</v>
      </c>
      <c r="AI418" s="235">
        <v>6022158.0599999996</v>
      </c>
      <c r="AJ418" s="235">
        <v>5086762.1500000004</v>
      </c>
      <c r="AK418" s="235">
        <v>4040943.2299999995</v>
      </c>
      <c r="AL418" s="235">
        <v>5107732.2899999991</v>
      </c>
      <c r="AM418" s="235">
        <v>4902815.78</v>
      </c>
      <c r="AN418" s="235">
        <v>6294406.9700000007</v>
      </c>
      <c r="AO418" s="244"/>
      <c r="AP418" s="235">
        <v>6017479.3700000001</v>
      </c>
      <c r="AQ418" s="235">
        <v>4771604.4669999992</v>
      </c>
      <c r="AR418" s="235">
        <v>4164207.03</v>
      </c>
      <c r="AS418" s="235">
        <v>-5301931.7100000018</v>
      </c>
      <c r="AT418" s="235">
        <v>0</v>
      </c>
      <c r="AU418" s="235">
        <v>0</v>
      </c>
      <c r="AV418" s="235">
        <v>0</v>
      </c>
      <c r="AW418" s="235">
        <v>0</v>
      </c>
      <c r="AX418" s="235">
        <v>0</v>
      </c>
      <c r="AY418" s="235">
        <v>0</v>
      </c>
      <c r="AZ418" s="235">
        <v>0</v>
      </c>
      <c r="BA418" s="235">
        <v>0</v>
      </c>
    </row>
    <row r="419" spans="1:53" s="243" customFormat="1" ht="0.75" customHeight="1" outlineLevel="2">
      <c r="A419" s="206"/>
      <c r="B419" s="207"/>
      <c r="C419" s="232"/>
      <c r="D419" s="241"/>
      <c r="E419" s="241"/>
      <c r="F419" s="235"/>
      <c r="G419" s="235"/>
      <c r="H419" s="230"/>
      <c r="I419" s="231"/>
      <c r="J419" s="242"/>
      <c r="K419" s="235"/>
      <c r="L419" s="235"/>
      <c r="M419" s="230"/>
      <c r="N419" s="231"/>
      <c r="O419" s="139"/>
      <c r="P419" s="237"/>
      <c r="Q419" s="235"/>
      <c r="R419" s="235"/>
      <c r="S419" s="230"/>
      <c r="T419" s="231"/>
      <c r="U419" s="237"/>
      <c r="V419" s="235"/>
      <c r="W419" s="235"/>
      <c r="X419" s="230"/>
      <c r="Y419" s="225"/>
      <c r="AA419" s="239"/>
      <c r="AB419" s="244"/>
      <c r="AC419" s="235"/>
      <c r="AD419" s="235"/>
      <c r="AE419" s="235"/>
      <c r="AF419" s="235"/>
      <c r="AG419" s="235"/>
      <c r="AH419" s="235"/>
      <c r="AI419" s="235"/>
      <c r="AJ419" s="235"/>
      <c r="AK419" s="235"/>
      <c r="AL419" s="235"/>
      <c r="AM419" s="235"/>
      <c r="AN419" s="235"/>
      <c r="AO419" s="244"/>
      <c r="AP419" s="235"/>
      <c r="AQ419" s="235"/>
      <c r="AR419" s="235"/>
      <c r="AS419" s="235"/>
      <c r="AT419" s="235"/>
      <c r="AU419" s="235"/>
      <c r="AV419" s="235"/>
      <c r="AW419" s="235"/>
      <c r="AX419" s="235"/>
      <c r="AY419" s="235"/>
      <c r="AZ419" s="235"/>
      <c r="BA419" s="235"/>
    </row>
    <row r="420" spans="1:53" s="129" customFormat="1" outlineLevel="2">
      <c r="A420" s="129" t="s">
        <v>1291</v>
      </c>
      <c r="B420" s="130" t="s">
        <v>1292</v>
      </c>
      <c r="C420" s="131" t="s">
        <v>1293</v>
      </c>
      <c r="D420" s="132"/>
      <c r="E420" s="133"/>
      <c r="F420" s="134">
        <v>7435247.1900000004</v>
      </c>
      <c r="G420" s="134">
        <v>7114979.3600000003</v>
      </c>
      <c r="H420" s="135">
        <v>320267.83000000007</v>
      </c>
      <c r="I420" s="136">
        <v>4.5013177662963741E-2</v>
      </c>
      <c r="J420" s="137"/>
      <c r="K420" s="134">
        <v>22034780.109999999</v>
      </c>
      <c r="L420" s="134">
        <v>21030117.07</v>
      </c>
      <c r="M420" s="135">
        <v>1004663.0399999991</v>
      </c>
      <c r="N420" s="136">
        <v>4.7772584273112616E-2</v>
      </c>
      <c r="O420" s="138"/>
      <c r="P420" s="137"/>
      <c r="Q420" s="134">
        <v>22034780.109999999</v>
      </c>
      <c r="R420" s="134">
        <v>21030117.07</v>
      </c>
      <c r="S420" s="135">
        <v>1004663.0399999991</v>
      </c>
      <c r="T420" s="136">
        <v>4.7772584273112616E-2</v>
      </c>
      <c r="U420" s="137"/>
      <c r="V420" s="134">
        <v>85885930.960000008</v>
      </c>
      <c r="W420" s="134">
        <v>82847377.770000011</v>
      </c>
      <c r="X420" s="135">
        <v>3038553.1899999976</v>
      </c>
      <c r="Y420" s="136">
        <v>3.6676516164888116E-2</v>
      </c>
      <c r="Z420" s="139"/>
      <c r="AA420" s="140">
        <v>7173293.3200000003</v>
      </c>
      <c r="AB420" s="141"/>
      <c r="AC420" s="142">
        <v>6951909.3300000001</v>
      </c>
      <c r="AD420" s="142">
        <v>6963228.3799999999</v>
      </c>
      <c r="AE420" s="142">
        <v>7114979.3600000003</v>
      </c>
      <c r="AF420" s="142">
        <v>6996342.6399999997</v>
      </c>
      <c r="AG420" s="142">
        <v>7008010.9299999997</v>
      </c>
      <c r="AH420" s="142">
        <v>7048754.3300000001</v>
      </c>
      <c r="AI420" s="142">
        <v>7046883.3799999999</v>
      </c>
      <c r="AJ420" s="142">
        <v>7064072.6299999999</v>
      </c>
      <c r="AK420" s="142">
        <v>7116326.25</v>
      </c>
      <c r="AL420" s="142">
        <v>7106253.4299999997</v>
      </c>
      <c r="AM420" s="142">
        <v>7182999.5800000001</v>
      </c>
      <c r="AN420" s="142">
        <v>7281507.6799999997</v>
      </c>
      <c r="AO420" s="141"/>
      <c r="AP420" s="142">
        <v>7291403.1299999999</v>
      </c>
      <c r="AQ420" s="142">
        <v>7308129.79</v>
      </c>
      <c r="AR420" s="142">
        <v>7435247.1900000004</v>
      </c>
      <c r="AS420" s="142">
        <v>0</v>
      </c>
      <c r="AT420" s="142">
        <v>0</v>
      </c>
      <c r="AU420" s="142">
        <v>0</v>
      </c>
      <c r="AV420" s="142">
        <v>0</v>
      </c>
      <c r="AW420" s="142">
        <v>0</v>
      </c>
      <c r="AX420" s="142">
        <v>0</v>
      </c>
      <c r="AY420" s="142">
        <v>0</v>
      </c>
      <c r="AZ420" s="142">
        <v>0</v>
      </c>
      <c r="BA420" s="142">
        <v>0</v>
      </c>
    </row>
    <row r="421" spans="1:53" s="129" customFormat="1" outlineLevel="2">
      <c r="A421" s="129" t="s">
        <v>1294</v>
      </c>
      <c r="B421" s="130" t="s">
        <v>1295</v>
      </c>
      <c r="C421" s="131" t="s">
        <v>1296</v>
      </c>
      <c r="D421" s="132"/>
      <c r="E421" s="133"/>
      <c r="F421" s="134">
        <v>-1151024</v>
      </c>
      <c r="G421" s="134">
        <v>-1254162</v>
      </c>
      <c r="H421" s="135">
        <v>103138</v>
      </c>
      <c r="I421" s="136">
        <v>8.2236585066363041E-2</v>
      </c>
      <c r="J421" s="137"/>
      <c r="K421" s="134">
        <v>-1211409.18</v>
      </c>
      <c r="L421" s="134">
        <v>-450321</v>
      </c>
      <c r="M421" s="135">
        <v>-761088.17999999993</v>
      </c>
      <c r="N421" s="136">
        <v>-1.69010146095785</v>
      </c>
      <c r="O421" s="138"/>
      <c r="P421" s="137"/>
      <c r="Q421" s="134">
        <v>-1211409.18</v>
      </c>
      <c r="R421" s="134">
        <v>-450321</v>
      </c>
      <c r="S421" s="135">
        <v>-761088.17999999993</v>
      </c>
      <c r="T421" s="136">
        <v>-1.69010146095785</v>
      </c>
      <c r="U421" s="137"/>
      <c r="V421" s="134">
        <v>-464469.99999999988</v>
      </c>
      <c r="W421" s="134">
        <v>-2690311</v>
      </c>
      <c r="X421" s="135">
        <v>2225841</v>
      </c>
      <c r="Y421" s="136">
        <v>0.82735453261723269</v>
      </c>
      <c r="Z421" s="139"/>
      <c r="AA421" s="140">
        <v>-356</v>
      </c>
      <c r="AB421" s="141"/>
      <c r="AC421" s="142">
        <v>511064</v>
      </c>
      <c r="AD421" s="142">
        <v>292777</v>
      </c>
      <c r="AE421" s="142">
        <v>-1254162</v>
      </c>
      <c r="AF421" s="142">
        <v>-922118</v>
      </c>
      <c r="AG421" s="142">
        <v>-845948</v>
      </c>
      <c r="AH421" s="142">
        <v>9781</v>
      </c>
      <c r="AI421" s="142">
        <v>572037</v>
      </c>
      <c r="AJ421" s="142">
        <v>1902490</v>
      </c>
      <c r="AK421" s="142">
        <v>-41274</v>
      </c>
      <c r="AL421" s="142">
        <v>-359485</v>
      </c>
      <c r="AM421" s="142">
        <v>-611851.82000000007</v>
      </c>
      <c r="AN421" s="142">
        <v>1043308</v>
      </c>
      <c r="AO421" s="141"/>
      <c r="AP421" s="142">
        <v>770684.82000000007</v>
      </c>
      <c r="AQ421" s="142">
        <v>-831070</v>
      </c>
      <c r="AR421" s="142">
        <v>-1151024</v>
      </c>
      <c r="AS421" s="142">
        <v>5527936</v>
      </c>
      <c r="AT421" s="142">
        <v>16417</v>
      </c>
      <c r="AU421" s="142">
        <v>0</v>
      </c>
      <c r="AV421" s="142">
        <v>0</v>
      </c>
      <c r="AW421" s="142">
        <v>0</v>
      </c>
      <c r="AX421" s="142">
        <v>0</v>
      </c>
      <c r="AY421" s="142">
        <v>0</v>
      </c>
      <c r="AZ421" s="142">
        <v>0</v>
      </c>
      <c r="BA421" s="142">
        <v>0</v>
      </c>
    </row>
    <row r="422" spans="1:53" s="243" customFormat="1">
      <c r="A422" s="206" t="s">
        <v>1297</v>
      </c>
      <c r="B422" s="207" t="s">
        <v>1298</v>
      </c>
      <c r="C422" s="232" t="s">
        <v>1299</v>
      </c>
      <c r="D422" s="241"/>
      <c r="E422" s="241"/>
      <c r="F422" s="235">
        <v>6284223.1900000004</v>
      </c>
      <c r="G422" s="235">
        <v>5860817.3600000003</v>
      </c>
      <c r="H422" s="230">
        <v>423405.83000000007</v>
      </c>
      <c r="I422" s="231">
        <v>7.2243477998434003E-2</v>
      </c>
      <c r="J422" s="242"/>
      <c r="K422" s="235">
        <v>20823370.93</v>
      </c>
      <c r="L422" s="235">
        <v>20579796.07</v>
      </c>
      <c r="M422" s="230">
        <v>243574.8599999994</v>
      </c>
      <c r="N422" s="231">
        <v>1.1835630400393924E-2</v>
      </c>
      <c r="O422" s="139"/>
      <c r="P422" s="237"/>
      <c r="Q422" s="235">
        <v>20823370.93</v>
      </c>
      <c r="R422" s="235">
        <v>20579796.07</v>
      </c>
      <c r="S422" s="230">
        <v>243574.8599999994</v>
      </c>
      <c r="T422" s="231">
        <v>1.1835630400393924E-2</v>
      </c>
      <c r="U422" s="237" t="s">
        <v>73</v>
      </c>
      <c r="V422" s="235">
        <v>85421460.959999993</v>
      </c>
      <c r="W422" s="235">
        <v>80157066.770000011</v>
      </c>
      <c r="X422" s="230">
        <v>5264394.1899999827</v>
      </c>
      <c r="Y422" s="225">
        <v>6.5675983442675848E-2</v>
      </c>
      <c r="AA422" s="239">
        <v>7172937.3200000003</v>
      </c>
      <c r="AB422" s="244"/>
      <c r="AC422" s="235">
        <v>7462973.3300000001</v>
      </c>
      <c r="AD422" s="235">
        <v>7256005.3799999999</v>
      </c>
      <c r="AE422" s="235">
        <v>5860817.3600000003</v>
      </c>
      <c r="AF422" s="235">
        <v>6074224.6399999997</v>
      </c>
      <c r="AG422" s="235">
        <v>6162062.9299999997</v>
      </c>
      <c r="AH422" s="235">
        <v>7058535.3300000001</v>
      </c>
      <c r="AI422" s="235">
        <v>7618920.3799999999</v>
      </c>
      <c r="AJ422" s="235">
        <v>8966562.629999999</v>
      </c>
      <c r="AK422" s="235">
        <v>7075052.25</v>
      </c>
      <c r="AL422" s="235">
        <v>6746768.4299999997</v>
      </c>
      <c r="AM422" s="235">
        <v>6571147.7599999998</v>
      </c>
      <c r="AN422" s="235">
        <v>8324815.6799999997</v>
      </c>
      <c r="AO422" s="244"/>
      <c r="AP422" s="235">
        <v>8062087.9500000002</v>
      </c>
      <c r="AQ422" s="235">
        <v>6477059.79</v>
      </c>
      <c r="AR422" s="235">
        <v>6284223.1900000004</v>
      </c>
      <c r="AS422" s="235">
        <v>5527936</v>
      </c>
      <c r="AT422" s="235">
        <v>16417</v>
      </c>
      <c r="AU422" s="235">
        <v>0</v>
      </c>
      <c r="AV422" s="235">
        <v>0</v>
      </c>
      <c r="AW422" s="235">
        <v>0</v>
      </c>
      <c r="AX422" s="235">
        <v>0</v>
      </c>
      <c r="AY422" s="235">
        <v>0</v>
      </c>
      <c r="AZ422" s="235">
        <v>0</v>
      </c>
      <c r="BA422" s="235">
        <v>0</v>
      </c>
    </row>
    <row r="423" spans="1:53" s="243" customFormat="1" ht="0.75" customHeight="1" outlineLevel="2">
      <c r="A423" s="206"/>
      <c r="B423" s="207"/>
      <c r="C423" s="232"/>
      <c r="D423" s="241"/>
      <c r="E423" s="241"/>
      <c r="F423" s="235"/>
      <c r="G423" s="235"/>
      <c r="H423" s="230"/>
      <c r="I423" s="231"/>
      <c r="J423" s="242"/>
      <c r="K423" s="235"/>
      <c r="L423" s="235"/>
      <c r="M423" s="230"/>
      <c r="N423" s="231"/>
      <c r="O423" s="139"/>
      <c r="P423" s="237"/>
      <c r="Q423" s="235"/>
      <c r="R423" s="235"/>
      <c r="S423" s="230"/>
      <c r="T423" s="231"/>
      <c r="U423" s="237"/>
      <c r="V423" s="235"/>
      <c r="W423" s="235"/>
      <c r="X423" s="230"/>
      <c r="Y423" s="225"/>
      <c r="AA423" s="239"/>
      <c r="AB423" s="244"/>
      <c r="AC423" s="235"/>
      <c r="AD423" s="235"/>
      <c r="AE423" s="235"/>
      <c r="AF423" s="235"/>
      <c r="AG423" s="235"/>
      <c r="AH423" s="235"/>
      <c r="AI423" s="235"/>
      <c r="AJ423" s="235"/>
      <c r="AK423" s="235"/>
      <c r="AL423" s="235"/>
      <c r="AM423" s="235"/>
      <c r="AN423" s="235"/>
      <c r="AO423" s="244"/>
      <c r="AP423" s="235"/>
      <c r="AQ423" s="235"/>
      <c r="AR423" s="235"/>
      <c r="AS423" s="235"/>
      <c r="AT423" s="235"/>
      <c r="AU423" s="235"/>
      <c r="AV423" s="235"/>
      <c r="AW423" s="235"/>
      <c r="AX423" s="235"/>
      <c r="AY423" s="235"/>
      <c r="AZ423" s="235"/>
      <c r="BA423" s="235"/>
    </row>
    <row r="424" spans="1:53" s="129" customFormat="1" outlineLevel="2">
      <c r="A424" s="129" t="s">
        <v>1300</v>
      </c>
      <c r="B424" s="130" t="s">
        <v>1301</v>
      </c>
      <c r="C424" s="131" t="s">
        <v>1302</v>
      </c>
      <c r="D424" s="132"/>
      <c r="E424" s="133"/>
      <c r="F424" s="134">
        <v>24569.34</v>
      </c>
      <c r="G424" s="134">
        <v>18132.189999999999</v>
      </c>
      <c r="H424" s="135">
        <v>6437.1500000000015</v>
      </c>
      <c r="I424" s="136">
        <v>0.35501227375181937</v>
      </c>
      <c r="J424" s="137"/>
      <c r="K424" s="134">
        <v>73708.06</v>
      </c>
      <c r="L424" s="134">
        <v>54396.57</v>
      </c>
      <c r="M424" s="135">
        <v>19311.489999999998</v>
      </c>
      <c r="N424" s="136">
        <v>0.35501300909230121</v>
      </c>
      <c r="O424" s="138"/>
      <c r="P424" s="137"/>
      <c r="Q424" s="134">
        <v>73708.06</v>
      </c>
      <c r="R424" s="134">
        <v>54396.57</v>
      </c>
      <c r="S424" s="135">
        <v>19311.489999999998</v>
      </c>
      <c r="T424" s="136">
        <v>0.35501300909230121</v>
      </c>
      <c r="U424" s="137"/>
      <c r="V424" s="134">
        <v>242412</v>
      </c>
      <c r="W424" s="134">
        <v>221202.28</v>
      </c>
      <c r="X424" s="135">
        <v>21209.72</v>
      </c>
      <c r="Y424" s="136">
        <v>9.588382181232491E-2</v>
      </c>
      <c r="Z424" s="139"/>
      <c r="AA424" s="140">
        <v>18533.97</v>
      </c>
      <c r="AB424" s="141"/>
      <c r="AC424" s="142">
        <v>18132.21</v>
      </c>
      <c r="AD424" s="142">
        <v>18132.170000000002</v>
      </c>
      <c r="AE424" s="142">
        <v>18132.189999999999</v>
      </c>
      <c r="AF424" s="142">
        <v>18132.21</v>
      </c>
      <c r="AG424" s="142">
        <v>18132.189999999999</v>
      </c>
      <c r="AH424" s="142">
        <v>18132.2</v>
      </c>
      <c r="AI424" s="142">
        <v>18132.2</v>
      </c>
      <c r="AJ424" s="142">
        <v>18132.18</v>
      </c>
      <c r="AK424" s="142">
        <v>18132.189999999999</v>
      </c>
      <c r="AL424" s="142">
        <v>18132.2</v>
      </c>
      <c r="AM424" s="142">
        <v>18132.2</v>
      </c>
      <c r="AN424" s="142">
        <v>23646.37</v>
      </c>
      <c r="AO424" s="141"/>
      <c r="AP424" s="142">
        <v>24569.360000000001</v>
      </c>
      <c r="AQ424" s="142">
        <v>24569.360000000001</v>
      </c>
      <c r="AR424" s="142">
        <v>24569.34</v>
      </c>
      <c r="AS424" s="142">
        <v>0</v>
      </c>
      <c r="AT424" s="142">
        <v>0</v>
      </c>
      <c r="AU424" s="142">
        <v>0</v>
      </c>
      <c r="AV424" s="142">
        <v>0</v>
      </c>
      <c r="AW424" s="142">
        <v>0</v>
      </c>
      <c r="AX424" s="142">
        <v>0</v>
      </c>
      <c r="AY424" s="142">
        <v>0</v>
      </c>
      <c r="AZ424" s="142">
        <v>0</v>
      </c>
      <c r="BA424" s="142">
        <v>0</v>
      </c>
    </row>
    <row r="425" spans="1:53" s="243" customFormat="1">
      <c r="A425" s="206" t="s">
        <v>1303</v>
      </c>
      <c r="B425" s="207" t="s">
        <v>1304</v>
      </c>
      <c r="C425" s="232" t="s">
        <v>1305</v>
      </c>
      <c r="D425" s="241"/>
      <c r="E425" s="241"/>
      <c r="F425" s="235">
        <v>24569.34</v>
      </c>
      <c r="G425" s="235">
        <v>18132.189999999999</v>
      </c>
      <c r="H425" s="230">
        <v>6437.1500000000015</v>
      </c>
      <c r="I425" s="231">
        <v>0.35501227375181937</v>
      </c>
      <c r="J425" s="242"/>
      <c r="K425" s="235">
        <v>73708.06</v>
      </c>
      <c r="L425" s="235">
        <v>54396.57</v>
      </c>
      <c r="M425" s="230">
        <v>19311.489999999998</v>
      </c>
      <c r="N425" s="231">
        <v>0.35501300909230121</v>
      </c>
      <c r="O425" s="139"/>
      <c r="P425" s="237"/>
      <c r="Q425" s="235">
        <v>73708.06</v>
      </c>
      <c r="R425" s="235">
        <v>54396.57</v>
      </c>
      <c r="S425" s="230">
        <v>19311.489999999998</v>
      </c>
      <c r="T425" s="231">
        <v>0.35501300909230121</v>
      </c>
      <c r="U425" s="237"/>
      <c r="V425" s="235">
        <v>242412</v>
      </c>
      <c r="W425" s="235">
        <v>221202.28</v>
      </c>
      <c r="X425" s="230">
        <v>21209.72</v>
      </c>
      <c r="Y425" s="225">
        <v>9.588382181232491E-2</v>
      </c>
      <c r="AA425" s="239">
        <v>18533.97</v>
      </c>
      <c r="AB425" s="244"/>
      <c r="AC425" s="235">
        <v>18132.21</v>
      </c>
      <c r="AD425" s="235">
        <v>18132.170000000002</v>
      </c>
      <c r="AE425" s="235">
        <v>18132.189999999999</v>
      </c>
      <c r="AF425" s="235">
        <v>18132.21</v>
      </c>
      <c r="AG425" s="235">
        <v>18132.189999999999</v>
      </c>
      <c r="AH425" s="235">
        <v>18132.2</v>
      </c>
      <c r="AI425" s="235">
        <v>18132.2</v>
      </c>
      <c r="AJ425" s="235">
        <v>18132.18</v>
      </c>
      <c r="AK425" s="235">
        <v>18132.189999999999</v>
      </c>
      <c r="AL425" s="235">
        <v>18132.2</v>
      </c>
      <c r="AM425" s="235">
        <v>18132.2</v>
      </c>
      <c r="AN425" s="235">
        <v>23646.37</v>
      </c>
      <c r="AO425" s="244"/>
      <c r="AP425" s="235">
        <v>24569.360000000001</v>
      </c>
      <c r="AQ425" s="235">
        <v>24569.360000000001</v>
      </c>
      <c r="AR425" s="235">
        <v>24569.34</v>
      </c>
      <c r="AS425" s="235">
        <v>0</v>
      </c>
      <c r="AT425" s="235">
        <v>0</v>
      </c>
      <c r="AU425" s="235">
        <v>0</v>
      </c>
      <c r="AV425" s="235">
        <v>0</v>
      </c>
      <c r="AW425" s="235">
        <v>0</v>
      </c>
      <c r="AX425" s="235">
        <v>0</v>
      </c>
      <c r="AY425" s="235">
        <v>0</v>
      </c>
      <c r="AZ425" s="235">
        <v>0</v>
      </c>
      <c r="BA425" s="235">
        <v>0</v>
      </c>
    </row>
    <row r="426" spans="1:53" s="243" customFormat="1" ht="0.75" customHeight="1" outlineLevel="2">
      <c r="A426" s="206"/>
      <c r="B426" s="207"/>
      <c r="C426" s="232"/>
      <c r="D426" s="241"/>
      <c r="E426" s="241"/>
      <c r="F426" s="235"/>
      <c r="G426" s="235"/>
      <c r="H426" s="230"/>
      <c r="I426" s="231"/>
      <c r="J426" s="242"/>
      <c r="K426" s="235"/>
      <c r="L426" s="235"/>
      <c r="M426" s="230"/>
      <c r="N426" s="231"/>
      <c r="O426" s="139"/>
      <c r="P426" s="237"/>
      <c r="Q426" s="235"/>
      <c r="R426" s="235"/>
      <c r="S426" s="230"/>
      <c r="T426" s="231"/>
      <c r="U426" s="237"/>
      <c r="V426" s="235"/>
      <c r="W426" s="235"/>
      <c r="X426" s="230"/>
      <c r="Y426" s="225"/>
      <c r="AA426" s="239"/>
      <c r="AB426" s="244"/>
      <c r="AC426" s="235"/>
      <c r="AD426" s="235"/>
      <c r="AE426" s="235"/>
      <c r="AF426" s="235"/>
      <c r="AG426" s="235"/>
      <c r="AH426" s="235"/>
      <c r="AI426" s="235"/>
      <c r="AJ426" s="235"/>
      <c r="AK426" s="235"/>
      <c r="AL426" s="235"/>
      <c r="AM426" s="235"/>
      <c r="AN426" s="235"/>
      <c r="AO426" s="244"/>
      <c r="AP426" s="235"/>
      <c r="AQ426" s="235"/>
      <c r="AR426" s="235"/>
      <c r="AS426" s="235"/>
      <c r="AT426" s="235"/>
      <c r="AU426" s="235"/>
      <c r="AV426" s="235"/>
      <c r="AW426" s="235"/>
      <c r="AX426" s="235"/>
      <c r="AY426" s="235"/>
      <c r="AZ426" s="235"/>
      <c r="BA426" s="235"/>
    </row>
    <row r="427" spans="1:53" s="129" customFormat="1" outlineLevel="2">
      <c r="A427" s="129" t="s">
        <v>1306</v>
      </c>
      <c r="B427" s="130" t="s">
        <v>1307</v>
      </c>
      <c r="C427" s="131" t="s">
        <v>1308</v>
      </c>
      <c r="D427" s="132"/>
      <c r="E427" s="133"/>
      <c r="F427" s="134">
        <v>476877.39</v>
      </c>
      <c r="G427" s="134">
        <v>317877.23</v>
      </c>
      <c r="H427" s="135">
        <v>159000.16000000003</v>
      </c>
      <c r="I427" s="136">
        <v>0.50019361248366245</v>
      </c>
      <c r="J427" s="137"/>
      <c r="K427" s="134">
        <v>1594795.62</v>
      </c>
      <c r="L427" s="134">
        <v>1369265.73</v>
      </c>
      <c r="M427" s="135">
        <v>225529.89000000013</v>
      </c>
      <c r="N427" s="136">
        <v>0.16470863548158773</v>
      </c>
      <c r="O427" s="138"/>
      <c r="P427" s="137"/>
      <c r="Q427" s="134">
        <v>1594795.62</v>
      </c>
      <c r="R427" s="134">
        <v>1369265.73</v>
      </c>
      <c r="S427" s="135">
        <v>225529.89000000013</v>
      </c>
      <c r="T427" s="136">
        <v>0.16470863548158773</v>
      </c>
      <c r="U427" s="137"/>
      <c r="V427" s="134">
        <v>6065261.4900000002</v>
      </c>
      <c r="W427" s="134">
        <v>5952048.4900000002</v>
      </c>
      <c r="X427" s="135">
        <v>113213</v>
      </c>
      <c r="Y427" s="136">
        <v>1.9020846384267275E-2</v>
      </c>
      <c r="Z427" s="139"/>
      <c r="AA427" s="140">
        <v>555472.47</v>
      </c>
      <c r="AB427" s="141"/>
      <c r="AC427" s="142">
        <v>524118.4</v>
      </c>
      <c r="AD427" s="142">
        <v>527270.1</v>
      </c>
      <c r="AE427" s="142">
        <v>317877.23</v>
      </c>
      <c r="AF427" s="142">
        <v>467325.11</v>
      </c>
      <c r="AG427" s="142">
        <v>476726.19</v>
      </c>
      <c r="AH427" s="142">
        <v>482945.38</v>
      </c>
      <c r="AI427" s="142">
        <v>493750.10000000003</v>
      </c>
      <c r="AJ427" s="142">
        <v>502478.71</v>
      </c>
      <c r="AK427" s="142">
        <v>515824.51</v>
      </c>
      <c r="AL427" s="142">
        <v>520225.78</v>
      </c>
      <c r="AM427" s="142">
        <v>531968.05000000005</v>
      </c>
      <c r="AN427" s="142">
        <v>479222.04000000004</v>
      </c>
      <c r="AO427" s="141"/>
      <c r="AP427" s="142">
        <v>554461.92000000004</v>
      </c>
      <c r="AQ427" s="142">
        <v>563456.31000000006</v>
      </c>
      <c r="AR427" s="142">
        <v>476877.39</v>
      </c>
      <c r="AS427" s="142">
        <v>0</v>
      </c>
      <c r="AT427" s="142">
        <v>0</v>
      </c>
      <c r="AU427" s="142">
        <v>0</v>
      </c>
      <c r="AV427" s="142">
        <v>0</v>
      </c>
      <c r="AW427" s="142">
        <v>0</v>
      </c>
      <c r="AX427" s="142">
        <v>0</v>
      </c>
      <c r="AY427" s="142">
        <v>0</v>
      </c>
      <c r="AZ427" s="142">
        <v>0</v>
      </c>
      <c r="BA427" s="142">
        <v>0</v>
      </c>
    </row>
    <row r="428" spans="1:53" s="129" customFormat="1" outlineLevel="2">
      <c r="A428" s="129" t="s">
        <v>1309</v>
      </c>
      <c r="B428" s="130" t="s">
        <v>1310</v>
      </c>
      <c r="C428" s="131" t="s">
        <v>1311</v>
      </c>
      <c r="D428" s="132"/>
      <c r="E428" s="133"/>
      <c r="F428" s="134">
        <v>1694.8500000000001</v>
      </c>
      <c r="G428" s="134">
        <v>0</v>
      </c>
      <c r="H428" s="135">
        <v>1694.8500000000001</v>
      </c>
      <c r="I428" s="136" t="s">
        <v>241</v>
      </c>
      <c r="J428" s="137"/>
      <c r="K428" s="134">
        <v>2724.34</v>
      </c>
      <c r="L428" s="134">
        <v>0</v>
      </c>
      <c r="M428" s="135">
        <v>2724.34</v>
      </c>
      <c r="N428" s="136" t="s">
        <v>241</v>
      </c>
      <c r="O428" s="138"/>
      <c r="P428" s="137"/>
      <c r="Q428" s="134">
        <v>2724.34</v>
      </c>
      <c r="R428" s="134">
        <v>0</v>
      </c>
      <c r="S428" s="135">
        <v>2724.34</v>
      </c>
      <c r="T428" s="136" t="s">
        <v>241</v>
      </c>
      <c r="U428" s="137"/>
      <c r="V428" s="134">
        <v>2724.34</v>
      </c>
      <c r="W428" s="134">
        <v>0</v>
      </c>
      <c r="X428" s="135">
        <v>2724.34</v>
      </c>
      <c r="Y428" s="136" t="s">
        <v>241</v>
      </c>
      <c r="Z428" s="139"/>
      <c r="AA428" s="140">
        <v>0</v>
      </c>
      <c r="AB428" s="141"/>
      <c r="AC428" s="142">
        <v>0</v>
      </c>
      <c r="AD428" s="142">
        <v>0</v>
      </c>
      <c r="AE428" s="142">
        <v>0</v>
      </c>
      <c r="AF428" s="142">
        <v>0</v>
      </c>
      <c r="AG428" s="142">
        <v>0</v>
      </c>
      <c r="AH428" s="142">
        <v>0</v>
      </c>
      <c r="AI428" s="142">
        <v>0</v>
      </c>
      <c r="AJ428" s="142">
        <v>0</v>
      </c>
      <c r="AK428" s="142">
        <v>0</v>
      </c>
      <c r="AL428" s="142">
        <v>0</v>
      </c>
      <c r="AM428" s="142">
        <v>0</v>
      </c>
      <c r="AN428" s="142">
        <v>0</v>
      </c>
      <c r="AO428" s="141"/>
      <c r="AP428" s="142">
        <v>0</v>
      </c>
      <c r="AQ428" s="142">
        <v>1029.49</v>
      </c>
      <c r="AR428" s="142">
        <v>1694.8500000000001</v>
      </c>
      <c r="AS428" s="142">
        <v>0</v>
      </c>
      <c r="AT428" s="142">
        <v>0</v>
      </c>
      <c r="AU428" s="142">
        <v>0</v>
      </c>
      <c r="AV428" s="142">
        <v>0</v>
      </c>
      <c r="AW428" s="142">
        <v>0</v>
      </c>
      <c r="AX428" s="142">
        <v>0</v>
      </c>
      <c r="AY428" s="142">
        <v>0</v>
      </c>
      <c r="AZ428" s="142">
        <v>0</v>
      </c>
      <c r="BA428" s="142">
        <v>0</v>
      </c>
    </row>
    <row r="429" spans="1:53" s="243" customFormat="1">
      <c r="A429" s="206" t="s">
        <v>1312</v>
      </c>
      <c r="B429" s="207" t="s">
        <v>1313</v>
      </c>
      <c r="C429" s="232" t="s">
        <v>1314</v>
      </c>
      <c r="D429" s="241"/>
      <c r="E429" s="241"/>
      <c r="F429" s="235">
        <v>478572.24</v>
      </c>
      <c r="G429" s="235">
        <v>317877.23</v>
      </c>
      <c r="H429" s="230">
        <v>160695.01</v>
      </c>
      <c r="I429" s="231">
        <v>0.50552538789896972</v>
      </c>
      <c r="J429" s="242"/>
      <c r="K429" s="235">
        <v>1597519.9600000002</v>
      </c>
      <c r="L429" s="235">
        <v>1369265.73</v>
      </c>
      <c r="M429" s="230">
        <v>228254.23000000021</v>
      </c>
      <c r="N429" s="231">
        <v>0.1666982711967824</v>
      </c>
      <c r="O429" s="139"/>
      <c r="P429" s="237"/>
      <c r="Q429" s="235">
        <v>1597519.9600000002</v>
      </c>
      <c r="R429" s="235">
        <v>1369265.73</v>
      </c>
      <c r="S429" s="230">
        <v>228254.23000000021</v>
      </c>
      <c r="T429" s="231">
        <v>0.1666982711967824</v>
      </c>
      <c r="U429" s="237" t="s">
        <v>73</v>
      </c>
      <c r="V429" s="235">
        <v>6067985.8300000001</v>
      </c>
      <c r="W429" s="235">
        <v>5952048.4900000002</v>
      </c>
      <c r="X429" s="230">
        <v>115937.33999999985</v>
      </c>
      <c r="Y429" s="225">
        <v>1.9478561069316801E-2</v>
      </c>
      <c r="AA429" s="239">
        <v>555472.47</v>
      </c>
      <c r="AB429" s="244"/>
      <c r="AC429" s="235">
        <v>524118.4</v>
      </c>
      <c r="AD429" s="235">
        <v>527270.1</v>
      </c>
      <c r="AE429" s="235">
        <v>317877.23</v>
      </c>
      <c r="AF429" s="235">
        <v>467325.11</v>
      </c>
      <c r="AG429" s="235">
        <v>476726.19</v>
      </c>
      <c r="AH429" s="235">
        <v>482945.38</v>
      </c>
      <c r="AI429" s="235">
        <v>493750.10000000003</v>
      </c>
      <c r="AJ429" s="235">
        <v>502478.71</v>
      </c>
      <c r="AK429" s="235">
        <v>515824.51</v>
      </c>
      <c r="AL429" s="235">
        <v>520225.78</v>
      </c>
      <c r="AM429" s="235">
        <v>531968.05000000005</v>
      </c>
      <c r="AN429" s="235">
        <v>479222.04000000004</v>
      </c>
      <c r="AO429" s="244"/>
      <c r="AP429" s="235">
        <v>554461.92000000004</v>
      </c>
      <c r="AQ429" s="235">
        <v>564485.80000000005</v>
      </c>
      <c r="AR429" s="235">
        <v>478572.24</v>
      </c>
      <c r="AS429" s="235">
        <v>0</v>
      </c>
      <c r="AT429" s="235">
        <v>0</v>
      </c>
      <c r="AU429" s="235">
        <v>0</v>
      </c>
      <c r="AV429" s="235">
        <v>0</v>
      </c>
      <c r="AW429" s="235">
        <v>0</v>
      </c>
      <c r="AX429" s="235">
        <v>0</v>
      </c>
      <c r="AY429" s="235">
        <v>0</v>
      </c>
      <c r="AZ429" s="235">
        <v>0</v>
      </c>
      <c r="BA429" s="235">
        <v>0</v>
      </c>
    </row>
    <row r="430" spans="1:53" s="243" customFormat="1" ht="0.75" customHeight="1" outlineLevel="2">
      <c r="A430" s="206"/>
      <c r="B430" s="207"/>
      <c r="C430" s="232"/>
      <c r="D430" s="241"/>
      <c r="E430" s="241"/>
      <c r="F430" s="235"/>
      <c r="G430" s="235"/>
      <c r="H430" s="230"/>
      <c r="I430" s="231"/>
      <c r="J430" s="242"/>
      <c r="K430" s="235"/>
      <c r="L430" s="235"/>
      <c r="M430" s="230"/>
      <c r="N430" s="231"/>
      <c r="O430" s="139"/>
      <c r="P430" s="237"/>
      <c r="Q430" s="235"/>
      <c r="R430" s="235"/>
      <c r="S430" s="230"/>
      <c r="T430" s="231"/>
      <c r="U430" s="237"/>
      <c r="V430" s="235"/>
      <c r="W430" s="235"/>
      <c r="X430" s="230"/>
      <c r="Y430" s="225"/>
      <c r="AA430" s="239"/>
      <c r="AB430" s="244"/>
      <c r="AC430" s="235"/>
      <c r="AD430" s="235"/>
      <c r="AE430" s="235"/>
      <c r="AF430" s="235"/>
      <c r="AG430" s="235"/>
      <c r="AH430" s="235"/>
      <c r="AI430" s="235"/>
      <c r="AJ430" s="235"/>
      <c r="AK430" s="235"/>
      <c r="AL430" s="235"/>
      <c r="AM430" s="235"/>
      <c r="AN430" s="235"/>
      <c r="AO430" s="244"/>
      <c r="AP430" s="235"/>
      <c r="AQ430" s="235"/>
      <c r="AR430" s="235"/>
      <c r="AS430" s="235"/>
      <c r="AT430" s="235"/>
      <c r="AU430" s="235"/>
      <c r="AV430" s="235"/>
      <c r="AW430" s="235"/>
      <c r="AX430" s="235"/>
      <c r="AY430" s="235"/>
      <c r="AZ430" s="235"/>
      <c r="BA430" s="235"/>
    </row>
    <row r="431" spans="1:53" s="129" customFormat="1" outlineLevel="2">
      <c r="A431" s="129" t="s">
        <v>1315</v>
      </c>
      <c r="B431" s="130" t="s">
        <v>1316</v>
      </c>
      <c r="C431" s="131" t="s">
        <v>1317</v>
      </c>
      <c r="D431" s="132"/>
      <c r="E431" s="133"/>
      <c r="F431" s="134">
        <v>3218</v>
      </c>
      <c r="G431" s="134">
        <v>3218</v>
      </c>
      <c r="H431" s="135">
        <v>0</v>
      </c>
      <c r="I431" s="136">
        <v>0</v>
      </c>
      <c r="J431" s="137"/>
      <c r="K431" s="134">
        <v>9654</v>
      </c>
      <c r="L431" s="134">
        <v>9654</v>
      </c>
      <c r="M431" s="135">
        <v>0</v>
      </c>
      <c r="N431" s="136">
        <v>0</v>
      </c>
      <c r="O431" s="138"/>
      <c r="P431" s="137"/>
      <c r="Q431" s="134">
        <v>9654</v>
      </c>
      <c r="R431" s="134">
        <v>9654</v>
      </c>
      <c r="S431" s="135">
        <v>0</v>
      </c>
      <c r="T431" s="136">
        <v>0</v>
      </c>
      <c r="U431" s="137"/>
      <c r="V431" s="134">
        <v>38616</v>
      </c>
      <c r="W431" s="134">
        <v>38616</v>
      </c>
      <c r="X431" s="135">
        <v>0</v>
      </c>
      <c r="Y431" s="136">
        <v>0</v>
      </c>
      <c r="Z431" s="139"/>
      <c r="AA431" s="140">
        <v>3218</v>
      </c>
      <c r="AB431" s="141"/>
      <c r="AC431" s="142">
        <v>3218</v>
      </c>
      <c r="AD431" s="142">
        <v>3218</v>
      </c>
      <c r="AE431" s="142">
        <v>3218</v>
      </c>
      <c r="AF431" s="142">
        <v>3218</v>
      </c>
      <c r="AG431" s="142">
        <v>3218</v>
      </c>
      <c r="AH431" s="142">
        <v>3218</v>
      </c>
      <c r="AI431" s="142">
        <v>3218</v>
      </c>
      <c r="AJ431" s="142">
        <v>3218</v>
      </c>
      <c r="AK431" s="142">
        <v>3218</v>
      </c>
      <c r="AL431" s="142">
        <v>3218</v>
      </c>
      <c r="AM431" s="142">
        <v>3218</v>
      </c>
      <c r="AN431" s="142">
        <v>3218</v>
      </c>
      <c r="AO431" s="141"/>
      <c r="AP431" s="142">
        <v>3218</v>
      </c>
      <c r="AQ431" s="142">
        <v>3218</v>
      </c>
      <c r="AR431" s="142">
        <v>3218</v>
      </c>
      <c r="AS431" s="142">
        <v>0</v>
      </c>
      <c r="AT431" s="142">
        <v>0</v>
      </c>
      <c r="AU431" s="142">
        <v>0</v>
      </c>
      <c r="AV431" s="142">
        <v>0</v>
      </c>
      <c r="AW431" s="142">
        <v>0</v>
      </c>
      <c r="AX431" s="142">
        <v>0</v>
      </c>
      <c r="AY431" s="142">
        <v>0</v>
      </c>
      <c r="AZ431" s="142">
        <v>0</v>
      </c>
      <c r="BA431" s="142">
        <v>0</v>
      </c>
    </row>
    <row r="432" spans="1:53" s="243" customFormat="1">
      <c r="A432" s="206" t="s">
        <v>1318</v>
      </c>
      <c r="B432" s="207" t="s">
        <v>1319</v>
      </c>
      <c r="C432" s="232" t="s">
        <v>1320</v>
      </c>
      <c r="D432" s="241"/>
      <c r="E432" s="241"/>
      <c r="F432" s="235">
        <v>3218</v>
      </c>
      <c r="G432" s="235">
        <v>3218</v>
      </c>
      <c r="H432" s="230">
        <v>0</v>
      </c>
      <c r="I432" s="231">
        <v>0</v>
      </c>
      <c r="J432" s="242"/>
      <c r="K432" s="235">
        <v>9654</v>
      </c>
      <c r="L432" s="235">
        <v>9654</v>
      </c>
      <c r="M432" s="230">
        <v>0</v>
      </c>
      <c r="N432" s="231">
        <v>0</v>
      </c>
      <c r="O432" s="139"/>
      <c r="P432" s="237"/>
      <c r="Q432" s="235">
        <v>9654</v>
      </c>
      <c r="R432" s="235">
        <v>9654</v>
      </c>
      <c r="S432" s="230">
        <v>0</v>
      </c>
      <c r="T432" s="231">
        <v>0</v>
      </c>
      <c r="U432" s="237" t="s">
        <v>73</v>
      </c>
      <c r="V432" s="235">
        <v>38616</v>
      </c>
      <c r="W432" s="235">
        <v>38616</v>
      </c>
      <c r="X432" s="230">
        <v>0</v>
      </c>
      <c r="Y432" s="225">
        <v>0</v>
      </c>
      <c r="AA432" s="239">
        <v>3218</v>
      </c>
      <c r="AB432" s="244"/>
      <c r="AC432" s="235">
        <v>3218</v>
      </c>
      <c r="AD432" s="235">
        <v>3218</v>
      </c>
      <c r="AE432" s="235">
        <v>3218</v>
      </c>
      <c r="AF432" s="235">
        <v>3218</v>
      </c>
      <c r="AG432" s="235">
        <v>3218</v>
      </c>
      <c r="AH432" s="235">
        <v>3218</v>
      </c>
      <c r="AI432" s="235">
        <v>3218</v>
      </c>
      <c r="AJ432" s="235">
        <v>3218</v>
      </c>
      <c r="AK432" s="235">
        <v>3218</v>
      </c>
      <c r="AL432" s="235">
        <v>3218</v>
      </c>
      <c r="AM432" s="235">
        <v>3218</v>
      </c>
      <c r="AN432" s="235">
        <v>3218</v>
      </c>
      <c r="AO432" s="244"/>
      <c r="AP432" s="235">
        <v>3218</v>
      </c>
      <c r="AQ432" s="235">
        <v>3218</v>
      </c>
      <c r="AR432" s="235">
        <v>3218</v>
      </c>
      <c r="AS432" s="235">
        <v>0</v>
      </c>
      <c r="AT432" s="235">
        <v>0</v>
      </c>
      <c r="AU432" s="235">
        <v>0</v>
      </c>
      <c r="AV432" s="235">
        <v>0</v>
      </c>
      <c r="AW432" s="235">
        <v>0</v>
      </c>
      <c r="AX432" s="235">
        <v>0</v>
      </c>
      <c r="AY432" s="235">
        <v>0</v>
      </c>
      <c r="AZ432" s="235">
        <v>0</v>
      </c>
      <c r="BA432" s="235">
        <v>0</v>
      </c>
    </row>
    <row r="433" spans="1:53" s="243" customFormat="1" ht="0.75" customHeight="1" outlineLevel="1">
      <c r="A433" s="206"/>
      <c r="B433" s="207"/>
      <c r="C433" s="232"/>
      <c r="D433" s="241"/>
      <c r="E433" s="241"/>
      <c r="F433" s="235"/>
      <c r="G433" s="235"/>
      <c r="H433" s="230"/>
      <c r="I433" s="231"/>
      <c r="J433" s="242"/>
      <c r="K433" s="235"/>
      <c r="L433" s="235"/>
      <c r="M433" s="230"/>
      <c r="N433" s="231"/>
      <c r="O433" s="139"/>
      <c r="P433" s="237"/>
      <c r="Q433" s="235"/>
      <c r="R433" s="235"/>
      <c r="S433" s="230"/>
      <c r="T433" s="231"/>
      <c r="U433" s="237"/>
      <c r="V433" s="235"/>
      <c r="W433" s="235"/>
      <c r="X433" s="230"/>
      <c r="Y433" s="225"/>
      <c r="AA433" s="239"/>
      <c r="AB433" s="244"/>
      <c r="AC433" s="235"/>
      <c r="AD433" s="235"/>
      <c r="AE433" s="235"/>
      <c r="AF433" s="235"/>
      <c r="AG433" s="235"/>
      <c r="AH433" s="235"/>
      <c r="AI433" s="235"/>
      <c r="AJ433" s="235"/>
      <c r="AK433" s="235"/>
      <c r="AL433" s="235"/>
      <c r="AM433" s="235"/>
      <c r="AN433" s="235"/>
      <c r="AO433" s="244"/>
      <c r="AP433" s="235"/>
      <c r="AQ433" s="235"/>
      <c r="AR433" s="235"/>
      <c r="AS433" s="235"/>
      <c r="AT433" s="235"/>
      <c r="AU433" s="235"/>
      <c r="AV433" s="235"/>
      <c r="AW433" s="235"/>
      <c r="AX433" s="235"/>
      <c r="AY433" s="235"/>
      <c r="AZ433" s="235"/>
      <c r="BA433" s="235"/>
    </row>
    <row r="434" spans="1:53" s="243" customFormat="1">
      <c r="A434" s="206" t="s">
        <v>1321</v>
      </c>
      <c r="B434" s="207" t="s">
        <v>1322</v>
      </c>
      <c r="C434" s="232" t="s">
        <v>1323</v>
      </c>
      <c r="D434" s="241"/>
      <c r="E434" s="241"/>
      <c r="F434" s="235">
        <v>0</v>
      </c>
      <c r="G434" s="235">
        <v>0</v>
      </c>
      <c r="H434" s="230">
        <v>0</v>
      </c>
      <c r="I434" s="231">
        <v>0</v>
      </c>
      <c r="J434" s="242"/>
      <c r="K434" s="235">
        <v>0</v>
      </c>
      <c r="L434" s="235">
        <v>0</v>
      </c>
      <c r="M434" s="230">
        <v>0</v>
      </c>
      <c r="N434" s="231">
        <v>0</v>
      </c>
      <c r="O434" s="139"/>
      <c r="P434" s="237"/>
      <c r="Q434" s="235">
        <v>0</v>
      </c>
      <c r="R434" s="235">
        <v>0</v>
      </c>
      <c r="S434" s="230">
        <v>0</v>
      </c>
      <c r="T434" s="231">
        <v>0</v>
      </c>
      <c r="U434" s="237" t="s">
        <v>73</v>
      </c>
      <c r="V434" s="235">
        <v>0</v>
      </c>
      <c r="W434" s="235">
        <v>0</v>
      </c>
      <c r="X434" s="230">
        <v>0</v>
      </c>
      <c r="Y434" s="225">
        <v>0</v>
      </c>
      <c r="AA434" s="239">
        <v>0</v>
      </c>
      <c r="AB434" s="244"/>
      <c r="AC434" s="235">
        <v>0</v>
      </c>
      <c r="AD434" s="235">
        <v>0</v>
      </c>
      <c r="AE434" s="235">
        <v>0</v>
      </c>
      <c r="AF434" s="235">
        <v>0</v>
      </c>
      <c r="AG434" s="235">
        <v>0</v>
      </c>
      <c r="AH434" s="235">
        <v>0</v>
      </c>
      <c r="AI434" s="235">
        <v>0</v>
      </c>
      <c r="AJ434" s="235">
        <v>0</v>
      </c>
      <c r="AK434" s="235">
        <v>0</v>
      </c>
      <c r="AL434" s="235">
        <v>0</v>
      </c>
      <c r="AM434" s="235">
        <v>0</v>
      </c>
      <c r="AN434" s="235">
        <v>0</v>
      </c>
      <c r="AO434" s="244"/>
      <c r="AP434" s="235">
        <v>0</v>
      </c>
      <c r="AQ434" s="235">
        <v>0</v>
      </c>
      <c r="AR434" s="235">
        <v>0</v>
      </c>
      <c r="AS434" s="235">
        <v>0</v>
      </c>
      <c r="AT434" s="235">
        <v>0</v>
      </c>
      <c r="AU434" s="235">
        <v>0</v>
      </c>
      <c r="AV434" s="235">
        <v>0</v>
      </c>
      <c r="AW434" s="235">
        <v>0</v>
      </c>
      <c r="AX434" s="235">
        <v>0</v>
      </c>
      <c r="AY434" s="235">
        <v>0</v>
      </c>
      <c r="AZ434" s="235">
        <v>0</v>
      </c>
      <c r="BA434" s="235">
        <v>0</v>
      </c>
    </row>
    <row r="435" spans="1:53" s="243" customFormat="1" ht="0.75" customHeight="1" outlineLevel="2">
      <c r="A435" s="206"/>
      <c r="B435" s="207"/>
      <c r="C435" s="232"/>
      <c r="D435" s="241"/>
      <c r="E435" s="241"/>
      <c r="F435" s="235"/>
      <c r="G435" s="235"/>
      <c r="H435" s="230"/>
      <c r="I435" s="231"/>
      <c r="J435" s="242"/>
      <c r="K435" s="235"/>
      <c r="L435" s="235"/>
      <c r="M435" s="230"/>
      <c r="N435" s="231"/>
      <c r="O435" s="139"/>
      <c r="P435" s="237"/>
      <c r="Q435" s="235"/>
      <c r="R435" s="235"/>
      <c r="S435" s="230"/>
      <c r="T435" s="231"/>
      <c r="U435" s="237"/>
      <c r="V435" s="235"/>
      <c r="W435" s="235"/>
      <c r="X435" s="230"/>
      <c r="Y435" s="225"/>
      <c r="AA435" s="239"/>
      <c r="AB435" s="244"/>
      <c r="AC435" s="235"/>
      <c r="AD435" s="235"/>
      <c r="AE435" s="235"/>
      <c r="AF435" s="235"/>
      <c r="AG435" s="235"/>
      <c r="AH435" s="235"/>
      <c r="AI435" s="235"/>
      <c r="AJ435" s="235"/>
      <c r="AK435" s="235"/>
      <c r="AL435" s="235"/>
      <c r="AM435" s="235"/>
      <c r="AN435" s="235"/>
      <c r="AO435" s="244"/>
      <c r="AP435" s="235"/>
      <c r="AQ435" s="235"/>
      <c r="AR435" s="235"/>
      <c r="AS435" s="235"/>
      <c r="AT435" s="235"/>
      <c r="AU435" s="235"/>
      <c r="AV435" s="235"/>
      <c r="AW435" s="235"/>
      <c r="AX435" s="235"/>
      <c r="AY435" s="235"/>
      <c r="AZ435" s="235"/>
      <c r="BA435" s="235"/>
    </row>
    <row r="436" spans="1:53" s="243" customFormat="1">
      <c r="A436" s="206"/>
      <c r="B436" s="207" t="s">
        <v>1324</v>
      </c>
      <c r="C436" s="232" t="s">
        <v>1325</v>
      </c>
      <c r="D436" s="241"/>
      <c r="E436" s="241"/>
      <c r="F436" s="235"/>
      <c r="G436" s="235"/>
      <c r="H436" s="230">
        <v>0</v>
      </c>
      <c r="I436" s="231">
        <v>0</v>
      </c>
      <c r="J436" s="242"/>
      <c r="K436" s="235"/>
      <c r="L436" s="235"/>
      <c r="M436" s="230">
        <v>0</v>
      </c>
      <c r="N436" s="231">
        <v>0</v>
      </c>
      <c r="O436" s="139"/>
      <c r="P436" s="237"/>
      <c r="Q436" s="235"/>
      <c r="R436" s="235"/>
      <c r="S436" s="230">
        <v>0</v>
      </c>
      <c r="T436" s="231">
        <v>0</v>
      </c>
      <c r="U436" s="237" t="s">
        <v>73</v>
      </c>
      <c r="V436" s="235"/>
      <c r="W436" s="235"/>
      <c r="X436" s="230">
        <v>0</v>
      </c>
      <c r="Y436" s="225">
        <v>0</v>
      </c>
      <c r="AA436" s="239"/>
      <c r="AB436" s="244"/>
      <c r="AC436" s="235"/>
      <c r="AD436" s="235"/>
      <c r="AE436" s="235"/>
      <c r="AF436" s="235"/>
      <c r="AG436" s="235"/>
      <c r="AH436" s="235"/>
      <c r="AI436" s="235"/>
      <c r="AJ436" s="235"/>
      <c r="AK436" s="235"/>
      <c r="AL436" s="235"/>
      <c r="AM436" s="235"/>
      <c r="AN436" s="235"/>
      <c r="AO436" s="244"/>
      <c r="AP436" s="235"/>
      <c r="AQ436" s="235"/>
      <c r="AR436" s="235"/>
      <c r="AS436" s="235"/>
      <c r="AT436" s="235"/>
      <c r="AU436" s="235"/>
      <c r="AV436" s="235"/>
      <c r="AW436" s="235"/>
      <c r="AX436" s="235"/>
      <c r="AY436" s="235"/>
      <c r="AZ436" s="235"/>
      <c r="BA436" s="235"/>
    </row>
    <row r="437" spans="1:53" s="243" customFormat="1" ht="0.75" customHeight="1" outlineLevel="2">
      <c r="A437" s="206"/>
      <c r="B437" s="207"/>
      <c r="C437" s="232"/>
      <c r="D437" s="241"/>
      <c r="E437" s="241"/>
      <c r="F437" s="235"/>
      <c r="G437" s="235"/>
      <c r="H437" s="230"/>
      <c r="I437" s="231"/>
      <c r="J437" s="242"/>
      <c r="K437" s="235"/>
      <c r="L437" s="235"/>
      <c r="M437" s="230"/>
      <c r="N437" s="231"/>
      <c r="O437" s="139"/>
      <c r="P437" s="237"/>
      <c r="Q437" s="235"/>
      <c r="R437" s="235"/>
      <c r="S437" s="230"/>
      <c r="T437" s="231"/>
      <c r="U437" s="237"/>
      <c r="V437" s="235"/>
      <c r="W437" s="235"/>
      <c r="X437" s="230"/>
      <c r="Y437" s="225"/>
      <c r="AA437" s="239"/>
      <c r="AB437" s="244"/>
      <c r="AC437" s="235"/>
      <c r="AD437" s="235"/>
      <c r="AE437" s="235"/>
      <c r="AF437" s="235"/>
      <c r="AG437" s="235"/>
      <c r="AH437" s="235"/>
      <c r="AI437" s="235"/>
      <c r="AJ437" s="235"/>
      <c r="AK437" s="235"/>
      <c r="AL437" s="235"/>
      <c r="AM437" s="235"/>
      <c r="AN437" s="235"/>
      <c r="AO437" s="244"/>
      <c r="AP437" s="235"/>
      <c r="AQ437" s="235"/>
      <c r="AR437" s="235"/>
      <c r="AS437" s="235"/>
      <c r="AT437" s="235"/>
      <c r="AU437" s="235"/>
      <c r="AV437" s="235"/>
      <c r="AW437" s="235"/>
      <c r="AX437" s="235"/>
      <c r="AY437" s="235"/>
      <c r="AZ437" s="235"/>
      <c r="BA437" s="235"/>
    </row>
    <row r="438" spans="1:53" s="129" customFormat="1" outlineLevel="2">
      <c r="A438" s="129" t="s">
        <v>1326</v>
      </c>
      <c r="B438" s="130" t="s">
        <v>1327</v>
      </c>
      <c r="C438" s="131" t="s">
        <v>1328</v>
      </c>
      <c r="D438" s="132"/>
      <c r="E438" s="133"/>
      <c r="F438" s="134">
        <v>0</v>
      </c>
      <c r="G438" s="134">
        <v>11436.87</v>
      </c>
      <c r="H438" s="135">
        <v>-11436.87</v>
      </c>
      <c r="I438" s="136" t="s">
        <v>241</v>
      </c>
      <c r="J438" s="137"/>
      <c r="K438" s="134">
        <v>0</v>
      </c>
      <c r="L438" s="134">
        <v>34310.61</v>
      </c>
      <c r="M438" s="135">
        <v>-34310.61</v>
      </c>
      <c r="N438" s="136" t="s">
        <v>241</v>
      </c>
      <c r="O438" s="138"/>
      <c r="P438" s="137"/>
      <c r="Q438" s="134">
        <v>0</v>
      </c>
      <c r="R438" s="134">
        <v>34310.61</v>
      </c>
      <c r="S438" s="135">
        <v>-34310.61</v>
      </c>
      <c r="T438" s="136" t="s">
        <v>241</v>
      </c>
      <c r="U438" s="137"/>
      <c r="V438" s="134">
        <v>102931.94</v>
      </c>
      <c r="W438" s="134">
        <v>137242.44</v>
      </c>
      <c r="X438" s="135">
        <v>-34310.5</v>
      </c>
      <c r="Y438" s="136">
        <v>-0.24999919849865682</v>
      </c>
      <c r="Z438" s="139"/>
      <c r="AA438" s="140">
        <v>11436.87</v>
      </c>
      <c r="AB438" s="141"/>
      <c r="AC438" s="142">
        <v>11436.87</v>
      </c>
      <c r="AD438" s="142">
        <v>11436.87</v>
      </c>
      <c r="AE438" s="142">
        <v>11436.87</v>
      </c>
      <c r="AF438" s="142">
        <v>11436.87</v>
      </c>
      <c r="AG438" s="142">
        <v>11436.87</v>
      </c>
      <c r="AH438" s="142">
        <v>0</v>
      </c>
      <c r="AI438" s="142">
        <v>22873.74</v>
      </c>
      <c r="AJ438" s="142">
        <v>11436.87</v>
      </c>
      <c r="AK438" s="142">
        <v>11436.87</v>
      </c>
      <c r="AL438" s="142">
        <v>11436.87</v>
      </c>
      <c r="AM438" s="142">
        <v>11436.87</v>
      </c>
      <c r="AN438" s="142">
        <v>11436.98</v>
      </c>
      <c r="AO438" s="141"/>
      <c r="AP438" s="142">
        <v>0</v>
      </c>
      <c r="AQ438" s="142">
        <v>0</v>
      </c>
      <c r="AR438" s="142">
        <v>0</v>
      </c>
      <c r="AS438" s="142">
        <v>0</v>
      </c>
      <c r="AT438" s="142">
        <v>0</v>
      </c>
      <c r="AU438" s="142">
        <v>0</v>
      </c>
      <c r="AV438" s="142">
        <v>0</v>
      </c>
      <c r="AW438" s="142">
        <v>0</v>
      </c>
      <c r="AX438" s="142">
        <v>0</v>
      </c>
      <c r="AY438" s="142">
        <v>0</v>
      </c>
      <c r="AZ438" s="142">
        <v>0</v>
      </c>
      <c r="BA438" s="142">
        <v>0</v>
      </c>
    </row>
    <row r="439" spans="1:53" s="129" customFormat="1" outlineLevel="2">
      <c r="A439" s="129" t="s">
        <v>1329</v>
      </c>
      <c r="B439" s="130" t="s">
        <v>1330</v>
      </c>
      <c r="C439" s="131" t="s">
        <v>1331</v>
      </c>
      <c r="D439" s="132"/>
      <c r="E439" s="133"/>
      <c r="F439" s="134">
        <v>422540.91000000003</v>
      </c>
      <c r="G439" s="134">
        <v>782930.83</v>
      </c>
      <c r="H439" s="135">
        <v>-360389.91999999993</v>
      </c>
      <c r="I439" s="136">
        <v>-0.46030876060915871</v>
      </c>
      <c r="J439" s="137"/>
      <c r="K439" s="134">
        <v>1918186.67</v>
      </c>
      <c r="L439" s="134">
        <v>2191980.64</v>
      </c>
      <c r="M439" s="135">
        <v>-273793.9700000002</v>
      </c>
      <c r="N439" s="136">
        <v>-0.12490711140587454</v>
      </c>
      <c r="O439" s="138"/>
      <c r="P439" s="137"/>
      <c r="Q439" s="134">
        <v>1918186.67</v>
      </c>
      <c r="R439" s="134">
        <v>2191980.64</v>
      </c>
      <c r="S439" s="135">
        <v>-273793.9700000002</v>
      </c>
      <c r="T439" s="136">
        <v>-0.12490711140587454</v>
      </c>
      <c r="U439" s="137"/>
      <c r="V439" s="134">
        <v>6189686.3200000003</v>
      </c>
      <c r="W439" s="134">
        <v>7209152.9900000002</v>
      </c>
      <c r="X439" s="135">
        <v>-1019466.6699999999</v>
      </c>
      <c r="Y439" s="136">
        <v>-0.14141282220173829</v>
      </c>
      <c r="Z439" s="139"/>
      <c r="AA439" s="140">
        <v>563586.93000000005</v>
      </c>
      <c r="AB439" s="141"/>
      <c r="AC439" s="142">
        <v>921392.98</v>
      </c>
      <c r="AD439" s="142">
        <v>487656.83</v>
      </c>
      <c r="AE439" s="142">
        <v>782930.83</v>
      </c>
      <c r="AF439" s="142">
        <v>195845.97</v>
      </c>
      <c r="AG439" s="142">
        <v>383264.49</v>
      </c>
      <c r="AH439" s="142">
        <v>354164.67</v>
      </c>
      <c r="AI439" s="142">
        <v>562180.38</v>
      </c>
      <c r="AJ439" s="142">
        <v>507522.02</v>
      </c>
      <c r="AK439" s="142">
        <v>409837.27</v>
      </c>
      <c r="AL439" s="142">
        <v>359480.58</v>
      </c>
      <c r="AM439" s="142">
        <v>673532.05</v>
      </c>
      <c r="AN439" s="142">
        <v>825672.22</v>
      </c>
      <c r="AO439" s="141"/>
      <c r="AP439" s="142">
        <v>777367.49</v>
      </c>
      <c r="AQ439" s="142">
        <v>718278.27</v>
      </c>
      <c r="AR439" s="142">
        <v>422540.91000000003</v>
      </c>
      <c r="AS439" s="142">
        <v>0</v>
      </c>
      <c r="AT439" s="142">
        <v>0</v>
      </c>
      <c r="AU439" s="142">
        <v>0</v>
      </c>
      <c r="AV439" s="142">
        <v>0</v>
      </c>
      <c r="AW439" s="142">
        <v>0</v>
      </c>
      <c r="AX439" s="142">
        <v>0</v>
      </c>
      <c r="AY439" s="142">
        <v>0</v>
      </c>
      <c r="AZ439" s="142">
        <v>0</v>
      </c>
      <c r="BA439" s="142">
        <v>0</v>
      </c>
    </row>
    <row r="440" spans="1:53" s="243" customFormat="1">
      <c r="A440" s="206" t="s">
        <v>1332</v>
      </c>
      <c r="B440" s="207" t="s">
        <v>1333</v>
      </c>
      <c r="C440" s="232" t="s">
        <v>1334</v>
      </c>
      <c r="D440" s="241"/>
      <c r="E440" s="241"/>
      <c r="F440" s="235">
        <v>422540.91000000003</v>
      </c>
      <c r="G440" s="235">
        <v>794367.7</v>
      </c>
      <c r="H440" s="230">
        <v>-371826.78999999992</v>
      </c>
      <c r="I440" s="231">
        <v>-0.46807893875846152</v>
      </c>
      <c r="J440" s="242"/>
      <c r="K440" s="235">
        <v>1918186.67</v>
      </c>
      <c r="L440" s="235">
        <v>2226291.25</v>
      </c>
      <c r="M440" s="230">
        <v>-308104.58000000007</v>
      </c>
      <c r="N440" s="231">
        <v>-0.13839365357070871</v>
      </c>
      <c r="O440" s="139"/>
      <c r="P440" s="237"/>
      <c r="Q440" s="235">
        <v>1918186.67</v>
      </c>
      <c r="R440" s="235">
        <v>2226291.25</v>
      </c>
      <c r="S440" s="230">
        <v>-308104.58000000007</v>
      </c>
      <c r="T440" s="231">
        <v>-0.13839365357070871</v>
      </c>
      <c r="U440" s="237"/>
      <c r="V440" s="235">
        <v>6292618.2600000007</v>
      </c>
      <c r="W440" s="235">
        <v>7346395.4299999997</v>
      </c>
      <c r="X440" s="230">
        <v>-1053777.169999999</v>
      </c>
      <c r="Y440" s="225">
        <v>-0.14344138973199799</v>
      </c>
      <c r="AA440" s="239">
        <v>575023.80000000005</v>
      </c>
      <c r="AB440" s="244"/>
      <c r="AC440" s="235">
        <v>932829.85</v>
      </c>
      <c r="AD440" s="235">
        <v>499093.7</v>
      </c>
      <c r="AE440" s="235">
        <v>794367.7</v>
      </c>
      <c r="AF440" s="235">
        <v>207282.84</v>
      </c>
      <c r="AG440" s="235">
        <v>394701.36</v>
      </c>
      <c r="AH440" s="235">
        <v>354164.67</v>
      </c>
      <c r="AI440" s="235">
        <v>585054.12</v>
      </c>
      <c r="AJ440" s="235">
        <v>518958.89</v>
      </c>
      <c r="AK440" s="235">
        <v>421274.14</v>
      </c>
      <c r="AL440" s="235">
        <v>370917.45</v>
      </c>
      <c r="AM440" s="235">
        <v>684968.92</v>
      </c>
      <c r="AN440" s="235">
        <v>837109.2</v>
      </c>
      <c r="AO440" s="244"/>
      <c r="AP440" s="235">
        <v>777367.49</v>
      </c>
      <c r="AQ440" s="235">
        <v>718278.27</v>
      </c>
      <c r="AR440" s="235">
        <v>422540.91000000003</v>
      </c>
      <c r="AS440" s="235">
        <v>0</v>
      </c>
      <c r="AT440" s="235">
        <v>0</v>
      </c>
      <c r="AU440" s="235">
        <v>0</v>
      </c>
      <c r="AV440" s="235">
        <v>0</v>
      </c>
      <c r="AW440" s="235">
        <v>0</v>
      </c>
      <c r="AX440" s="235">
        <v>0</v>
      </c>
      <c r="AY440" s="235">
        <v>0</v>
      </c>
      <c r="AZ440" s="235">
        <v>0</v>
      </c>
      <c r="BA440" s="235">
        <v>0</v>
      </c>
    </row>
    <row r="441" spans="1:53" s="243" customFormat="1" ht="0.75" customHeight="1" outlineLevel="2">
      <c r="A441" s="206"/>
      <c r="B441" s="207"/>
      <c r="C441" s="232"/>
      <c r="D441" s="241"/>
      <c r="E441" s="241"/>
      <c r="F441" s="235"/>
      <c r="G441" s="235"/>
      <c r="H441" s="230"/>
      <c r="I441" s="231"/>
      <c r="J441" s="242"/>
      <c r="K441" s="235"/>
      <c r="L441" s="235"/>
      <c r="M441" s="230"/>
      <c r="N441" s="231"/>
      <c r="O441" s="139"/>
      <c r="P441" s="237"/>
      <c r="Q441" s="235"/>
      <c r="R441" s="235"/>
      <c r="S441" s="230"/>
      <c r="T441" s="231"/>
      <c r="U441" s="237"/>
      <c r="V441" s="235"/>
      <c r="W441" s="235"/>
      <c r="X441" s="230"/>
      <c r="Y441" s="225"/>
      <c r="AA441" s="239"/>
      <c r="AB441" s="244"/>
      <c r="AC441" s="235"/>
      <c r="AD441" s="235"/>
      <c r="AE441" s="235"/>
      <c r="AF441" s="235"/>
      <c r="AG441" s="235"/>
      <c r="AH441" s="235"/>
      <c r="AI441" s="235"/>
      <c r="AJ441" s="235"/>
      <c r="AK441" s="235"/>
      <c r="AL441" s="235"/>
      <c r="AM441" s="235"/>
      <c r="AN441" s="235"/>
      <c r="AO441" s="244"/>
      <c r="AP441" s="235"/>
      <c r="AQ441" s="235"/>
      <c r="AR441" s="235"/>
      <c r="AS441" s="235"/>
      <c r="AT441" s="235"/>
      <c r="AU441" s="235"/>
      <c r="AV441" s="235"/>
      <c r="AW441" s="235"/>
      <c r="AX441" s="235"/>
      <c r="AY441" s="235"/>
      <c r="AZ441" s="235"/>
      <c r="BA441" s="235"/>
    </row>
    <row r="442" spans="1:53" s="243" customFormat="1">
      <c r="A442" s="206" t="s">
        <v>1335</v>
      </c>
      <c r="B442" s="207" t="s">
        <v>1336</v>
      </c>
      <c r="C442" s="232" t="s">
        <v>1337</v>
      </c>
      <c r="D442" s="241"/>
      <c r="E442" s="241"/>
      <c r="F442" s="235">
        <v>0</v>
      </c>
      <c r="G442" s="235">
        <v>0</v>
      </c>
      <c r="H442" s="230">
        <v>0</v>
      </c>
      <c r="I442" s="231">
        <v>0</v>
      </c>
      <c r="J442" s="242"/>
      <c r="K442" s="235">
        <v>0</v>
      </c>
      <c r="L442" s="235">
        <v>0</v>
      </c>
      <c r="M442" s="230">
        <v>0</v>
      </c>
      <c r="N442" s="231">
        <v>0</v>
      </c>
      <c r="O442" s="139"/>
      <c r="P442" s="237"/>
      <c r="Q442" s="235">
        <v>0</v>
      </c>
      <c r="R442" s="235">
        <v>0</v>
      </c>
      <c r="S442" s="230">
        <v>0</v>
      </c>
      <c r="T442" s="231">
        <v>0</v>
      </c>
      <c r="U442" s="237"/>
      <c r="V442" s="235">
        <v>0</v>
      </c>
      <c r="W442" s="235">
        <v>0</v>
      </c>
      <c r="X442" s="230">
        <v>0</v>
      </c>
      <c r="Y442" s="225">
        <v>0</v>
      </c>
      <c r="AA442" s="239">
        <v>0</v>
      </c>
      <c r="AB442" s="244"/>
      <c r="AC442" s="235">
        <v>0</v>
      </c>
      <c r="AD442" s="235">
        <v>0</v>
      </c>
      <c r="AE442" s="235">
        <v>0</v>
      </c>
      <c r="AF442" s="235">
        <v>0</v>
      </c>
      <c r="AG442" s="235">
        <v>0</v>
      </c>
      <c r="AH442" s="235">
        <v>0</v>
      </c>
      <c r="AI442" s="235">
        <v>0</v>
      </c>
      <c r="AJ442" s="235">
        <v>0</v>
      </c>
      <c r="AK442" s="235">
        <v>0</v>
      </c>
      <c r="AL442" s="235">
        <v>0</v>
      </c>
      <c r="AM442" s="235">
        <v>0</v>
      </c>
      <c r="AN442" s="235">
        <v>0</v>
      </c>
      <c r="AO442" s="244"/>
      <c r="AP442" s="235">
        <v>0</v>
      </c>
      <c r="AQ442" s="235">
        <v>0</v>
      </c>
      <c r="AR442" s="235">
        <v>0</v>
      </c>
      <c r="AS442" s="235">
        <v>0</v>
      </c>
      <c r="AT442" s="235">
        <v>0</v>
      </c>
      <c r="AU442" s="235">
        <v>0</v>
      </c>
      <c r="AV442" s="235">
        <v>0</v>
      </c>
      <c r="AW442" s="235">
        <v>0</v>
      </c>
      <c r="AX442" s="235">
        <v>0</v>
      </c>
      <c r="AY442" s="235">
        <v>0</v>
      </c>
      <c r="AZ442" s="235">
        <v>0</v>
      </c>
      <c r="BA442" s="235">
        <v>0</v>
      </c>
    </row>
    <row r="443" spans="1:53" s="243" customFormat="1" ht="0.75" customHeight="1" outlineLevel="2">
      <c r="A443" s="206"/>
      <c r="B443" s="207"/>
      <c r="C443" s="232"/>
      <c r="D443" s="241"/>
      <c r="E443" s="241"/>
      <c r="F443" s="235"/>
      <c r="G443" s="235"/>
      <c r="H443" s="230"/>
      <c r="I443" s="231"/>
      <c r="J443" s="242"/>
      <c r="K443" s="235"/>
      <c r="L443" s="235"/>
      <c r="M443" s="230"/>
      <c r="N443" s="231"/>
      <c r="O443" s="139"/>
      <c r="P443" s="237"/>
      <c r="Q443" s="235"/>
      <c r="R443" s="235"/>
      <c r="S443" s="230"/>
      <c r="T443" s="231"/>
      <c r="U443" s="237"/>
      <c r="V443" s="235"/>
      <c r="W443" s="235"/>
      <c r="X443" s="230"/>
      <c r="Y443" s="225"/>
      <c r="AA443" s="239"/>
      <c r="AB443" s="244"/>
      <c r="AC443" s="235"/>
      <c r="AD443" s="235"/>
      <c r="AE443" s="235"/>
      <c r="AF443" s="235"/>
      <c r="AG443" s="235"/>
      <c r="AH443" s="235"/>
      <c r="AI443" s="235"/>
      <c r="AJ443" s="235"/>
      <c r="AK443" s="235"/>
      <c r="AL443" s="235"/>
      <c r="AM443" s="235"/>
      <c r="AN443" s="235"/>
      <c r="AO443" s="244"/>
      <c r="AP443" s="235"/>
      <c r="AQ443" s="235"/>
      <c r="AR443" s="235"/>
      <c r="AS443" s="235"/>
      <c r="AT443" s="235"/>
      <c r="AU443" s="235"/>
      <c r="AV443" s="235"/>
      <c r="AW443" s="235"/>
      <c r="AX443" s="235"/>
      <c r="AY443" s="235"/>
      <c r="AZ443" s="235"/>
      <c r="BA443" s="235"/>
    </row>
    <row r="444" spans="1:53" s="129" customFormat="1" outlineLevel="2">
      <c r="A444" s="129" t="s">
        <v>1338</v>
      </c>
      <c r="B444" s="130" t="s">
        <v>1339</v>
      </c>
      <c r="C444" s="131" t="s">
        <v>1340</v>
      </c>
      <c r="D444" s="132"/>
      <c r="E444" s="133"/>
      <c r="F444" s="134">
        <v>251288.46</v>
      </c>
      <c r="G444" s="134">
        <v>271373.88</v>
      </c>
      <c r="H444" s="135">
        <v>-20085.420000000013</v>
      </c>
      <c r="I444" s="136">
        <v>-7.401382918650834E-2</v>
      </c>
      <c r="J444" s="137"/>
      <c r="K444" s="134">
        <v>811919.21</v>
      </c>
      <c r="L444" s="134">
        <v>793154.76</v>
      </c>
      <c r="M444" s="135">
        <v>18764.449999999953</v>
      </c>
      <c r="N444" s="136">
        <v>2.3657993302593244E-2</v>
      </c>
      <c r="O444" s="138"/>
      <c r="P444" s="137"/>
      <c r="Q444" s="134">
        <v>811919.21</v>
      </c>
      <c r="R444" s="134">
        <v>793154.76</v>
      </c>
      <c r="S444" s="135">
        <v>18764.449999999953</v>
      </c>
      <c r="T444" s="136">
        <v>2.3657993302593244E-2</v>
      </c>
      <c r="U444" s="137"/>
      <c r="V444" s="134">
        <v>3318967.12</v>
      </c>
      <c r="W444" s="134">
        <v>3261802.4299999997</v>
      </c>
      <c r="X444" s="135">
        <v>57164.69000000041</v>
      </c>
      <c r="Y444" s="136">
        <v>1.7525491266495996E-2</v>
      </c>
      <c r="Z444" s="139"/>
      <c r="AA444" s="140">
        <v>272933.84000000003</v>
      </c>
      <c r="AB444" s="141"/>
      <c r="AC444" s="142">
        <v>261982.30000000002</v>
      </c>
      <c r="AD444" s="142">
        <v>259798.58000000002</v>
      </c>
      <c r="AE444" s="142">
        <v>271373.88</v>
      </c>
      <c r="AF444" s="142">
        <v>318283.5</v>
      </c>
      <c r="AG444" s="142">
        <v>254351.69</v>
      </c>
      <c r="AH444" s="142">
        <v>281315.03000000003</v>
      </c>
      <c r="AI444" s="142">
        <v>259063.46</v>
      </c>
      <c r="AJ444" s="142">
        <v>223457.56</v>
      </c>
      <c r="AK444" s="142">
        <v>314441.94</v>
      </c>
      <c r="AL444" s="142">
        <v>290536.94</v>
      </c>
      <c r="AM444" s="142">
        <v>238904.13</v>
      </c>
      <c r="AN444" s="142">
        <v>326693.66000000003</v>
      </c>
      <c r="AO444" s="141"/>
      <c r="AP444" s="142">
        <v>323858.43</v>
      </c>
      <c r="AQ444" s="142">
        <v>236772.32</v>
      </c>
      <c r="AR444" s="142">
        <v>251288.46</v>
      </c>
      <c r="AS444" s="142">
        <v>-91824.95</v>
      </c>
      <c r="AT444" s="142">
        <v>0</v>
      </c>
      <c r="AU444" s="142">
        <v>0</v>
      </c>
      <c r="AV444" s="142">
        <v>0</v>
      </c>
      <c r="AW444" s="142">
        <v>0</v>
      </c>
      <c r="AX444" s="142">
        <v>0</v>
      </c>
      <c r="AY444" s="142">
        <v>0</v>
      </c>
      <c r="AZ444" s="142">
        <v>0</v>
      </c>
      <c r="BA444" s="142">
        <v>0</v>
      </c>
    </row>
    <row r="445" spans="1:53" s="129" customFormat="1" outlineLevel="2">
      <c r="A445" s="129" t="s">
        <v>1341</v>
      </c>
      <c r="B445" s="130" t="s">
        <v>1342</v>
      </c>
      <c r="C445" s="131" t="s">
        <v>1343</v>
      </c>
      <c r="D445" s="132"/>
      <c r="E445" s="133"/>
      <c r="F445" s="134">
        <v>689.82</v>
      </c>
      <c r="G445" s="134">
        <v>547.05000000000007</v>
      </c>
      <c r="H445" s="135">
        <v>142.76999999999998</v>
      </c>
      <c r="I445" s="136">
        <v>0.26098162873594727</v>
      </c>
      <c r="J445" s="137"/>
      <c r="K445" s="134">
        <v>4998.9800000000005</v>
      </c>
      <c r="L445" s="134">
        <v>5794.31</v>
      </c>
      <c r="M445" s="135">
        <v>-795.32999999999993</v>
      </c>
      <c r="N445" s="136">
        <v>-0.13726051937159039</v>
      </c>
      <c r="O445" s="138"/>
      <c r="P445" s="137"/>
      <c r="Q445" s="134">
        <v>4998.9800000000005</v>
      </c>
      <c r="R445" s="134">
        <v>5794.31</v>
      </c>
      <c r="S445" s="135">
        <v>-795.32999999999993</v>
      </c>
      <c r="T445" s="136">
        <v>-0.13726051937159039</v>
      </c>
      <c r="U445" s="137"/>
      <c r="V445" s="134">
        <v>18638.830000000002</v>
      </c>
      <c r="W445" s="134">
        <v>18842.600000000002</v>
      </c>
      <c r="X445" s="135">
        <v>-203.77000000000044</v>
      </c>
      <c r="Y445" s="136">
        <v>-1.0814324986997571E-2</v>
      </c>
      <c r="Z445" s="139"/>
      <c r="AA445" s="140">
        <v>12204.97</v>
      </c>
      <c r="AB445" s="141"/>
      <c r="AC445" s="142">
        <v>5816.49</v>
      </c>
      <c r="AD445" s="142">
        <v>-569.23</v>
      </c>
      <c r="AE445" s="142">
        <v>547.05000000000007</v>
      </c>
      <c r="AF445" s="142">
        <v>45.550000000000004</v>
      </c>
      <c r="AG445" s="142">
        <v>43.800000000000004</v>
      </c>
      <c r="AH445" s="142">
        <v>219.58</v>
      </c>
      <c r="AI445" s="142">
        <v>133.80000000000001</v>
      </c>
      <c r="AJ445" s="142">
        <v>80.05</v>
      </c>
      <c r="AK445" s="142">
        <v>4.6000000000000005</v>
      </c>
      <c r="AL445" s="142">
        <v>47.77</v>
      </c>
      <c r="AM445" s="142">
        <v>192.28</v>
      </c>
      <c r="AN445" s="142">
        <v>12872.42</v>
      </c>
      <c r="AO445" s="141"/>
      <c r="AP445" s="142">
        <v>4968.3100000000004</v>
      </c>
      <c r="AQ445" s="142">
        <v>-659.15</v>
      </c>
      <c r="AR445" s="142">
        <v>689.82</v>
      </c>
      <c r="AS445" s="142">
        <v>-105.86</v>
      </c>
      <c r="AT445" s="142">
        <v>0</v>
      </c>
      <c r="AU445" s="142">
        <v>0</v>
      </c>
      <c r="AV445" s="142">
        <v>0</v>
      </c>
      <c r="AW445" s="142">
        <v>0</v>
      </c>
      <c r="AX445" s="142">
        <v>0</v>
      </c>
      <c r="AY445" s="142">
        <v>0</v>
      </c>
      <c r="AZ445" s="142">
        <v>0</v>
      </c>
      <c r="BA445" s="142">
        <v>0</v>
      </c>
    </row>
    <row r="446" spans="1:53" s="129" customFormat="1" outlineLevel="2">
      <c r="A446" s="129" t="s">
        <v>1344</v>
      </c>
      <c r="B446" s="130" t="s">
        <v>1345</v>
      </c>
      <c r="C446" s="131" t="s">
        <v>1346</v>
      </c>
      <c r="D446" s="132"/>
      <c r="E446" s="133"/>
      <c r="F446" s="134">
        <v>0</v>
      </c>
      <c r="G446" s="134">
        <v>-107081.01000000001</v>
      </c>
      <c r="H446" s="135">
        <v>107081.01000000001</v>
      </c>
      <c r="I446" s="136" t="s">
        <v>241</v>
      </c>
      <c r="J446" s="137"/>
      <c r="K446" s="134">
        <v>0</v>
      </c>
      <c r="L446" s="134">
        <v>-107081.01000000001</v>
      </c>
      <c r="M446" s="135">
        <v>107081.01000000001</v>
      </c>
      <c r="N446" s="136" t="s">
        <v>241</v>
      </c>
      <c r="O446" s="138"/>
      <c r="P446" s="137"/>
      <c r="Q446" s="134">
        <v>0</v>
      </c>
      <c r="R446" s="134">
        <v>-107081.01000000001</v>
      </c>
      <c r="S446" s="135">
        <v>107081.01000000001</v>
      </c>
      <c r="T446" s="136" t="s">
        <v>241</v>
      </c>
      <c r="U446" s="137"/>
      <c r="V446" s="134">
        <v>211407.6</v>
      </c>
      <c r="W446" s="134">
        <v>789435.14</v>
      </c>
      <c r="X446" s="135">
        <v>-578027.54</v>
      </c>
      <c r="Y446" s="136">
        <v>-0.73220396548347222</v>
      </c>
      <c r="Z446" s="139"/>
      <c r="AA446" s="140">
        <v>0</v>
      </c>
      <c r="AB446" s="141"/>
      <c r="AC446" s="142">
        <v>0</v>
      </c>
      <c r="AD446" s="142">
        <v>0</v>
      </c>
      <c r="AE446" s="142">
        <v>-107081.01000000001</v>
      </c>
      <c r="AF446" s="142">
        <v>165.6</v>
      </c>
      <c r="AG446" s="142">
        <v>211242</v>
      </c>
      <c r="AH446" s="142">
        <v>0</v>
      </c>
      <c r="AI446" s="142">
        <v>0</v>
      </c>
      <c r="AJ446" s="142">
        <v>0</v>
      </c>
      <c r="AK446" s="142">
        <v>0</v>
      </c>
      <c r="AL446" s="142">
        <v>0</v>
      </c>
      <c r="AM446" s="142">
        <v>0</v>
      </c>
      <c r="AN446" s="142">
        <v>0</v>
      </c>
      <c r="AO446" s="141"/>
      <c r="AP446" s="142">
        <v>0</v>
      </c>
      <c r="AQ446" s="142">
        <v>0</v>
      </c>
      <c r="AR446" s="142">
        <v>0</v>
      </c>
      <c r="AS446" s="142">
        <v>0</v>
      </c>
      <c r="AT446" s="142">
        <v>0</v>
      </c>
      <c r="AU446" s="142">
        <v>0</v>
      </c>
      <c r="AV446" s="142">
        <v>0</v>
      </c>
      <c r="AW446" s="142">
        <v>0</v>
      </c>
      <c r="AX446" s="142">
        <v>0</v>
      </c>
      <c r="AY446" s="142">
        <v>0</v>
      </c>
      <c r="AZ446" s="142">
        <v>0</v>
      </c>
      <c r="BA446" s="142">
        <v>0</v>
      </c>
    </row>
    <row r="447" spans="1:53" s="129" customFormat="1" outlineLevel="2">
      <c r="A447" s="129" t="s">
        <v>1347</v>
      </c>
      <c r="B447" s="130" t="s">
        <v>1348</v>
      </c>
      <c r="C447" s="131" t="s">
        <v>1346</v>
      </c>
      <c r="D447" s="132"/>
      <c r="E447" s="133"/>
      <c r="F447" s="134">
        <v>0</v>
      </c>
      <c r="G447" s="134">
        <v>282837</v>
      </c>
      <c r="H447" s="135">
        <v>-282837</v>
      </c>
      <c r="I447" s="136" t="s">
        <v>241</v>
      </c>
      <c r="J447" s="137"/>
      <c r="K447" s="134">
        <v>0</v>
      </c>
      <c r="L447" s="134">
        <v>848511</v>
      </c>
      <c r="M447" s="135">
        <v>-848511</v>
      </c>
      <c r="N447" s="136" t="s">
        <v>241</v>
      </c>
      <c r="O447" s="138"/>
      <c r="P447" s="137"/>
      <c r="Q447" s="134">
        <v>0</v>
      </c>
      <c r="R447" s="134">
        <v>848511</v>
      </c>
      <c r="S447" s="135">
        <v>-848511</v>
      </c>
      <c r="T447" s="136" t="s">
        <v>241</v>
      </c>
      <c r="U447" s="137"/>
      <c r="V447" s="134">
        <v>1572859.65</v>
      </c>
      <c r="W447" s="134">
        <v>10358041.75</v>
      </c>
      <c r="X447" s="135">
        <v>-8785182.0999999996</v>
      </c>
      <c r="Y447" s="136">
        <v>-0.84815086789933047</v>
      </c>
      <c r="Z447" s="139"/>
      <c r="AA447" s="140">
        <v>1150850</v>
      </c>
      <c r="AB447" s="141"/>
      <c r="AC447" s="142">
        <v>282837</v>
      </c>
      <c r="AD447" s="142">
        <v>282837</v>
      </c>
      <c r="AE447" s="142">
        <v>282837</v>
      </c>
      <c r="AF447" s="142">
        <v>282837</v>
      </c>
      <c r="AG447" s="142">
        <v>282837</v>
      </c>
      <c r="AH447" s="142">
        <v>282833.08</v>
      </c>
      <c r="AI447" s="142">
        <v>0</v>
      </c>
      <c r="AJ447" s="142">
        <v>0</v>
      </c>
      <c r="AK447" s="142">
        <v>724201.43</v>
      </c>
      <c r="AL447" s="142">
        <v>151.14000000000001</v>
      </c>
      <c r="AM447" s="142">
        <v>0</v>
      </c>
      <c r="AN447" s="142">
        <v>0</v>
      </c>
      <c r="AO447" s="141"/>
      <c r="AP447" s="142">
        <v>0</v>
      </c>
      <c r="AQ447" s="142">
        <v>0</v>
      </c>
      <c r="AR447" s="142">
        <v>0</v>
      </c>
      <c r="AS447" s="142">
        <v>0</v>
      </c>
      <c r="AT447" s="142">
        <v>0</v>
      </c>
      <c r="AU447" s="142">
        <v>0</v>
      </c>
      <c r="AV447" s="142">
        <v>0</v>
      </c>
      <c r="AW447" s="142">
        <v>0</v>
      </c>
      <c r="AX447" s="142">
        <v>0</v>
      </c>
      <c r="AY447" s="142">
        <v>0</v>
      </c>
      <c r="AZ447" s="142">
        <v>0</v>
      </c>
      <c r="BA447" s="142">
        <v>0</v>
      </c>
    </row>
    <row r="448" spans="1:53" s="129" customFormat="1" outlineLevel="2">
      <c r="A448" s="129" t="s">
        <v>1349</v>
      </c>
      <c r="B448" s="130" t="s">
        <v>1350</v>
      </c>
      <c r="C448" s="131" t="s">
        <v>1346</v>
      </c>
      <c r="D448" s="132"/>
      <c r="E448" s="133"/>
      <c r="F448" s="134">
        <v>274071</v>
      </c>
      <c r="G448" s="134">
        <v>1267625</v>
      </c>
      <c r="H448" s="135">
        <v>-993554</v>
      </c>
      <c r="I448" s="136">
        <v>-0.78379173651513656</v>
      </c>
      <c r="J448" s="137"/>
      <c r="K448" s="134">
        <v>822213</v>
      </c>
      <c r="L448" s="134">
        <v>3802875</v>
      </c>
      <c r="M448" s="135">
        <v>-2980662</v>
      </c>
      <c r="N448" s="136">
        <v>-0.78379173651513656</v>
      </c>
      <c r="O448" s="138"/>
      <c r="P448" s="137"/>
      <c r="Q448" s="134">
        <v>822213</v>
      </c>
      <c r="R448" s="134">
        <v>3802875</v>
      </c>
      <c r="S448" s="135">
        <v>-2980662</v>
      </c>
      <c r="T448" s="136">
        <v>-0.78379173651513656</v>
      </c>
      <c r="U448" s="137"/>
      <c r="V448" s="134">
        <v>11727264</v>
      </c>
      <c r="W448" s="134">
        <v>3802875</v>
      </c>
      <c r="X448" s="135">
        <v>7924389</v>
      </c>
      <c r="Y448" s="136">
        <v>2.0837889754462084</v>
      </c>
      <c r="Z448" s="139"/>
      <c r="AA448" s="140">
        <v>0</v>
      </c>
      <c r="AB448" s="141"/>
      <c r="AC448" s="142">
        <v>1267625</v>
      </c>
      <c r="AD448" s="142">
        <v>1267625</v>
      </c>
      <c r="AE448" s="142">
        <v>1267625</v>
      </c>
      <c r="AF448" s="142">
        <v>1267625</v>
      </c>
      <c r="AG448" s="142">
        <v>1267625</v>
      </c>
      <c r="AH448" s="142">
        <v>1267625</v>
      </c>
      <c r="AI448" s="142">
        <v>1541696</v>
      </c>
      <c r="AJ448" s="142">
        <v>1541696</v>
      </c>
      <c r="AK448" s="142">
        <v>1541696</v>
      </c>
      <c r="AL448" s="142">
        <v>1541696</v>
      </c>
      <c r="AM448" s="142">
        <v>-427303.01</v>
      </c>
      <c r="AN448" s="142">
        <v>1362695.01</v>
      </c>
      <c r="AO448" s="141"/>
      <c r="AP448" s="142">
        <v>274071</v>
      </c>
      <c r="AQ448" s="142">
        <v>274071</v>
      </c>
      <c r="AR448" s="142">
        <v>274071</v>
      </c>
      <c r="AS448" s="142">
        <v>0</v>
      </c>
      <c r="AT448" s="142">
        <v>0</v>
      </c>
      <c r="AU448" s="142">
        <v>0</v>
      </c>
      <c r="AV448" s="142">
        <v>0</v>
      </c>
      <c r="AW448" s="142">
        <v>0</v>
      </c>
      <c r="AX448" s="142">
        <v>0</v>
      </c>
      <c r="AY448" s="142">
        <v>0</v>
      </c>
      <c r="AZ448" s="142">
        <v>0</v>
      </c>
      <c r="BA448" s="142">
        <v>0</v>
      </c>
    </row>
    <row r="449" spans="1:53" s="129" customFormat="1" outlineLevel="2">
      <c r="A449" s="129" t="s">
        <v>1351</v>
      </c>
      <c r="B449" s="130" t="s">
        <v>1352</v>
      </c>
      <c r="C449" s="131" t="s">
        <v>1346</v>
      </c>
      <c r="D449" s="132"/>
      <c r="E449" s="133"/>
      <c r="F449" s="134">
        <v>1236808</v>
      </c>
      <c r="G449" s="134">
        <v>0</v>
      </c>
      <c r="H449" s="135">
        <v>1236808</v>
      </c>
      <c r="I449" s="136" t="s">
        <v>241</v>
      </c>
      <c r="J449" s="137"/>
      <c r="K449" s="134">
        <v>3710424</v>
      </c>
      <c r="L449" s="134">
        <v>0</v>
      </c>
      <c r="M449" s="135">
        <v>3710424</v>
      </c>
      <c r="N449" s="136" t="s">
        <v>241</v>
      </c>
      <c r="O449" s="138"/>
      <c r="P449" s="137"/>
      <c r="Q449" s="134">
        <v>3710424</v>
      </c>
      <c r="R449" s="134">
        <v>0</v>
      </c>
      <c r="S449" s="135">
        <v>3710424</v>
      </c>
      <c r="T449" s="136" t="s">
        <v>241</v>
      </c>
      <c r="U449" s="137"/>
      <c r="V449" s="134">
        <v>3710424</v>
      </c>
      <c r="W449" s="134">
        <v>0</v>
      </c>
      <c r="X449" s="135">
        <v>3710424</v>
      </c>
      <c r="Y449" s="136" t="s">
        <v>241</v>
      </c>
      <c r="Z449" s="139"/>
      <c r="AA449" s="140">
        <v>0</v>
      </c>
      <c r="AB449" s="141"/>
      <c r="AC449" s="142">
        <v>0</v>
      </c>
      <c r="AD449" s="142">
        <v>0</v>
      </c>
      <c r="AE449" s="142">
        <v>0</v>
      </c>
      <c r="AF449" s="142">
        <v>0</v>
      </c>
      <c r="AG449" s="142">
        <v>0</v>
      </c>
      <c r="AH449" s="142">
        <v>0</v>
      </c>
      <c r="AI449" s="142">
        <v>0</v>
      </c>
      <c r="AJ449" s="142">
        <v>0</v>
      </c>
      <c r="AK449" s="142">
        <v>0</v>
      </c>
      <c r="AL449" s="142">
        <v>0</v>
      </c>
      <c r="AM449" s="142">
        <v>0</v>
      </c>
      <c r="AN449" s="142">
        <v>0</v>
      </c>
      <c r="AO449" s="141"/>
      <c r="AP449" s="142">
        <v>1236808</v>
      </c>
      <c r="AQ449" s="142">
        <v>1236808</v>
      </c>
      <c r="AR449" s="142">
        <v>1236808</v>
      </c>
      <c r="AS449" s="142">
        <v>0</v>
      </c>
      <c r="AT449" s="142">
        <v>0</v>
      </c>
      <c r="AU449" s="142">
        <v>0</v>
      </c>
      <c r="AV449" s="142">
        <v>0</v>
      </c>
      <c r="AW449" s="142">
        <v>0</v>
      </c>
      <c r="AX449" s="142">
        <v>0</v>
      </c>
      <c r="AY449" s="142">
        <v>0</v>
      </c>
      <c r="AZ449" s="142">
        <v>0</v>
      </c>
      <c r="BA449" s="142">
        <v>0</v>
      </c>
    </row>
    <row r="450" spans="1:53" s="129" customFormat="1" outlineLevel="2">
      <c r="A450" s="129" t="s">
        <v>1353</v>
      </c>
      <c r="B450" s="130" t="s">
        <v>1354</v>
      </c>
      <c r="C450" s="131" t="s">
        <v>1355</v>
      </c>
      <c r="D450" s="132"/>
      <c r="E450" s="133"/>
      <c r="F450" s="134">
        <v>0</v>
      </c>
      <c r="G450" s="134">
        <v>0</v>
      </c>
      <c r="H450" s="135">
        <v>0</v>
      </c>
      <c r="I450" s="136">
        <v>0</v>
      </c>
      <c r="J450" s="137"/>
      <c r="K450" s="134">
        <v>0</v>
      </c>
      <c r="L450" s="134">
        <v>0</v>
      </c>
      <c r="M450" s="135">
        <v>0</v>
      </c>
      <c r="N450" s="136">
        <v>0</v>
      </c>
      <c r="O450" s="138"/>
      <c r="P450" s="137"/>
      <c r="Q450" s="134">
        <v>0</v>
      </c>
      <c r="R450" s="134">
        <v>0</v>
      </c>
      <c r="S450" s="135">
        <v>0</v>
      </c>
      <c r="T450" s="136">
        <v>0</v>
      </c>
      <c r="U450" s="137"/>
      <c r="V450" s="134">
        <v>-71358.33</v>
      </c>
      <c r="W450" s="134">
        <v>0</v>
      </c>
      <c r="X450" s="135">
        <v>-71358.33</v>
      </c>
      <c r="Y450" s="136" t="s">
        <v>241</v>
      </c>
      <c r="Z450" s="139"/>
      <c r="AA450" s="140">
        <v>0</v>
      </c>
      <c r="AB450" s="141"/>
      <c r="AC450" s="142">
        <v>0</v>
      </c>
      <c r="AD450" s="142">
        <v>0</v>
      </c>
      <c r="AE450" s="142">
        <v>0</v>
      </c>
      <c r="AF450" s="142">
        <v>-41471.57</v>
      </c>
      <c r="AG450" s="142">
        <v>-29886.760000000002</v>
      </c>
      <c r="AH450" s="142">
        <v>0</v>
      </c>
      <c r="AI450" s="142">
        <v>0</v>
      </c>
      <c r="AJ450" s="142">
        <v>0</v>
      </c>
      <c r="AK450" s="142">
        <v>0</v>
      </c>
      <c r="AL450" s="142">
        <v>0</v>
      </c>
      <c r="AM450" s="142">
        <v>0</v>
      </c>
      <c r="AN450" s="142">
        <v>0</v>
      </c>
      <c r="AO450" s="141"/>
      <c r="AP450" s="142">
        <v>0</v>
      </c>
      <c r="AQ450" s="142">
        <v>0</v>
      </c>
      <c r="AR450" s="142">
        <v>0</v>
      </c>
      <c r="AS450" s="142">
        <v>0</v>
      </c>
      <c r="AT450" s="142">
        <v>0</v>
      </c>
      <c r="AU450" s="142">
        <v>0</v>
      </c>
      <c r="AV450" s="142">
        <v>0</v>
      </c>
      <c r="AW450" s="142">
        <v>0</v>
      </c>
      <c r="AX450" s="142">
        <v>0</v>
      </c>
      <c r="AY450" s="142">
        <v>0</v>
      </c>
      <c r="AZ450" s="142">
        <v>0</v>
      </c>
      <c r="BA450" s="142">
        <v>0</v>
      </c>
    </row>
    <row r="451" spans="1:53" s="129" customFormat="1" outlineLevel="2">
      <c r="A451" s="129" t="s">
        <v>1356</v>
      </c>
      <c r="B451" s="130" t="s">
        <v>1357</v>
      </c>
      <c r="C451" s="131" t="s">
        <v>1355</v>
      </c>
      <c r="D451" s="132"/>
      <c r="E451" s="133"/>
      <c r="F451" s="134">
        <v>0</v>
      </c>
      <c r="G451" s="134">
        <v>0</v>
      </c>
      <c r="H451" s="135">
        <v>0</v>
      </c>
      <c r="I451" s="136">
        <v>0</v>
      </c>
      <c r="J451" s="137"/>
      <c r="K451" s="134">
        <v>0</v>
      </c>
      <c r="L451" s="134">
        <v>0</v>
      </c>
      <c r="M451" s="135">
        <v>0</v>
      </c>
      <c r="N451" s="136">
        <v>0</v>
      </c>
      <c r="O451" s="138"/>
      <c r="P451" s="137"/>
      <c r="Q451" s="134">
        <v>0</v>
      </c>
      <c r="R451" s="134">
        <v>0</v>
      </c>
      <c r="S451" s="135">
        <v>0</v>
      </c>
      <c r="T451" s="136">
        <v>0</v>
      </c>
      <c r="U451" s="137"/>
      <c r="V451" s="134">
        <v>68796.7</v>
      </c>
      <c r="W451" s="134">
        <v>0</v>
      </c>
      <c r="X451" s="135">
        <v>68796.7</v>
      </c>
      <c r="Y451" s="136" t="s">
        <v>241</v>
      </c>
      <c r="Z451" s="139"/>
      <c r="AA451" s="140">
        <v>0</v>
      </c>
      <c r="AB451" s="141"/>
      <c r="AC451" s="142">
        <v>0</v>
      </c>
      <c r="AD451" s="142">
        <v>0</v>
      </c>
      <c r="AE451" s="142">
        <v>0</v>
      </c>
      <c r="AF451" s="142">
        <v>41471.57</v>
      </c>
      <c r="AG451" s="142">
        <v>27325.13</v>
      </c>
      <c r="AH451" s="142">
        <v>0</v>
      </c>
      <c r="AI451" s="142">
        <v>0</v>
      </c>
      <c r="AJ451" s="142">
        <v>0</v>
      </c>
      <c r="AK451" s="142">
        <v>0</v>
      </c>
      <c r="AL451" s="142">
        <v>0</v>
      </c>
      <c r="AM451" s="142">
        <v>0</v>
      </c>
      <c r="AN451" s="142">
        <v>0</v>
      </c>
      <c r="AO451" s="141"/>
      <c r="AP451" s="142">
        <v>0</v>
      </c>
      <c r="AQ451" s="142">
        <v>0</v>
      </c>
      <c r="AR451" s="142">
        <v>0</v>
      </c>
      <c r="AS451" s="142">
        <v>0</v>
      </c>
      <c r="AT451" s="142">
        <v>0</v>
      </c>
      <c r="AU451" s="142">
        <v>0</v>
      </c>
      <c r="AV451" s="142">
        <v>0</v>
      </c>
      <c r="AW451" s="142">
        <v>0</v>
      </c>
      <c r="AX451" s="142">
        <v>0</v>
      </c>
      <c r="AY451" s="142">
        <v>0</v>
      </c>
      <c r="AZ451" s="142">
        <v>0</v>
      </c>
      <c r="BA451" s="142">
        <v>0</v>
      </c>
    </row>
    <row r="452" spans="1:53" s="129" customFormat="1" outlineLevel="2">
      <c r="A452" s="129" t="s">
        <v>1358</v>
      </c>
      <c r="B452" s="130" t="s">
        <v>1359</v>
      </c>
      <c r="C452" s="131" t="s">
        <v>1355</v>
      </c>
      <c r="D452" s="132"/>
      <c r="E452" s="133"/>
      <c r="F452" s="134">
        <v>0</v>
      </c>
      <c r="G452" s="134">
        <v>0</v>
      </c>
      <c r="H452" s="135">
        <v>0</v>
      </c>
      <c r="I452" s="136">
        <v>0</v>
      </c>
      <c r="J452" s="137"/>
      <c r="K452" s="134">
        <v>0</v>
      </c>
      <c r="L452" s="134">
        <v>0</v>
      </c>
      <c r="M452" s="135">
        <v>0</v>
      </c>
      <c r="N452" s="136">
        <v>0</v>
      </c>
      <c r="O452" s="138"/>
      <c r="P452" s="137"/>
      <c r="Q452" s="134">
        <v>0</v>
      </c>
      <c r="R452" s="134">
        <v>0</v>
      </c>
      <c r="S452" s="135">
        <v>0</v>
      </c>
      <c r="T452" s="136">
        <v>0</v>
      </c>
      <c r="U452" s="137"/>
      <c r="V452" s="134">
        <v>0</v>
      </c>
      <c r="W452" s="134">
        <v>-2805.15</v>
      </c>
      <c r="X452" s="135">
        <v>2805.15</v>
      </c>
      <c r="Y452" s="136" t="s">
        <v>241</v>
      </c>
      <c r="Z452" s="139"/>
      <c r="AA452" s="140">
        <v>0</v>
      </c>
      <c r="AB452" s="141"/>
      <c r="AC452" s="142">
        <v>0</v>
      </c>
      <c r="AD452" s="142">
        <v>0</v>
      </c>
      <c r="AE452" s="142">
        <v>0</v>
      </c>
      <c r="AF452" s="142">
        <v>0</v>
      </c>
      <c r="AG452" s="142">
        <v>0</v>
      </c>
      <c r="AH452" s="142">
        <v>0</v>
      </c>
      <c r="AI452" s="142">
        <v>0</v>
      </c>
      <c r="AJ452" s="142">
        <v>0</v>
      </c>
      <c r="AK452" s="142">
        <v>0</v>
      </c>
      <c r="AL452" s="142">
        <v>0</v>
      </c>
      <c r="AM452" s="142">
        <v>0</v>
      </c>
      <c r="AN452" s="142">
        <v>0</v>
      </c>
      <c r="AO452" s="141"/>
      <c r="AP452" s="142">
        <v>0</v>
      </c>
      <c r="AQ452" s="142">
        <v>0</v>
      </c>
      <c r="AR452" s="142">
        <v>0</v>
      </c>
      <c r="AS452" s="142">
        <v>0</v>
      </c>
      <c r="AT452" s="142">
        <v>0</v>
      </c>
      <c r="AU452" s="142">
        <v>0</v>
      </c>
      <c r="AV452" s="142">
        <v>0</v>
      </c>
      <c r="AW452" s="142">
        <v>0</v>
      </c>
      <c r="AX452" s="142">
        <v>0</v>
      </c>
      <c r="AY452" s="142">
        <v>0</v>
      </c>
      <c r="AZ452" s="142">
        <v>0</v>
      </c>
      <c r="BA452" s="142">
        <v>0</v>
      </c>
    </row>
    <row r="453" spans="1:53" s="129" customFormat="1" outlineLevel="2">
      <c r="A453" s="129" t="s">
        <v>1360</v>
      </c>
      <c r="B453" s="130" t="s">
        <v>1361</v>
      </c>
      <c r="C453" s="131" t="s">
        <v>1355</v>
      </c>
      <c r="D453" s="132"/>
      <c r="E453" s="133"/>
      <c r="F453" s="134">
        <v>0</v>
      </c>
      <c r="G453" s="134">
        <v>0</v>
      </c>
      <c r="H453" s="135">
        <v>0</v>
      </c>
      <c r="I453" s="136">
        <v>0</v>
      </c>
      <c r="J453" s="137"/>
      <c r="K453" s="134">
        <v>0</v>
      </c>
      <c r="L453" s="134">
        <v>-696</v>
      </c>
      <c r="M453" s="135">
        <v>696</v>
      </c>
      <c r="N453" s="136" t="s">
        <v>241</v>
      </c>
      <c r="O453" s="138"/>
      <c r="P453" s="137"/>
      <c r="Q453" s="134">
        <v>0</v>
      </c>
      <c r="R453" s="134">
        <v>-696</v>
      </c>
      <c r="S453" s="135">
        <v>696</v>
      </c>
      <c r="T453" s="136" t="s">
        <v>241</v>
      </c>
      <c r="U453" s="137"/>
      <c r="V453" s="134">
        <v>2355.56</v>
      </c>
      <c r="W453" s="134">
        <v>26767.260000000002</v>
      </c>
      <c r="X453" s="135">
        <v>-24411.7</v>
      </c>
      <c r="Y453" s="136">
        <v>-0.91199846379494942</v>
      </c>
      <c r="Z453" s="139"/>
      <c r="AA453" s="140">
        <v>1735.22</v>
      </c>
      <c r="AB453" s="141"/>
      <c r="AC453" s="142">
        <v>0</v>
      </c>
      <c r="AD453" s="142">
        <v>-696</v>
      </c>
      <c r="AE453" s="142">
        <v>0</v>
      </c>
      <c r="AF453" s="142">
        <v>2355.56</v>
      </c>
      <c r="AG453" s="142">
        <v>0</v>
      </c>
      <c r="AH453" s="142">
        <v>0</v>
      </c>
      <c r="AI453" s="142">
        <v>0</v>
      </c>
      <c r="AJ453" s="142">
        <v>0</v>
      </c>
      <c r="AK453" s="142">
        <v>0</v>
      </c>
      <c r="AL453" s="142">
        <v>0</v>
      </c>
      <c r="AM453" s="142">
        <v>0</v>
      </c>
      <c r="AN453" s="142">
        <v>0</v>
      </c>
      <c r="AO453" s="141"/>
      <c r="AP453" s="142">
        <v>0</v>
      </c>
      <c r="AQ453" s="142">
        <v>0</v>
      </c>
      <c r="AR453" s="142">
        <v>0</v>
      </c>
      <c r="AS453" s="142">
        <v>0</v>
      </c>
      <c r="AT453" s="142">
        <v>0</v>
      </c>
      <c r="AU453" s="142">
        <v>0</v>
      </c>
      <c r="AV453" s="142">
        <v>0</v>
      </c>
      <c r="AW453" s="142">
        <v>0</v>
      </c>
      <c r="AX453" s="142">
        <v>0</v>
      </c>
      <c r="AY453" s="142">
        <v>0</v>
      </c>
      <c r="AZ453" s="142">
        <v>0</v>
      </c>
      <c r="BA453" s="142">
        <v>0</v>
      </c>
    </row>
    <row r="454" spans="1:53" s="129" customFormat="1" outlineLevel="2">
      <c r="A454" s="129" t="s">
        <v>1362</v>
      </c>
      <c r="B454" s="130" t="s">
        <v>1363</v>
      </c>
      <c r="C454" s="131" t="s">
        <v>1355</v>
      </c>
      <c r="D454" s="132"/>
      <c r="E454" s="133"/>
      <c r="F454" s="134">
        <v>0</v>
      </c>
      <c r="G454" s="134">
        <v>1731.45</v>
      </c>
      <c r="H454" s="135">
        <v>-1731.45</v>
      </c>
      <c r="I454" s="136" t="s">
        <v>241</v>
      </c>
      <c r="J454" s="137"/>
      <c r="K454" s="134">
        <v>-1199</v>
      </c>
      <c r="L454" s="134">
        <v>5194.3500000000004</v>
      </c>
      <c r="M454" s="135">
        <v>-6393.35</v>
      </c>
      <c r="N454" s="136">
        <v>-1.2308277262795153</v>
      </c>
      <c r="O454" s="138"/>
      <c r="P454" s="137"/>
      <c r="Q454" s="134">
        <v>-1199</v>
      </c>
      <c r="R454" s="134">
        <v>5194.3500000000004</v>
      </c>
      <c r="S454" s="135">
        <v>-6393.35</v>
      </c>
      <c r="T454" s="136">
        <v>-1.2308277262795153</v>
      </c>
      <c r="U454" s="137"/>
      <c r="V454" s="134">
        <v>33656.870000000003</v>
      </c>
      <c r="W454" s="134">
        <v>5194.3500000000004</v>
      </c>
      <c r="X454" s="135">
        <v>28462.520000000004</v>
      </c>
      <c r="Y454" s="136">
        <v>5.4795152425231262</v>
      </c>
      <c r="Z454" s="139"/>
      <c r="AA454" s="140">
        <v>0</v>
      </c>
      <c r="AB454" s="141"/>
      <c r="AC454" s="142">
        <v>1731.45</v>
      </c>
      <c r="AD454" s="142">
        <v>1731.45</v>
      </c>
      <c r="AE454" s="142">
        <v>1731.45</v>
      </c>
      <c r="AF454" s="142">
        <v>1731.45</v>
      </c>
      <c r="AG454" s="142">
        <v>7046.45</v>
      </c>
      <c r="AH454" s="142">
        <v>1731.45</v>
      </c>
      <c r="AI454" s="142">
        <v>1731.45</v>
      </c>
      <c r="AJ454" s="142">
        <v>6053.45</v>
      </c>
      <c r="AK454" s="142">
        <v>1731.45</v>
      </c>
      <c r="AL454" s="142">
        <v>1731.45</v>
      </c>
      <c r="AM454" s="142">
        <v>11367.45</v>
      </c>
      <c r="AN454" s="142">
        <v>1731.27</v>
      </c>
      <c r="AO454" s="141"/>
      <c r="AP454" s="142">
        <v>0</v>
      </c>
      <c r="AQ454" s="142">
        <v>-1199</v>
      </c>
      <c r="AR454" s="142">
        <v>0</v>
      </c>
      <c r="AS454" s="142">
        <v>0</v>
      </c>
      <c r="AT454" s="142">
        <v>0</v>
      </c>
      <c r="AU454" s="142">
        <v>0</v>
      </c>
      <c r="AV454" s="142">
        <v>0</v>
      </c>
      <c r="AW454" s="142">
        <v>0</v>
      </c>
      <c r="AX454" s="142">
        <v>0</v>
      </c>
      <c r="AY454" s="142">
        <v>0</v>
      </c>
      <c r="AZ454" s="142">
        <v>0</v>
      </c>
      <c r="BA454" s="142">
        <v>0</v>
      </c>
    </row>
    <row r="455" spans="1:53" s="129" customFormat="1" outlineLevel="2">
      <c r="A455" s="129" t="s">
        <v>1364</v>
      </c>
      <c r="B455" s="130" t="s">
        <v>1365</v>
      </c>
      <c r="C455" s="131" t="s">
        <v>1355</v>
      </c>
      <c r="D455" s="132"/>
      <c r="E455" s="133"/>
      <c r="F455" s="134">
        <v>2935.19</v>
      </c>
      <c r="G455" s="134">
        <v>0</v>
      </c>
      <c r="H455" s="135">
        <v>2935.19</v>
      </c>
      <c r="I455" s="136" t="s">
        <v>241</v>
      </c>
      <c r="J455" s="137"/>
      <c r="K455" s="134">
        <v>8805.57</v>
      </c>
      <c r="L455" s="134">
        <v>0</v>
      </c>
      <c r="M455" s="135">
        <v>8805.57</v>
      </c>
      <c r="N455" s="136" t="s">
        <v>241</v>
      </c>
      <c r="O455" s="138"/>
      <c r="P455" s="137"/>
      <c r="Q455" s="134">
        <v>8805.57</v>
      </c>
      <c r="R455" s="134">
        <v>0</v>
      </c>
      <c r="S455" s="135">
        <v>8805.57</v>
      </c>
      <c r="T455" s="136" t="s">
        <v>241</v>
      </c>
      <c r="U455" s="137"/>
      <c r="V455" s="134">
        <v>8805.57</v>
      </c>
      <c r="W455" s="134">
        <v>0</v>
      </c>
      <c r="X455" s="135">
        <v>8805.57</v>
      </c>
      <c r="Y455" s="136" t="s">
        <v>241</v>
      </c>
      <c r="Z455" s="139"/>
      <c r="AA455" s="140">
        <v>0</v>
      </c>
      <c r="AB455" s="141"/>
      <c r="AC455" s="142">
        <v>0</v>
      </c>
      <c r="AD455" s="142">
        <v>0</v>
      </c>
      <c r="AE455" s="142">
        <v>0</v>
      </c>
      <c r="AF455" s="142">
        <v>0</v>
      </c>
      <c r="AG455" s="142">
        <v>0</v>
      </c>
      <c r="AH455" s="142">
        <v>0</v>
      </c>
      <c r="AI455" s="142">
        <v>0</v>
      </c>
      <c r="AJ455" s="142">
        <v>0</v>
      </c>
      <c r="AK455" s="142">
        <v>0</v>
      </c>
      <c r="AL455" s="142">
        <v>0</v>
      </c>
      <c r="AM455" s="142">
        <v>0</v>
      </c>
      <c r="AN455" s="142">
        <v>0</v>
      </c>
      <c r="AO455" s="141"/>
      <c r="AP455" s="142">
        <v>3169.46</v>
      </c>
      <c r="AQ455" s="142">
        <v>2700.92</v>
      </c>
      <c r="AR455" s="142">
        <v>2935.19</v>
      </c>
      <c r="AS455" s="142">
        <v>0</v>
      </c>
      <c r="AT455" s="142">
        <v>0</v>
      </c>
      <c r="AU455" s="142">
        <v>0</v>
      </c>
      <c r="AV455" s="142">
        <v>0</v>
      </c>
      <c r="AW455" s="142">
        <v>0</v>
      </c>
      <c r="AX455" s="142">
        <v>0</v>
      </c>
      <c r="AY455" s="142">
        <v>0</v>
      </c>
      <c r="AZ455" s="142">
        <v>0</v>
      </c>
      <c r="BA455" s="142">
        <v>0</v>
      </c>
    </row>
    <row r="456" spans="1:53" s="129" customFormat="1" outlineLevel="2">
      <c r="A456" s="129" t="s">
        <v>1366</v>
      </c>
      <c r="B456" s="130" t="s">
        <v>1367</v>
      </c>
      <c r="C456" s="131" t="s">
        <v>1368</v>
      </c>
      <c r="D456" s="132"/>
      <c r="E456" s="133"/>
      <c r="F456" s="134">
        <v>472.03000000000003</v>
      </c>
      <c r="G456" s="134">
        <v>754.43000000000006</v>
      </c>
      <c r="H456" s="135">
        <v>-282.40000000000003</v>
      </c>
      <c r="I456" s="136">
        <v>-0.37432233606828996</v>
      </c>
      <c r="J456" s="137"/>
      <c r="K456" s="134">
        <v>9461.17</v>
      </c>
      <c r="L456" s="134">
        <v>12803.94</v>
      </c>
      <c r="M456" s="135">
        <v>-3342.7700000000004</v>
      </c>
      <c r="N456" s="136">
        <v>-0.26107354454956838</v>
      </c>
      <c r="O456" s="138"/>
      <c r="P456" s="137"/>
      <c r="Q456" s="134">
        <v>9461.17</v>
      </c>
      <c r="R456" s="134">
        <v>12803.94</v>
      </c>
      <c r="S456" s="135">
        <v>-3342.7700000000004</v>
      </c>
      <c r="T456" s="136">
        <v>-0.26107354454956838</v>
      </c>
      <c r="U456" s="137"/>
      <c r="V456" s="134">
        <v>30468.270000000004</v>
      </c>
      <c r="W456" s="134">
        <v>32398.22</v>
      </c>
      <c r="X456" s="135">
        <v>-1929.9499999999971</v>
      </c>
      <c r="Y456" s="136">
        <v>-5.9569630677240817E-2</v>
      </c>
      <c r="Z456" s="139"/>
      <c r="AA456" s="140">
        <v>18766.45</v>
      </c>
      <c r="AB456" s="141"/>
      <c r="AC456" s="142">
        <v>18186.11</v>
      </c>
      <c r="AD456" s="142">
        <v>-6136.6</v>
      </c>
      <c r="AE456" s="142">
        <v>754.43000000000006</v>
      </c>
      <c r="AF456" s="142">
        <v>59.51</v>
      </c>
      <c r="AG456" s="142">
        <v>92.54</v>
      </c>
      <c r="AH456" s="142">
        <v>100.96000000000001</v>
      </c>
      <c r="AI456" s="142">
        <v>131.39000000000001</v>
      </c>
      <c r="AJ456" s="142">
        <v>213.34</v>
      </c>
      <c r="AK456" s="142">
        <v>31.54</v>
      </c>
      <c r="AL456" s="142">
        <v>7.71</v>
      </c>
      <c r="AM456" s="142">
        <v>391.40000000000003</v>
      </c>
      <c r="AN456" s="142">
        <v>19978.71</v>
      </c>
      <c r="AO456" s="141"/>
      <c r="AP456" s="142">
        <v>11428.12</v>
      </c>
      <c r="AQ456" s="142">
        <v>-2438.98</v>
      </c>
      <c r="AR456" s="142">
        <v>472.03000000000003</v>
      </c>
      <c r="AS456" s="142">
        <v>-108.87</v>
      </c>
      <c r="AT456" s="142">
        <v>0</v>
      </c>
      <c r="AU456" s="142">
        <v>0</v>
      </c>
      <c r="AV456" s="142">
        <v>0</v>
      </c>
      <c r="AW456" s="142">
        <v>0</v>
      </c>
      <c r="AX456" s="142">
        <v>0</v>
      </c>
      <c r="AY456" s="142">
        <v>0</v>
      </c>
      <c r="AZ456" s="142">
        <v>0</v>
      </c>
      <c r="BA456" s="142">
        <v>0</v>
      </c>
    </row>
    <row r="457" spans="1:53" s="129" customFormat="1" outlineLevel="2">
      <c r="A457" s="129" t="s">
        <v>1369</v>
      </c>
      <c r="B457" s="130" t="s">
        <v>1370</v>
      </c>
      <c r="C457" s="131" t="s">
        <v>1371</v>
      </c>
      <c r="D457" s="132"/>
      <c r="E457" s="133"/>
      <c r="F457" s="134">
        <v>0</v>
      </c>
      <c r="G457" s="134">
        <v>0</v>
      </c>
      <c r="H457" s="135">
        <v>0</v>
      </c>
      <c r="I457" s="136">
        <v>0</v>
      </c>
      <c r="J457" s="137"/>
      <c r="K457" s="134">
        <v>0</v>
      </c>
      <c r="L457" s="134">
        <v>0</v>
      </c>
      <c r="M457" s="135">
        <v>0</v>
      </c>
      <c r="N457" s="136">
        <v>0</v>
      </c>
      <c r="O457" s="138"/>
      <c r="P457" s="137"/>
      <c r="Q457" s="134">
        <v>0</v>
      </c>
      <c r="R457" s="134">
        <v>0</v>
      </c>
      <c r="S457" s="135">
        <v>0</v>
      </c>
      <c r="T457" s="136">
        <v>0</v>
      </c>
      <c r="U457" s="137"/>
      <c r="V457" s="134">
        <v>0</v>
      </c>
      <c r="W457" s="134">
        <v>-433823</v>
      </c>
      <c r="X457" s="135">
        <v>433823</v>
      </c>
      <c r="Y457" s="136" t="s">
        <v>241</v>
      </c>
      <c r="Z457" s="139"/>
      <c r="AA457" s="140">
        <v>-433823</v>
      </c>
      <c r="AB457" s="141"/>
      <c r="AC457" s="142">
        <v>0</v>
      </c>
      <c r="AD457" s="142">
        <v>0</v>
      </c>
      <c r="AE457" s="142">
        <v>0</v>
      </c>
      <c r="AF457" s="142">
        <v>0</v>
      </c>
      <c r="AG457" s="142">
        <v>0</v>
      </c>
      <c r="AH457" s="142">
        <v>0</v>
      </c>
      <c r="AI457" s="142">
        <v>0</v>
      </c>
      <c r="AJ457" s="142">
        <v>0</v>
      </c>
      <c r="AK457" s="142">
        <v>0</v>
      </c>
      <c r="AL457" s="142">
        <v>0</v>
      </c>
      <c r="AM457" s="142">
        <v>0</v>
      </c>
      <c r="AN457" s="142">
        <v>0</v>
      </c>
      <c r="AO457" s="141"/>
      <c r="AP457" s="142">
        <v>0</v>
      </c>
      <c r="AQ457" s="142">
        <v>0</v>
      </c>
      <c r="AR457" s="142">
        <v>0</v>
      </c>
      <c r="AS457" s="142">
        <v>0</v>
      </c>
      <c r="AT457" s="142">
        <v>0</v>
      </c>
      <c r="AU457" s="142">
        <v>0</v>
      </c>
      <c r="AV457" s="142">
        <v>0</v>
      </c>
      <c r="AW457" s="142">
        <v>0</v>
      </c>
      <c r="AX457" s="142">
        <v>0</v>
      </c>
      <c r="AY457" s="142">
        <v>0</v>
      </c>
      <c r="AZ457" s="142">
        <v>0</v>
      </c>
      <c r="BA457" s="142">
        <v>0</v>
      </c>
    </row>
    <row r="458" spans="1:53" s="129" customFormat="1" outlineLevel="2">
      <c r="A458" s="129" t="s">
        <v>1372</v>
      </c>
      <c r="B458" s="130" t="s">
        <v>1373</v>
      </c>
      <c r="C458" s="131" t="s">
        <v>1371</v>
      </c>
      <c r="D458" s="132"/>
      <c r="E458" s="133"/>
      <c r="F458" s="134">
        <v>0</v>
      </c>
      <c r="G458" s="134">
        <v>131000</v>
      </c>
      <c r="H458" s="135">
        <v>-131000</v>
      </c>
      <c r="I458" s="136" t="s">
        <v>241</v>
      </c>
      <c r="J458" s="137"/>
      <c r="K458" s="134">
        <v>0</v>
      </c>
      <c r="L458" s="134">
        <v>131000</v>
      </c>
      <c r="M458" s="135">
        <v>-131000</v>
      </c>
      <c r="N458" s="136" t="s">
        <v>241</v>
      </c>
      <c r="O458" s="138"/>
      <c r="P458" s="137"/>
      <c r="Q458" s="134">
        <v>0</v>
      </c>
      <c r="R458" s="134">
        <v>131000</v>
      </c>
      <c r="S458" s="135">
        <v>-131000</v>
      </c>
      <c r="T458" s="136" t="s">
        <v>241</v>
      </c>
      <c r="U458" s="137"/>
      <c r="V458" s="134">
        <v>-75204</v>
      </c>
      <c r="W458" s="134">
        <v>498375</v>
      </c>
      <c r="X458" s="135">
        <v>-573579</v>
      </c>
      <c r="Y458" s="136">
        <v>-1.1508984198645598</v>
      </c>
      <c r="Z458" s="139"/>
      <c r="AA458" s="140">
        <v>53725</v>
      </c>
      <c r="AB458" s="141"/>
      <c r="AC458" s="142">
        <v>0</v>
      </c>
      <c r="AD458" s="142">
        <v>0</v>
      </c>
      <c r="AE458" s="142">
        <v>131000</v>
      </c>
      <c r="AF458" s="142">
        <v>-262000</v>
      </c>
      <c r="AG458" s="142">
        <v>0</v>
      </c>
      <c r="AH458" s="142">
        <v>0</v>
      </c>
      <c r="AI458" s="142">
        <v>0</v>
      </c>
      <c r="AJ458" s="142">
        <v>0</v>
      </c>
      <c r="AK458" s="142">
        <v>131000</v>
      </c>
      <c r="AL458" s="142">
        <v>0</v>
      </c>
      <c r="AM458" s="142">
        <v>0</v>
      </c>
      <c r="AN458" s="142">
        <v>55796</v>
      </c>
      <c r="AO458" s="141"/>
      <c r="AP458" s="142">
        <v>0</v>
      </c>
      <c r="AQ458" s="142">
        <v>0</v>
      </c>
      <c r="AR458" s="142">
        <v>0</v>
      </c>
      <c r="AS458" s="142">
        <v>0</v>
      </c>
      <c r="AT458" s="142">
        <v>0</v>
      </c>
      <c r="AU458" s="142">
        <v>0</v>
      </c>
      <c r="AV458" s="142">
        <v>0</v>
      </c>
      <c r="AW458" s="142">
        <v>0</v>
      </c>
      <c r="AX458" s="142">
        <v>0</v>
      </c>
      <c r="AY458" s="142">
        <v>0</v>
      </c>
      <c r="AZ458" s="142">
        <v>0</v>
      </c>
      <c r="BA458" s="142">
        <v>0</v>
      </c>
    </row>
    <row r="459" spans="1:53" s="129" customFormat="1" outlineLevel="2">
      <c r="A459" s="129" t="s">
        <v>1374</v>
      </c>
      <c r="B459" s="130" t="s">
        <v>1375</v>
      </c>
      <c r="C459" s="131" t="s">
        <v>1371</v>
      </c>
      <c r="D459" s="132"/>
      <c r="E459" s="133"/>
      <c r="F459" s="134">
        <v>0</v>
      </c>
      <c r="G459" s="134">
        <v>0</v>
      </c>
      <c r="H459" s="135">
        <v>0</v>
      </c>
      <c r="I459" s="136">
        <v>0</v>
      </c>
      <c r="J459" s="137"/>
      <c r="K459" s="134">
        <v>0</v>
      </c>
      <c r="L459" s="134">
        <v>0</v>
      </c>
      <c r="M459" s="135">
        <v>0</v>
      </c>
      <c r="N459" s="136">
        <v>0</v>
      </c>
      <c r="O459" s="138"/>
      <c r="P459" s="137"/>
      <c r="Q459" s="134">
        <v>0</v>
      </c>
      <c r="R459" s="134">
        <v>0</v>
      </c>
      <c r="S459" s="135">
        <v>0</v>
      </c>
      <c r="T459" s="136">
        <v>0</v>
      </c>
      <c r="U459" s="137"/>
      <c r="V459" s="134">
        <v>580571</v>
      </c>
      <c r="W459" s="134">
        <v>0</v>
      </c>
      <c r="X459" s="135">
        <v>580571</v>
      </c>
      <c r="Y459" s="136" t="s">
        <v>241</v>
      </c>
      <c r="Z459" s="139"/>
      <c r="AA459" s="140">
        <v>0</v>
      </c>
      <c r="AB459" s="141"/>
      <c r="AC459" s="142">
        <v>0</v>
      </c>
      <c r="AD459" s="142">
        <v>0</v>
      </c>
      <c r="AE459" s="142">
        <v>0</v>
      </c>
      <c r="AF459" s="142">
        <v>262000</v>
      </c>
      <c r="AG459" s="142">
        <v>0</v>
      </c>
      <c r="AH459" s="142">
        <v>131000</v>
      </c>
      <c r="AI459" s="142">
        <v>0</v>
      </c>
      <c r="AJ459" s="142">
        <v>0</v>
      </c>
      <c r="AK459" s="142">
        <v>0</v>
      </c>
      <c r="AL459" s="142">
        <v>0</v>
      </c>
      <c r="AM459" s="142">
        <v>0</v>
      </c>
      <c r="AN459" s="142">
        <v>187571</v>
      </c>
      <c r="AO459" s="141"/>
      <c r="AP459" s="142">
        <v>0</v>
      </c>
      <c r="AQ459" s="142">
        <v>0</v>
      </c>
      <c r="AR459" s="142">
        <v>0</v>
      </c>
      <c r="AS459" s="142">
        <v>0</v>
      </c>
      <c r="AT459" s="142">
        <v>0</v>
      </c>
      <c r="AU459" s="142">
        <v>0</v>
      </c>
      <c r="AV459" s="142">
        <v>0</v>
      </c>
      <c r="AW459" s="142">
        <v>0</v>
      </c>
      <c r="AX459" s="142">
        <v>0</v>
      </c>
      <c r="AY459" s="142">
        <v>0</v>
      </c>
      <c r="AZ459" s="142">
        <v>0</v>
      </c>
      <c r="BA459" s="142">
        <v>0</v>
      </c>
    </row>
    <row r="460" spans="1:53" s="129" customFormat="1" outlineLevel="2">
      <c r="A460" s="129" t="s">
        <v>1376</v>
      </c>
      <c r="B460" s="130" t="s">
        <v>1377</v>
      </c>
      <c r="C460" s="131" t="s">
        <v>1371</v>
      </c>
      <c r="D460" s="132"/>
      <c r="E460" s="133"/>
      <c r="F460" s="134">
        <v>190900</v>
      </c>
      <c r="G460" s="134">
        <v>0</v>
      </c>
      <c r="H460" s="135">
        <v>190900</v>
      </c>
      <c r="I460" s="136" t="s">
        <v>241</v>
      </c>
      <c r="J460" s="137"/>
      <c r="K460" s="134">
        <v>190900</v>
      </c>
      <c r="L460" s="134">
        <v>0</v>
      </c>
      <c r="M460" s="135">
        <v>190900</v>
      </c>
      <c r="N460" s="136" t="s">
        <v>241</v>
      </c>
      <c r="O460" s="138"/>
      <c r="P460" s="137"/>
      <c r="Q460" s="134">
        <v>190900</v>
      </c>
      <c r="R460" s="134">
        <v>0</v>
      </c>
      <c r="S460" s="135">
        <v>190900</v>
      </c>
      <c r="T460" s="136" t="s">
        <v>241</v>
      </c>
      <c r="U460" s="137"/>
      <c r="V460" s="134">
        <v>190900</v>
      </c>
      <c r="W460" s="134">
        <v>0</v>
      </c>
      <c r="X460" s="135">
        <v>190900</v>
      </c>
      <c r="Y460" s="136" t="s">
        <v>241</v>
      </c>
      <c r="Z460" s="139"/>
      <c r="AA460" s="140">
        <v>0</v>
      </c>
      <c r="AB460" s="141"/>
      <c r="AC460" s="142">
        <v>0</v>
      </c>
      <c r="AD460" s="142">
        <v>0</v>
      </c>
      <c r="AE460" s="142">
        <v>0</v>
      </c>
      <c r="AF460" s="142">
        <v>0</v>
      </c>
      <c r="AG460" s="142">
        <v>0</v>
      </c>
      <c r="AH460" s="142">
        <v>0</v>
      </c>
      <c r="AI460" s="142">
        <v>0</v>
      </c>
      <c r="AJ460" s="142">
        <v>0</v>
      </c>
      <c r="AK460" s="142">
        <v>0</v>
      </c>
      <c r="AL460" s="142">
        <v>0</v>
      </c>
      <c r="AM460" s="142">
        <v>0</v>
      </c>
      <c r="AN460" s="142">
        <v>0</v>
      </c>
      <c r="AO460" s="141"/>
      <c r="AP460" s="142">
        <v>0</v>
      </c>
      <c r="AQ460" s="142">
        <v>0</v>
      </c>
      <c r="AR460" s="142">
        <v>190900</v>
      </c>
      <c r="AS460" s="142">
        <v>0</v>
      </c>
      <c r="AT460" s="142">
        <v>0</v>
      </c>
      <c r="AU460" s="142">
        <v>0</v>
      </c>
      <c r="AV460" s="142">
        <v>0</v>
      </c>
      <c r="AW460" s="142">
        <v>0</v>
      </c>
      <c r="AX460" s="142">
        <v>0</v>
      </c>
      <c r="AY460" s="142">
        <v>0</v>
      </c>
      <c r="AZ460" s="142">
        <v>0</v>
      </c>
      <c r="BA460" s="142">
        <v>0</v>
      </c>
    </row>
    <row r="461" spans="1:53" s="129" customFormat="1" outlineLevel="2">
      <c r="A461" s="129" t="s">
        <v>1378</v>
      </c>
      <c r="B461" s="130" t="s">
        <v>1379</v>
      </c>
      <c r="C461" s="131" t="s">
        <v>1380</v>
      </c>
      <c r="D461" s="132"/>
      <c r="E461" s="133"/>
      <c r="F461" s="134">
        <v>0</v>
      </c>
      <c r="G461" s="134">
        <v>0</v>
      </c>
      <c r="H461" s="135">
        <v>0</v>
      </c>
      <c r="I461" s="136">
        <v>0</v>
      </c>
      <c r="J461" s="137"/>
      <c r="K461" s="134">
        <v>0</v>
      </c>
      <c r="L461" s="134">
        <v>585.51</v>
      </c>
      <c r="M461" s="135">
        <v>-585.51</v>
      </c>
      <c r="N461" s="136" t="s">
        <v>241</v>
      </c>
      <c r="O461" s="138"/>
      <c r="P461" s="137"/>
      <c r="Q461" s="134">
        <v>0</v>
      </c>
      <c r="R461" s="134">
        <v>585.51</v>
      </c>
      <c r="S461" s="135">
        <v>-585.51</v>
      </c>
      <c r="T461" s="136" t="s">
        <v>241</v>
      </c>
      <c r="U461" s="137"/>
      <c r="V461" s="134">
        <v>0</v>
      </c>
      <c r="W461" s="134">
        <v>5412.1600000000008</v>
      </c>
      <c r="X461" s="135">
        <v>-5412.1600000000008</v>
      </c>
      <c r="Y461" s="136" t="s">
        <v>241</v>
      </c>
      <c r="Z461" s="139"/>
      <c r="AA461" s="140">
        <v>0</v>
      </c>
      <c r="AB461" s="141"/>
      <c r="AC461" s="142">
        <v>585.51</v>
      </c>
      <c r="AD461" s="142">
        <v>0</v>
      </c>
      <c r="AE461" s="142">
        <v>0</v>
      </c>
      <c r="AF461" s="142">
        <v>0</v>
      </c>
      <c r="AG461" s="142">
        <v>0</v>
      </c>
      <c r="AH461" s="142">
        <v>0</v>
      </c>
      <c r="AI461" s="142">
        <v>0</v>
      </c>
      <c r="AJ461" s="142">
        <v>0</v>
      </c>
      <c r="AK461" s="142">
        <v>0</v>
      </c>
      <c r="AL461" s="142">
        <v>0</v>
      </c>
      <c r="AM461" s="142">
        <v>0</v>
      </c>
      <c r="AN461" s="142">
        <v>0</v>
      </c>
      <c r="AO461" s="141"/>
      <c r="AP461" s="142">
        <v>0</v>
      </c>
      <c r="AQ461" s="142">
        <v>0</v>
      </c>
      <c r="AR461" s="142">
        <v>0</v>
      </c>
      <c r="AS461" s="142">
        <v>0</v>
      </c>
      <c r="AT461" s="142">
        <v>0</v>
      </c>
      <c r="AU461" s="142">
        <v>0</v>
      </c>
      <c r="AV461" s="142">
        <v>0</v>
      </c>
      <c r="AW461" s="142">
        <v>0</v>
      </c>
      <c r="AX461" s="142">
        <v>0</v>
      </c>
      <c r="AY461" s="142">
        <v>0</v>
      </c>
      <c r="AZ461" s="142">
        <v>0</v>
      </c>
      <c r="BA461" s="142">
        <v>0</v>
      </c>
    </row>
    <row r="462" spans="1:53" s="129" customFormat="1" outlineLevel="2">
      <c r="A462" s="129" t="s">
        <v>1381</v>
      </c>
      <c r="B462" s="130" t="s">
        <v>1382</v>
      </c>
      <c r="C462" s="131" t="s">
        <v>1380</v>
      </c>
      <c r="D462" s="132"/>
      <c r="E462" s="133"/>
      <c r="F462" s="134">
        <v>0</v>
      </c>
      <c r="G462" s="134">
        <v>0</v>
      </c>
      <c r="H462" s="135">
        <v>0</v>
      </c>
      <c r="I462" s="136">
        <v>0</v>
      </c>
      <c r="J462" s="137"/>
      <c r="K462" s="134">
        <v>972.75</v>
      </c>
      <c r="L462" s="134">
        <v>0</v>
      </c>
      <c r="M462" s="135">
        <v>972.75</v>
      </c>
      <c r="N462" s="136" t="s">
        <v>241</v>
      </c>
      <c r="O462" s="138"/>
      <c r="P462" s="137"/>
      <c r="Q462" s="134">
        <v>972.75</v>
      </c>
      <c r="R462" s="134">
        <v>0</v>
      </c>
      <c r="S462" s="135">
        <v>972.75</v>
      </c>
      <c r="T462" s="136" t="s">
        <v>241</v>
      </c>
      <c r="U462" s="137"/>
      <c r="V462" s="134">
        <v>3639.1</v>
      </c>
      <c r="W462" s="134">
        <v>0</v>
      </c>
      <c r="X462" s="135">
        <v>3639.1</v>
      </c>
      <c r="Y462" s="136" t="s">
        <v>241</v>
      </c>
      <c r="Z462" s="139"/>
      <c r="AA462" s="140">
        <v>0</v>
      </c>
      <c r="AB462" s="141"/>
      <c r="AC462" s="142">
        <v>0</v>
      </c>
      <c r="AD462" s="142">
        <v>0</v>
      </c>
      <c r="AE462" s="142">
        <v>0</v>
      </c>
      <c r="AF462" s="142">
        <v>0</v>
      </c>
      <c r="AG462" s="142">
        <v>0</v>
      </c>
      <c r="AH462" s="142">
        <v>0</v>
      </c>
      <c r="AI462" s="142">
        <v>1793.42</v>
      </c>
      <c r="AJ462" s="142">
        <v>0</v>
      </c>
      <c r="AK462" s="142">
        <v>0</v>
      </c>
      <c r="AL462" s="142">
        <v>872.93000000000006</v>
      </c>
      <c r="AM462" s="142">
        <v>0</v>
      </c>
      <c r="AN462" s="142">
        <v>0</v>
      </c>
      <c r="AO462" s="141"/>
      <c r="AP462" s="142">
        <v>972.75</v>
      </c>
      <c r="AQ462" s="142">
        <v>0</v>
      </c>
      <c r="AR462" s="142">
        <v>0</v>
      </c>
      <c r="AS462" s="142">
        <v>0</v>
      </c>
      <c r="AT462" s="142">
        <v>0</v>
      </c>
      <c r="AU462" s="142">
        <v>0</v>
      </c>
      <c r="AV462" s="142">
        <v>0</v>
      </c>
      <c r="AW462" s="142">
        <v>0</v>
      </c>
      <c r="AX462" s="142">
        <v>0</v>
      </c>
      <c r="AY462" s="142">
        <v>0</v>
      </c>
      <c r="AZ462" s="142">
        <v>0</v>
      </c>
      <c r="BA462" s="142">
        <v>0</v>
      </c>
    </row>
    <row r="463" spans="1:53" s="129" customFormat="1" outlineLevel="2">
      <c r="A463" s="129" t="s">
        <v>1383</v>
      </c>
      <c r="B463" s="130" t="s">
        <v>1384</v>
      </c>
      <c r="C463" s="131" t="s">
        <v>1385</v>
      </c>
      <c r="D463" s="132"/>
      <c r="E463" s="133"/>
      <c r="F463" s="134">
        <v>0</v>
      </c>
      <c r="G463" s="134">
        <v>0</v>
      </c>
      <c r="H463" s="135">
        <v>0</v>
      </c>
      <c r="I463" s="136">
        <v>0</v>
      </c>
      <c r="J463" s="137"/>
      <c r="K463" s="134">
        <v>0</v>
      </c>
      <c r="L463" s="134">
        <v>0</v>
      </c>
      <c r="M463" s="135">
        <v>0</v>
      </c>
      <c r="N463" s="136">
        <v>0</v>
      </c>
      <c r="O463" s="138"/>
      <c r="P463" s="137"/>
      <c r="Q463" s="134">
        <v>0</v>
      </c>
      <c r="R463" s="134">
        <v>0</v>
      </c>
      <c r="S463" s="135">
        <v>0</v>
      </c>
      <c r="T463" s="136">
        <v>0</v>
      </c>
      <c r="U463" s="137"/>
      <c r="V463" s="134">
        <v>0</v>
      </c>
      <c r="W463" s="134">
        <v>361</v>
      </c>
      <c r="X463" s="135">
        <v>-361</v>
      </c>
      <c r="Y463" s="136" t="s">
        <v>241</v>
      </c>
      <c r="Z463" s="139"/>
      <c r="AA463" s="140">
        <v>75</v>
      </c>
      <c r="AB463" s="141"/>
      <c r="AC463" s="142">
        <v>0</v>
      </c>
      <c r="AD463" s="142">
        <v>0</v>
      </c>
      <c r="AE463" s="142">
        <v>0</v>
      </c>
      <c r="AF463" s="142">
        <v>0</v>
      </c>
      <c r="AG463" s="142">
        <v>0</v>
      </c>
      <c r="AH463" s="142">
        <v>0</v>
      </c>
      <c r="AI463" s="142">
        <v>0</v>
      </c>
      <c r="AJ463" s="142">
        <v>0</v>
      </c>
      <c r="AK463" s="142">
        <v>0</v>
      </c>
      <c r="AL463" s="142">
        <v>0</v>
      </c>
      <c r="AM463" s="142">
        <v>0</v>
      </c>
      <c r="AN463" s="142">
        <v>0</v>
      </c>
      <c r="AO463" s="141"/>
      <c r="AP463" s="142">
        <v>0</v>
      </c>
      <c r="AQ463" s="142">
        <v>0</v>
      </c>
      <c r="AR463" s="142">
        <v>0</v>
      </c>
      <c r="AS463" s="142">
        <v>0</v>
      </c>
      <c r="AT463" s="142">
        <v>0</v>
      </c>
      <c r="AU463" s="142">
        <v>0</v>
      </c>
      <c r="AV463" s="142">
        <v>0</v>
      </c>
      <c r="AW463" s="142">
        <v>0</v>
      </c>
      <c r="AX463" s="142">
        <v>0</v>
      </c>
      <c r="AY463" s="142">
        <v>0</v>
      </c>
      <c r="AZ463" s="142">
        <v>0</v>
      </c>
      <c r="BA463" s="142">
        <v>0</v>
      </c>
    </row>
    <row r="464" spans="1:53" s="129" customFormat="1" outlineLevel="2">
      <c r="A464" s="129" t="s">
        <v>1386</v>
      </c>
      <c r="B464" s="130" t="s">
        <v>1387</v>
      </c>
      <c r="C464" s="131" t="s">
        <v>1385</v>
      </c>
      <c r="D464" s="132"/>
      <c r="E464" s="133"/>
      <c r="F464" s="134">
        <v>0</v>
      </c>
      <c r="G464" s="134">
        <v>0</v>
      </c>
      <c r="H464" s="135">
        <v>0</v>
      </c>
      <c r="I464" s="136">
        <v>0</v>
      </c>
      <c r="J464" s="137"/>
      <c r="K464" s="134">
        <v>0</v>
      </c>
      <c r="L464" s="134">
        <v>0</v>
      </c>
      <c r="M464" s="135">
        <v>0</v>
      </c>
      <c r="N464" s="136">
        <v>0</v>
      </c>
      <c r="O464" s="138"/>
      <c r="P464" s="137"/>
      <c r="Q464" s="134">
        <v>0</v>
      </c>
      <c r="R464" s="134">
        <v>0</v>
      </c>
      <c r="S464" s="135">
        <v>0</v>
      </c>
      <c r="T464" s="136">
        <v>0</v>
      </c>
      <c r="U464" s="137"/>
      <c r="V464" s="134">
        <v>140</v>
      </c>
      <c r="W464" s="134">
        <v>0</v>
      </c>
      <c r="X464" s="135">
        <v>140</v>
      </c>
      <c r="Y464" s="136" t="s">
        <v>241</v>
      </c>
      <c r="Z464" s="139"/>
      <c r="AA464" s="140">
        <v>0</v>
      </c>
      <c r="AB464" s="141"/>
      <c r="AC464" s="142">
        <v>0</v>
      </c>
      <c r="AD464" s="142">
        <v>0</v>
      </c>
      <c r="AE464" s="142">
        <v>0</v>
      </c>
      <c r="AF464" s="142">
        <v>0</v>
      </c>
      <c r="AG464" s="142">
        <v>0</v>
      </c>
      <c r="AH464" s="142">
        <v>0</v>
      </c>
      <c r="AI464" s="142">
        <v>140</v>
      </c>
      <c r="AJ464" s="142">
        <v>0</v>
      </c>
      <c r="AK464" s="142">
        <v>0</v>
      </c>
      <c r="AL464" s="142">
        <v>0</v>
      </c>
      <c r="AM464" s="142">
        <v>0</v>
      </c>
      <c r="AN464" s="142">
        <v>0</v>
      </c>
      <c r="AO464" s="141"/>
      <c r="AP464" s="142">
        <v>0</v>
      </c>
      <c r="AQ464" s="142">
        <v>0</v>
      </c>
      <c r="AR464" s="142">
        <v>0</v>
      </c>
      <c r="AS464" s="142">
        <v>0</v>
      </c>
      <c r="AT464" s="142">
        <v>0</v>
      </c>
      <c r="AU464" s="142">
        <v>0</v>
      </c>
      <c r="AV464" s="142">
        <v>0</v>
      </c>
      <c r="AW464" s="142">
        <v>0</v>
      </c>
      <c r="AX464" s="142">
        <v>0</v>
      </c>
      <c r="AY464" s="142">
        <v>0</v>
      </c>
      <c r="AZ464" s="142">
        <v>0</v>
      </c>
      <c r="BA464" s="142">
        <v>0</v>
      </c>
    </row>
    <row r="465" spans="1:53" s="129" customFormat="1" outlineLevel="2">
      <c r="A465" s="129" t="s">
        <v>1388</v>
      </c>
      <c r="B465" s="130" t="s">
        <v>1389</v>
      </c>
      <c r="C465" s="131" t="s">
        <v>1390</v>
      </c>
      <c r="D465" s="132"/>
      <c r="E465" s="133"/>
      <c r="F465" s="134">
        <v>0</v>
      </c>
      <c r="G465" s="134">
        <v>0</v>
      </c>
      <c r="H465" s="135">
        <v>0</v>
      </c>
      <c r="I465" s="136">
        <v>0</v>
      </c>
      <c r="J465" s="137"/>
      <c r="K465" s="134">
        <v>0</v>
      </c>
      <c r="L465" s="134">
        <v>0</v>
      </c>
      <c r="M465" s="135">
        <v>0</v>
      </c>
      <c r="N465" s="136">
        <v>0</v>
      </c>
      <c r="O465" s="138"/>
      <c r="P465" s="137"/>
      <c r="Q465" s="134">
        <v>0</v>
      </c>
      <c r="R465" s="134">
        <v>0</v>
      </c>
      <c r="S465" s="135">
        <v>0</v>
      </c>
      <c r="T465" s="136">
        <v>0</v>
      </c>
      <c r="U465" s="137"/>
      <c r="V465" s="134">
        <v>0</v>
      </c>
      <c r="W465" s="134">
        <v>301774.88</v>
      </c>
      <c r="X465" s="135">
        <v>-301774.88</v>
      </c>
      <c r="Y465" s="136" t="s">
        <v>241</v>
      </c>
      <c r="Z465" s="139"/>
      <c r="AA465" s="140">
        <v>0</v>
      </c>
      <c r="AB465" s="141"/>
      <c r="AC465" s="142">
        <v>0</v>
      </c>
      <c r="AD465" s="142">
        <v>0</v>
      </c>
      <c r="AE465" s="142">
        <v>0</v>
      </c>
      <c r="AF465" s="142">
        <v>0</v>
      </c>
      <c r="AG465" s="142">
        <v>0</v>
      </c>
      <c r="AH465" s="142">
        <v>0</v>
      </c>
      <c r="AI465" s="142">
        <v>0</v>
      </c>
      <c r="AJ465" s="142">
        <v>0</v>
      </c>
      <c r="AK465" s="142">
        <v>0</v>
      </c>
      <c r="AL465" s="142">
        <v>0</v>
      </c>
      <c r="AM465" s="142">
        <v>0</v>
      </c>
      <c r="AN465" s="142">
        <v>0</v>
      </c>
      <c r="AO465" s="141"/>
      <c r="AP465" s="142">
        <v>0</v>
      </c>
      <c r="AQ465" s="142">
        <v>0</v>
      </c>
      <c r="AR465" s="142">
        <v>0</v>
      </c>
      <c r="AS465" s="142">
        <v>0</v>
      </c>
      <c r="AT465" s="142">
        <v>0</v>
      </c>
      <c r="AU465" s="142">
        <v>0</v>
      </c>
      <c r="AV465" s="142">
        <v>0</v>
      </c>
      <c r="AW465" s="142">
        <v>0</v>
      </c>
      <c r="AX465" s="142">
        <v>0</v>
      </c>
      <c r="AY465" s="142">
        <v>0</v>
      </c>
      <c r="AZ465" s="142">
        <v>0</v>
      </c>
      <c r="BA465" s="142">
        <v>0</v>
      </c>
    </row>
    <row r="466" spans="1:53" s="129" customFormat="1" outlineLevel="2">
      <c r="A466" s="129" t="s">
        <v>1391</v>
      </c>
      <c r="B466" s="130" t="s">
        <v>1392</v>
      </c>
      <c r="C466" s="131" t="s">
        <v>1390</v>
      </c>
      <c r="D466" s="132"/>
      <c r="E466" s="133"/>
      <c r="F466" s="134">
        <v>0</v>
      </c>
      <c r="G466" s="134">
        <v>97931.55</v>
      </c>
      <c r="H466" s="135">
        <v>-97931.55</v>
      </c>
      <c r="I466" s="136" t="s">
        <v>241</v>
      </c>
      <c r="J466" s="137"/>
      <c r="K466" s="134">
        <v>0</v>
      </c>
      <c r="L466" s="134">
        <v>293794.65000000002</v>
      </c>
      <c r="M466" s="135">
        <v>-293794.65000000002</v>
      </c>
      <c r="N466" s="136" t="s">
        <v>241</v>
      </c>
      <c r="O466" s="138"/>
      <c r="P466" s="137"/>
      <c r="Q466" s="134">
        <v>0</v>
      </c>
      <c r="R466" s="134">
        <v>293794.65000000002</v>
      </c>
      <c r="S466" s="135">
        <v>-293794.65000000002</v>
      </c>
      <c r="T466" s="136" t="s">
        <v>241</v>
      </c>
      <c r="U466" s="137"/>
      <c r="V466" s="134">
        <v>293794.55</v>
      </c>
      <c r="W466" s="134">
        <v>881383.95000000007</v>
      </c>
      <c r="X466" s="135">
        <v>-587589.40000000014</v>
      </c>
      <c r="Y466" s="136">
        <v>-0.66666678012459846</v>
      </c>
      <c r="Z466" s="139"/>
      <c r="AA466" s="140">
        <v>97931.55</v>
      </c>
      <c r="AB466" s="141"/>
      <c r="AC466" s="142">
        <v>97931.55</v>
      </c>
      <c r="AD466" s="142">
        <v>97931.55</v>
      </c>
      <c r="AE466" s="142">
        <v>97931.55</v>
      </c>
      <c r="AF466" s="142">
        <v>97931.55</v>
      </c>
      <c r="AG466" s="142">
        <v>97931.55</v>
      </c>
      <c r="AH466" s="142">
        <v>97931.45</v>
      </c>
      <c r="AI466" s="142">
        <v>0</v>
      </c>
      <c r="AJ466" s="142">
        <v>0</v>
      </c>
      <c r="AK466" s="142">
        <v>0</v>
      </c>
      <c r="AL466" s="142">
        <v>0</v>
      </c>
      <c r="AM466" s="142">
        <v>0</v>
      </c>
      <c r="AN466" s="142">
        <v>0</v>
      </c>
      <c r="AO466" s="141"/>
      <c r="AP466" s="142">
        <v>0</v>
      </c>
      <c r="AQ466" s="142">
        <v>0</v>
      </c>
      <c r="AR466" s="142">
        <v>0</v>
      </c>
      <c r="AS466" s="142">
        <v>0</v>
      </c>
      <c r="AT466" s="142">
        <v>0</v>
      </c>
      <c r="AU466" s="142">
        <v>0</v>
      </c>
      <c r="AV466" s="142">
        <v>0</v>
      </c>
      <c r="AW466" s="142">
        <v>0</v>
      </c>
      <c r="AX466" s="142">
        <v>0</v>
      </c>
      <c r="AY466" s="142">
        <v>0</v>
      </c>
      <c r="AZ466" s="142">
        <v>0</v>
      </c>
      <c r="BA466" s="142">
        <v>0</v>
      </c>
    </row>
    <row r="467" spans="1:53" s="129" customFormat="1" outlineLevel="2">
      <c r="A467" s="129" t="s">
        <v>1393</v>
      </c>
      <c r="B467" s="130" t="s">
        <v>1394</v>
      </c>
      <c r="C467" s="131" t="s">
        <v>1390</v>
      </c>
      <c r="D467" s="132"/>
      <c r="E467" s="133"/>
      <c r="F467" s="134">
        <v>99743.08</v>
      </c>
      <c r="G467" s="134">
        <v>0</v>
      </c>
      <c r="H467" s="135">
        <v>99743.08</v>
      </c>
      <c r="I467" s="136" t="s">
        <v>241</v>
      </c>
      <c r="J467" s="137"/>
      <c r="K467" s="134">
        <v>299229.24</v>
      </c>
      <c r="L467" s="134">
        <v>0</v>
      </c>
      <c r="M467" s="135">
        <v>299229.24</v>
      </c>
      <c r="N467" s="136" t="s">
        <v>241</v>
      </c>
      <c r="O467" s="138"/>
      <c r="P467" s="137"/>
      <c r="Q467" s="134">
        <v>299229.24</v>
      </c>
      <c r="R467" s="134">
        <v>0</v>
      </c>
      <c r="S467" s="135">
        <v>299229.24</v>
      </c>
      <c r="T467" s="136" t="s">
        <v>241</v>
      </c>
      <c r="U467" s="137"/>
      <c r="V467" s="134">
        <v>897687.72</v>
      </c>
      <c r="W467" s="134">
        <v>0</v>
      </c>
      <c r="X467" s="135">
        <v>897687.72</v>
      </c>
      <c r="Y467" s="136" t="s">
        <v>241</v>
      </c>
      <c r="Z467" s="139"/>
      <c r="AA467" s="140">
        <v>0</v>
      </c>
      <c r="AB467" s="141"/>
      <c r="AC467" s="142">
        <v>0</v>
      </c>
      <c r="AD467" s="142">
        <v>0</v>
      </c>
      <c r="AE467" s="142">
        <v>0</v>
      </c>
      <c r="AF467" s="142">
        <v>0</v>
      </c>
      <c r="AG467" s="142">
        <v>0</v>
      </c>
      <c r="AH467" s="142">
        <v>0</v>
      </c>
      <c r="AI467" s="142">
        <v>0</v>
      </c>
      <c r="AJ467" s="142">
        <v>199486.16</v>
      </c>
      <c r="AK467" s="142">
        <v>99743.08</v>
      </c>
      <c r="AL467" s="142">
        <v>99743.08</v>
      </c>
      <c r="AM467" s="142">
        <v>99743.08</v>
      </c>
      <c r="AN467" s="142">
        <v>99743.08</v>
      </c>
      <c r="AO467" s="141"/>
      <c r="AP467" s="142">
        <v>99743.08</v>
      </c>
      <c r="AQ467" s="142">
        <v>99743.08</v>
      </c>
      <c r="AR467" s="142">
        <v>99743.08</v>
      </c>
      <c r="AS467" s="142">
        <v>0</v>
      </c>
      <c r="AT467" s="142">
        <v>0</v>
      </c>
      <c r="AU467" s="142">
        <v>0</v>
      </c>
      <c r="AV467" s="142">
        <v>0</v>
      </c>
      <c r="AW467" s="142">
        <v>0</v>
      </c>
      <c r="AX467" s="142">
        <v>0</v>
      </c>
      <c r="AY467" s="142">
        <v>0</v>
      </c>
      <c r="AZ467" s="142">
        <v>0</v>
      </c>
      <c r="BA467" s="142">
        <v>0</v>
      </c>
    </row>
    <row r="468" spans="1:53" s="129" customFormat="1" outlineLevel="2">
      <c r="A468" s="129" t="s">
        <v>1395</v>
      </c>
      <c r="B468" s="130" t="s">
        <v>1396</v>
      </c>
      <c r="C468" s="131" t="s">
        <v>1397</v>
      </c>
      <c r="D468" s="132"/>
      <c r="E468" s="133"/>
      <c r="F468" s="134">
        <v>0</v>
      </c>
      <c r="G468" s="134">
        <v>0</v>
      </c>
      <c r="H468" s="135">
        <v>0</v>
      </c>
      <c r="I468" s="136">
        <v>0</v>
      </c>
      <c r="J468" s="137"/>
      <c r="K468" s="134">
        <v>10000</v>
      </c>
      <c r="L468" s="134">
        <v>0</v>
      </c>
      <c r="M468" s="135">
        <v>10000</v>
      </c>
      <c r="N468" s="136" t="s">
        <v>241</v>
      </c>
      <c r="O468" s="138"/>
      <c r="P468" s="137"/>
      <c r="Q468" s="134">
        <v>10000</v>
      </c>
      <c r="R468" s="134">
        <v>0</v>
      </c>
      <c r="S468" s="135">
        <v>10000</v>
      </c>
      <c r="T468" s="136" t="s">
        <v>241</v>
      </c>
      <c r="U468" s="137"/>
      <c r="V468" s="134">
        <v>414000</v>
      </c>
      <c r="W468" s="134">
        <v>0</v>
      </c>
      <c r="X468" s="135">
        <v>414000</v>
      </c>
      <c r="Y468" s="136" t="s">
        <v>241</v>
      </c>
      <c r="Z468" s="139"/>
      <c r="AA468" s="140">
        <v>0</v>
      </c>
      <c r="AB468" s="141"/>
      <c r="AC468" s="142">
        <v>0</v>
      </c>
      <c r="AD468" s="142">
        <v>0</v>
      </c>
      <c r="AE468" s="142">
        <v>0</v>
      </c>
      <c r="AF468" s="142">
        <v>0</v>
      </c>
      <c r="AG468" s="142">
        <v>0</v>
      </c>
      <c r="AH468" s="142">
        <v>0</v>
      </c>
      <c r="AI468" s="142">
        <v>0</v>
      </c>
      <c r="AJ468" s="142">
        <v>0</v>
      </c>
      <c r="AK468" s="142">
        <v>0</v>
      </c>
      <c r="AL468" s="142">
        <v>0</v>
      </c>
      <c r="AM468" s="142">
        <v>404000</v>
      </c>
      <c r="AN468" s="142">
        <v>0</v>
      </c>
      <c r="AO468" s="141"/>
      <c r="AP468" s="142">
        <v>0</v>
      </c>
      <c r="AQ468" s="142">
        <v>10000</v>
      </c>
      <c r="AR468" s="142">
        <v>0</v>
      </c>
      <c r="AS468" s="142">
        <v>0</v>
      </c>
      <c r="AT468" s="142">
        <v>0</v>
      </c>
      <c r="AU468" s="142">
        <v>0</v>
      </c>
      <c r="AV468" s="142">
        <v>0</v>
      </c>
      <c r="AW468" s="142">
        <v>0</v>
      </c>
      <c r="AX468" s="142">
        <v>0</v>
      </c>
      <c r="AY468" s="142">
        <v>0</v>
      </c>
      <c r="AZ468" s="142">
        <v>0</v>
      </c>
      <c r="BA468" s="142">
        <v>0</v>
      </c>
    </row>
    <row r="469" spans="1:53" s="129" customFormat="1" outlineLevel="2">
      <c r="A469" s="129" t="s">
        <v>1398</v>
      </c>
      <c r="B469" s="130" t="s">
        <v>1399</v>
      </c>
      <c r="C469" s="131" t="s">
        <v>1397</v>
      </c>
      <c r="D469" s="132"/>
      <c r="E469" s="133"/>
      <c r="F469" s="134">
        <v>0</v>
      </c>
      <c r="G469" s="134">
        <v>0</v>
      </c>
      <c r="H469" s="135">
        <v>0</v>
      </c>
      <c r="I469" s="136">
        <v>0</v>
      </c>
      <c r="J469" s="137"/>
      <c r="K469" s="134">
        <v>0</v>
      </c>
      <c r="L469" s="134">
        <v>0</v>
      </c>
      <c r="M469" s="135">
        <v>0</v>
      </c>
      <c r="N469" s="136">
        <v>0</v>
      </c>
      <c r="O469" s="138"/>
      <c r="P469" s="137"/>
      <c r="Q469" s="134">
        <v>0</v>
      </c>
      <c r="R469" s="134">
        <v>0</v>
      </c>
      <c r="S469" s="135">
        <v>0</v>
      </c>
      <c r="T469" s="136">
        <v>0</v>
      </c>
      <c r="U469" s="137"/>
      <c r="V469" s="134">
        <v>0</v>
      </c>
      <c r="W469" s="134">
        <v>-5610.27</v>
      </c>
      <c r="X469" s="135">
        <v>5610.27</v>
      </c>
      <c r="Y469" s="136" t="s">
        <v>241</v>
      </c>
      <c r="Z469" s="139"/>
      <c r="AA469" s="140">
        <v>0</v>
      </c>
      <c r="AB469" s="141"/>
      <c r="AC469" s="142">
        <v>0</v>
      </c>
      <c r="AD469" s="142">
        <v>0</v>
      </c>
      <c r="AE469" s="142">
        <v>0</v>
      </c>
      <c r="AF469" s="142">
        <v>0</v>
      </c>
      <c r="AG469" s="142">
        <v>0</v>
      </c>
      <c r="AH469" s="142">
        <v>0</v>
      </c>
      <c r="AI469" s="142">
        <v>0</v>
      </c>
      <c r="AJ469" s="142">
        <v>0</v>
      </c>
      <c r="AK469" s="142">
        <v>0</v>
      </c>
      <c r="AL469" s="142">
        <v>0</v>
      </c>
      <c r="AM469" s="142">
        <v>0</v>
      </c>
      <c r="AN469" s="142">
        <v>0</v>
      </c>
      <c r="AO469" s="141"/>
      <c r="AP469" s="142">
        <v>0</v>
      </c>
      <c r="AQ469" s="142">
        <v>0</v>
      </c>
      <c r="AR469" s="142">
        <v>0</v>
      </c>
      <c r="AS469" s="142">
        <v>0</v>
      </c>
      <c r="AT469" s="142">
        <v>0</v>
      </c>
      <c r="AU469" s="142">
        <v>0</v>
      </c>
      <c r="AV469" s="142">
        <v>0</v>
      </c>
      <c r="AW469" s="142">
        <v>0</v>
      </c>
      <c r="AX469" s="142">
        <v>0</v>
      </c>
      <c r="AY469" s="142">
        <v>0</v>
      </c>
      <c r="AZ469" s="142">
        <v>0</v>
      </c>
      <c r="BA469" s="142">
        <v>0</v>
      </c>
    </row>
    <row r="470" spans="1:53" s="129" customFormat="1" outlineLevel="2">
      <c r="A470" s="129" t="s">
        <v>1400</v>
      </c>
      <c r="B470" s="130" t="s">
        <v>1401</v>
      </c>
      <c r="C470" s="131" t="s">
        <v>1397</v>
      </c>
      <c r="D470" s="132"/>
      <c r="E470" s="133"/>
      <c r="F470" s="134">
        <v>0</v>
      </c>
      <c r="G470" s="134">
        <v>0</v>
      </c>
      <c r="H470" s="135">
        <v>0</v>
      </c>
      <c r="I470" s="136">
        <v>0</v>
      </c>
      <c r="J470" s="137"/>
      <c r="K470" s="134">
        <v>0</v>
      </c>
      <c r="L470" s="134">
        <v>1385.98</v>
      </c>
      <c r="M470" s="135">
        <v>-1385.98</v>
      </c>
      <c r="N470" s="136" t="s">
        <v>241</v>
      </c>
      <c r="O470" s="138"/>
      <c r="P470" s="137"/>
      <c r="Q470" s="134">
        <v>0</v>
      </c>
      <c r="R470" s="134">
        <v>1385.98</v>
      </c>
      <c r="S470" s="135">
        <v>-1385.98</v>
      </c>
      <c r="T470" s="136" t="s">
        <v>241</v>
      </c>
      <c r="U470" s="137"/>
      <c r="V470" s="134">
        <v>4711.12</v>
      </c>
      <c r="W470" s="134">
        <v>37432.910000000003</v>
      </c>
      <c r="X470" s="135">
        <v>-32721.790000000005</v>
      </c>
      <c r="Y470" s="136">
        <v>-0.87414497029485561</v>
      </c>
      <c r="Z470" s="139"/>
      <c r="AA470" s="140">
        <v>4083.9900000000002</v>
      </c>
      <c r="AB470" s="141"/>
      <c r="AC470" s="142">
        <v>1385.98</v>
      </c>
      <c r="AD470" s="142">
        <v>0</v>
      </c>
      <c r="AE470" s="142">
        <v>0</v>
      </c>
      <c r="AF470" s="142">
        <v>4711.12</v>
      </c>
      <c r="AG470" s="142">
        <v>0</v>
      </c>
      <c r="AH470" s="142">
        <v>0</v>
      </c>
      <c r="AI470" s="142">
        <v>0</v>
      </c>
      <c r="AJ470" s="142">
        <v>0</v>
      </c>
      <c r="AK470" s="142">
        <v>0</v>
      </c>
      <c r="AL470" s="142">
        <v>0</v>
      </c>
      <c r="AM470" s="142">
        <v>0</v>
      </c>
      <c r="AN470" s="142">
        <v>0</v>
      </c>
      <c r="AO470" s="141"/>
      <c r="AP470" s="142">
        <v>0</v>
      </c>
      <c r="AQ470" s="142">
        <v>0</v>
      </c>
      <c r="AR470" s="142">
        <v>0</v>
      </c>
      <c r="AS470" s="142">
        <v>0</v>
      </c>
      <c r="AT470" s="142">
        <v>0</v>
      </c>
      <c r="AU470" s="142">
        <v>0</v>
      </c>
      <c r="AV470" s="142">
        <v>0</v>
      </c>
      <c r="AW470" s="142">
        <v>0</v>
      </c>
      <c r="AX470" s="142">
        <v>0</v>
      </c>
      <c r="AY470" s="142">
        <v>0</v>
      </c>
      <c r="AZ470" s="142">
        <v>0</v>
      </c>
      <c r="BA470" s="142">
        <v>0</v>
      </c>
    </row>
    <row r="471" spans="1:53" s="129" customFormat="1" outlineLevel="2">
      <c r="A471" s="129" t="s">
        <v>1402</v>
      </c>
      <c r="B471" s="130" t="s">
        <v>1403</v>
      </c>
      <c r="C471" s="131" t="s">
        <v>1397</v>
      </c>
      <c r="D471" s="132"/>
      <c r="E471" s="133"/>
      <c r="F471" s="134">
        <v>0</v>
      </c>
      <c r="G471" s="134">
        <v>5028.8599999999997</v>
      </c>
      <c r="H471" s="135">
        <v>-5028.8599999999997</v>
      </c>
      <c r="I471" s="136" t="s">
        <v>241</v>
      </c>
      <c r="J471" s="137"/>
      <c r="K471" s="134">
        <v>-70763.03</v>
      </c>
      <c r="L471" s="134">
        <v>13361.19</v>
      </c>
      <c r="M471" s="135">
        <v>-84124.22</v>
      </c>
      <c r="N471" s="136">
        <v>-6.2961622430337414</v>
      </c>
      <c r="O471" s="138"/>
      <c r="P471" s="137"/>
      <c r="Q471" s="134">
        <v>-70763.03</v>
      </c>
      <c r="R471" s="134">
        <v>13361.19</v>
      </c>
      <c r="S471" s="135">
        <v>-84124.22</v>
      </c>
      <c r="T471" s="136">
        <v>-6.2961622430337414</v>
      </c>
      <c r="U471" s="137"/>
      <c r="V471" s="134">
        <v>-30192.92</v>
      </c>
      <c r="W471" s="134">
        <v>13361.19</v>
      </c>
      <c r="X471" s="135">
        <v>-43554.11</v>
      </c>
      <c r="Y471" s="136">
        <v>-3.2597478218631721</v>
      </c>
      <c r="Z471" s="139"/>
      <c r="AA471" s="140">
        <v>0</v>
      </c>
      <c r="AB471" s="141"/>
      <c r="AC471" s="142">
        <v>3462.9</v>
      </c>
      <c r="AD471" s="142">
        <v>4869.43</v>
      </c>
      <c r="AE471" s="142">
        <v>5028.8599999999997</v>
      </c>
      <c r="AF471" s="142">
        <v>4673.93</v>
      </c>
      <c r="AG471" s="142">
        <v>4502.1900000000005</v>
      </c>
      <c r="AH471" s="142">
        <v>4143.05</v>
      </c>
      <c r="AI471" s="142">
        <v>4222.46</v>
      </c>
      <c r="AJ471" s="142">
        <v>5751.67</v>
      </c>
      <c r="AK471" s="142">
        <v>4385.6099999999997</v>
      </c>
      <c r="AL471" s="142">
        <v>4266.87</v>
      </c>
      <c r="AM471" s="142">
        <v>4239.7700000000004</v>
      </c>
      <c r="AN471" s="142">
        <v>4384.5600000000004</v>
      </c>
      <c r="AO471" s="141"/>
      <c r="AP471" s="142">
        <v>-70763.03</v>
      </c>
      <c r="AQ471" s="142">
        <v>0</v>
      </c>
      <c r="AR471" s="142">
        <v>0</v>
      </c>
      <c r="AS471" s="142">
        <v>0</v>
      </c>
      <c r="AT471" s="142">
        <v>0</v>
      </c>
      <c r="AU471" s="142">
        <v>0</v>
      </c>
      <c r="AV471" s="142">
        <v>0</v>
      </c>
      <c r="AW471" s="142">
        <v>0</v>
      </c>
      <c r="AX471" s="142">
        <v>0</v>
      </c>
      <c r="AY471" s="142">
        <v>0</v>
      </c>
      <c r="AZ471" s="142">
        <v>0</v>
      </c>
      <c r="BA471" s="142">
        <v>0</v>
      </c>
    </row>
    <row r="472" spans="1:53" s="129" customFormat="1" outlineLevel="2">
      <c r="A472" s="129" t="s">
        <v>1404</v>
      </c>
      <c r="B472" s="130" t="s">
        <v>1405</v>
      </c>
      <c r="C472" s="131" t="s">
        <v>1397</v>
      </c>
      <c r="D472" s="132"/>
      <c r="E472" s="133"/>
      <c r="F472" s="134">
        <v>-69817.540000000008</v>
      </c>
      <c r="G472" s="134">
        <v>0</v>
      </c>
      <c r="H472" s="135">
        <v>-69817.540000000008</v>
      </c>
      <c r="I472" s="136" t="s">
        <v>241</v>
      </c>
      <c r="J472" s="137"/>
      <c r="K472" s="134">
        <v>-140934.17000000001</v>
      </c>
      <c r="L472" s="134">
        <v>0</v>
      </c>
      <c r="M472" s="135">
        <v>-140934.17000000001</v>
      </c>
      <c r="N472" s="136" t="s">
        <v>241</v>
      </c>
      <c r="O472" s="138"/>
      <c r="P472" s="137"/>
      <c r="Q472" s="134">
        <v>-140934.17000000001</v>
      </c>
      <c r="R472" s="134">
        <v>0</v>
      </c>
      <c r="S472" s="135">
        <v>-140934.17000000001</v>
      </c>
      <c r="T472" s="136" t="s">
        <v>241</v>
      </c>
      <c r="U472" s="137"/>
      <c r="V472" s="134">
        <v>-140934.17000000001</v>
      </c>
      <c r="W472" s="134">
        <v>0</v>
      </c>
      <c r="X472" s="135">
        <v>-140934.17000000001</v>
      </c>
      <c r="Y472" s="136" t="s">
        <v>241</v>
      </c>
      <c r="Z472" s="139"/>
      <c r="AA472" s="140">
        <v>0</v>
      </c>
      <c r="AB472" s="141"/>
      <c r="AC472" s="142">
        <v>0</v>
      </c>
      <c r="AD472" s="142">
        <v>0</v>
      </c>
      <c r="AE472" s="142">
        <v>0</v>
      </c>
      <c r="AF472" s="142">
        <v>0</v>
      </c>
      <c r="AG472" s="142">
        <v>0</v>
      </c>
      <c r="AH472" s="142">
        <v>0</v>
      </c>
      <c r="AI472" s="142">
        <v>0</v>
      </c>
      <c r="AJ472" s="142">
        <v>0</v>
      </c>
      <c r="AK472" s="142">
        <v>0</v>
      </c>
      <c r="AL472" s="142">
        <v>0</v>
      </c>
      <c r="AM472" s="142">
        <v>0</v>
      </c>
      <c r="AN472" s="142">
        <v>0</v>
      </c>
      <c r="AO472" s="141"/>
      <c r="AP472" s="142">
        <v>3538.92</v>
      </c>
      <c r="AQ472" s="142">
        <v>-74655.55</v>
      </c>
      <c r="AR472" s="142">
        <v>-69817.540000000008</v>
      </c>
      <c r="AS472" s="142">
        <v>0</v>
      </c>
      <c r="AT472" s="142">
        <v>0</v>
      </c>
      <c r="AU472" s="142">
        <v>0</v>
      </c>
      <c r="AV472" s="142">
        <v>0</v>
      </c>
      <c r="AW472" s="142">
        <v>0</v>
      </c>
      <c r="AX472" s="142">
        <v>0</v>
      </c>
      <c r="AY472" s="142">
        <v>0</v>
      </c>
      <c r="AZ472" s="142">
        <v>0</v>
      </c>
      <c r="BA472" s="142">
        <v>0</v>
      </c>
    </row>
    <row r="473" spans="1:53" s="129" customFormat="1" outlineLevel="2">
      <c r="A473" s="129" t="s">
        <v>1406</v>
      </c>
      <c r="B473" s="130" t="s">
        <v>1407</v>
      </c>
      <c r="C473" s="131" t="s">
        <v>1408</v>
      </c>
      <c r="D473" s="132"/>
      <c r="E473" s="133"/>
      <c r="F473" s="134">
        <v>0</v>
      </c>
      <c r="G473" s="134">
        <v>0</v>
      </c>
      <c r="H473" s="135">
        <v>0</v>
      </c>
      <c r="I473" s="136">
        <v>0</v>
      </c>
      <c r="J473" s="137"/>
      <c r="K473" s="134">
        <v>0</v>
      </c>
      <c r="L473" s="134">
        <v>0</v>
      </c>
      <c r="M473" s="135">
        <v>0</v>
      </c>
      <c r="N473" s="136">
        <v>0</v>
      </c>
      <c r="O473" s="138"/>
      <c r="P473" s="137"/>
      <c r="Q473" s="134">
        <v>0</v>
      </c>
      <c r="R473" s="134">
        <v>0</v>
      </c>
      <c r="S473" s="135">
        <v>0</v>
      </c>
      <c r="T473" s="136">
        <v>0</v>
      </c>
      <c r="U473" s="137"/>
      <c r="V473" s="134">
        <v>0</v>
      </c>
      <c r="W473" s="134">
        <v>43550.15</v>
      </c>
      <c r="X473" s="135">
        <v>-43550.15</v>
      </c>
      <c r="Y473" s="136" t="s">
        <v>241</v>
      </c>
      <c r="Z473" s="139"/>
      <c r="AA473" s="140">
        <v>0</v>
      </c>
      <c r="AB473" s="141"/>
      <c r="AC473" s="142">
        <v>0</v>
      </c>
      <c r="AD473" s="142">
        <v>0</v>
      </c>
      <c r="AE473" s="142">
        <v>0</v>
      </c>
      <c r="AF473" s="142">
        <v>0</v>
      </c>
      <c r="AG473" s="142">
        <v>0</v>
      </c>
      <c r="AH473" s="142">
        <v>0</v>
      </c>
      <c r="AI473" s="142">
        <v>0</v>
      </c>
      <c r="AJ473" s="142">
        <v>0</v>
      </c>
      <c r="AK473" s="142">
        <v>0</v>
      </c>
      <c r="AL473" s="142">
        <v>0</v>
      </c>
      <c r="AM473" s="142">
        <v>0</v>
      </c>
      <c r="AN473" s="142">
        <v>0</v>
      </c>
      <c r="AO473" s="141"/>
      <c r="AP473" s="142">
        <v>0</v>
      </c>
      <c r="AQ473" s="142">
        <v>0</v>
      </c>
      <c r="AR473" s="142">
        <v>0</v>
      </c>
      <c r="AS473" s="142">
        <v>0</v>
      </c>
      <c r="AT473" s="142">
        <v>0</v>
      </c>
      <c r="AU473" s="142">
        <v>0</v>
      </c>
      <c r="AV473" s="142">
        <v>0</v>
      </c>
      <c r="AW473" s="142">
        <v>0</v>
      </c>
      <c r="AX473" s="142">
        <v>0</v>
      </c>
      <c r="AY473" s="142">
        <v>0</v>
      </c>
      <c r="AZ473" s="142">
        <v>0</v>
      </c>
      <c r="BA473" s="142">
        <v>0</v>
      </c>
    </row>
    <row r="474" spans="1:53" s="129" customFormat="1" outlineLevel="2">
      <c r="A474" s="129" t="s">
        <v>1409</v>
      </c>
      <c r="B474" s="130" t="s">
        <v>1410</v>
      </c>
      <c r="C474" s="131" t="s">
        <v>1408</v>
      </c>
      <c r="D474" s="132"/>
      <c r="E474" s="133"/>
      <c r="F474" s="134">
        <v>0</v>
      </c>
      <c r="G474" s="134">
        <v>0</v>
      </c>
      <c r="H474" s="135">
        <v>0</v>
      </c>
      <c r="I474" s="136">
        <v>0</v>
      </c>
      <c r="J474" s="137"/>
      <c r="K474" s="134">
        <v>0</v>
      </c>
      <c r="L474" s="134">
        <v>-17934.21</v>
      </c>
      <c r="M474" s="135">
        <v>17934.21</v>
      </c>
      <c r="N474" s="136" t="s">
        <v>241</v>
      </c>
      <c r="O474" s="138"/>
      <c r="P474" s="137"/>
      <c r="Q474" s="134">
        <v>0</v>
      </c>
      <c r="R474" s="134">
        <v>-17934.21</v>
      </c>
      <c r="S474" s="135">
        <v>17934.21</v>
      </c>
      <c r="T474" s="136" t="s">
        <v>241</v>
      </c>
      <c r="U474" s="137"/>
      <c r="V474" s="134">
        <v>39794.050000000003</v>
      </c>
      <c r="W474" s="134">
        <v>4628112.7</v>
      </c>
      <c r="X474" s="135">
        <v>-4588318.6500000004</v>
      </c>
      <c r="Y474" s="136">
        <v>-0.9914016678980182</v>
      </c>
      <c r="Z474" s="139"/>
      <c r="AA474" s="140">
        <v>544956.67000000004</v>
      </c>
      <c r="AB474" s="141"/>
      <c r="AC474" s="142">
        <v>-17934.21</v>
      </c>
      <c r="AD474" s="142">
        <v>0</v>
      </c>
      <c r="AE474" s="142">
        <v>0</v>
      </c>
      <c r="AF474" s="142">
        <v>0</v>
      </c>
      <c r="AG474" s="142">
        <v>0</v>
      </c>
      <c r="AH474" s="142">
        <v>0</v>
      </c>
      <c r="AI474" s="142">
        <v>0</v>
      </c>
      <c r="AJ474" s="142">
        <v>39794.050000000003</v>
      </c>
      <c r="AK474" s="142">
        <v>0</v>
      </c>
      <c r="AL474" s="142">
        <v>0</v>
      </c>
      <c r="AM474" s="142">
        <v>0</v>
      </c>
      <c r="AN474" s="142">
        <v>0</v>
      </c>
      <c r="AO474" s="141"/>
      <c r="AP474" s="142">
        <v>0</v>
      </c>
      <c r="AQ474" s="142">
        <v>0</v>
      </c>
      <c r="AR474" s="142">
        <v>0</v>
      </c>
      <c r="AS474" s="142">
        <v>0</v>
      </c>
      <c r="AT474" s="142">
        <v>0</v>
      </c>
      <c r="AU474" s="142">
        <v>0</v>
      </c>
      <c r="AV474" s="142">
        <v>0</v>
      </c>
      <c r="AW474" s="142">
        <v>0</v>
      </c>
      <c r="AX474" s="142">
        <v>0</v>
      </c>
      <c r="AY474" s="142">
        <v>0</v>
      </c>
      <c r="AZ474" s="142">
        <v>0</v>
      </c>
      <c r="BA474" s="142">
        <v>0</v>
      </c>
    </row>
    <row r="475" spans="1:53" s="129" customFormat="1" outlineLevel="2">
      <c r="A475" s="129" t="s">
        <v>1411</v>
      </c>
      <c r="B475" s="130" t="s">
        <v>1412</v>
      </c>
      <c r="C475" s="131" t="s">
        <v>1408</v>
      </c>
      <c r="D475" s="132"/>
      <c r="E475" s="133"/>
      <c r="F475" s="134">
        <v>0</v>
      </c>
      <c r="G475" s="134">
        <v>511442.53</v>
      </c>
      <c r="H475" s="135">
        <v>-511442.53</v>
      </c>
      <c r="I475" s="136" t="s">
        <v>241</v>
      </c>
      <c r="J475" s="137"/>
      <c r="K475" s="134">
        <v>-15611.57</v>
      </c>
      <c r="L475" s="134">
        <v>1534327.5899999999</v>
      </c>
      <c r="M475" s="135">
        <v>-1549939.16</v>
      </c>
      <c r="N475" s="136">
        <v>-1.0101748610282111</v>
      </c>
      <c r="O475" s="138"/>
      <c r="P475" s="137"/>
      <c r="Q475" s="134">
        <v>-15611.57</v>
      </c>
      <c r="R475" s="134">
        <v>1534327.5899999999</v>
      </c>
      <c r="S475" s="135">
        <v>-1549939.16</v>
      </c>
      <c r="T475" s="136">
        <v>-1.0101748610282111</v>
      </c>
      <c r="U475" s="137"/>
      <c r="V475" s="134">
        <v>4750761.34</v>
      </c>
      <c r="W475" s="134">
        <v>1534327.5899999999</v>
      </c>
      <c r="X475" s="135">
        <v>3216433.75</v>
      </c>
      <c r="Y475" s="136">
        <v>2.0963148749739946</v>
      </c>
      <c r="Z475" s="139"/>
      <c r="AA475" s="140">
        <v>0</v>
      </c>
      <c r="AB475" s="141"/>
      <c r="AC475" s="142">
        <v>511442.53</v>
      </c>
      <c r="AD475" s="142">
        <v>511442.53</v>
      </c>
      <c r="AE475" s="142">
        <v>511442.53</v>
      </c>
      <c r="AF475" s="142">
        <v>511442.53</v>
      </c>
      <c r="AG475" s="142">
        <v>511442.53</v>
      </c>
      <c r="AH475" s="142">
        <v>511442.53</v>
      </c>
      <c r="AI475" s="142">
        <v>511442.53</v>
      </c>
      <c r="AJ475" s="142">
        <v>544274.53</v>
      </c>
      <c r="AK475" s="142">
        <v>544274.53</v>
      </c>
      <c r="AL475" s="142">
        <v>544274.53</v>
      </c>
      <c r="AM475" s="142">
        <v>544274.53</v>
      </c>
      <c r="AN475" s="142">
        <v>543504.67000000004</v>
      </c>
      <c r="AO475" s="141"/>
      <c r="AP475" s="142">
        <v>-15611.57</v>
      </c>
      <c r="AQ475" s="142">
        <v>0</v>
      </c>
      <c r="AR475" s="142">
        <v>0</v>
      </c>
      <c r="AS475" s="142">
        <v>0</v>
      </c>
      <c r="AT475" s="142">
        <v>0</v>
      </c>
      <c r="AU475" s="142">
        <v>0</v>
      </c>
      <c r="AV475" s="142">
        <v>0</v>
      </c>
      <c r="AW475" s="142">
        <v>0</v>
      </c>
      <c r="AX475" s="142">
        <v>0</v>
      </c>
      <c r="AY475" s="142">
        <v>0</v>
      </c>
      <c r="AZ475" s="142">
        <v>0</v>
      </c>
      <c r="BA475" s="142">
        <v>0</v>
      </c>
    </row>
    <row r="476" spans="1:53" s="129" customFormat="1" outlineLevel="2">
      <c r="A476" s="129" t="s">
        <v>1413</v>
      </c>
      <c r="B476" s="130" t="s">
        <v>1414</v>
      </c>
      <c r="C476" s="131" t="s">
        <v>1408</v>
      </c>
      <c r="D476" s="132"/>
      <c r="E476" s="133"/>
      <c r="F476" s="134">
        <v>523371.53</v>
      </c>
      <c r="G476" s="134">
        <v>0</v>
      </c>
      <c r="H476" s="135">
        <v>523371.53</v>
      </c>
      <c r="I476" s="136" t="s">
        <v>241</v>
      </c>
      <c r="J476" s="137"/>
      <c r="K476" s="134">
        <v>1570114.5899999999</v>
      </c>
      <c r="L476" s="134">
        <v>0</v>
      </c>
      <c r="M476" s="135">
        <v>1570114.5899999999</v>
      </c>
      <c r="N476" s="136" t="s">
        <v>241</v>
      </c>
      <c r="O476" s="138"/>
      <c r="P476" s="137"/>
      <c r="Q476" s="134">
        <v>1570114.5899999999</v>
      </c>
      <c r="R476" s="134">
        <v>0</v>
      </c>
      <c r="S476" s="135">
        <v>1570114.5899999999</v>
      </c>
      <c r="T476" s="136" t="s">
        <v>241</v>
      </c>
      <c r="U476" s="137"/>
      <c r="V476" s="134">
        <v>1570114.5899999999</v>
      </c>
      <c r="W476" s="134">
        <v>0</v>
      </c>
      <c r="X476" s="135">
        <v>1570114.5899999999</v>
      </c>
      <c r="Y476" s="136" t="s">
        <v>241</v>
      </c>
      <c r="Z476" s="139"/>
      <c r="AA476" s="140">
        <v>0</v>
      </c>
      <c r="AB476" s="141"/>
      <c r="AC476" s="142">
        <v>0</v>
      </c>
      <c r="AD476" s="142">
        <v>0</v>
      </c>
      <c r="AE476" s="142">
        <v>0</v>
      </c>
      <c r="AF476" s="142">
        <v>0</v>
      </c>
      <c r="AG476" s="142">
        <v>0</v>
      </c>
      <c r="AH476" s="142">
        <v>0</v>
      </c>
      <c r="AI476" s="142">
        <v>0</v>
      </c>
      <c r="AJ476" s="142">
        <v>0</v>
      </c>
      <c r="AK476" s="142">
        <v>0</v>
      </c>
      <c r="AL476" s="142">
        <v>0</v>
      </c>
      <c r="AM476" s="142">
        <v>0</v>
      </c>
      <c r="AN476" s="142">
        <v>0</v>
      </c>
      <c r="AO476" s="141"/>
      <c r="AP476" s="142">
        <v>523371.53</v>
      </c>
      <c r="AQ476" s="142">
        <v>523371.53</v>
      </c>
      <c r="AR476" s="142">
        <v>523371.53</v>
      </c>
      <c r="AS476" s="142">
        <v>0</v>
      </c>
      <c r="AT476" s="142">
        <v>0</v>
      </c>
      <c r="AU476" s="142">
        <v>0</v>
      </c>
      <c r="AV476" s="142">
        <v>0</v>
      </c>
      <c r="AW476" s="142">
        <v>0</v>
      </c>
      <c r="AX476" s="142">
        <v>0</v>
      </c>
      <c r="AY476" s="142">
        <v>0</v>
      </c>
      <c r="AZ476" s="142">
        <v>0</v>
      </c>
      <c r="BA476" s="142">
        <v>0</v>
      </c>
    </row>
    <row r="477" spans="1:53" s="129" customFormat="1" outlineLevel="2">
      <c r="A477" s="129" t="s">
        <v>1415</v>
      </c>
      <c r="B477" s="130" t="s">
        <v>1416</v>
      </c>
      <c r="C477" s="131" t="s">
        <v>1417</v>
      </c>
      <c r="D477" s="132"/>
      <c r="E477" s="133"/>
      <c r="F477" s="134">
        <v>0</v>
      </c>
      <c r="G477" s="134">
        <v>0</v>
      </c>
      <c r="H477" s="135">
        <v>0</v>
      </c>
      <c r="I477" s="136">
        <v>0</v>
      </c>
      <c r="J477" s="137"/>
      <c r="K477" s="134">
        <v>0</v>
      </c>
      <c r="L477" s="134">
        <v>0</v>
      </c>
      <c r="M477" s="135">
        <v>0</v>
      </c>
      <c r="N477" s="136">
        <v>0</v>
      </c>
      <c r="O477" s="138"/>
      <c r="P477" s="137"/>
      <c r="Q477" s="134">
        <v>0</v>
      </c>
      <c r="R477" s="134">
        <v>0</v>
      </c>
      <c r="S477" s="135">
        <v>0</v>
      </c>
      <c r="T477" s="136">
        <v>0</v>
      </c>
      <c r="U477" s="137"/>
      <c r="V477" s="134">
        <v>2.25</v>
      </c>
      <c r="W477" s="134">
        <v>-2289.66</v>
      </c>
      <c r="X477" s="135">
        <v>2291.91</v>
      </c>
      <c r="Y477" s="136">
        <v>1.0009826786509788</v>
      </c>
      <c r="Z477" s="139"/>
      <c r="AA477" s="140">
        <v>0</v>
      </c>
      <c r="AB477" s="141"/>
      <c r="AC477" s="142">
        <v>0</v>
      </c>
      <c r="AD477" s="142">
        <v>0</v>
      </c>
      <c r="AE477" s="142">
        <v>0</v>
      </c>
      <c r="AF477" s="142">
        <v>2.25</v>
      </c>
      <c r="AG477" s="142">
        <v>0</v>
      </c>
      <c r="AH477" s="142">
        <v>0</v>
      </c>
      <c r="AI477" s="142">
        <v>0</v>
      </c>
      <c r="AJ477" s="142">
        <v>0</v>
      </c>
      <c r="AK477" s="142">
        <v>0</v>
      </c>
      <c r="AL477" s="142">
        <v>0</v>
      </c>
      <c r="AM477" s="142">
        <v>0</v>
      </c>
      <c r="AN477" s="142">
        <v>0</v>
      </c>
      <c r="AO477" s="141"/>
      <c r="AP477" s="142">
        <v>0</v>
      </c>
      <c r="AQ477" s="142">
        <v>0</v>
      </c>
      <c r="AR477" s="142">
        <v>0</v>
      </c>
      <c r="AS477" s="142">
        <v>0</v>
      </c>
      <c r="AT477" s="142">
        <v>0</v>
      </c>
      <c r="AU477" s="142">
        <v>0</v>
      </c>
      <c r="AV477" s="142">
        <v>0</v>
      </c>
      <c r="AW477" s="142">
        <v>0</v>
      </c>
      <c r="AX477" s="142">
        <v>0</v>
      </c>
      <c r="AY477" s="142">
        <v>0</v>
      </c>
      <c r="AZ477" s="142">
        <v>0</v>
      </c>
      <c r="BA477" s="142">
        <v>0</v>
      </c>
    </row>
    <row r="478" spans="1:53" s="129" customFormat="1" outlineLevel="2">
      <c r="A478" s="129" t="s">
        <v>1418</v>
      </c>
      <c r="B478" s="130" t="s">
        <v>1419</v>
      </c>
      <c r="C478" s="131" t="s">
        <v>1417</v>
      </c>
      <c r="D478" s="132"/>
      <c r="E478" s="133"/>
      <c r="F478" s="134">
        <v>0</v>
      </c>
      <c r="G478" s="134">
        <v>0</v>
      </c>
      <c r="H478" s="135">
        <v>0</v>
      </c>
      <c r="I478" s="136">
        <v>0</v>
      </c>
      <c r="J478" s="137"/>
      <c r="K478" s="134">
        <v>0</v>
      </c>
      <c r="L478" s="134">
        <v>0</v>
      </c>
      <c r="M478" s="135">
        <v>0</v>
      </c>
      <c r="N478" s="136">
        <v>0</v>
      </c>
      <c r="O478" s="138"/>
      <c r="P478" s="137"/>
      <c r="Q478" s="134">
        <v>0</v>
      </c>
      <c r="R478" s="134">
        <v>0</v>
      </c>
      <c r="S478" s="135">
        <v>0</v>
      </c>
      <c r="T478" s="136">
        <v>0</v>
      </c>
      <c r="U478" s="137"/>
      <c r="V478" s="134">
        <v>-504.64</v>
      </c>
      <c r="W478" s="134">
        <v>205824.5</v>
      </c>
      <c r="X478" s="135">
        <v>-206329.14</v>
      </c>
      <c r="Y478" s="136">
        <v>-1.0024517975265337</v>
      </c>
      <c r="Z478" s="139"/>
      <c r="AA478" s="140">
        <v>22696.5</v>
      </c>
      <c r="AB478" s="141"/>
      <c r="AC478" s="142">
        <v>0</v>
      </c>
      <c r="AD478" s="142">
        <v>0</v>
      </c>
      <c r="AE478" s="142">
        <v>0</v>
      </c>
      <c r="AF478" s="142">
        <v>0</v>
      </c>
      <c r="AG478" s="142">
        <v>0</v>
      </c>
      <c r="AH478" s="142">
        <v>0</v>
      </c>
      <c r="AI478" s="142">
        <v>0</v>
      </c>
      <c r="AJ478" s="142">
        <v>0</v>
      </c>
      <c r="AK478" s="142">
        <v>-504.64</v>
      </c>
      <c r="AL478" s="142">
        <v>0</v>
      </c>
      <c r="AM478" s="142">
        <v>0</v>
      </c>
      <c r="AN478" s="142">
        <v>0</v>
      </c>
      <c r="AO478" s="141"/>
      <c r="AP478" s="142">
        <v>0</v>
      </c>
      <c r="AQ478" s="142">
        <v>0</v>
      </c>
      <c r="AR478" s="142">
        <v>0</v>
      </c>
      <c r="AS478" s="142">
        <v>0</v>
      </c>
      <c r="AT478" s="142">
        <v>0</v>
      </c>
      <c r="AU478" s="142">
        <v>0</v>
      </c>
      <c r="AV478" s="142">
        <v>0</v>
      </c>
      <c r="AW478" s="142">
        <v>0</v>
      </c>
      <c r="AX478" s="142">
        <v>0</v>
      </c>
      <c r="AY478" s="142">
        <v>0</v>
      </c>
      <c r="AZ478" s="142">
        <v>0</v>
      </c>
      <c r="BA478" s="142">
        <v>0</v>
      </c>
    </row>
    <row r="479" spans="1:53" s="129" customFormat="1" outlineLevel="2">
      <c r="A479" s="129" t="s">
        <v>1420</v>
      </c>
      <c r="B479" s="130" t="s">
        <v>1421</v>
      </c>
      <c r="C479" s="131" t="s">
        <v>1417</v>
      </c>
      <c r="D479" s="132"/>
      <c r="E479" s="133"/>
      <c r="F479" s="134">
        <v>0</v>
      </c>
      <c r="G479" s="134">
        <v>23473</v>
      </c>
      <c r="H479" s="135">
        <v>-23473</v>
      </c>
      <c r="I479" s="136" t="s">
        <v>241</v>
      </c>
      <c r="J479" s="137"/>
      <c r="K479" s="134">
        <v>0</v>
      </c>
      <c r="L479" s="134">
        <v>80544.460000000006</v>
      </c>
      <c r="M479" s="135">
        <v>-80544.460000000006</v>
      </c>
      <c r="N479" s="136" t="s">
        <v>241</v>
      </c>
      <c r="O479" s="138"/>
      <c r="P479" s="137"/>
      <c r="Q479" s="134">
        <v>0</v>
      </c>
      <c r="R479" s="134">
        <v>80544.460000000006</v>
      </c>
      <c r="S479" s="135">
        <v>-80544.460000000006</v>
      </c>
      <c r="T479" s="136" t="s">
        <v>241</v>
      </c>
      <c r="U479" s="137"/>
      <c r="V479" s="134">
        <v>308755.53999999998</v>
      </c>
      <c r="W479" s="134">
        <v>80544.460000000006</v>
      </c>
      <c r="X479" s="135">
        <v>228211.07999999996</v>
      </c>
      <c r="Y479" s="136">
        <v>2.8333553915439986</v>
      </c>
      <c r="Z479" s="139"/>
      <c r="AA479" s="140">
        <v>0</v>
      </c>
      <c r="AB479" s="141"/>
      <c r="AC479" s="142">
        <v>33598.46</v>
      </c>
      <c r="AD479" s="142">
        <v>23473</v>
      </c>
      <c r="AE479" s="142">
        <v>23473</v>
      </c>
      <c r="AF479" s="142">
        <v>23473</v>
      </c>
      <c r="AG479" s="142">
        <v>23473</v>
      </c>
      <c r="AH479" s="142">
        <v>23473</v>
      </c>
      <c r="AI479" s="142">
        <v>25073</v>
      </c>
      <c r="AJ479" s="142">
        <v>23473</v>
      </c>
      <c r="AK479" s="142">
        <v>23473</v>
      </c>
      <c r="AL479" s="142">
        <v>23473</v>
      </c>
      <c r="AM479" s="142">
        <v>111658.29000000001</v>
      </c>
      <c r="AN479" s="142">
        <v>31186.25</v>
      </c>
      <c r="AO479" s="141"/>
      <c r="AP479" s="142">
        <v>0</v>
      </c>
      <c r="AQ479" s="142">
        <v>0</v>
      </c>
      <c r="AR479" s="142">
        <v>0</v>
      </c>
      <c r="AS479" s="142">
        <v>0</v>
      </c>
      <c r="AT479" s="142">
        <v>0</v>
      </c>
      <c r="AU479" s="142">
        <v>0</v>
      </c>
      <c r="AV479" s="142">
        <v>0</v>
      </c>
      <c r="AW479" s="142">
        <v>0</v>
      </c>
      <c r="AX479" s="142">
        <v>0</v>
      </c>
      <c r="AY479" s="142">
        <v>0</v>
      </c>
      <c r="AZ479" s="142">
        <v>0</v>
      </c>
      <c r="BA479" s="142">
        <v>0</v>
      </c>
    </row>
    <row r="480" spans="1:53" s="129" customFormat="1" outlineLevel="2">
      <c r="A480" s="129" t="s">
        <v>1422</v>
      </c>
      <c r="B480" s="130" t="s">
        <v>1423</v>
      </c>
      <c r="C480" s="131" t="s">
        <v>1417</v>
      </c>
      <c r="D480" s="132"/>
      <c r="E480" s="133"/>
      <c r="F480" s="134">
        <v>32675</v>
      </c>
      <c r="G480" s="134">
        <v>0</v>
      </c>
      <c r="H480" s="135">
        <v>32675</v>
      </c>
      <c r="I480" s="136" t="s">
        <v>241</v>
      </c>
      <c r="J480" s="137"/>
      <c r="K480" s="134">
        <v>105823</v>
      </c>
      <c r="L480" s="134">
        <v>0</v>
      </c>
      <c r="M480" s="135">
        <v>105823</v>
      </c>
      <c r="N480" s="136" t="s">
        <v>241</v>
      </c>
      <c r="O480" s="138"/>
      <c r="P480" s="137"/>
      <c r="Q480" s="134">
        <v>105823</v>
      </c>
      <c r="R480" s="134">
        <v>0</v>
      </c>
      <c r="S480" s="135">
        <v>105823</v>
      </c>
      <c r="T480" s="136" t="s">
        <v>241</v>
      </c>
      <c r="U480" s="137"/>
      <c r="V480" s="134">
        <v>105823</v>
      </c>
      <c r="W480" s="134">
        <v>0</v>
      </c>
      <c r="X480" s="135">
        <v>105823</v>
      </c>
      <c r="Y480" s="136" t="s">
        <v>241</v>
      </c>
      <c r="Z480" s="139"/>
      <c r="AA480" s="140">
        <v>0</v>
      </c>
      <c r="AB480" s="141"/>
      <c r="AC480" s="142">
        <v>0</v>
      </c>
      <c r="AD480" s="142">
        <v>0</v>
      </c>
      <c r="AE480" s="142">
        <v>0</v>
      </c>
      <c r="AF480" s="142">
        <v>0</v>
      </c>
      <c r="AG480" s="142">
        <v>0</v>
      </c>
      <c r="AH480" s="142">
        <v>0</v>
      </c>
      <c r="AI480" s="142">
        <v>0</v>
      </c>
      <c r="AJ480" s="142">
        <v>0</v>
      </c>
      <c r="AK480" s="142">
        <v>0</v>
      </c>
      <c r="AL480" s="142">
        <v>0</v>
      </c>
      <c r="AM480" s="142">
        <v>0</v>
      </c>
      <c r="AN480" s="142">
        <v>0</v>
      </c>
      <c r="AO480" s="141"/>
      <c r="AP480" s="142">
        <v>40473</v>
      </c>
      <c r="AQ480" s="142">
        <v>32675</v>
      </c>
      <c r="AR480" s="142">
        <v>32675</v>
      </c>
      <c r="AS480" s="142">
        <v>0</v>
      </c>
      <c r="AT480" s="142">
        <v>0</v>
      </c>
      <c r="AU480" s="142">
        <v>0</v>
      </c>
      <c r="AV480" s="142">
        <v>0</v>
      </c>
      <c r="AW480" s="142">
        <v>0</v>
      </c>
      <c r="AX480" s="142">
        <v>0</v>
      </c>
      <c r="AY480" s="142">
        <v>0</v>
      </c>
      <c r="AZ480" s="142">
        <v>0</v>
      </c>
      <c r="BA480" s="142">
        <v>0</v>
      </c>
    </row>
    <row r="481" spans="1:53" s="129" customFormat="1" outlineLevel="2">
      <c r="A481" s="129" t="s">
        <v>1424</v>
      </c>
      <c r="B481" s="130" t="s">
        <v>1425</v>
      </c>
      <c r="C481" s="131" t="s">
        <v>1426</v>
      </c>
      <c r="D481" s="132"/>
      <c r="E481" s="133"/>
      <c r="F481" s="134">
        <v>-101167.34</v>
      </c>
      <c r="G481" s="134">
        <v>-143224.76999999999</v>
      </c>
      <c r="H481" s="135">
        <v>42057.429999999993</v>
      </c>
      <c r="I481" s="136">
        <v>0.2936463434362645</v>
      </c>
      <c r="J481" s="137"/>
      <c r="K481" s="134">
        <v>-337728.02</v>
      </c>
      <c r="L481" s="134">
        <v>-322290.43</v>
      </c>
      <c r="M481" s="135">
        <v>-15437.590000000026</v>
      </c>
      <c r="N481" s="136">
        <v>-4.7899622709864594E-2</v>
      </c>
      <c r="O481" s="138"/>
      <c r="P481" s="137"/>
      <c r="Q481" s="134">
        <v>-337728.02</v>
      </c>
      <c r="R481" s="134">
        <v>-322290.43</v>
      </c>
      <c r="S481" s="135">
        <v>-15437.590000000026</v>
      </c>
      <c r="T481" s="136">
        <v>-4.7899622709864594E-2</v>
      </c>
      <c r="U481" s="137"/>
      <c r="V481" s="134">
        <v>-1282281.3400000001</v>
      </c>
      <c r="W481" s="134">
        <v>-1241012.2</v>
      </c>
      <c r="X481" s="135">
        <v>-41269.14000000013</v>
      </c>
      <c r="Y481" s="136">
        <v>-3.3254419255507831E-2</v>
      </c>
      <c r="Z481" s="139"/>
      <c r="AA481" s="140">
        <v>-86294.85</v>
      </c>
      <c r="AB481" s="141"/>
      <c r="AC481" s="142">
        <v>-75989.19</v>
      </c>
      <c r="AD481" s="142">
        <v>-103076.47</v>
      </c>
      <c r="AE481" s="142">
        <v>-143224.76999999999</v>
      </c>
      <c r="AF481" s="142">
        <v>-83036.639999999999</v>
      </c>
      <c r="AG481" s="142">
        <v>-94960.11</v>
      </c>
      <c r="AH481" s="142">
        <v>-87546.38</v>
      </c>
      <c r="AI481" s="142">
        <v>-88545.69</v>
      </c>
      <c r="AJ481" s="142">
        <v>-139471.85</v>
      </c>
      <c r="AK481" s="142">
        <v>-120902.37</v>
      </c>
      <c r="AL481" s="142">
        <v>-105180.58</v>
      </c>
      <c r="AM481" s="142">
        <v>-104871.98</v>
      </c>
      <c r="AN481" s="142">
        <v>-120037.72</v>
      </c>
      <c r="AO481" s="141"/>
      <c r="AP481" s="142">
        <v>-138182.66</v>
      </c>
      <c r="AQ481" s="142">
        <v>-98378.02</v>
      </c>
      <c r="AR481" s="142">
        <v>-101167.34</v>
      </c>
      <c r="AS481" s="142">
        <v>0</v>
      </c>
      <c r="AT481" s="142">
        <v>0</v>
      </c>
      <c r="AU481" s="142">
        <v>0</v>
      </c>
      <c r="AV481" s="142">
        <v>0</v>
      </c>
      <c r="AW481" s="142">
        <v>0</v>
      </c>
      <c r="AX481" s="142">
        <v>0</v>
      </c>
      <c r="AY481" s="142">
        <v>0</v>
      </c>
      <c r="AZ481" s="142">
        <v>0</v>
      </c>
      <c r="BA481" s="142">
        <v>0</v>
      </c>
    </row>
    <row r="482" spans="1:53" s="129" customFormat="1" outlineLevel="2">
      <c r="A482" s="129" t="s">
        <v>1427</v>
      </c>
      <c r="B482" s="130" t="s">
        <v>1428</v>
      </c>
      <c r="C482" s="131" t="s">
        <v>1429</v>
      </c>
      <c r="D482" s="132"/>
      <c r="E482" s="133"/>
      <c r="F482" s="134">
        <v>-557.35</v>
      </c>
      <c r="G482" s="134">
        <v>-735.19</v>
      </c>
      <c r="H482" s="135">
        <v>177.84000000000003</v>
      </c>
      <c r="I482" s="136">
        <v>0.24189665256600337</v>
      </c>
      <c r="J482" s="137"/>
      <c r="K482" s="134">
        <v>-1841.98</v>
      </c>
      <c r="L482" s="134">
        <v>-1659.0900000000001</v>
      </c>
      <c r="M482" s="135">
        <v>-182.88999999999987</v>
      </c>
      <c r="N482" s="136">
        <v>-0.11023512889596095</v>
      </c>
      <c r="O482" s="138"/>
      <c r="P482" s="137"/>
      <c r="Q482" s="134">
        <v>-1841.98</v>
      </c>
      <c r="R482" s="134">
        <v>-1659.0900000000001</v>
      </c>
      <c r="S482" s="135">
        <v>-182.88999999999987</v>
      </c>
      <c r="T482" s="136">
        <v>-0.11023512889596095</v>
      </c>
      <c r="U482" s="137"/>
      <c r="V482" s="134">
        <v>-7472.85</v>
      </c>
      <c r="W482" s="134">
        <v>-7063.3600000000006</v>
      </c>
      <c r="X482" s="135">
        <v>-409.48999999999978</v>
      </c>
      <c r="Y482" s="136">
        <v>-5.7973825488152914E-2</v>
      </c>
      <c r="Z482" s="139"/>
      <c r="AA482" s="140">
        <v>-534.89</v>
      </c>
      <c r="AB482" s="141"/>
      <c r="AC482" s="142">
        <v>-405.07</v>
      </c>
      <c r="AD482" s="142">
        <v>-518.83000000000004</v>
      </c>
      <c r="AE482" s="142">
        <v>-735.19</v>
      </c>
      <c r="AF482" s="142">
        <v>-510.65000000000003</v>
      </c>
      <c r="AG482" s="142">
        <v>-689.16</v>
      </c>
      <c r="AH482" s="142">
        <v>-543.36</v>
      </c>
      <c r="AI482" s="142">
        <v>-546.48</v>
      </c>
      <c r="AJ482" s="142">
        <v>-924.61</v>
      </c>
      <c r="AK482" s="142">
        <v>-591.72</v>
      </c>
      <c r="AL482" s="142">
        <v>-621.38</v>
      </c>
      <c r="AM482" s="142">
        <v>-621.45000000000005</v>
      </c>
      <c r="AN482" s="142">
        <v>-582.06000000000006</v>
      </c>
      <c r="AO482" s="141"/>
      <c r="AP482" s="142">
        <v>-742.93000000000006</v>
      </c>
      <c r="AQ482" s="142">
        <v>-541.70000000000005</v>
      </c>
      <c r="AR482" s="142">
        <v>-557.35</v>
      </c>
      <c r="AS482" s="142">
        <v>0</v>
      </c>
      <c r="AT482" s="142">
        <v>0</v>
      </c>
      <c r="AU482" s="142">
        <v>0</v>
      </c>
      <c r="AV482" s="142">
        <v>0</v>
      </c>
      <c r="AW482" s="142">
        <v>0</v>
      </c>
      <c r="AX482" s="142">
        <v>0</v>
      </c>
      <c r="AY482" s="142">
        <v>0</v>
      </c>
      <c r="AZ482" s="142">
        <v>0</v>
      </c>
      <c r="BA482" s="142">
        <v>0</v>
      </c>
    </row>
    <row r="483" spans="1:53" s="129" customFormat="1" outlineLevel="2">
      <c r="A483" s="129" t="s">
        <v>1430</v>
      </c>
      <c r="B483" s="130" t="s">
        <v>1431</v>
      </c>
      <c r="C483" s="131" t="s">
        <v>1432</v>
      </c>
      <c r="D483" s="132"/>
      <c r="E483" s="133"/>
      <c r="F483" s="134">
        <v>-662.29</v>
      </c>
      <c r="G483" s="134">
        <v>-1166.46</v>
      </c>
      <c r="H483" s="135">
        <v>504.17000000000007</v>
      </c>
      <c r="I483" s="136">
        <v>0.43222227937520363</v>
      </c>
      <c r="J483" s="137"/>
      <c r="K483" s="134">
        <v>-2252.4900000000002</v>
      </c>
      <c r="L483" s="134">
        <v>-2570.2400000000002</v>
      </c>
      <c r="M483" s="135">
        <v>317.75</v>
      </c>
      <c r="N483" s="136">
        <v>0.12362658740039839</v>
      </c>
      <c r="O483" s="138"/>
      <c r="P483" s="137"/>
      <c r="Q483" s="134">
        <v>-2252.4900000000002</v>
      </c>
      <c r="R483" s="134">
        <v>-2570.2400000000002</v>
      </c>
      <c r="S483" s="135">
        <v>317.75</v>
      </c>
      <c r="T483" s="136">
        <v>0.12362658740039839</v>
      </c>
      <c r="U483" s="137"/>
      <c r="V483" s="134">
        <v>-9741.7000000000007</v>
      </c>
      <c r="W483" s="134">
        <v>-10996.15</v>
      </c>
      <c r="X483" s="135">
        <v>1254.4499999999989</v>
      </c>
      <c r="Y483" s="136">
        <v>0.1140808373839934</v>
      </c>
      <c r="Z483" s="139"/>
      <c r="AA483" s="140">
        <v>-845</v>
      </c>
      <c r="AB483" s="141"/>
      <c r="AC483" s="142">
        <v>-634.15</v>
      </c>
      <c r="AD483" s="142">
        <v>-769.63</v>
      </c>
      <c r="AE483" s="142">
        <v>-1166.46</v>
      </c>
      <c r="AF483" s="142">
        <v>-729.84</v>
      </c>
      <c r="AG483" s="142">
        <v>-904.96</v>
      </c>
      <c r="AH483" s="142">
        <v>-711.98</v>
      </c>
      <c r="AI483" s="142">
        <v>-754.76</v>
      </c>
      <c r="AJ483" s="142">
        <v>-1220.8800000000001</v>
      </c>
      <c r="AK483" s="142">
        <v>-758.16</v>
      </c>
      <c r="AL483" s="142">
        <v>-813.19</v>
      </c>
      <c r="AM483" s="142">
        <v>-857.45</v>
      </c>
      <c r="AN483" s="142">
        <v>-737.99</v>
      </c>
      <c r="AO483" s="141"/>
      <c r="AP483" s="142">
        <v>-925.52</v>
      </c>
      <c r="AQ483" s="142">
        <v>-664.68000000000006</v>
      </c>
      <c r="AR483" s="142">
        <v>-662.29</v>
      </c>
      <c r="AS483" s="142">
        <v>0</v>
      </c>
      <c r="AT483" s="142">
        <v>0</v>
      </c>
      <c r="AU483" s="142">
        <v>0</v>
      </c>
      <c r="AV483" s="142">
        <v>0</v>
      </c>
      <c r="AW483" s="142">
        <v>0</v>
      </c>
      <c r="AX483" s="142">
        <v>0</v>
      </c>
      <c r="AY483" s="142">
        <v>0</v>
      </c>
      <c r="AZ483" s="142">
        <v>0</v>
      </c>
      <c r="BA483" s="142">
        <v>0</v>
      </c>
    </row>
    <row r="484" spans="1:53" s="129" customFormat="1" outlineLevel="2">
      <c r="A484" s="129" t="s">
        <v>1433</v>
      </c>
      <c r="B484" s="130" t="s">
        <v>1434</v>
      </c>
      <c r="C484" s="131" t="s">
        <v>1435</v>
      </c>
      <c r="D484" s="132"/>
      <c r="E484" s="133"/>
      <c r="F484" s="134">
        <v>0</v>
      </c>
      <c r="G484" s="134">
        <v>0</v>
      </c>
      <c r="H484" s="135">
        <v>0</v>
      </c>
      <c r="I484" s="136">
        <v>0</v>
      </c>
      <c r="J484" s="137"/>
      <c r="K484" s="134">
        <v>0</v>
      </c>
      <c r="L484" s="134">
        <v>0</v>
      </c>
      <c r="M484" s="135">
        <v>0</v>
      </c>
      <c r="N484" s="136">
        <v>0</v>
      </c>
      <c r="O484" s="138"/>
      <c r="P484" s="137"/>
      <c r="Q484" s="134">
        <v>0</v>
      </c>
      <c r="R484" s="134">
        <v>0</v>
      </c>
      <c r="S484" s="135">
        <v>0</v>
      </c>
      <c r="T484" s="136">
        <v>0</v>
      </c>
      <c r="U484" s="137"/>
      <c r="V484" s="134">
        <v>0</v>
      </c>
      <c r="W484" s="134">
        <v>9751</v>
      </c>
      <c r="X484" s="135">
        <v>-9751</v>
      </c>
      <c r="Y484" s="136" t="s">
        <v>241</v>
      </c>
      <c r="Z484" s="139"/>
      <c r="AA484" s="140">
        <v>1087</v>
      </c>
      <c r="AB484" s="141"/>
      <c r="AC484" s="142">
        <v>0</v>
      </c>
      <c r="AD484" s="142">
        <v>0</v>
      </c>
      <c r="AE484" s="142">
        <v>0</v>
      </c>
      <c r="AF484" s="142">
        <v>0</v>
      </c>
      <c r="AG484" s="142">
        <v>0</v>
      </c>
      <c r="AH484" s="142">
        <v>0</v>
      </c>
      <c r="AI484" s="142">
        <v>0</v>
      </c>
      <c r="AJ484" s="142">
        <v>0</v>
      </c>
      <c r="AK484" s="142">
        <v>0</v>
      </c>
      <c r="AL484" s="142">
        <v>0</v>
      </c>
      <c r="AM484" s="142">
        <v>0</v>
      </c>
      <c r="AN484" s="142">
        <v>0</v>
      </c>
      <c r="AO484" s="141"/>
      <c r="AP484" s="142">
        <v>0</v>
      </c>
      <c r="AQ484" s="142">
        <v>0</v>
      </c>
      <c r="AR484" s="142">
        <v>0</v>
      </c>
      <c r="AS484" s="142">
        <v>0</v>
      </c>
      <c r="AT484" s="142">
        <v>0</v>
      </c>
      <c r="AU484" s="142">
        <v>0</v>
      </c>
      <c r="AV484" s="142">
        <v>0</v>
      </c>
      <c r="AW484" s="142">
        <v>0</v>
      </c>
      <c r="AX484" s="142">
        <v>0</v>
      </c>
      <c r="AY484" s="142">
        <v>0</v>
      </c>
      <c r="AZ484" s="142">
        <v>0</v>
      </c>
      <c r="BA484" s="142">
        <v>0</v>
      </c>
    </row>
    <row r="485" spans="1:53" s="129" customFormat="1" outlineLevel="2">
      <c r="A485" s="129" t="s">
        <v>1436</v>
      </c>
      <c r="B485" s="130" t="s">
        <v>1437</v>
      </c>
      <c r="C485" s="131" t="s">
        <v>1435</v>
      </c>
      <c r="D485" s="132"/>
      <c r="E485" s="133"/>
      <c r="F485" s="134">
        <v>0</v>
      </c>
      <c r="G485" s="134">
        <v>1083</v>
      </c>
      <c r="H485" s="135">
        <v>-1083</v>
      </c>
      <c r="I485" s="136" t="s">
        <v>241</v>
      </c>
      <c r="J485" s="137"/>
      <c r="K485" s="134">
        <v>0</v>
      </c>
      <c r="L485" s="134">
        <v>3249</v>
      </c>
      <c r="M485" s="135">
        <v>-3249</v>
      </c>
      <c r="N485" s="136" t="s">
        <v>241</v>
      </c>
      <c r="O485" s="138"/>
      <c r="P485" s="137"/>
      <c r="Q485" s="134">
        <v>0</v>
      </c>
      <c r="R485" s="134">
        <v>3249</v>
      </c>
      <c r="S485" s="135">
        <v>-3249</v>
      </c>
      <c r="T485" s="136" t="s">
        <v>241</v>
      </c>
      <c r="U485" s="137"/>
      <c r="V485" s="134">
        <v>10070.370000000001</v>
      </c>
      <c r="W485" s="134">
        <v>3249</v>
      </c>
      <c r="X485" s="135">
        <v>6821.3700000000008</v>
      </c>
      <c r="Y485" s="136">
        <v>2.0995290858725766</v>
      </c>
      <c r="Z485" s="139"/>
      <c r="AA485" s="140">
        <v>0</v>
      </c>
      <c r="AB485" s="141"/>
      <c r="AC485" s="142">
        <v>1083</v>
      </c>
      <c r="AD485" s="142">
        <v>1083</v>
      </c>
      <c r="AE485" s="142">
        <v>1083</v>
      </c>
      <c r="AF485" s="142">
        <v>1083</v>
      </c>
      <c r="AG485" s="142">
        <v>1083</v>
      </c>
      <c r="AH485" s="142">
        <v>1083</v>
      </c>
      <c r="AI485" s="142">
        <v>1083</v>
      </c>
      <c r="AJ485" s="142">
        <v>1083</v>
      </c>
      <c r="AK485" s="142">
        <v>1083</v>
      </c>
      <c r="AL485" s="142">
        <v>1083</v>
      </c>
      <c r="AM485" s="142">
        <v>1083</v>
      </c>
      <c r="AN485" s="142">
        <v>1406.3700000000001</v>
      </c>
      <c r="AO485" s="141"/>
      <c r="AP485" s="142">
        <v>0</v>
      </c>
      <c r="AQ485" s="142">
        <v>0</v>
      </c>
      <c r="AR485" s="142">
        <v>0</v>
      </c>
      <c r="AS485" s="142">
        <v>0</v>
      </c>
      <c r="AT485" s="142">
        <v>0</v>
      </c>
      <c r="AU485" s="142">
        <v>0</v>
      </c>
      <c r="AV485" s="142">
        <v>0</v>
      </c>
      <c r="AW485" s="142">
        <v>0</v>
      </c>
      <c r="AX485" s="142">
        <v>0</v>
      </c>
      <c r="AY485" s="142">
        <v>0</v>
      </c>
      <c r="AZ485" s="142">
        <v>0</v>
      </c>
      <c r="BA485" s="142">
        <v>0</v>
      </c>
    </row>
    <row r="486" spans="1:53" s="129" customFormat="1" outlineLevel="2">
      <c r="A486" s="129" t="s">
        <v>1438</v>
      </c>
      <c r="B486" s="130" t="s">
        <v>1439</v>
      </c>
      <c r="C486" s="131" t="s">
        <v>1435</v>
      </c>
      <c r="D486" s="132"/>
      <c r="E486" s="133"/>
      <c r="F486" s="134">
        <v>1083</v>
      </c>
      <c r="G486" s="134">
        <v>0</v>
      </c>
      <c r="H486" s="135">
        <v>1083</v>
      </c>
      <c r="I486" s="136" t="s">
        <v>241</v>
      </c>
      <c r="J486" s="137"/>
      <c r="K486" s="134">
        <v>3249</v>
      </c>
      <c r="L486" s="134">
        <v>0</v>
      </c>
      <c r="M486" s="135">
        <v>3249</v>
      </c>
      <c r="N486" s="136" t="s">
        <v>241</v>
      </c>
      <c r="O486" s="138"/>
      <c r="P486" s="137"/>
      <c r="Q486" s="134">
        <v>3249</v>
      </c>
      <c r="R486" s="134">
        <v>0</v>
      </c>
      <c r="S486" s="135">
        <v>3249</v>
      </c>
      <c r="T486" s="136" t="s">
        <v>241</v>
      </c>
      <c r="U486" s="137"/>
      <c r="V486" s="134">
        <v>3249</v>
      </c>
      <c r="W486" s="134">
        <v>0</v>
      </c>
      <c r="X486" s="135">
        <v>3249</v>
      </c>
      <c r="Y486" s="136" t="s">
        <v>241</v>
      </c>
      <c r="Z486" s="139"/>
      <c r="AA486" s="140">
        <v>0</v>
      </c>
      <c r="AB486" s="141"/>
      <c r="AC486" s="142">
        <v>0</v>
      </c>
      <c r="AD486" s="142">
        <v>0</v>
      </c>
      <c r="AE486" s="142">
        <v>0</v>
      </c>
      <c r="AF486" s="142">
        <v>0</v>
      </c>
      <c r="AG486" s="142">
        <v>0</v>
      </c>
      <c r="AH486" s="142">
        <v>0</v>
      </c>
      <c r="AI486" s="142">
        <v>0</v>
      </c>
      <c r="AJ486" s="142">
        <v>0</v>
      </c>
      <c r="AK486" s="142">
        <v>0</v>
      </c>
      <c r="AL486" s="142">
        <v>0</v>
      </c>
      <c r="AM486" s="142">
        <v>0</v>
      </c>
      <c r="AN486" s="142">
        <v>0</v>
      </c>
      <c r="AO486" s="141"/>
      <c r="AP486" s="142">
        <v>1083</v>
      </c>
      <c r="AQ486" s="142">
        <v>1083</v>
      </c>
      <c r="AR486" s="142">
        <v>1083</v>
      </c>
      <c r="AS486" s="142">
        <v>0</v>
      </c>
      <c r="AT486" s="142">
        <v>0</v>
      </c>
      <c r="AU486" s="142">
        <v>0</v>
      </c>
      <c r="AV486" s="142">
        <v>0</v>
      </c>
      <c r="AW486" s="142">
        <v>0</v>
      </c>
      <c r="AX486" s="142">
        <v>0</v>
      </c>
      <c r="AY486" s="142">
        <v>0</v>
      </c>
      <c r="AZ486" s="142">
        <v>0</v>
      </c>
      <c r="BA486" s="142">
        <v>0</v>
      </c>
    </row>
    <row r="487" spans="1:53" s="243" customFormat="1">
      <c r="A487" s="206" t="s">
        <v>1440</v>
      </c>
      <c r="B487" s="207" t="s">
        <v>1441</v>
      </c>
      <c r="C487" s="232" t="s">
        <v>1442</v>
      </c>
      <c r="D487" s="241"/>
      <c r="E487" s="241"/>
      <c r="F487" s="235">
        <v>2441832.5900000003</v>
      </c>
      <c r="G487" s="235">
        <v>2342620.3200000003</v>
      </c>
      <c r="H487" s="230">
        <v>99212.270000000019</v>
      </c>
      <c r="I487" s="231">
        <v>4.2350981570927385E-2</v>
      </c>
      <c r="J487" s="242"/>
      <c r="K487" s="235">
        <v>6977780.2499999981</v>
      </c>
      <c r="L487" s="235">
        <v>7074350.7600000016</v>
      </c>
      <c r="M487" s="230">
        <v>-96570.510000003502</v>
      </c>
      <c r="N487" s="231">
        <v>-1.3650794719712693E-2</v>
      </c>
      <c r="O487" s="139"/>
      <c r="P487" s="237"/>
      <c r="Q487" s="235">
        <v>6977780.2499999981</v>
      </c>
      <c r="R487" s="235">
        <v>7074350.7600000016</v>
      </c>
      <c r="S487" s="230">
        <v>-96570.510000003502</v>
      </c>
      <c r="T487" s="231">
        <v>-1.3650794719712693E-2</v>
      </c>
      <c r="U487" s="237"/>
      <c r="V487" s="235">
        <v>28259967.849999998</v>
      </c>
      <c r="W487" s="235">
        <v>24835217.450000007</v>
      </c>
      <c r="X487" s="230">
        <v>3424750.3999999911</v>
      </c>
      <c r="Y487" s="225">
        <v>0.13789894962244392</v>
      </c>
      <c r="AA487" s="239">
        <v>1659548.45</v>
      </c>
      <c r="AB487" s="244"/>
      <c r="AC487" s="235">
        <v>2392705.6600000006</v>
      </c>
      <c r="AD487" s="235">
        <v>2339024.7799999998</v>
      </c>
      <c r="AE487" s="235">
        <v>2342620.3200000003</v>
      </c>
      <c r="AF487" s="235">
        <v>2432143.42</v>
      </c>
      <c r="AG487" s="235">
        <v>2562554.89</v>
      </c>
      <c r="AH487" s="235">
        <v>2514096.41</v>
      </c>
      <c r="AI487" s="235">
        <v>2256663.58</v>
      </c>
      <c r="AJ487" s="235">
        <v>2443745.4699999997</v>
      </c>
      <c r="AK487" s="235">
        <v>3263309.2899999991</v>
      </c>
      <c r="AL487" s="235">
        <v>2401269.27</v>
      </c>
      <c r="AM487" s="235">
        <v>882200.04000000027</v>
      </c>
      <c r="AN487" s="235">
        <v>2526205.23</v>
      </c>
      <c r="AO487" s="244"/>
      <c r="AP487" s="235">
        <v>2297259.8899999997</v>
      </c>
      <c r="AQ487" s="235">
        <v>2238687.7699999996</v>
      </c>
      <c r="AR487" s="235">
        <v>2441832.5900000003</v>
      </c>
      <c r="AS487" s="235">
        <v>-92039.679999999993</v>
      </c>
      <c r="AT487" s="235">
        <v>0</v>
      </c>
      <c r="AU487" s="235">
        <v>0</v>
      </c>
      <c r="AV487" s="235">
        <v>0</v>
      </c>
      <c r="AW487" s="235">
        <v>0</v>
      </c>
      <c r="AX487" s="235">
        <v>0</v>
      </c>
      <c r="AY487" s="235">
        <v>0</v>
      </c>
      <c r="AZ487" s="235">
        <v>0</v>
      </c>
      <c r="BA487" s="235">
        <v>0</v>
      </c>
    </row>
    <row r="488" spans="1:53" s="243" customFormat="1" ht="0.75" customHeight="1" outlineLevel="2">
      <c r="A488" s="206"/>
      <c r="B488" s="207"/>
      <c r="C488" s="232"/>
      <c r="D488" s="241"/>
      <c r="E488" s="241"/>
      <c r="F488" s="235"/>
      <c r="G488" s="235"/>
      <c r="H488" s="230"/>
      <c r="I488" s="231"/>
      <c r="J488" s="242"/>
      <c r="K488" s="235"/>
      <c r="L488" s="235"/>
      <c r="M488" s="230"/>
      <c r="N488" s="231"/>
      <c r="O488" s="139"/>
      <c r="P488" s="237"/>
      <c r="Q488" s="235"/>
      <c r="R488" s="235"/>
      <c r="S488" s="230"/>
      <c r="T488" s="231"/>
      <c r="U488" s="237"/>
      <c r="V488" s="235"/>
      <c r="W488" s="235"/>
      <c r="X488" s="230"/>
      <c r="Y488" s="225"/>
      <c r="AA488" s="239"/>
      <c r="AB488" s="244"/>
      <c r="AC488" s="235"/>
      <c r="AD488" s="235"/>
      <c r="AE488" s="235"/>
      <c r="AF488" s="235"/>
      <c r="AG488" s="235"/>
      <c r="AH488" s="235"/>
      <c r="AI488" s="235"/>
      <c r="AJ488" s="235"/>
      <c r="AK488" s="235"/>
      <c r="AL488" s="235"/>
      <c r="AM488" s="235"/>
      <c r="AN488" s="235"/>
      <c r="AO488" s="244"/>
      <c r="AP488" s="235"/>
      <c r="AQ488" s="235"/>
      <c r="AR488" s="235"/>
      <c r="AS488" s="235"/>
      <c r="AT488" s="235"/>
      <c r="AU488" s="235"/>
      <c r="AV488" s="235"/>
      <c r="AW488" s="235"/>
      <c r="AX488" s="235"/>
      <c r="AY488" s="235"/>
      <c r="AZ488" s="235"/>
      <c r="BA488" s="235"/>
    </row>
    <row r="489" spans="1:53" s="129" customFormat="1" outlineLevel="2">
      <c r="A489" s="129" t="s">
        <v>1443</v>
      </c>
      <c r="B489" s="130" t="s">
        <v>1444</v>
      </c>
      <c r="C489" s="131" t="s">
        <v>1445</v>
      </c>
      <c r="D489" s="132"/>
      <c r="E489" s="133"/>
      <c r="F489" s="134">
        <v>-391631.15399999998</v>
      </c>
      <c r="G489" s="134">
        <v>-375222</v>
      </c>
      <c r="H489" s="135">
        <v>-16409.15399999998</v>
      </c>
      <c r="I489" s="136">
        <v>-4.373185474199269E-2</v>
      </c>
      <c r="J489" s="137"/>
      <c r="K489" s="134">
        <v>-2139706.69</v>
      </c>
      <c r="L489" s="134">
        <v>4138372</v>
      </c>
      <c r="M489" s="135">
        <v>-6278078.6899999995</v>
      </c>
      <c r="N489" s="136">
        <v>-1.5170406841144295</v>
      </c>
      <c r="O489" s="138"/>
      <c r="P489" s="137"/>
      <c r="Q489" s="134">
        <v>-2139706.69</v>
      </c>
      <c r="R489" s="134">
        <v>4138372</v>
      </c>
      <c r="S489" s="135">
        <v>-6278078.6899999995</v>
      </c>
      <c r="T489" s="136">
        <v>-1.5170406841144295</v>
      </c>
      <c r="U489" s="137"/>
      <c r="V489" s="134">
        <v>-7400070.1960000005</v>
      </c>
      <c r="W489" s="134">
        <v>4730184.32</v>
      </c>
      <c r="X489" s="135">
        <v>-12130254.516000001</v>
      </c>
      <c r="Y489" s="136">
        <v>-2.5644359068020419</v>
      </c>
      <c r="Z489" s="139"/>
      <c r="AA489" s="140">
        <v>779255.48</v>
      </c>
      <c r="AB489" s="141"/>
      <c r="AC489" s="142">
        <v>1720833</v>
      </c>
      <c r="AD489" s="142">
        <v>2792761</v>
      </c>
      <c r="AE489" s="142">
        <v>-375222</v>
      </c>
      <c r="AF489" s="142">
        <v>1379458</v>
      </c>
      <c r="AG489" s="142">
        <v>1379457</v>
      </c>
      <c r="AH489" s="142">
        <v>-7549099.665</v>
      </c>
      <c r="AI489" s="142">
        <v>-93916.351999999999</v>
      </c>
      <c r="AJ489" s="142">
        <v>191244.59599999999</v>
      </c>
      <c r="AK489" s="142">
        <v>75469.914999999994</v>
      </c>
      <c r="AL489" s="142">
        <v>-1528060.72</v>
      </c>
      <c r="AM489" s="142">
        <v>1110004.1499999999</v>
      </c>
      <c r="AN489" s="142">
        <v>-224920.43</v>
      </c>
      <c r="AO489" s="141"/>
      <c r="AP489" s="142">
        <v>-647181.14300000004</v>
      </c>
      <c r="AQ489" s="142">
        <v>-1100894.3929999999</v>
      </c>
      <c r="AR489" s="142">
        <v>-391631.15399999998</v>
      </c>
      <c r="AS489" s="142">
        <v>192046.47</v>
      </c>
      <c r="AT489" s="142">
        <v>0</v>
      </c>
      <c r="AU489" s="142">
        <v>0</v>
      </c>
      <c r="AV489" s="142">
        <v>0</v>
      </c>
      <c r="AW489" s="142">
        <v>0</v>
      </c>
      <c r="AX489" s="142">
        <v>0</v>
      </c>
      <c r="AY489" s="142">
        <v>0</v>
      </c>
      <c r="AZ489" s="142">
        <v>0</v>
      </c>
      <c r="BA489" s="142">
        <v>0</v>
      </c>
    </row>
    <row r="490" spans="1:53" s="257" customFormat="1" outlineLevel="2">
      <c r="A490" s="246" t="s">
        <v>1446</v>
      </c>
      <c r="B490" s="247"/>
      <c r="C490" s="248" t="s">
        <v>1447</v>
      </c>
      <c r="D490" s="249"/>
      <c r="E490" s="249"/>
      <c r="F490" s="250">
        <v>-391631.15399999998</v>
      </c>
      <c r="G490" s="250">
        <v>-375222</v>
      </c>
      <c r="H490" s="251">
        <v>-16409.15399999998</v>
      </c>
      <c r="I490" s="252">
        <v>-4.373185474199269E-2</v>
      </c>
      <c r="J490" s="253"/>
      <c r="K490" s="250">
        <v>-2139706.69</v>
      </c>
      <c r="L490" s="250">
        <v>4138372</v>
      </c>
      <c r="M490" s="251">
        <v>-6278078.6899999995</v>
      </c>
      <c r="N490" s="252">
        <v>-1.5170406841144295</v>
      </c>
      <c r="O490" s="254"/>
      <c r="P490" s="255"/>
      <c r="Q490" s="250">
        <v>-2139706.69</v>
      </c>
      <c r="R490" s="250">
        <v>4138372</v>
      </c>
      <c r="S490" s="251">
        <v>-6278078.6899999995</v>
      </c>
      <c r="T490" s="252">
        <v>-1.5170406841144295</v>
      </c>
      <c r="U490" s="255"/>
      <c r="V490" s="250">
        <v>-7400070.1960000005</v>
      </c>
      <c r="W490" s="250">
        <v>4730184.32</v>
      </c>
      <c r="X490" s="251">
        <v>-12130254.516000001</v>
      </c>
      <c r="Y490" s="256">
        <v>-2.5644359068020419</v>
      </c>
      <c r="AA490" s="258">
        <v>779255.48</v>
      </c>
      <c r="AB490" s="244"/>
      <c r="AC490" s="250">
        <v>1720833</v>
      </c>
      <c r="AD490" s="250">
        <v>2792761</v>
      </c>
      <c r="AE490" s="250">
        <v>-375222</v>
      </c>
      <c r="AF490" s="250">
        <v>1379458</v>
      </c>
      <c r="AG490" s="250">
        <v>1379457</v>
      </c>
      <c r="AH490" s="250">
        <v>-7549099.665</v>
      </c>
      <c r="AI490" s="250">
        <v>-93916.351999999999</v>
      </c>
      <c r="AJ490" s="250">
        <v>191244.59599999999</v>
      </c>
      <c r="AK490" s="250">
        <v>75469.914999999994</v>
      </c>
      <c r="AL490" s="250">
        <v>-1528060.72</v>
      </c>
      <c r="AM490" s="250">
        <v>1110004.1499999999</v>
      </c>
      <c r="AN490" s="250">
        <v>-224920.43</v>
      </c>
      <c r="AO490" s="244"/>
      <c r="AP490" s="250">
        <v>-647181.14300000004</v>
      </c>
      <c r="AQ490" s="250">
        <v>-1100894.3929999999</v>
      </c>
      <c r="AR490" s="250">
        <v>-391631.15399999998</v>
      </c>
      <c r="AS490" s="250">
        <v>192046.47</v>
      </c>
      <c r="AT490" s="250">
        <v>0</v>
      </c>
      <c r="AU490" s="250">
        <v>0</v>
      </c>
      <c r="AV490" s="250">
        <v>0</v>
      </c>
      <c r="AW490" s="250">
        <v>0</v>
      </c>
      <c r="AX490" s="250">
        <v>0</v>
      </c>
      <c r="AY490" s="250">
        <v>0</v>
      </c>
      <c r="AZ490" s="250">
        <v>0</v>
      </c>
      <c r="BA490" s="250">
        <v>0</v>
      </c>
    </row>
    <row r="491" spans="1:53" s="129" customFormat="1" outlineLevel="2">
      <c r="A491" s="129" t="s">
        <v>1448</v>
      </c>
      <c r="B491" s="130" t="s">
        <v>1449</v>
      </c>
      <c r="C491" s="131" t="s">
        <v>1450</v>
      </c>
      <c r="D491" s="132"/>
      <c r="E491" s="133"/>
      <c r="F491" s="134">
        <v>103630.65000000001</v>
      </c>
      <c r="G491" s="134">
        <v>151902.45000000001</v>
      </c>
      <c r="H491" s="135">
        <v>-48271.8</v>
      </c>
      <c r="I491" s="136">
        <v>-0.31778157626819054</v>
      </c>
      <c r="J491" s="137"/>
      <c r="K491" s="134">
        <v>349208.24</v>
      </c>
      <c r="L491" s="134">
        <v>495483.28</v>
      </c>
      <c r="M491" s="135">
        <v>-146275.04000000004</v>
      </c>
      <c r="N491" s="136">
        <v>-0.29521690419099517</v>
      </c>
      <c r="O491" s="138"/>
      <c r="P491" s="137"/>
      <c r="Q491" s="134">
        <v>349208.24</v>
      </c>
      <c r="R491" s="134">
        <v>495483.28</v>
      </c>
      <c r="S491" s="135">
        <v>-146275.04000000004</v>
      </c>
      <c r="T491" s="136">
        <v>-0.29521690419099517</v>
      </c>
      <c r="U491" s="137"/>
      <c r="V491" s="134">
        <v>1490302.94</v>
      </c>
      <c r="W491" s="134">
        <v>1879911.93</v>
      </c>
      <c r="X491" s="135">
        <v>-389608.99</v>
      </c>
      <c r="Y491" s="136">
        <v>-0.20724853317995595</v>
      </c>
      <c r="Z491" s="139"/>
      <c r="AA491" s="140">
        <v>139600.39000000001</v>
      </c>
      <c r="AB491" s="141"/>
      <c r="AC491" s="142">
        <v>156286.87</v>
      </c>
      <c r="AD491" s="142">
        <v>187293.96</v>
      </c>
      <c r="AE491" s="142">
        <v>151902.45000000001</v>
      </c>
      <c r="AF491" s="142">
        <v>146549.48000000001</v>
      </c>
      <c r="AG491" s="142">
        <v>141212.44</v>
      </c>
      <c r="AH491" s="142">
        <v>178230.6</v>
      </c>
      <c r="AI491" s="142">
        <v>-2310.94</v>
      </c>
      <c r="AJ491" s="142">
        <v>96417.11</v>
      </c>
      <c r="AK491" s="142">
        <v>250617.02000000002</v>
      </c>
      <c r="AL491" s="142">
        <v>122359.35</v>
      </c>
      <c r="AM491" s="142">
        <v>111354.8</v>
      </c>
      <c r="AN491" s="142">
        <v>96664.84</v>
      </c>
      <c r="AO491" s="141"/>
      <c r="AP491" s="142">
        <v>125103.61</v>
      </c>
      <c r="AQ491" s="142">
        <v>120473.98</v>
      </c>
      <c r="AR491" s="142">
        <v>103630.65000000001</v>
      </c>
      <c r="AS491" s="142">
        <v>32904.67</v>
      </c>
      <c r="AT491" s="142">
        <v>0</v>
      </c>
      <c r="AU491" s="142">
        <v>0</v>
      </c>
      <c r="AV491" s="142">
        <v>0</v>
      </c>
      <c r="AW491" s="142">
        <v>0</v>
      </c>
      <c r="AX491" s="142">
        <v>0</v>
      </c>
      <c r="AY491" s="142">
        <v>0</v>
      </c>
      <c r="AZ491" s="142">
        <v>0</v>
      </c>
      <c r="BA491" s="142">
        <v>0</v>
      </c>
    </row>
    <row r="492" spans="1:53" s="129" customFormat="1" outlineLevel="2">
      <c r="A492" s="129" t="s">
        <v>1451</v>
      </c>
      <c r="B492" s="130" t="s">
        <v>1452</v>
      </c>
      <c r="C492" s="131" t="s">
        <v>1453</v>
      </c>
      <c r="D492" s="132"/>
      <c r="E492" s="133"/>
      <c r="F492" s="134">
        <v>197982.41</v>
      </c>
      <c r="G492" s="134">
        <v>176455.88</v>
      </c>
      <c r="H492" s="135">
        <v>21526.53</v>
      </c>
      <c r="I492" s="136">
        <v>0.1219938377797328</v>
      </c>
      <c r="J492" s="137"/>
      <c r="K492" s="134">
        <v>651117.96</v>
      </c>
      <c r="L492" s="134">
        <v>599867.49</v>
      </c>
      <c r="M492" s="135">
        <v>51250.469999999972</v>
      </c>
      <c r="N492" s="136">
        <v>8.5436318610965192E-2</v>
      </c>
      <c r="O492" s="138"/>
      <c r="P492" s="137"/>
      <c r="Q492" s="134">
        <v>651117.96</v>
      </c>
      <c r="R492" s="134">
        <v>599867.49</v>
      </c>
      <c r="S492" s="135">
        <v>51250.469999999972</v>
      </c>
      <c r="T492" s="136">
        <v>8.5436318610965192E-2</v>
      </c>
      <c r="U492" s="137"/>
      <c r="V492" s="134">
        <v>2310623.6799999997</v>
      </c>
      <c r="W492" s="134">
        <v>2039627.06</v>
      </c>
      <c r="X492" s="135">
        <v>270996.61999999965</v>
      </c>
      <c r="Y492" s="136">
        <v>0.13286577007857486</v>
      </c>
      <c r="Z492" s="139"/>
      <c r="AA492" s="140">
        <v>163113.55000000002</v>
      </c>
      <c r="AB492" s="141"/>
      <c r="AC492" s="142">
        <v>230799.19</v>
      </c>
      <c r="AD492" s="142">
        <v>192612.42</v>
      </c>
      <c r="AE492" s="142">
        <v>176455.88</v>
      </c>
      <c r="AF492" s="142">
        <v>161995.86000000002</v>
      </c>
      <c r="AG492" s="142">
        <v>174226.94</v>
      </c>
      <c r="AH492" s="142">
        <v>165850.30000000002</v>
      </c>
      <c r="AI492" s="142">
        <v>209039.13</v>
      </c>
      <c r="AJ492" s="142">
        <v>198428.03</v>
      </c>
      <c r="AK492" s="142">
        <v>174200.38</v>
      </c>
      <c r="AL492" s="142">
        <v>193995.68</v>
      </c>
      <c r="AM492" s="142">
        <v>161635.25</v>
      </c>
      <c r="AN492" s="142">
        <v>220134.15</v>
      </c>
      <c r="AO492" s="141"/>
      <c r="AP492" s="142">
        <v>258283.34</v>
      </c>
      <c r="AQ492" s="142">
        <v>194852.21</v>
      </c>
      <c r="AR492" s="142">
        <v>197982.41</v>
      </c>
      <c r="AS492" s="142">
        <v>0</v>
      </c>
      <c r="AT492" s="142">
        <v>0</v>
      </c>
      <c r="AU492" s="142">
        <v>0</v>
      </c>
      <c r="AV492" s="142">
        <v>0</v>
      </c>
      <c r="AW492" s="142">
        <v>0</v>
      </c>
      <c r="AX492" s="142">
        <v>0</v>
      </c>
      <c r="AY492" s="142">
        <v>0</v>
      </c>
      <c r="AZ492" s="142">
        <v>0</v>
      </c>
      <c r="BA492" s="142">
        <v>0</v>
      </c>
    </row>
    <row r="493" spans="1:53" s="257" customFormat="1" outlineLevel="2">
      <c r="A493" s="206" t="s">
        <v>1454</v>
      </c>
      <c r="B493" s="247"/>
      <c r="C493" s="259" t="s">
        <v>1455</v>
      </c>
      <c r="D493" s="249"/>
      <c r="E493" s="249"/>
      <c r="F493" s="250">
        <v>301613.06</v>
      </c>
      <c r="G493" s="250">
        <v>328358.33</v>
      </c>
      <c r="H493" s="251">
        <v>-26745.270000000019</v>
      </c>
      <c r="I493" s="252">
        <v>-8.1451474064933929E-2</v>
      </c>
      <c r="J493" s="253"/>
      <c r="K493" s="250">
        <v>1000326.2</v>
      </c>
      <c r="L493" s="250">
        <v>1095350.77</v>
      </c>
      <c r="M493" s="251">
        <v>-95024.570000000065</v>
      </c>
      <c r="N493" s="252">
        <v>-8.6752639065566239E-2</v>
      </c>
      <c r="O493" s="260"/>
      <c r="P493" s="261"/>
      <c r="Q493" s="250">
        <v>1000326.2</v>
      </c>
      <c r="R493" s="250">
        <v>1095350.77</v>
      </c>
      <c r="S493" s="251">
        <v>-95024.570000000065</v>
      </c>
      <c r="T493" s="252">
        <v>-8.6752639065566239E-2</v>
      </c>
      <c r="U493" s="261"/>
      <c r="V493" s="250">
        <v>3800926.62</v>
      </c>
      <c r="W493" s="250">
        <v>3919538.99</v>
      </c>
      <c r="X493" s="251">
        <v>-118612.37000000011</v>
      </c>
      <c r="Y493" s="256">
        <v>-3.0261816581648573E-2</v>
      </c>
      <c r="AA493" s="258">
        <v>302713.94000000006</v>
      </c>
      <c r="AB493" s="244"/>
      <c r="AC493" s="250">
        <v>387086.06</v>
      </c>
      <c r="AD493" s="250">
        <v>379906.38</v>
      </c>
      <c r="AE493" s="250">
        <v>328358.33</v>
      </c>
      <c r="AF493" s="250">
        <v>308545.34000000003</v>
      </c>
      <c r="AG493" s="250">
        <v>315439.38</v>
      </c>
      <c r="AH493" s="250">
        <v>344080.9</v>
      </c>
      <c r="AI493" s="250">
        <v>206728.19</v>
      </c>
      <c r="AJ493" s="250">
        <v>294845.14</v>
      </c>
      <c r="AK493" s="250">
        <v>424817.4</v>
      </c>
      <c r="AL493" s="250">
        <v>316355.03000000003</v>
      </c>
      <c r="AM493" s="250">
        <v>272990.05</v>
      </c>
      <c r="AN493" s="250">
        <v>316798.99</v>
      </c>
      <c r="AO493" s="244"/>
      <c r="AP493" s="250">
        <v>383386.95</v>
      </c>
      <c r="AQ493" s="250">
        <v>315326.19</v>
      </c>
      <c r="AR493" s="250">
        <v>301613.06</v>
      </c>
      <c r="AS493" s="250">
        <v>32904.67</v>
      </c>
      <c r="AT493" s="250">
        <v>0</v>
      </c>
      <c r="AU493" s="250">
        <v>0</v>
      </c>
      <c r="AV493" s="250">
        <v>0</v>
      </c>
      <c r="AW493" s="250">
        <v>0</v>
      </c>
      <c r="AX493" s="250">
        <v>0</v>
      </c>
      <c r="AY493" s="250">
        <v>0</v>
      </c>
      <c r="AZ493" s="250">
        <v>0</v>
      </c>
      <c r="BA493" s="250">
        <v>0</v>
      </c>
    </row>
    <row r="494" spans="1:53" s="257" customFormat="1" outlineLevel="2">
      <c r="A494" s="206"/>
      <c r="B494" s="247"/>
      <c r="C494" s="248" t="s">
        <v>1456</v>
      </c>
      <c r="D494" s="249"/>
      <c r="E494" s="249"/>
      <c r="F494" s="250">
        <v>63338.742599999998</v>
      </c>
      <c r="G494" s="250">
        <v>68955.249299999996</v>
      </c>
      <c r="H494" s="251">
        <v>-5616.5066999999981</v>
      </c>
      <c r="I494" s="252">
        <v>-8.145147406493386E-2</v>
      </c>
      <c r="J494" s="253"/>
      <c r="K494" s="250">
        <v>210068.50199999998</v>
      </c>
      <c r="L494" s="250">
        <v>230023.6617</v>
      </c>
      <c r="M494" s="251">
        <v>-19955.159700000018</v>
      </c>
      <c r="N494" s="252">
        <v>-8.6752639065566267E-2</v>
      </c>
      <c r="O494" s="260"/>
      <c r="P494" s="261"/>
      <c r="Q494" s="250">
        <v>210068.50199999998</v>
      </c>
      <c r="R494" s="250">
        <v>230023.6617</v>
      </c>
      <c r="S494" s="251">
        <v>-19955.159700000018</v>
      </c>
      <c r="T494" s="252">
        <v>-8.6752639065566267E-2</v>
      </c>
      <c r="U494" s="261"/>
      <c r="V494" s="250">
        <v>798194.59019999998</v>
      </c>
      <c r="W494" s="250">
        <v>823103.18790000002</v>
      </c>
      <c r="X494" s="251">
        <v>-24908.597700000042</v>
      </c>
      <c r="Y494" s="256">
        <v>-3.0261816581648598E-2</v>
      </c>
      <c r="AA494" s="258">
        <v>63569.927400000008</v>
      </c>
      <c r="AB494" s="244"/>
      <c r="AC494" s="250">
        <v>81288.0726</v>
      </c>
      <c r="AD494" s="250">
        <v>79780.339800000002</v>
      </c>
      <c r="AE494" s="250">
        <v>68955.249299999996</v>
      </c>
      <c r="AF494" s="250">
        <v>64794.521400000005</v>
      </c>
      <c r="AG494" s="250">
        <v>66242.269799999995</v>
      </c>
      <c r="AH494" s="250">
        <v>72256.989000000001</v>
      </c>
      <c r="AI494" s="250">
        <v>43412.919900000001</v>
      </c>
      <c r="AJ494" s="250">
        <v>61917.479400000004</v>
      </c>
      <c r="AK494" s="250">
        <v>89211.653999999995</v>
      </c>
      <c r="AL494" s="250">
        <v>66434.556299999997</v>
      </c>
      <c r="AM494" s="250">
        <v>57327.910499999998</v>
      </c>
      <c r="AN494" s="250">
        <v>66527.787899999996</v>
      </c>
      <c r="AO494" s="244"/>
      <c r="AP494" s="250">
        <v>80511.2595</v>
      </c>
      <c r="AQ494" s="250">
        <v>66218.499899999995</v>
      </c>
      <c r="AR494" s="250">
        <v>63338.742599999998</v>
      </c>
      <c r="AS494" s="250">
        <v>6909.9806999999992</v>
      </c>
      <c r="AT494" s="250">
        <v>0</v>
      </c>
      <c r="AU494" s="250">
        <v>0</v>
      </c>
      <c r="AV494" s="250">
        <v>0</v>
      </c>
      <c r="AW494" s="250">
        <v>0</v>
      </c>
      <c r="AX494" s="250">
        <v>0</v>
      </c>
      <c r="AY494" s="250">
        <v>0</v>
      </c>
      <c r="AZ494" s="250">
        <v>0</v>
      </c>
      <c r="BA494" s="250">
        <v>0</v>
      </c>
    </row>
    <row r="495" spans="1:53" s="243" customFormat="1">
      <c r="A495" s="206"/>
      <c r="B495" s="207" t="s">
        <v>1457</v>
      </c>
      <c r="C495" s="232" t="s">
        <v>1458</v>
      </c>
      <c r="D495" s="241"/>
      <c r="E495" s="241"/>
      <c r="F495" s="235">
        <v>-328292.41139999998</v>
      </c>
      <c r="G495" s="235">
        <v>-306266.75069999998</v>
      </c>
      <c r="H495" s="230">
        <v>-22025.660700000008</v>
      </c>
      <c r="I495" s="231">
        <v>-7.191659117308162E-2</v>
      </c>
      <c r="J495" s="242"/>
      <c r="K495" s="235">
        <v>-1929638.1880000001</v>
      </c>
      <c r="L495" s="235">
        <v>4368395.6617000001</v>
      </c>
      <c r="M495" s="230">
        <v>-6298033.8497000001</v>
      </c>
      <c r="N495" s="231">
        <v>-1.4417269719677965</v>
      </c>
      <c r="O495" s="176"/>
      <c r="P495" s="262"/>
      <c r="Q495" s="235">
        <v>-1929638.1880000001</v>
      </c>
      <c r="R495" s="235">
        <v>4368395.6617000001</v>
      </c>
      <c r="S495" s="230">
        <v>-6298033.8497000001</v>
      </c>
      <c r="T495" s="231">
        <v>-1.4417269719677965</v>
      </c>
      <c r="U495" s="262"/>
      <c r="V495" s="235">
        <v>-6601875.605800001</v>
      </c>
      <c r="W495" s="235">
        <v>5553287.5079000005</v>
      </c>
      <c r="X495" s="230">
        <v>-12155163.113700002</v>
      </c>
      <c r="Y495" s="225">
        <v>-2.1888229443205129</v>
      </c>
      <c r="AA495" s="239">
        <v>842825.40740000003</v>
      </c>
      <c r="AB495" s="244"/>
      <c r="AC495" s="235">
        <v>1802121.0726000001</v>
      </c>
      <c r="AD495" s="235">
        <v>2872541.3398000002</v>
      </c>
      <c r="AE495" s="235">
        <v>-306266.75069999998</v>
      </c>
      <c r="AF495" s="235">
        <v>1444252.5214</v>
      </c>
      <c r="AG495" s="235">
        <v>1445699.2697999999</v>
      </c>
      <c r="AH495" s="235">
        <v>-7476842.676</v>
      </c>
      <c r="AI495" s="235">
        <v>-50503.432099999998</v>
      </c>
      <c r="AJ495" s="235">
        <v>253162.0754</v>
      </c>
      <c r="AK495" s="235">
        <v>164681.56899999999</v>
      </c>
      <c r="AL495" s="235">
        <v>-1461626.1636999999</v>
      </c>
      <c r="AM495" s="235">
        <v>1167332.0604999999</v>
      </c>
      <c r="AN495" s="235">
        <v>-158392.6421</v>
      </c>
      <c r="AO495" s="244"/>
      <c r="AP495" s="235">
        <v>-566669.8835</v>
      </c>
      <c r="AQ495" s="235">
        <v>-1034675.8931</v>
      </c>
      <c r="AR495" s="235">
        <v>-328292.41139999998</v>
      </c>
      <c r="AS495" s="235">
        <v>198956.45069999999</v>
      </c>
      <c r="AT495" s="235">
        <v>0</v>
      </c>
      <c r="AU495" s="235">
        <v>0</v>
      </c>
      <c r="AV495" s="235">
        <v>0</v>
      </c>
      <c r="AW495" s="235">
        <v>0</v>
      </c>
      <c r="AX495" s="235">
        <v>0</v>
      </c>
      <c r="AY495" s="235">
        <v>0</v>
      </c>
      <c r="AZ495" s="235">
        <v>0</v>
      </c>
      <c r="BA495" s="235">
        <v>0</v>
      </c>
    </row>
    <row r="496" spans="1:53" s="243" customFormat="1" ht="0.75" customHeight="1" outlineLevel="2">
      <c r="A496" s="206"/>
      <c r="B496" s="207"/>
      <c r="C496" s="232"/>
      <c r="D496" s="241"/>
      <c r="E496" s="241"/>
      <c r="F496" s="235"/>
      <c r="G496" s="235"/>
      <c r="H496" s="230"/>
      <c r="I496" s="231"/>
      <c r="J496" s="242"/>
      <c r="K496" s="235"/>
      <c r="L496" s="235"/>
      <c r="M496" s="230"/>
      <c r="N496" s="231"/>
      <c r="O496" s="176"/>
      <c r="P496" s="262"/>
      <c r="Q496" s="235"/>
      <c r="R496" s="235"/>
      <c r="S496" s="230"/>
      <c r="T496" s="231"/>
      <c r="U496" s="262"/>
      <c r="V496" s="235"/>
      <c r="W496" s="235"/>
      <c r="X496" s="230"/>
      <c r="Y496" s="225"/>
      <c r="AA496" s="239"/>
      <c r="AB496" s="244"/>
      <c r="AC496" s="235"/>
      <c r="AD496" s="235"/>
      <c r="AE496" s="235"/>
      <c r="AF496" s="235"/>
      <c r="AG496" s="235"/>
      <c r="AH496" s="235"/>
      <c r="AI496" s="235"/>
      <c r="AJ496" s="235"/>
      <c r="AK496" s="235"/>
      <c r="AL496" s="235"/>
      <c r="AM496" s="235"/>
      <c r="AN496" s="235"/>
      <c r="AO496" s="244"/>
      <c r="AP496" s="235"/>
      <c r="AQ496" s="235"/>
      <c r="AR496" s="235"/>
      <c r="AS496" s="235"/>
      <c r="AT496" s="235"/>
      <c r="AU496" s="235"/>
      <c r="AV496" s="235"/>
      <c r="AW496" s="235"/>
      <c r="AX496" s="235"/>
      <c r="AY496" s="235"/>
      <c r="AZ496" s="235"/>
      <c r="BA496" s="235"/>
    </row>
    <row r="497" spans="1:53" s="129" customFormat="1" outlineLevel="2">
      <c r="A497" s="129" t="s">
        <v>1459</v>
      </c>
      <c r="B497" s="130" t="s">
        <v>1460</v>
      </c>
      <c r="C497" s="131" t="s">
        <v>1461</v>
      </c>
      <c r="D497" s="132"/>
      <c r="E497" s="133"/>
      <c r="F497" s="134">
        <v>0</v>
      </c>
      <c r="G497" s="134">
        <v>0</v>
      </c>
      <c r="H497" s="135">
        <v>0</v>
      </c>
      <c r="I497" s="136">
        <v>0</v>
      </c>
      <c r="J497" s="137"/>
      <c r="K497" s="134">
        <v>0</v>
      </c>
      <c r="L497" s="134">
        <v>0</v>
      </c>
      <c r="M497" s="135">
        <v>0</v>
      </c>
      <c r="N497" s="136">
        <v>0</v>
      </c>
      <c r="O497" s="138"/>
      <c r="P497" s="137"/>
      <c r="Q497" s="134">
        <v>0</v>
      </c>
      <c r="R497" s="134">
        <v>0</v>
      </c>
      <c r="S497" s="135">
        <v>0</v>
      </c>
      <c r="T497" s="136">
        <v>0</v>
      </c>
      <c r="U497" s="137"/>
      <c r="V497" s="134">
        <v>0</v>
      </c>
      <c r="W497" s="134">
        <v>7174.35</v>
      </c>
      <c r="X497" s="135">
        <v>-7174.35</v>
      </c>
      <c r="Y497" s="136" t="s">
        <v>241</v>
      </c>
      <c r="Z497" s="139"/>
      <c r="AA497" s="140">
        <v>0</v>
      </c>
      <c r="AB497" s="141"/>
      <c r="AC497" s="142">
        <v>0</v>
      </c>
      <c r="AD497" s="142">
        <v>0</v>
      </c>
      <c r="AE497" s="142">
        <v>0</v>
      </c>
      <c r="AF497" s="142">
        <v>0</v>
      </c>
      <c r="AG497" s="142">
        <v>0</v>
      </c>
      <c r="AH497" s="142">
        <v>0</v>
      </c>
      <c r="AI497" s="142">
        <v>0</v>
      </c>
      <c r="AJ497" s="142">
        <v>0</v>
      </c>
      <c r="AK497" s="142">
        <v>0</v>
      </c>
      <c r="AL497" s="142">
        <v>0</v>
      </c>
      <c r="AM497" s="142">
        <v>0</v>
      </c>
      <c r="AN497" s="142">
        <v>0</v>
      </c>
      <c r="AO497" s="141"/>
      <c r="AP497" s="142">
        <v>0</v>
      </c>
      <c r="AQ497" s="142">
        <v>0</v>
      </c>
      <c r="AR497" s="142">
        <v>0</v>
      </c>
      <c r="AS497" s="142">
        <v>0</v>
      </c>
      <c r="AT497" s="142">
        <v>0</v>
      </c>
      <c r="AU497" s="142">
        <v>0</v>
      </c>
      <c r="AV497" s="142">
        <v>0</v>
      </c>
      <c r="AW497" s="142">
        <v>0</v>
      </c>
      <c r="AX497" s="142">
        <v>0</v>
      </c>
      <c r="AY497" s="142">
        <v>0</v>
      </c>
      <c r="AZ497" s="142">
        <v>0</v>
      </c>
      <c r="BA497" s="142">
        <v>0</v>
      </c>
    </row>
    <row r="498" spans="1:53" s="129" customFormat="1" outlineLevel="2">
      <c r="A498" s="129" t="s">
        <v>1462</v>
      </c>
      <c r="B498" s="130" t="s">
        <v>1463</v>
      </c>
      <c r="C498" s="131" t="s">
        <v>1461</v>
      </c>
      <c r="D498" s="132"/>
      <c r="E498" s="133"/>
      <c r="F498" s="134">
        <v>0</v>
      </c>
      <c r="G498" s="134">
        <v>0</v>
      </c>
      <c r="H498" s="135">
        <v>0</v>
      </c>
      <c r="I498" s="136">
        <v>0</v>
      </c>
      <c r="J498" s="137"/>
      <c r="K498" s="134">
        <v>0</v>
      </c>
      <c r="L498" s="134">
        <v>0</v>
      </c>
      <c r="M498" s="135">
        <v>0</v>
      </c>
      <c r="N498" s="136">
        <v>0</v>
      </c>
      <c r="O498" s="138"/>
      <c r="P498" s="137"/>
      <c r="Q498" s="134">
        <v>0</v>
      </c>
      <c r="R498" s="134">
        <v>0</v>
      </c>
      <c r="S498" s="135">
        <v>0</v>
      </c>
      <c r="T498" s="136">
        <v>0</v>
      </c>
      <c r="U498" s="137"/>
      <c r="V498" s="134">
        <v>0</v>
      </c>
      <c r="W498" s="134">
        <v>-1074730.8899999999</v>
      </c>
      <c r="X498" s="135">
        <v>1074730.8899999999</v>
      </c>
      <c r="Y498" s="136" t="s">
        <v>241</v>
      </c>
      <c r="Z498" s="139"/>
      <c r="AA498" s="140">
        <v>-1074730.8899999999</v>
      </c>
      <c r="AB498" s="141"/>
      <c r="AC498" s="142">
        <v>0</v>
      </c>
      <c r="AD498" s="142">
        <v>0</v>
      </c>
      <c r="AE498" s="142">
        <v>0</v>
      </c>
      <c r="AF498" s="142">
        <v>0</v>
      </c>
      <c r="AG498" s="142">
        <v>0</v>
      </c>
      <c r="AH498" s="142">
        <v>0</v>
      </c>
      <c r="AI498" s="142">
        <v>0</v>
      </c>
      <c r="AJ498" s="142">
        <v>0</v>
      </c>
      <c r="AK498" s="142">
        <v>0</v>
      </c>
      <c r="AL498" s="142">
        <v>0</v>
      </c>
      <c r="AM498" s="142">
        <v>0</v>
      </c>
      <c r="AN498" s="142">
        <v>0</v>
      </c>
      <c r="AO498" s="141"/>
      <c r="AP498" s="142">
        <v>0</v>
      </c>
      <c r="AQ498" s="142">
        <v>0</v>
      </c>
      <c r="AR498" s="142">
        <v>0</v>
      </c>
      <c r="AS498" s="142">
        <v>0</v>
      </c>
      <c r="AT498" s="142">
        <v>0</v>
      </c>
      <c r="AU498" s="142">
        <v>0</v>
      </c>
      <c r="AV498" s="142">
        <v>0</v>
      </c>
      <c r="AW498" s="142">
        <v>0</v>
      </c>
      <c r="AX498" s="142">
        <v>0</v>
      </c>
      <c r="AY498" s="142">
        <v>0</v>
      </c>
      <c r="AZ498" s="142">
        <v>0</v>
      </c>
      <c r="BA498" s="142">
        <v>0</v>
      </c>
    </row>
    <row r="499" spans="1:53" s="129" customFormat="1" outlineLevel="2">
      <c r="A499" s="129" t="s">
        <v>1464</v>
      </c>
      <c r="B499" s="130" t="s">
        <v>1465</v>
      </c>
      <c r="C499" s="131" t="s">
        <v>1461</v>
      </c>
      <c r="D499" s="132"/>
      <c r="E499" s="133"/>
      <c r="F499" s="134">
        <v>0</v>
      </c>
      <c r="G499" s="134">
        <v>0</v>
      </c>
      <c r="H499" s="135">
        <v>0</v>
      </c>
      <c r="I499" s="136">
        <v>0</v>
      </c>
      <c r="J499" s="137"/>
      <c r="K499" s="134">
        <v>0</v>
      </c>
      <c r="L499" s="134">
        <v>0</v>
      </c>
      <c r="M499" s="135">
        <v>0</v>
      </c>
      <c r="N499" s="136">
        <v>0</v>
      </c>
      <c r="O499" s="138"/>
      <c r="P499" s="137"/>
      <c r="Q499" s="134">
        <v>0</v>
      </c>
      <c r="R499" s="134">
        <v>0</v>
      </c>
      <c r="S499" s="135">
        <v>0</v>
      </c>
      <c r="T499" s="136">
        <v>0</v>
      </c>
      <c r="U499" s="137"/>
      <c r="V499" s="134">
        <v>0</v>
      </c>
      <c r="W499" s="134">
        <v>333160.12</v>
      </c>
      <c r="X499" s="135">
        <v>-333160.12</v>
      </c>
      <c r="Y499" s="136" t="s">
        <v>241</v>
      </c>
      <c r="Z499" s="139"/>
      <c r="AA499" s="140">
        <v>68749.279999999999</v>
      </c>
      <c r="AB499" s="141"/>
      <c r="AC499" s="142">
        <v>0</v>
      </c>
      <c r="AD499" s="142">
        <v>0</v>
      </c>
      <c r="AE499" s="142">
        <v>0</v>
      </c>
      <c r="AF499" s="142">
        <v>0</v>
      </c>
      <c r="AG499" s="142">
        <v>0</v>
      </c>
      <c r="AH499" s="142">
        <v>0</v>
      </c>
      <c r="AI499" s="142">
        <v>0</v>
      </c>
      <c r="AJ499" s="142">
        <v>0</v>
      </c>
      <c r="AK499" s="142">
        <v>0</v>
      </c>
      <c r="AL499" s="142">
        <v>0</v>
      </c>
      <c r="AM499" s="142">
        <v>0</v>
      </c>
      <c r="AN499" s="142">
        <v>0</v>
      </c>
      <c r="AO499" s="141"/>
      <c r="AP499" s="142">
        <v>0</v>
      </c>
      <c r="AQ499" s="142">
        <v>0</v>
      </c>
      <c r="AR499" s="142">
        <v>0</v>
      </c>
      <c r="AS499" s="142">
        <v>0</v>
      </c>
      <c r="AT499" s="142">
        <v>0</v>
      </c>
      <c r="AU499" s="142">
        <v>0</v>
      </c>
      <c r="AV499" s="142">
        <v>0</v>
      </c>
      <c r="AW499" s="142">
        <v>0</v>
      </c>
      <c r="AX499" s="142">
        <v>0</v>
      </c>
      <c r="AY499" s="142">
        <v>0</v>
      </c>
      <c r="AZ499" s="142">
        <v>0</v>
      </c>
      <c r="BA499" s="142">
        <v>0</v>
      </c>
    </row>
    <row r="500" spans="1:53" s="129" customFormat="1" outlineLevel="2">
      <c r="A500" s="129" t="s">
        <v>1466</v>
      </c>
      <c r="B500" s="130" t="s">
        <v>1467</v>
      </c>
      <c r="C500" s="131" t="s">
        <v>1461</v>
      </c>
      <c r="D500" s="132"/>
      <c r="E500" s="133"/>
      <c r="F500" s="134">
        <v>313861.42</v>
      </c>
      <c r="G500" s="134">
        <v>0</v>
      </c>
      <c r="H500" s="135">
        <v>313861.42</v>
      </c>
      <c r="I500" s="136" t="s">
        <v>241</v>
      </c>
      <c r="J500" s="137"/>
      <c r="K500" s="134">
        <v>313861.42</v>
      </c>
      <c r="L500" s="134">
        <v>0</v>
      </c>
      <c r="M500" s="135">
        <v>313861.42</v>
      </c>
      <c r="N500" s="136" t="s">
        <v>241</v>
      </c>
      <c r="O500" s="138"/>
      <c r="P500" s="137"/>
      <c r="Q500" s="134">
        <v>313861.42</v>
      </c>
      <c r="R500" s="134">
        <v>0</v>
      </c>
      <c r="S500" s="135">
        <v>313861.42</v>
      </c>
      <c r="T500" s="136" t="s">
        <v>241</v>
      </c>
      <c r="U500" s="137"/>
      <c r="V500" s="134">
        <v>1997389.85</v>
      </c>
      <c r="W500" s="134">
        <v>0</v>
      </c>
      <c r="X500" s="135">
        <v>1997389.85</v>
      </c>
      <c r="Y500" s="136" t="s">
        <v>241</v>
      </c>
      <c r="Z500" s="139"/>
      <c r="AA500" s="140">
        <v>0</v>
      </c>
      <c r="AB500" s="141"/>
      <c r="AC500" s="142">
        <v>0</v>
      </c>
      <c r="AD500" s="142">
        <v>0</v>
      </c>
      <c r="AE500" s="142">
        <v>0</v>
      </c>
      <c r="AF500" s="142">
        <v>0</v>
      </c>
      <c r="AG500" s="142">
        <v>0</v>
      </c>
      <c r="AH500" s="142">
        <v>891219.14</v>
      </c>
      <c r="AI500" s="142">
        <v>0</v>
      </c>
      <c r="AJ500" s="142">
        <v>0</v>
      </c>
      <c r="AK500" s="142">
        <v>862839.74</v>
      </c>
      <c r="AL500" s="142">
        <v>-539592.44000000006</v>
      </c>
      <c r="AM500" s="142">
        <v>172839.38</v>
      </c>
      <c r="AN500" s="142">
        <v>296222.61</v>
      </c>
      <c r="AO500" s="141"/>
      <c r="AP500" s="142">
        <v>0</v>
      </c>
      <c r="AQ500" s="142">
        <v>0</v>
      </c>
      <c r="AR500" s="142">
        <v>313861.42</v>
      </c>
      <c r="AS500" s="142">
        <v>0</v>
      </c>
      <c r="AT500" s="142">
        <v>0</v>
      </c>
      <c r="AU500" s="142">
        <v>0</v>
      </c>
      <c r="AV500" s="142">
        <v>0</v>
      </c>
      <c r="AW500" s="142">
        <v>0</v>
      </c>
      <c r="AX500" s="142">
        <v>0</v>
      </c>
      <c r="AY500" s="142">
        <v>0</v>
      </c>
      <c r="AZ500" s="142">
        <v>0</v>
      </c>
      <c r="BA500" s="142">
        <v>0</v>
      </c>
    </row>
    <row r="501" spans="1:53" s="243" customFormat="1">
      <c r="A501" s="206" t="s">
        <v>1468</v>
      </c>
      <c r="B501" s="207" t="s">
        <v>1469</v>
      </c>
      <c r="C501" s="232" t="s">
        <v>1470</v>
      </c>
      <c r="D501" s="241"/>
      <c r="E501" s="241"/>
      <c r="F501" s="235">
        <v>313861.42</v>
      </c>
      <c r="G501" s="235">
        <v>0</v>
      </c>
      <c r="H501" s="230">
        <v>313861.42</v>
      </c>
      <c r="I501" s="231" t="s">
        <v>241</v>
      </c>
      <c r="J501" s="242"/>
      <c r="K501" s="235">
        <v>313861.42</v>
      </c>
      <c r="L501" s="235">
        <v>0</v>
      </c>
      <c r="M501" s="230">
        <v>313861.42</v>
      </c>
      <c r="N501" s="231" t="s">
        <v>241</v>
      </c>
      <c r="O501" s="139"/>
      <c r="P501" s="237"/>
      <c r="Q501" s="235">
        <v>313861.42</v>
      </c>
      <c r="R501" s="235">
        <v>0</v>
      </c>
      <c r="S501" s="230">
        <v>313861.42</v>
      </c>
      <c r="T501" s="231" t="s">
        <v>241</v>
      </c>
      <c r="U501" s="237"/>
      <c r="V501" s="235">
        <v>1997389.85</v>
      </c>
      <c r="W501" s="235">
        <v>-734396.41999999981</v>
      </c>
      <c r="X501" s="230">
        <v>2731786.27</v>
      </c>
      <c r="Y501" s="225">
        <v>3.7197706791653489</v>
      </c>
      <c r="AA501" s="239">
        <v>-1005981.6099999999</v>
      </c>
      <c r="AB501" s="244"/>
      <c r="AC501" s="235">
        <v>0</v>
      </c>
      <c r="AD501" s="235">
        <v>0</v>
      </c>
      <c r="AE501" s="235">
        <v>0</v>
      </c>
      <c r="AF501" s="235">
        <v>0</v>
      </c>
      <c r="AG501" s="235">
        <v>0</v>
      </c>
      <c r="AH501" s="235">
        <v>891219.14</v>
      </c>
      <c r="AI501" s="235">
        <v>0</v>
      </c>
      <c r="AJ501" s="235">
        <v>0</v>
      </c>
      <c r="AK501" s="235">
        <v>862839.74</v>
      </c>
      <c r="AL501" s="235">
        <v>-539592.44000000006</v>
      </c>
      <c r="AM501" s="235">
        <v>172839.38</v>
      </c>
      <c r="AN501" s="235">
        <v>296222.61</v>
      </c>
      <c r="AO501" s="244"/>
      <c r="AP501" s="235">
        <v>0</v>
      </c>
      <c r="AQ501" s="235">
        <v>0</v>
      </c>
      <c r="AR501" s="235">
        <v>313861.42</v>
      </c>
      <c r="AS501" s="235">
        <v>0</v>
      </c>
      <c r="AT501" s="235">
        <v>0</v>
      </c>
      <c r="AU501" s="235">
        <v>0</v>
      </c>
      <c r="AV501" s="235">
        <v>0</v>
      </c>
      <c r="AW501" s="235">
        <v>0</v>
      </c>
      <c r="AX501" s="235">
        <v>0</v>
      </c>
      <c r="AY501" s="235">
        <v>0</v>
      </c>
      <c r="AZ501" s="235">
        <v>0</v>
      </c>
      <c r="BA501" s="235">
        <v>0</v>
      </c>
    </row>
    <row r="502" spans="1:53" s="243" customFormat="1" ht="0.75" customHeight="1" outlineLevel="2">
      <c r="A502" s="206"/>
      <c r="B502" s="207"/>
      <c r="C502" s="232"/>
      <c r="D502" s="241"/>
      <c r="E502" s="241"/>
      <c r="F502" s="235"/>
      <c r="G502" s="235"/>
      <c r="H502" s="230"/>
      <c r="I502" s="231"/>
      <c r="J502" s="242"/>
      <c r="K502" s="235"/>
      <c r="L502" s="235"/>
      <c r="M502" s="230"/>
      <c r="N502" s="231"/>
      <c r="O502" s="139"/>
      <c r="P502" s="237"/>
      <c r="Q502" s="235"/>
      <c r="R502" s="235"/>
      <c r="S502" s="230"/>
      <c r="T502" s="231"/>
      <c r="U502" s="237"/>
      <c r="V502" s="235"/>
      <c r="W502" s="235"/>
      <c r="X502" s="230"/>
      <c r="Y502" s="225"/>
      <c r="AA502" s="239"/>
      <c r="AB502" s="244"/>
      <c r="AC502" s="235"/>
      <c r="AD502" s="235"/>
      <c r="AE502" s="235"/>
      <c r="AF502" s="235"/>
      <c r="AG502" s="235"/>
      <c r="AH502" s="235"/>
      <c r="AI502" s="235"/>
      <c r="AJ502" s="235"/>
      <c r="AK502" s="235"/>
      <c r="AL502" s="235"/>
      <c r="AM502" s="235"/>
      <c r="AN502" s="235"/>
      <c r="AO502" s="244"/>
      <c r="AP502" s="235"/>
      <c r="AQ502" s="235"/>
      <c r="AR502" s="235"/>
      <c r="AS502" s="235"/>
      <c r="AT502" s="235"/>
      <c r="AU502" s="235"/>
      <c r="AV502" s="235"/>
      <c r="AW502" s="235"/>
      <c r="AX502" s="235"/>
      <c r="AY502" s="235"/>
      <c r="AZ502" s="235"/>
      <c r="BA502" s="235"/>
    </row>
    <row r="503" spans="1:53" s="129" customFormat="1" outlineLevel="2">
      <c r="A503" s="129" t="s">
        <v>1471</v>
      </c>
      <c r="B503" s="130" t="s">
        <v>1472</v>
      </c>
      <c r="C503" s="131" t="s">
        <v>1473</v>
      </c>
      <c r="D503" s="132"/>
      <c r="E503" s="133"/>
      <c r="F503" s="134">
        <v>4894011.49</v>
      </c>
      <c r="G503" s="134">
        <v>4891167.62</v>
      </c>
      <c r="H503" s="135">
        <v>2843.8700000001118</v>
      </c>
      <c r="I503" s="136">
        <v>5.8142967506807951E-4</v>
      </c>
      <c r="J503" s="137"/>
      <c r="K503" s="134">
        <v>4894011.49</v>
      </c>
      <c r="L503" s="134">
        <v>2087250.62</v>
      </c>
      <c r="M503" s="135">
        <v>2806760.87</v>
      </c>
      <c r="N503" s="136">
        <v>1.3447167499224411</v>
      </c>
      <c r="O503" s="138"/>
      <c r="P503" s="137"/>
      <c r="Q503" s="134">
        <v>4894011.49</v>
      </c>
      <c r="R503" s="134">
        <v>2087250.62</v>
      </c>
      <c r="S503" s="135">
        <v>2806760.87</v>
      </c>
      <c r="T503" s="136">
        <v>1.3447167499224411</v>
      </c>
      <c r="U503" s="137"/>
      <c r="V503" s="134">
        <v>294021987.94</v>
      </c>
      <c r="W503" s="134">
        <v>260405921.58000001</v>
      </c>
      <c r="X503" s="135">
        <v>33616066.359999985</v>
      </c>
      <c r="Y503" s="136">
        <v>0.1290910212641716</v>
      </c>
      <c r="Z503" s="139"/>
      <c r="AA503" s="140">
        <v>55802552.280000001</v>
      </c>
      <c r="AB503" s="141"/>
      <c r="AC503" s="142">
        <v>-1069009</v>
      </c>
      <c r="AD503" s="142">
        <v>-1734908</v>
      </c>
      <c r="AE503" s="142">
        <v>4891167.62</v>
      </c>
      <c r="AF503" s="142">
        <v>-2087251</v>
      </c>
      <c r="AG503" s="142">
        <v>0</v>
      </c>
      <c r="AH503" s="142">
        <v>41698256.210000001</v>
      </c>
      <c r="AI503" s="142">
        <v>0</v>
      </c>
      <c r="AJ503" s="142">
        <v>0</v>
      </c>
      <c r="AK503" s="142">
        <v>8798518.3399999999</v>
      </c>
      <c r="AL503" s="142">
        <v>6253346.5199999996</v>
      </c>
      <c r="AM503" s="142">
        <v>6467396.0700000003</v>
      </c>
      <c r="AN503" s="142">
        <v>227997710.31</v>
      </c>
      <c r="AO503" s="141"/>
      <c r="AP503" s="142">
        <v>0</v>
      </c>
      <c r="AQ503" s="142">
        <v>0</v>
      </c>
      <c r="AR503" s="142">
        <v>4894011.49</v>
      </c>
      <c r="AS503" s="142">
        <v>0</v>
      </c>
      <c r="AT503" s="142">
        <v>0</v>
      </c>
      <c r="AU503" s="142">
        <v>0</v>
      </c>
      <c r="AV503" s="142">
        <v>0</v>
      </c>
      <c r="AW503" s="142">
        <v>0</v>
      </c>
      <c r="AX503" s="142">
        <v>0</v>
      </c>
      <c r="AY503" s="142">
        <v>0</v>
      </c>
      <c r="AZ503" s="142">
        <v>0</v>
      </c>
      <c r="BA503" s="142">
        <v>0</v>
      </c>
    </row>
    <row r="504" spans="1:53" s="129" customFormat="1" outlineLevel="2">
      <c r="A504" s="129" t="s">
        <v>1474</v>
      </c>
      <c r="B504" s="130" t="s">
        <v>1475</v>
      </c>
      <c r="C504" s="131" t="s">
        <v>1476</v>
      </c>
      <c r="D504" s="132"/>
      <c r="E504" s="133"/>
      <c r="F504" s="134">
        <v>0</v>
      </c>
      <c r="G504" s="134">
        <v>0</v>
      </c>
      <c r="H504" s="135">
        <v>0</v>
      </c>
      <c r="I504" s="136">
        <v>0</v>
      </c>
      <c r="J504" s="137"/>
      <c r="K504" s="134">
        <v>0</v>
      </c>
      <c r="L504" s="134">
        <v>0</v>
      </c>
      <c r="M504" s="135">
        <v>0</v>
      </c>
      <c r="N504" s="136">
        <v>0</v>
      </c>
      <c r="O504" s="138"/>
      <c r="P504" s="137"/>
      <c r="Q504" s="134">
        <v>0</v>
      </c>
      <c r="R504" s="134">
        <v>0</v>
      </c>
      <c r="S504" s="135">
        <v>0</v>
      </c>
      <c r="T504" s="136">
        <v>0</v>
      </c>
      <c r="U504" s="137"/>
      <c r="V504" s="134">
        <v>468801.26</v>
      </c>
      <c r="W504" s="134">
        <v>3430550.34</v>
      </c>
      <c r="X504" s="135">
        <v>-2961749.08</v>
      </c>
      <c r="Y504" s="136">
        <v>-0.86334517394080867</v>
      </c>
      <c r="Z504" s="139"/>
      <c r="AA504" s="140">
        <v>3168113.48</v>
      </c>
      <c r="AB504" s="141"/>
      <c r="AC504" s="142">
        <v>0</v>
      </c>
      <c r="AD504" s="142">
        <v>0</v>
      </c>
      <c r="AE504" s="142">
        <v>0</v>
      </c>
      <c r="AF504" s="142">
        <v>0</v>
      </c>
      <c r="AG504" s="142">
        <v>0</v>
      </c>
      <c r="AH504" s="142">
        <v>75452</v>
      </c>
      <c r="AI504" s="142">
        <v>0</v>
      </c>
      <c r="AJ504" s="142">
        <v>0</v>
      </c>
      <c r="AK504" s="142">
        <v>0</v>
      </c>
      <c r="AL504" s="142">
        <v>0</v>
      </c>
      <c r="AM504" s="142">
        <v>0</v>
      </c>
      <c r="AN504" s="142">
        <v>393349.26</v>
      </c>
      <c r="AO504" s="141"/>
      <c r="AP504" s="142">
        <v>0</v>
      </c>
      <c r="AQ504" s="142">
        <v>0</v>
      </c>
      <c r="AR504" s="142">
        <v>0</v>
      </c>
      <c r="AS504" s="142">
        <v>0</v>
      </c>
      <c r="AT504" s="142">
        <v>0</v>
      </c>
      <c r="AU504" s="142">
        <v>0</v>
      </c>
      <c r="AV504" s="142">
        <v>0</v>
      </c>
      <c r="AW504" s="142">
        <v>0</v>
      </c>
      <c r="AX504" s="142">
        <v>0</v>
      </c>
      <c r="AY504" s="142">
        <v>0</v>
      </c>
      <c r="AZ504" s="142">
        <v>0</v>
      </c>
      <c r="BA504" s="142">
        <v>0</v>
      </c>
    </row>
    <row r="505" spans="1:53" s="243" customFormat="1">
      <c r="A505" s="206" t="s">
        <v>1477</v>
      </c>
      <c r="B505" s="207" t="s">
        <v>1478</v>
      </c>
      <c r="C505" s="232" t="s">
        <v>1479</v>
      </c>
      <c r="D505" s="241"/>
      <c r="E505" s="241"/>
      <c r="F505" s="235">
        <v>4894011.49</v>
      </c>
      <c r="G505" s="235">
        <v>4891167.62</v>
      </c>
      <c r="H505" s="230">
        <v>2843.8700000001118</v>
      </c>
      <c r="I505" s="231">
        <v>5.8142967506807951E-4</v>
      </c>
      <c r="J505" s="242"/>
      <c r="K505" s="235">
        <v>4894011.49</v>
      </c>
      <c r="L505" s="235">
        <v>2087250.62</v>
      </c>
      <c r="M505" s="230">
        <v>2806760.87</v>
      </c>
      <c r="N505" s="231">
        <v>1.3447167499224411</v>
      </c>
      <c r="O505" s="139"/>
      <c r="P505" s="237"/>
      <c r="Q505" s="235">
        <v>4894011.49</v>
      </c>
      <c r="R505" s="235">
        <v>2087250.62</v>
      </c>
      <c r="S505" s="230">
        <v>2806760.87</v>
      </c>
      <c r="T505" s="231">
        <v>1.3447167499224411</v>
      </c>
      <c r="U505" s="237"/>
      <c r="V505" s="235">
        <v>294490789.19999999</v>
      </c>
      <c r="W505" s="235">
        <v>263836471.92000002</v>
      </c>
      <c r="X505" s="230">
        <v>30654317.279999971</v>
      </c>
      <c r="Y505" s="225">
        <v>0.11618680714201983</v>
      </c>
      <c r="AA505" s="239">
        <v>58970665.759999998</v>
      </c>
      <c r="AB505" s="244"/>
      <c r="AC505" s="235">
        <v>-1069009</v>
      </c>
      <c r="AD505" s="235">
        <v>-1734908</v>
      </c>
      <c r="AE505" s="235">
        <v>4891167.62</v>
      </c>
      <c r="AF505" s="235">
        <v>-2087251</v>
      </c>
      <c r="AG505" s="235">
        <v>0</v>
      </c>
      <c r="AH505" s="235">
        <v>41773708.210000001</v>
      </c>
      <c r="AI505" s="235">
        <v>0</v>
      </c>
      <c r="AJ505" s="235">
        <v>0</v>
      </c>
      <c r="AK505" s="235">
        <v>8798518.3399999999</v>
      </c>
      <c r="AL505" s="235">
        <v>6253346.5199999996</v>
      </c>
      <c r="AM505" s="235">
        <v>6467396.0700000003</v>
      </c>
      <c r="AN505" s="235">
        <v>228391059.56999999</v>
      </c>
      <c r="AO505" s="244"/>
      <c r="AP505" s="235">
        <v>0</v>
      </c>
      <c r="AQ505" s="235">
        <v>0</v>
      </c>
      <c r="AR505" s="235">
        <v>4894011.49</v>
      </c>
      <c r="AS505" s="235">
        <v>0</v>
      </c>
      <c r="AT505" s="235">
        <v>0</v>
      </c>
      <c r="AU505" s="235">
        <v>0</v>
      </c>
      <c r="AV505" s="235">
        <v>0</v>
      </c>
      <c r="AW505" s="235">
        <v>0</v>
      </c>
      <c r="AX505" s="235">
        <v>0</v>
      </c>
      <c r="AY505" s="235">
        <v>0</v>
      </c>
      <c r="AZ505" s="235">
        <v>0</v>
      </c>
      <c r="BA505" s="235">
        <v>0</v>
      </c>
    </row>
    <row r="506" spans="1:53" s="243" customFormat="1" ht="0.75" customHeight="1" outlineLevel="2">
      <c r="A506" s="206"/>
      <c r="B506" s="207"/>
      <c r="C506" s="232"/>
      <c r="D506" s="241"/>
      <c r="E506" s="241"/>
      <c r="F506" s="235"/>
      <c r="G506" s="235"/>
      <c r="H506" s="230"/>
      <c r="I506" s="231"/>
      <c r="J506" s="242"/>
      <c r="K506" s="235"/>
      <c r="L506" s="235"/>
      <c r="M506" s="230"/>
      <c r="N506" s="231"/>
      <c r="O506" s="139"/>
      <c r="P506" s="237"/>
      <c r="Q506" s="235"/>
      <c r="R506" s="235"/>
      <c r="S506" s="230"/>
      <c r="T506" s="231"/>
      <c r="U506" s="237"/>
      <c r="V506" s="235"/>
      <c r="W506" s="235"/>
      <c r="X506" s="230"/>
      <c r="Y506" s="225"/>
      <c r="AA506" s="239"/>
      <c r="AB506" s="244"/>
      <c r="AC506" s="235"/>
      <c r="AD506" s="235"/>
      <c r="AE506" s="235"/>
      <c r="AF506" s="235"/>
      <c r="AG506" s="235"/>
      <c r="AH506" s="235"/>
      <c r="AI506" s="235"/>
      <c r="AJ506" s="235"/>
      <c r="AK506" s="235"/>
      <c r="AL506" s="235"/>
      <c r="AM506" s="235"/>
      <c r="AN506" s="235"/>
      <c r="AO506" s="244"/>
      <c r="AP506" s="235"/>
      <c r="AQ506" s="235"/>
      <c r="AR506" s="235"/>
      <c r="AS506" s="235"/>
      <c r="AT506" s="235"/>
      <c r="AU506" s="235"/>
      <c r="AV506" s="235"/>
      <c r="AW506" s="235"/>
      <c r="AX506" s="235"/>
      <c r="AY506" s="235"/>
      <c r="AZ506" s="235"/>
      <c r="BA506" s="235"/>
    </row>
    <row r="507" spans="1:53" s="129" customFormat="1" outlineLevel="2">
      <c r="A507" s="129" t="s">
        <v>1480</v>
      </c>
      <c r="B507" s="130" t="s">
        <v>1481</v>
      </c>
      <c r="C507" s="131" t="s">
        <v>1482</v>
      </c>
      <c r="D507" s="132"/>
      <c r="E507" s="133"/>
      <c r="F507" s="134">
        <v>5095582.05</v>
      </c>
      <c r="G507" s="134">
        <v>2232180.62</v>
      </c>
      <c r="H507" s="135">
        <v>2863401.4299999997</v>
      </c>
      <c r="I507" s="136">
        <v>1.2827821388396425</v>
      </c>
      <c r="J507" s="137"/>
      <c r="K507" s="134">
        <v>5095582.05</v>
      </c>
      <c r="L507" s="134">
        <v>2232180.62</v>
      </c>
      <c r="M507" s="135">
        <v>2863401.4299999997</v>
      </c>
      <c r="N507" s="136">
        <v>1.2827821388396425</v>
      </c>
      <c r="O507" s="138"/>
      <c r="P507" s="137"/>
      <c r="Q507" s="134">
        <v>5095582.05</v>
      </c>
      <c r="R507" s="134">
        <v>2232180.62</v>
      </c>
      <c r="S507" s="135">
        <v>2863401.4299999997</v>
      </c>
      <c r="T507" s="136">
        <v>1.2827821388396425</v>
      </c>
      <c r="U507" s="137"/>
      <c r="V507" s="134">
        <v>292675444.19999999</v>
      </c>
      <c r="W507" s="134">
        <v>260325699.48000002</v>
      </c>
      <c r="X507" s="135">
        <v>32349744.719999969</v>
      </c>
      <c r="Y507" s="136">
        <v>0.12426642772733737</v>
      </c>
      <c r="Z507" s="139"/>
      <c r="AA507" s="140">
        <v>55738484.899999999</v>
      </c>
      <c r="AB507" s="141"/>
      <c r="AC507" s="142">
        <v>0</v>
      </c>
      <c r="AD507" s="142">
        <v>0</v>
      </c>
      <c r="AE507" s="142">
        <v>2232180.62</v>
      </c>
      <c r="AF507" s="142">
        <v>-1349231</v>
      </c>
      <c r="AG507" s="142">
        <v>452198</v>
      </c>
      <c r="AH507" s="142">
        <v>37384311.600000001</v>
      </c>
      <c r="AI507" s="142">
        <v>0</v>
      </c>
      <c r="AJ507" s="142">
        <v>0</v>
      </c>
      <c r="AK507" s="142">
        <v>8638351.4100000001</v>
      </c>
      <c r="AL507" s="142">
        <v>5391613.2699999996</v>
      </c>
      <c r="AM507" s="142">
        <v>6508143.96</v>
      </c>
      <c r="AN507" s="142">
        <v>230554474.91</v>
      </c>
      <c r="AO507" s="141"/>
      <c r="AP507" s="142">
        <v>0</v>
      </c>
      <c r="AQ507" s="142">
        <v>0</v>
      </c>
      <c r="AR507" s="142">
        <v>5095582.05</v>
      </c>
      <c r="AS507" s="142">
        <v>0</v>
      </c>
      <c r="AT507" s="142">
        <v>0</v>
      </c>
      <c r="AU507" s="142">
        <v>0</v>
      </c>
      <c r="AV507" s="142">
        <v>0</v>
      </c>
      <c r="AW507" s="142">
        <v>0</v>
      </c>
      <c r="AX507" s="142">
        <v>0</v>
      </c>
      <c r="AY507" s="142">
        <v>0</v>
      </c>
      <c r="AZ507" s="142">
        <v>0</v>
      </c>
      <c r="BA507" s="142">
        <v>0</v>
      </c>
    </row>
    <row r="508" spans="1:53" s="129" customFormat="1" outlineLevel="2">
      <c r="A508" s="129" t="s">
        <v>1483</v>
      </c>
      <c r="B508" s="130" t="s">
        <v>1484</v>
      </c>
      <c r="C508" s="131" t="s">
        <v>1485</v>
      </c>
      <c r="D508" s="132"/>
      <c r="E508" s="133"/>
      <c r="F508" s="134">
        <v>0</v>
      </c>
      <c r="G508" s="134">
        <v>0</v>
      </c>
      <c r="H508" s="135">
        <v>0</v>
      </c>
      <c r="I508" s="136">
        <v>0</v>
      </c>
      <c r="J508" s="137"/>
      <c r="K508" s="134">
        <v>0</v>
      </c>
      <c r="L508" s="134">
        <v>0</v>
      </c>
      <c r="M508" s="135">
        <v>0</v>
      </c>
      <c r="N508" s="136">
        <v>0</v>
      </c>
      <c r="O508" s="138"/>
      <c r="P508" s="137"/>
      <c r="Q508" s="134">
        <v>0</v>
      </c>
      <c r="R508" s="134">
        <v>0</v>
      </c>
      <c r="S508" s="135">
        <v>0</v>
      </c>
      <c r="T508" s="136">
        <v>0</v>
      </c>
      <c r="U508" s="137"/>
      <c r="V508" s="134">
        <v>1669709.88</v>
      </c>
      <c r="W508" s="134">
        <v>1664754.54</v>
      </c>
      <c r="X508" s="135">
        <v>4955.339999999851</v>
      </c>
      <c r="Y508" s="136">
        <v>2.9766190035438204E-3</v>
      </c>
      <c r="Z508" s="139"/>
      <c r="AA508" s="140">
        <v>193639.76</v>
      </c>
      <c r="AB508" s="141"/>
      <c r="AC508" s="142">
        <v>0</v>
      </c>
      <c r="AD508" s="142">
        <v>0</v>
      </c>
      <c r="AE508" s="142">
        <v>0</v>
      </c>
      <c r="AF508" s="142">
        <v>0</v>
      </c>
      <c r="AG508" s="142">
        <v>0</v>
      </c>
      <c r="AH508" s="142">
        <v>264082</v>
      </c>
      <c r="AI508" s="142">
        <v>0</v>
      </c>
      <c r="AJ508" s="142">
        <v>0</v>
      </c>
      <c r="AK508" s="142">
        <v>952017.63</v>
      </c>
      <c r="AL508" s="142">
        <v>75452</v>
      </c>
      <c r="AM508" s="142">
        <v>37726</v>
      </c>
      <c r="AN508" s="142">
        <v>340432.25</v>
      </c>
      <c r="AO508" s="141"/>
      <c r="AP508" s="142">
        <v>0</v>
      </c>
      <c r="AQ508" s="142">
        <v>0</v>
      </c>
      <c r="AR508" s="142">
        <v>0</v>
      </c>
      <c r="AS508" s="142">
        <v>0</v>
      </c>
      <c r="AT508" s="142">
        <v>0</v>
      </c>
      <c r="AU508" s="142">
        <v>0</v>
      </c>
      <c r="AV508" s="142">
        <v>0</v>
      </c>
      <c r="AW508" s="142">
        <v>0</v>
      </c>
      <c r="AX508" s="142">
        <v>0</v>
      </c>
      <c r="AY508" s="142">
        <v>0</v>
      </c>
      <c r="AZ508" s="142">
        <v>0</v>
      </c>
      <c r="BA508" s="142">
        <v>0</v>
      </c>
    </row>
    <row r="509" spans="1:53" s="243" customFormat="1">
      <c r="A509" s="206" t="s">
        <v>1486</v>
      </c>
      <c r="B509" s="207" t="s">
        <v>1487</v>
      </c>
      <c r="C509" s="232" t="s">
        <v>1488</v>
      </c>
      <c r="D509" s="241"/>
      <c r="E509" s="241"/>
      <c r="F509" s="235">
        <v>5095582.05</v>
      </c>
      <c r="G509" s="235">
        <v>2232180.62</v>
      </c>
      <c r="H509" s="230">
        <v>2863401.4299999997</v>
      </c>
      <c r="I509" s="231">
        <v>1.2827821388396425</v>
      </c>
      <c r="J509" s="242"/>
      <c r="K509" s="235">
        <v>5095582.05</v>
      </c>
      <c r="L509" s="235">
        <v>2232180.62</v>
      </c>
      <c r="M509" s="230">
        <v>2863401.4299999997</v>
      </c>
      <c r="N509" s="231">
        <v>1.2827821388396425</v>
      </c>
      <c r="O509" s="176"/>
      <c r="P509" s="262"/>
      <c r="Q509" s="235">
        <v>5095582.05</v>
      </c>
      <c r="R509" s="235">
        <v>2232180.62</v>
      </c>
      <c r="S509" s="230">
        <v>2863401.4299999997</v>
      </c>
      <c r="T509" s="231">
        <v>1.2827821388396425</v>
      </c>
      <c r="U509" s="262"/>
      <c r="V509" s="235">
        <v>294345154.07999998</v>
      </c>
      <c r="W509" s="235">
        <v>261990454.02000001</v>
      </c>
      <c r="X509" s="230">
        <v>32354700.059999973</v>
      </c>
      <c r="Y509" s="225">
        <v>0.12349572117436788</v>
      </c>
      <c r="AA509" s="239">
        <v>55932124.659999996</v>
      </c>
      <c r="AB509" s="244"/>
      <c r="AC509" s="235">
        <v>0</v>
      </c>
      <c r="AD509" s="235">
        <v>0</v>
      </c>
      <c r="AE509" s="235">
        <v>2232180.62</v>
      </c>
      <c r="AF509" s="235">
        <v>-1349231</v>
      </c>
      <c r="AG509" s="235">
        <v>452198</v>
      </c>
      <c r="AH509" s="235">
        <v>37648393.600000001</v>
      </c>
      <c r="AI509" s="235">
        <v>0</v>
      </c>
      <c r="AJ509" s="235">
        <v>0</v>
      </c>
      <c r="AK509" s="235">
        <v>9590369.040000001</v>
      </c>
      <c r="AL509" s="235">
        <v>5467065.2699999996</v>
      </c>
      <c r="AM509" s="235">
        <v>6545869.96</v>
      </c>
      <c r="AN509" s="235">
        <v>230894907.16</v>
      </c>
      <c r="AO509" s="244"/>
      <c r="AP509" s="235">
        <v>0</v>
      </c>
      <c r="AQ509" s="235">
        <v>0</v>
      </c>
      <c r="AR509" s="235">
        <v>5095582.05</v>
      </c>
      <c r="AS509" s="235">
        <v>0</v>
      </c>
      <c r="AT509" s="235">
        <v>0</v>
      </c>
      <c r="AU509" s="235">
        <v>0</v>
      </c>
      <c r="AV509" s="235">
        <v>0</v>
      </c>
      <c r="AW509" s="235">
        <v>0</v>
      </c>
      <c r="AX509" s="235">
        <v>0</v>
      </c>
      <c r="AY509" s="235">
        <v>0</v>
      </c>
      <c r="AZ509" s="235">
        <v>0</v>
      </c>
      <c r="BA509" s="235">
        <v>0</v>
      </c>
    </row>
    <row r="510" spans="1:53" s="243" customFormat="1" ht="0.75" customHeight="1" outlineLevel="2">
      <c r="A510" s="206"/>
      <c r="B510" s="207"/>
      <c r="C510" s="232"/>
      <c r="D510" s="241"/>
      <c r="E510" s="241"/>
      <c r="F510" s="235"/>
      <c r="G510" s="235"/>
      <c r="H510" s="230"/>
      <c r="I510" s="231"/>
      <c r="J510" s="242"/>
      <c r="K510" s="235"/>
      <c r="L510" s="235"/>
      <c r="M510" s="230"/>
      <c r="N510" s="231"/>
      <c r="O510" s="176"/>
      <c r="P510" s="262"/>
      <c r="Q510" s="235"/>
      <c r="R510" s="235"/>
      <c r="S510" s="230"/>
      <c r="T510" s="231"/>
      <c r="U510" s="262"/>
      <c r="V510" s="235"/>
      <c r="W510" s="235"/>
      <c r="X510" s="230"/>
      <c r="Y510" s="225"/>
      <c r="AA510" s="239"/>
      <c r="AB510" s="244"/>
      <c r="AC510" s="235"/>
      <c r="AD510" s="235"/>
      <c r="AE510" s="235"/>
      <c r="AF510" s="235"/>
      <c r="AG510" s="235"/>
      <c r="AH510" s="235"/>
      <c r="AI510" s="235"/>
      <c r="AJ510" s="235"/>
      <c r="AK510" s="235"/>
      <c r="AL510" s="235"/>
      <c r="AM510" s="235"/>
      <c r="AN510" s="235"/>
      <c r="AO510" s="244"/>
      <c r="AP510" s="235"/>
      <c r="AQ510" s="235"/>
      <c r="AR510" s="235"/>
      <c r="AS510" s="235"/>
      <c r="AT510" s="235"/>
      <c r="AU510" s="235"/>
      <c r="AV510" s="235"/>
      <c r="AW510" s="235"/>
      <c r="AX510" s="235"/>
      <c r="AY510" s="235"/>
      <c r="AZ510" s="235"/>
      <c r="BA510" s="235"/>
    </row>
    <row r="511" spans="1:53" s="129" customFormat="1" outlineLevel="2">
      <c r="A511" s="129" t="s">
        <v>1489</v>
      </c>
      <c r="B511" s="130" t="s">
        <v>1490</v>
      </c>
      <c r="C511" s="131" t="s">
        <v>1491</v>
      </c>
      <c r="D511" s="132"/>
      <c r="E511" s="133"/>
      <c r="F511" s="134">
        <v>-26</v>
      </c>
      <c r="G511" s="134">
        <v>0</v>
      </c>
      <c r="H511" s="135">
        <v>-26</v>
      </c>
      <c r="I511" s="136" t="s">
        <v>241</v>
      </c>
      <c r="J511" s="137"/>
      <c r="K511" s="134">
        <v>-26</v>
      </c>
      <c r="L511" s="134">
        <v>0</v>
      </c>
      <c r="M511" s="135">
        <v>-26</v>
      </c>
      <c r="N511" s="136" t="s">
        <v>241</v>
      </c>
      <c r="O511" s="138"/>
      <c r="P511" s="137"/>
      <c r="Q511" s="134">
        <v>-26</v>
      </c>
      <c r="R511" s="134">
        <v>0</v>
      </c>
      <c r="S511" s="135">
        <v>-26</v>
      </c>
      <c r="T511" s="136" t="s">
        <v>241</v>
      </c>
      <c r="U511" s="137"/>
      <c r="V511" s="134">
        <v>-86.58</v>
      </c>
      <c r="W511" s="134">
        <v>1</v>
      </c>
      <c r="X511" s="135">
        <v>-87.58</v>
      </c>
      <c r="Y511" s="136" t="s">
        <v>241</v>
      </c>
      <c r="Z511" s="139"/>
      <c r="AA511" s="140">
        <v>1</v>
      </c>
      <c r="AB511" s="141"/>
      <c r="AC511" s="142">
        <v>0</v>
      </c>
      <c r="AD511" s="142">
        <v>0</v>
      </c>
      <c r="AE511" s="142">
        <v>0</v>
      </c>
      <c r="AF511" s="142">
        <v>0</v>
      </c>
      <c r="AG511" s="142">
        <v>0</v>
      </c>
      <c r="AH511" s="142">
        <v>-59</v>
      </c>
      <c r="AI511" s="142">
        <v>0</v>
      </c>
      <c r="AJ511" s="142">
        <v>0</v>
      </c>
      <c r="AK511" s="142">
        <v>0</v>
      </c>
      <c r="AL511" s="142">
        <v>0</v>
      </c>
      <c r="AM511" s="142">
        <v>0</v>
      </c>
      <c r="AN511" s="142">
        <v>-1.58</v>
      </c>
      <c r="AO511" s="141"/>
      <c r="AP511" s="142">
        <v>0</v>
      </c>
      <c r="AQ511" s="142">
        <v>0</v>
      </c>
      <c r="AR511" s="142">
        <v>-26</v>
      </c>
      <c r="AS511" s="142">
        <v>0</v>
      </c>
      <c r="AT511" s="142">
        <v>0</v>
      </c>
      <c r="AU511" s="142">
        <v>0</v>
      </c>
      <c r="AV511" s="142">
        <v>0</v>
      </c>
      <c r="AW511" s="142">
        <v>0</v>
      </c>
      <c r="AX511" s="142">
        <v>0</v>
      </c>
      <c r="AY511" s="142">
        <v>0</v>
      </c>
      <c r="AZ511" s="142">
        <v>0</v>
      </c>
      <c r="BA511" s="142">
        <v>0</v>
      </c>
    </row>
    <row r="512" spans="1:53" s="243" customFormat="1">
      <c r="A512" s="206" t="s">
        <v>1492</v>
      </c>
      <c r="B512" s="207" t="s">
        <v>1493</v>
      </c>
      <c r="C512" s="232" t="s">
        <v>1494</v>
      </c>
      <c r="D512" s="241"/>
      <c r="E512" s="241"/>
      <c r="F512" s="235">
        <v>-26</v>
      </c>
      <c r="G512" s="235">
        <v>0</v>
      </c>
      <c r="H512" s="230">
        <v>-26</v>
      </c>
      <c r="I512" s="231" t="s">
        <v>241</v>
      </c>
      <c r="J512" s="242"/>
      <c r="K512" s="235">
        <v>-26</v>
      </c>
      <c r="L512" s="235">
        <v>0</v>
      </c>
      <c r="M512" s="230">
        <v>-26</v>
      </c>
      <c r="N512" s="231" t="s">
        <v>241</v>
      </c>
      <c r="O512" s="139"/>
      <c r="P512" s="237"/>
      <c r="Q512" s="235">
        <v>-26</v>
      </c>
      <c r="R512" s="235">
        <v>0</v>
      </c>
      <c r="S512" s="230">
        <v>-26</v>
      </c>
      <c r="T512" s="231" t="s">
        <v>241</v>
      </c>
      <c r="U512" s="237"/>
      <c r="V512" s="235">
        <v>-86.58</v>
      </c>
      <c r="W512" s="235">
        <v>1</v>
      </c>
      <c r="X512" s="230">
        <v>-87.58</v>
      </c>
      <c r="Y512" s="225" t="s">
        <v>241</v>
      </c>
      <c r="AA512" s="239">
        <v>1</v>
      </c>
      <c r="AB512" s="244"/>
      <c r="AC512" s="235">
        <v>0</v>
      </c>
      <c r="AD512" s="235">
        <v>0</v>
      </c>
      <c r="AE512" s="235">
        <v>0</v>
      </c>
      <c r="AF512" s="235">
        <v>0</v>
      </c>
      <c r="AG512" s="235">
        <v>0</v>
      </c>
      <c r="AH512" s="235">
        <v>-59</v>
      </c>
      <c r="AI512" s="235">
        <v>0</v>
      </c>
      <c r="AJ512" s="235">
        <v>0</v>
      </c>
      <c r="AK512" s="235">
        <v>0</v>
      </c>
      <c r="AL512" s="235">
        <v>0</v>
      </c>
      <c r="AM512" s="235">
        <v>0</v>
      </c>
      <c r="AN512" s="235">
        <v>-1.58</v>
      </c>
      <c r="AO512" s="244"/>
      <c r="AP512" s="235">
        <v>0</v>
      </c>
      <c r="AQ512" s="235">
        <v>0</v>
      </c>
      <c r="AR512" s="235">
        <v>-26</v>
      </c>
      <c r="AS512" s="235">
        <v>0</v>
      </c>
      <c r="AT512" s="235">
        <v>0</v>
      </c>
      <c r="AU512" s="235">
        <v>0</v>
      </c>
      <c r="AV512" s="235">
        <v>0</v>
      </c>
      <c r="AW512" s="235">
        <v>0</v>
      </c>
      <c r="AX512" s="235">
        <v>0</v>
      </c>
      <c r="AY512" s="235">
        <v>0</v>
      </c>
      <c r="AZ512" s="235">
        <v>0</v>
      </c>
      <c r="BA512" s="235">
        <v>0</v>
      </c>
    </row>
    <row r="513" spans="1:53" s="243" customFormat="1" ht="0.75" customHeight="1" outlineLevel="2">
      <c r="A513" s="206"/>
      <c r="B513" s="207"/>
      <c r="C513" s="232"/>
      <c r="D513" s="241"/>
      <c r="E513" s="241"/>
      <c r="F513" s="235"/>
      <c r="G513" s="235"/>
      <c r="H513" s="230"/>
      <c r="I513" s="231"/>
      <c r="J513" s="242"/>
      <c r="K513" s="235"/>
      <c r="L513" s="235"/>
      <c r="M513" s="230"/>
      <c r="N513" s="231"/>
      <c r="O513" s="139"/>
      <c r="P513" s="237"/>
      <c r="Q513" s="235"/>
      <c r="R513" s="235"/>
      <c r="S513" s="230"/>
      <c r="T513" s="231"/>
      <c r="U513" s="237"/>
      <c r="V513" s="235"/>
      <c r="W513" s="235"/>
      <c r="X513" s="230"/>
      <c r="Y513" s="225"/>
      <c r="AA513" s="239"/>
      <c r="AB513" s="244"/>
      <c r="AC513" s="235"/>
      <c r="AD513" s="235"/>
      <c r="AE513" s="235"/>
      <c r="AF513" s="235"/>
      <c r="AG513" s="235"/>
      <c r="AH513" s="235"/>
      <c r="AI513" s="235"/>
      <c r="AJ513" s="235"/>
      <c r="AK513" s="235"/>
      <c r="AL513" s="235"/>
      <c r="AM513" s="235"/>
      <c r="AN513" s="235"/>
      <c r="AO513" s="244"/>
      <c r="AP513" s="235"/>
      <c r="AQ513" s="235"/>
      <c r="AR513" s="235"/>
      <c r="AS513" s="235"/>
      <c r="AT513" s="235"/>
      <c r="AU513" s="235"/>
      <c r="AV513" s="235"/>
      <c r="AW513" s="235"/>
      <c r="AX513" s="235"/>
      <c r="AY513" s="235"/>
      <c r="AZ513" s="235"/>
      <c r="BA513" s="235"/>
    </row>
    <row r="514" spans="1:53" s="129" customFormat="1" outlineLevel="2">
      <c r="A514" s="129" t="s">
        <v>1495</v>
      </c>
      <c r="B514" s="130" t="s">
        <v>1496</v>
      </c>
      <c r="C514" s="131" t="s">
        <v>1497</v>
      </c>
      <c r="D514" s="132"/>
      <c r="E514" s="133"/>
      <c r="F514" s="134">
        <v>724</v>
      </c>
      <c r="G514" s="134">
        <v>637</v>
      </c>
      <c r="H514" s="135">
        <v>87</v>
      </c>
      <c r="I514" s="136">
        <v>0.13657770800627944</v>
      </c>
      <c r="J514" s="137"/>
      <c r="K514" s="134">
        <v>2170</v>
      </c>
      <c r="L514" s="134">
        <v>1907</v>
      </c>
      <c r="M514" s="135">
        <v>263</v>
      </c>
      <c r="N514" s="136">
        <v>0.13791295228106976</v>
      </c>
      <c r="O514" s="138"/>
      <c r="P514" s="137"/>
      <c r="Q514" s="134">
        <v>2170</v>
      </c>
      <c r="R514" s="134">
        <v>1907</v>
      </c>
      <c r="S514" s="135">
        <v>263</v>
      </c>
      <c r="T514" s="136">
        <v>0.13791295228106976</v>
      </c>
      <c r="U514" s="137"/>
      <c r="V514" s="134">
        <v>7903</v>
      </c>
      <c r="W514" s="134">
        <v>9286.75</v>
      </c>
      <c r="X514" s="135">
        <v>-1383.75</v>
      </c>
      <c r="Y514" s="136">
        <v>-0.14900261124720704</v>
      </c>
      <c r="Z514" s="139"/>
      <c r="AA514" s="140">
        <v>560</v>
      </c>
      <c r="AB514" s="141"/>
      <c r="AC514" s="142">
        <v>633</v>
      </c>
      <c r="AD514" s="142">
        <v>637</v>
      </c>
      <c r="AE514" s="142">
        <v>637</v>
      </c>
      <c r="AF514" s="142">
        <v>637</v>
      </c>
      <c r="AG514" s="142">
        <v>637</v>
      </c>
      <c r="AH514" s="142">
        <v>637</v>
      </c>
      <c r="AI514" s="142">
        <v>637</v>
      </c>
      <c r="AJ514" s="142">
        <v>637</v>
      </c>
      <c r="AK514" s="142">
        <v>637</v>
      </c>
      <c r="AL514" s="142">
        <v>637</v>
      </c>
      <c r="AM514" s="142">
        <v>637</v>
      </c>
      <c r="AN514" s="142">
        <v>637</v>
      </c>
      <c r="AO514" s="141"/>
      <c r="AP514" s="142">
        <v>722</v>
      </c>
      <c r="AQ514" s="142">
        <v>724</v>
      </c>
      <c r="AR514" s="142">
        <v>724</v>
      </c>
      <c r="AS514" s="142">
        <v>0</v>
      </c>
      <c r="AT514" s="142">
        <v>0</v>
      </c>
      <c r="AU514" s="142">
        <v>0</v>
      </c>
      <c r="AV514" s="142">
        <v>0</v>
      </c>
      <c r="AW514" s="142">
        <v>0</v>
      </c>
      <c r="AX514" s="142">
        <v>0</v>
      </c>
      <c r="AY514" s="142">
        <v>0</v>
      </c>
      <c r="AZ514" s="142">
        <v>0</v>
      </c>
      <c r="BA514" s="142">
        <v>0</v>
      </c>
    </row>
    <row r="515" spans="1:53" s="243" customFormat="1">
      <c r="A515" s="206" t="s">
        <v>1498</v>
      </c>
      <c r="B515" s="207" t="s">
        <v>1499</v>
      </c>
      <c r="C515" s="232" t="s">
        <v>1500</v>
      </c>
      <c r="D515" s="241"/>
      <c r="E515" s="241"/>
      <c r="F515" s="235">
        <v>724</v>
      </c>
      <c r="G515" s="235">
        <v>637</v>
      </c>
      <c r="H515" s="230">
        <v>87</v>
      </c>
      <c r="I515" s="231">
        <v>0.13657770800627944</v>
      </c>
      <c r="J515" s="242"/>
      <c r="K515" s="235">
        <v>2170</v>
      </c>
      <c r="L515" s="235">
        <v>1907</v>
      </c>
      <c r="M515" s="230">
        <v>263</v>
      </c>
      <c r="N515" s="231">
        <v>0.13791295228106976</v>
      </c>
      <c r="O515" s="139"/>
      <c r="P515" s="237"/>
      <c r="Q515" s="235">
        <v>2170</v>
      </c>
      <c r="R515" s="235">
        <v>1907</v>
      </c>
      <c r="S515" s="230">
        <v>263</v>
      </c>
      <c r="T515" s="231">
        <v>0.13791295228106976</v>
      </c>
      <c r="U515" s="237"/>
      <c r="V515" s="235">
        <v>7903</v>
      </c>
      <c r="W515" s="235">
        <v>9286.75</v>
      </c>
      <c r="X515" s="230">
        <v>-1383.75</v>
      </c>
      <c r="Y515" s="225">
        <v>-0.14900261124720704</v>
      </c>
      <c r="AA515" s="239">
        <v>560</v>
      </c>
      <c r="AB515" s="244"/>
      <c r="AC515" s="235">
        <v>633</v>
      </c>
      <c r="AD515" s="235">
        <v>637</v>
      </c>
      <c r="AE515" s="235">
        <v>637</v>
      </c>
      <c r="AF515" s="235">
        <v>637</v>
      </c>
      <c r="AG515" s="235">
        <v>637</v>
      </c>
      <c r="AH515" s="235">
        <v>637</v>
      </c>
      <c r="AI515" s="235">
        <v>637</v>
      </c>
      <c r="AJ515" s="235">
        <v>637</v>
      </c>
      <c r="AK515" s="235">
        <v>637</v>
      </c>
      <c r="AL515" s="235">
        <v>637</v>
      </c>
      <c r="AM515" s="235">
        <v>637</v>
      </c>
      <c r="AN515" s="235">
        <v>637</v>
      </c>
      <c r="AO515" s="244"/>
      <c r="AP515" s="235">
        <v>722</v>
      </c>
      <c r="AQ515" s="235">
        <v>724</v>
      </c>
      <c r="AR515" s="235">
        <v>724</v>
      </c>
      <c r="AS515" s="235">
        <v>0</v>
      </c>
      <c r="AT515" s="235">
        <v>0</v>
      </c>
      <c r="AU515" s="235">
        <v>0</v>
      </c>
      <c r="AV515" s="235">
        <v>0</v>
      </c>
      <c r="AW515" s="235">
        <v>0</v>
      </c>
      <c r="AX515" s="235">
        <v>0</v>
      </c>
      <c r="AY515" s="235">
        <v>0</v>
      </c>
      <c r="AZ515" s="235">
        <v>0</v>
      </c>
      <c r="BA515" s="235">
        <v>0</v>
      </c>
    </row>
    <row r="516" spans="1:53" s="243" customFormat="1" ht="0.75" customHeight="1" outlineLevel="2">
      <c r="A516" s="206"/>
      <c r="B516" s="207"/>
      <c r="C516" s="232"/>
      <c r="D516" s="241"/>
      <c r="E516" s="241"/>
      <c r="F516" s="235"/>
      <c r="G516" s="235"/>
      <c r="H516" s="230"/>
      <c r="I516" s="231"/>
      <c r="J516" s="242"/>
      <c r="K516" s="235"/>
      <c r="L516" s="235"/>
      <c r="M516" s="230"/>
      <c r="N516" s="231"/>
      <c r="O516" s="139"/>
      <c r="P516" s="237"/>
      <c r="Q516" s="235"/>
      <c r="R516" s="235"/>
      <c r="S516" s="230"/>
      <c r="T516" s="231"/>
      <c r="U516" s="237"/>
      <c r="V516" s="235"/>
      <c r="W516" s="235"/>
      <c r="X516" s="230"/>
      <c r="Y516" s="225"/>
      <c r="AA516" s="239"/>
      <c r="AB516" s="244"/>
      <c r="AC516" s="235"/>
      <c r="AD516" s="235"/>
      <c r="AE516" s="235"/>
      <c r="AF516" s="235"/>
      <c r="AG516" s="235"/>
      <c r="AH516" s="235"/>
      <c r="AI516" s="235"/>
      <c r="AJ516" s="235"/>
      <c r="AK516" s="235"/>
      <c r="AL516" s="235"/>
      <c r="AM516" s="235"/>
      <c r="AN516" s="235"/>
      <c r="AO516" s="244"/>
      <c r="AP516" s="235"/>
      <c r="AQ516" s="235"/>
      <c r="AR516" s="235"/>
      <c r="AS516" s="235"/>
      <c r="AT516" s="235"/>
      <c r="AU516" s="235"/>
      <c r="AV516" s="235"/>
      <c r="AW516" s="235"/>
      <c r="AX516" s="235"/>
      <c r="AY516" s="235"/>
      <c r="AZ516" s="235"/>
      <c r="BA516" s="235"/>
    </row>
    <row r="517" spans="1:53" s="243" customFormat="1">
      <c r="A517" s="206" t="s">
        <v>1501</v>
      </c>
      <c r="B517" s="207" t="s">
        <v>1502</v>
      </c>
      <c r="C517" s="232" t="s">
        <v>1503</v>
      </c>
      <c r="D517" s="241"/>
      <c r="E517" s="241"/>
      <c r="F517" s="235">
        <v>0</v>
      </c>
      <c r="G517" s="235">
        <v>0</v>
      </c>
      <c r="H517" s="230">
        <v>0</v>
      </c>
      <c r="I517" s="231">
        <v>0</v>
      </c>
      <c r="J517" s="242"/>
      <c r="K517" s="235">
        <v>0</v>
      </c>
      <c r="L517" s="235">
        <v>0</v>
      </c>
      <c r="M517" s="230">
        <v>0</v>
      </c>
      <c r="N517" s="231">
        <v>0</v>
      </c>
      <c r="O517" s="139"/>
      <c r="P517" s="237"/>
      <c r="Q517" s="235">
        <v>0</v>
      </c>
      <c r="R517" s="235">
        <v>0</v>
      </c>
      <c r="S517" s="230">
        <v>0</v>
      </c>
      <c r="T517" s="231">
        <v>0</v>
      </c>
      <c r="U517" s="237"/>
      <c r="V517" s="235">
        <v>0</v>
      </c>
      <c r="W517" s="235">
        <v>0</v>
      </c>
      <c r="X517" s="230">
        <v>0</v>
      </c>
      <c r="Y517" s="225">
        <v>0</v>
      </c>
      <c r="AA517" s="239">
        <v>0</v>
      </c>
      <c r="AB517" s="244"/>
      <c r="AC517" s="235">
        <v>0</v>
      </c>
      <c r="AD517" s="235">
        <v>0</v>
      </c>
      <c r="AE517" s="235">
        <v>0</v>
      </c>
      <c r="AF517" s="235">
        <v>0</v>
      </c>
      <c r="AG517" s="235">
        <v>0</v>
      </c>
      <c r="AH517" s="235">
        <v>0</v>
      </c>
      <c r="AI517" s="235">
        <v>0</v>
      </c>
      <c r="AJ517" s="235">
        <v>0</v>
      </c>
      <c r="AK517" s="235">
        <v>0</v>
      </c>
      <c r="AL517" s="235">
        <v>0</v>
      </c>
      <c r="AM517" s="235">
        <v>0</v>
      </c>
      <c r="AN517" s="235">
        <v>0</v>
      </c>
      <c r="AO517" s="244"/>
      <c r="AP517" s="235">
        <v>0</v>
      </c>
      <c r="AQ517" s="235">
        <v>0</v>
      </c>
      <c r="AR517" s="235">
        <v>0</v>
      </c>
      <c r="AS517" s="235">
        <v>0</v>
      </c>
      <c r="AT517" s="235">
        <v>0</v>
      </c>
      <c r="AU517" s="235">
        <v>0</v>
      </c>
      <c r="AV517" s="235">
        <v>0</v>
      </c>
      <c r="AW517" s="235">
        <v>0</v>
      </c>
      <c r="AX517" s="235">
        <v>0</v>
      </c>
      <c r="AY517" s="235">
        <v>0</v>
      </c>
      <c r="AZ517" s="235">
        <v>0</v>
      </c>
      <c r="BA517" s="235">
        <v>0</v>
      </c>
    </row>
    <row r="518" spans="1:53" s="243" customFormat="1" ht="0.75" customHeight="1" outlineLevel="2">
      <c r="A518" s="206"/>
      <c r="B518" s="207"/>
      <c r="C518" s="232"/>
      <c r="D518" s="241"/>
      <c r="E518" s="241"/>
      <c r="F518" s="235"/>
      <c r="G518" s="235"/>
      <c r="H518" s="230"/>
      <c r="I518" s="231"/>
      <c r="J518" s="242"/>
      <c r="K518" s="235"/>
      <c r="L518" s="235"/>
      <c r="M518" s="230"/>
      <c r="N518" s="231"/>
      <c r="O518" s="139"/>
      <c r="P518" s="237"/>
      <c r="Q518" s="235"/>
      <c r="R518" s="235"/>
      <c r="S518" s="230"/>
      <c r="T518" s="231"/>
      <c r="U518" s="237"/>
      <c r="V518" s="235"/>
      <c r="W518" s="235"/>
      <c r="X518" s="230"/>
      <c r="Y518" s="225"/>
      <c r="AA518" s="239"/>
      <c r="AB518" s="244"/>
      <c r="AC518" s="235"/>
      <c r="AD518" s="235"/>
      <c r="AE518" s="235"/>
      <c r="AF518" s="235"/>
      <c r="AG518" s="235"/>
      <c r="AH518" s="235"/>
      <c r="AI518" s="235"/>
      <c r="AJ518" s="235"/>
      <c r="AK518" s="235"/>
      <c r="AL518" s="235"/>
      <c r="AM518" s="235"/>
      <c r="AN518" s="235"/>
      <c r="AO518" s="244"/>
      <c r="AP518" s="235"/>
      <c r="AQ518" s="235"/>
      <c r="AR518" s="235"/>
      <c r="AS518" s="235"/>
      <c r="AT518" s="235"/>
      <c r="AU518" s="235"/>
      <c r="AV518" s="235"/>
      <c r="AW518" s="235"/>
      <c r="AX518" s="235"/>
      <c r="AY518" s="235"/>
      <c r="AZ518" s="235"/>
      <c r="BA518" s="235"/>
    </row>
    <row r="519" spans="1:53" s="129" customFormat="1" outlineLevel="2">
      <c r="A519" s="129" t="s">
        <v>1504</v>
      </c>
      <c r="B519" s="130" t="s">
        <v>1505</v>
      </c>
      <c r="C519" s="131" t="s">
        <v>1506</v>
      </c>
      <c r="D519" s="132"/>
      <c r="E519" s="133"/>
      <c r="F519" s="134">
        <v>0</v>
      </c>
      <c r="G519" s="134">
        <v>38.69</v>
      </c>
      <c r="H519" s="135">
        <v>-38.69</v>
      </c>
      <c r="I519" s="136" t="s">
        <v>241</v>
      </c>
      <c r="J519" s="137"/>
      <c r="K519" s="134">
        <v>0</v>
      </c>
      <c r="L519" s="134">
        <v>38.69</v>
      </c>
      <c r="M519" s="135">
        <v>-38.69</v>
      </c>
      <c r="N519" s="136" t="s">
        <v>241</v>
      </c>
      <c r="O519" s="138"/>
      <c r="P519" s="137"/>
      <c r="Q519" s="134">
        <v>0</v>
      </c>
      <c r="R519" s="134">
        <v>38.69</v>
      </c>
      <c r="S519" s="135">
        <v>-38.69</v>
      </c>
      <c r="T519" s="136" t="s">
        <v>241</v>
      </c>
      <c r="U519" s="137"/>
      <c r="V519" s="134">
        <v>0</v>
      </c>
      <c r="W519" s="134">
        <v>79.27</v>
      </c>
      <c r="X519" s="135">
        <v>-79.27</v>
      </c>
      <c r="Y519" s="136" t="s">
        <v>241</v>
      </c>
      <c r="Z519" s="139"/>
      <c r="AA519" s="140">
        <v>0</v>
      </c>
      <c r="AB519" s="141"/>
      <c r="AC519" s="142">
        <v>0</v>
      </c>
      <c r="AD519" s="142">
        <v>0</v>
      </c>
      <c r="AE519" s="142">
        <v>38.69</v>
      </c>
      <c r="AF519" s="142">
        <v>0</v>
      </c>
      <c r="AG519" s="142">
        <v>0</v>
      </c>
      <c r="AH519" s="142">
        <v>0</v>
      </c>
      <c r="AI519" s="142">
        <v>0</v>
      </c>
      <c r="AJ519" s="142">
        <v>0</v>
      </c>
      <c r="AK519" s="142">
        <v>0</v>
      </c>
      <c r="AL519" s="142">
        <v>0</v>
      </c>
      <c r="AM519" s="142">
        <v>0</v>
      </c>
      <c r="AN519" s="142">
        <v>0</v>
      </c>
      <c r="AO519" s="141"/>
      <c r="AP519" s="142">
        <v>0</v>
      </c>
      <c r="AQ519" s="142">
        <v>0</v>
      </c>
      <c r="AR519" s="142">
        <v>0</v>
      </c>
      <c r="AS519" s="142">
        <v>0</v>
      </c>
      <c r="AT519" s="142">
        <v>0</v>
      </c>
      <c r="AU519" s="142">
        <v>0</v>
      </c>
      <c r="AV519" s="142">
        <v>0</v>
      </c>
      <c r="AW519" s="142">
        <v>0</v>
      </c>
      <c r="AX519" s="142">
        <v>0</v>
      </c>
      <c r="AY519" s="142">
        <v>0</v>
      </c>
      <c r="AZ519" s="142">
        <v>0</v>
      </c>
      <c r="BA519" s="142">
        <v>0</v>
      </c>
    </row>
    <row r="520" spans="1:53" s="129" customFormat="1" outlineLevel="2">
      <c r="A520" s="129" t="s">
        <v>1507</v>
      </c>
      <c r="B520" s="130" t="s">
        <v>1508</v>
      </c>
      <c r="C520" s="131" t="s">
        <v>1509</v>
      </c>
      <c r="D520" s="132"/>
      <c r="E520" s="133"/>
      <c r="F520" s="134">
        <v>0</v>
      </c>
      <c r="G520" s="134">
        <v>0</v>
      </c>
      <c r="H520" s="135">
        <v>0</v>
      </c>
      <c r="I520" s="136">
        <v>0</v>
      </c>
      <c r="J520" s="137"/>
      <c r="K520" s="134">
        <v>33400</v>
      </c>
      <c r="L520" s="134">
        <v>93330</v>
      </c>
      <c r="M520" s="135">
        <v>-59930</v>
      </c>
      <c r="N520" s="136">
        <v>-0.64213007607414552</v>
      </c>
      <c r="O520" s="138"/>
      <c r="P520" s="137"/>
      <c r="Q520" s="134">
        <v>33400</v>
      </c>
      <c r="R520" s="134">
        <v>93330</v>
      </c>
      <c r="S520" s="135">
        <v>-59930</v>
      </c>
      <c r="T520" s="136">
        <v>-0.64213007607414552</v>
      </c>
      <c r="U520" s="137"/>
      <c r="V520" s="134">
        <v>128130</v>
      </c>
      <c r="W520" s="134">
        <v>135930</v>
      </c>
      <c r="X520" s="135">
        <v>-7800</v>
      </c>
      <c r="Y520" s="136">
        <v>-5.7382476274553076E-2</v>
      </c>
      <c r="Z520" s="139"/>
      <c r="AA520" s="140">
        <v>0</v>
      </c>
      <c r="AB520" s="141"/>
      <c r="AC520" s="142">
        <v>78450</v>
      </c>
      <c r="AD520" s="142">
        <v>14880</v>
      </c>
      <c r="AE520" s="142">
        <v>0</v>
      </c>
      <c r="AF520" s="142">
        <v>0</v>
      </c>
      <c r="AG520" s="142">
        <v>0</v>
      </c>
      <c r="AH520" s="142">
        <v>0</v>
      </c>
      <c r="AI520" s="142">
        <v>56580</v>
      </c>
      <c r="AJ520" s="142">
        <v>0</v>
      </c>
      <c r="AK520" s="142">
        <v>25350</v>
      </c>
      <c r="AL520" s="142">
        <v>0</v>
      </c>
      <c r="AM520" s="142">
        <v>0</v>
      </c>
      <c r="AN520" s="142">
        <v>12800</v>
      </c>
      <c r="AO520" s="141"/>
      <c r="AP520" s="142">
        <v>24400</v>
      </c>
      <c r="AQ520" s="142">
        <v>9000</v>
      </c>
      <c r="AR520" s="142">
        <v>0</v>
      </c>
      <c r="AS520" s="142">
        <v>0</v>
      </c>
      <c r="AT520" s="142">
        <v>0</v>
      </c>
      <c r="AU520" s="142">
        <v>0</v>
      </c>
      <c r="AV520" s="142">
        <v>0</v>
      </c>
      <c r="AW520" s="142">
        <v>0</v>
      </c>
      <c r="AX520" s="142">
        <v>0</v>
      </c>
      <c r="AY520" s="142">
        <v>0</v>
      </c>
      <c r="AZ520" s="142">
        <v>0</v>
      </c>
      <c r="BA520" s="142">
        <v>0</v>
      </c>
    </row>
    <row r="521" spans="1:53" s="243" customFormat="1">
      <c r="A521" s="206" t="s">
        <v>1510</v>
      </c>
      <c r="B521" s="207" t="s">
        <v>1511</v>
      </c>
      <c r="C521" s="232" t="s">
        <v>1512</v>
      </c>
      <c r="D521" s="241"/>
      <c r="E521" s="241"/>
      <c r="F521" s="235">
        <v>0</v>
      </c>
      <c r="G521" s="235">
        <v>38.69</v>
      </c>
      <c r="H521" s="230">
        <v>-38.69</v>
      </c>
      <c r="I521" s="231" t="s">
        <v>241</v>
      </c>
      <c r="J521" s="242"/>
      <c r="K521" s="235">
        <v>33400</v>
      </c>
      <c r="L521" s="235">
        <v>93368.69</v>
      </c>
      <c r="M521" s="230">
        <v>-59968.69</v>
      </c>
      <c r="N521" s="231">
        <v>-0.64227836976185482</v>
      </c>
      <c r="O521" s="176"/>
      <c r="P521" s="262"/>
      <c r="Q521" s="235">
        <v>33400</v>
      </c>
      <c r="R521" s="235">
        <v>93368.69</v>
      </c>
      <c r="S521" s="230">
        <v>-59968.69</v>
      </c>
      <c r="T521" s="231">
        <v>-0.64227836976185482</v>
      </c>
      <c r="U521" s="262"/>
      <c r="V521" s="235">
        <v>128130</v>
      </c>
      <c r="W521" s="235">
        <v>136009.27000000002</v>
      </c>
      <c r="X521" s="230">
        <v>-7879.2700000000186</v>
      </c>
      <c r="Y521" s="225">
        <v>-5.7931860085713403E-2</v>
      </c>
      <c r="AA521" s="239">
        <v>0</v>
      </c>
      <c r="AB521" s="244"/>
      <c r="AC521" s="235">
        <v>78450</v>
      </c>
      <c r="AD521" s="235">
        <v>14880</v>
      </c>
      <c r="AE521" s="235">
        <v>38.69</v>
      </c>
      <c r="AF521" s="235">
        <v>0</v>
      </c>
      <c r="AG521" s="235">
        <v>0</v>
      </c>
      <c r="AH521" s="235">
        <v>0</v>
      </c>
      <c r="AI521" s="235">
        <v>56580</v>
      </c>
      <c r="AJ521" s="235">
        <v>0</v>
      </c>
      <c r="AK521" s="235">
        <v>25350</v>
      </c>
      <c r="AL521" s="235">
        <v>0</v>
      </c>
      <c r="AM521" s="235">
        <v>0</v>
      </c>
      <c r="AN521" s="235">
        <v>12800</v>
      </c>
      <c r="AO521" s="244"/>
      <c r="AP521" s="235">
        <v>24400</v>
      </c>
      <c r="AQ521" s="235">
        <v>9000</v>
      </c>
      <c r="AR521" s="235">
        <v>0</v>
      </c>
      <c r="AS521" s="235">
        <v>0</v>
      </c>
      <c r="AT521" s="235">
        <v>0</v>
      </c>
      <c r="AU521" s="235">
        <v>0</v>
      </c>
      <c r="AV521" s="235">
        <v>0</v>
      </c>
      <c r="AW521" s="235">
        <v>0</v>
      </c>
      <c r="AX521" s="235">
        <v>0</v>
      </c>
      <c r="AY521" s="235">
        <v>0</v>
      </c>
      <c r="AZ521" s="235">
        <v>0</v>
      </c>
      <c r="BA521" s="235">
        <v>0</v>
      </c>
    </row>
    <row r="522" spans="1:53" s="243" customFormat="1" ht="0.75" customHeight="1" outlineLevel="2">
      <c r="A522" s="206"/>
      <c r="B522" s="207"/>
      <c r="C522" s="232"/>
      <c r="D522" s="241"/>
      <c r="E522" s="241"/>
      <c r="F522" s="235"/>
      <c r="G522" s="235"/>
      <c r="H522" s="230"/>
      <c r="I522" s="231"/>
      <c r="J522" s="242"/>
      <c r="K522" s="235"/>
      <c r="L522" s="235"/>
      <c r="M522" s="230"/>
      <c r="N522" s="231"/>
      <c r="O522" s="176"/>
      <c r="P522" s="262"/>
      <c r="Q522" s="235"/>
      <c r="R522" s="235"/>
      <c r="S522" s="230"/>
      <c r="T522" s="231"/>
      <c r="U522" s="262"/>
      <c r="V522" s="235"/>
      <c r="W522" s="235"/>
      <c r="X522" s="230"/>
      <c r="Y522" s="225"/>
      <c r="AA522" s="239"/>
      <c r="AB522" s="244"/>
      <c r="AC522" s="235"/>
      <c r="AD522" s="235"/>
      <c r="AE522" s="235"/>
      <c r="AF522" s="235"/>
      <c r="AG522" s="235"/>
      <c r="AH522" s="235"/>
      <c r="AI522" s="235"/>
      <c r="AJ522" s="235"/>
      <c r="AK522" s="235"/>
      <c r="AL522" s="235"/>
      <c r="AM522" s="235"/>
      <c r="AN522" s="235"/>
      <c r="AO522" s="244"/>
      <c r="AP522" s="235"/>
      <c r="AQ522" s="235"/>
      <c r="AR522" s="235"/>
      <c r="AS522" s="235"/>
      <c r="AT522" s="235"/>
      <c r="AU522" s="235"/>
      <c r="AV522" s="235"/>
      <c r="AW522" s="235"/>
      <c r="AX522" s="235"/>
      <c r="AY522" s="235"/>
      <c r="AZ522" s="235"/>
      <c r="BA522" s="235"/>
    </row>
    <row r="523" spans="1:53" s="243" customFormat="1">
      <c r="A523" s="206" t="s">
        <v>1513</v>
      </c>
      <c r="B523" s="207" t="s">
        <v>1514</v>
      </c>
      <c r="C523" s="232" t="s">
        <v>1515</v>
      </c>
      <c r="D523" s="241"/>
      <c r="E523" s="241"/>
      <c r="F523" s="235">
        <v>0</v>
      </c>
      <c r="G523" s="235">
        <v>0</v>
      </c>
      <c r="H523" s="230">
        <v>0</v>
      </c>
      <c r="I523" s="231">
        <v>0</v>
      </c>
      <c r="J523" s="242"/>
      <c r="K523" s="235">
        <v>0</v>
      </c>
      <c r="L523" s="235">
        <v>0</v>
      </c>
      <c r="M523" s="230">
        <v>0</v>
      </c>
      <c r="N523" s="231">
        <v>0</v>
      </c>
      <c r="O523" s="139"/>
      <c r="P523" s="237"/>
      <c r="Q523" s="235">
        <v>0</v>
      </c>
      <c r="R523" s="235">
        <v>0</v>
      </c>
      <c r="S523" s="230">
        <v>0</v>
      </c>
      <c r="T523" s="231">
        <v>0</v>
      </c>
      <c r="U523" s="237"/>
      <c r="V523" s="235">
        <v>0</v>
      </c>
      <c r="W523" s="235">
        <v>0</v>
      </c>
      <c r="X523" s="230">
        <v>0</v>
      </c>
      <c r="Y523" s="225">
        <v>0</v>
      </c>
      <c r="AA523" s="239">
        <v>0</v>
      </c>
      <c r="AB523" s="244"/>
      <c r="AC523" s="235">
        <v>0</v>
      </c>
      <c r="AD523" s="235">
        <v>0</v>
      </c>
      <c r="AE523" s="235">
        <v>0</v>
      </c>
      <c r="AF523" s="235">
        <v>0</v>
      </c>
      <c r="AG523" s="235">
        <v>0</v>
      </c>
      <c r="AH523" s="235">
        <v>0</v>
      </c>
      <c r="AI523" s="235">
        <v>0</v>
      </c>
      <c r="AJ523" s="235">
        <v>0</v>
      </c>
      <c r="AK523" s="235">
        <v>0</v>
      </c>
      <c r="AL523" s="235">
        <v>0</v>
      </c>
      <c r="AM523" s="235">
        <v>0</v>
      </c>
      <c r="AN523" s="235">
        <v>0</v>
      </c>
      <c r="AO523" s="244"/>
      <c r="AP523" s="235">
        <v>0</v>
      </c>
      <c r="AQ523" s="235">
        <v>0</v>
      </c>
      <c r="AR523" s="235">
        <v>0</v>
      </c>
      <c r="AS523" s="235">
        <v>0</v>
      </c>
      <c r="AT523" s="235">
        <v>0</v>
      </c>
      <c r="AU523" s="235">
        <v>0</v>
      </c>
      <c r="AV523" s="235">
        <v>0</v>
      </c>
      <c r="AW523" s="235">
        <v>0</v>
      </c>
      <c r="AX523" s="235">
        <v>0</v>
      </c>
      <c r="AY523" s="235">
        <v>0</v>
      </c>
      <c r="AZ523" s="235">
        <v>0</v>
      </c>
      <c r="BA523" s="235">
        <v>0</v>
      </c>
    </row>
    <row r="524" spans="1:53" s="243" customFormat="1" ht="0.75" customHeight="1" outlineLevel="2">
      <c r="A524" s="206"/>
      <c r="B524" s="207"/>
      <c r="C524" s="232"/>
      <c r="D524" s="241"/>
      <c r="E524" s="241"/>
      <c r="F524" s="235"/>
      <c r="G524" s="235"/>
      <c r="H524" s="230"/>
      <c r="I524" s="231"/>
      <c r="J524" s="242"/>
      <c r="K524" s="235"/>
      <c r="L524" s="235"/>
      <c r="M524" s="230"/>
      <c r="N524" s="231"/>
      <c r="O524" s="139"/>
      <c r="P524" s="237"/>
      <c r="Q524" s="235"/>
      <c r="R524" s="235"/>
      <c r="S524" s="230"/>
      <c r="T524" s="231"/>
      <c r="U524" s="237"/>
      <c r="V524" s="235"/>
      <c r="W524" s="235"/>
      <c r="X524" s="230"/>
      <c r="Y524" s="225"/>
      <c r="AA524" s="239"/>
      <c r="AB524" s="244"/>
      <c r="AC524" s="235"/>
      <c r="AD524" s="235"/>
      <c r="AE524" s="235"/>
      <c r="AF524" s="235"/>
      <c r="AG524" s="235"/>
      <c r="AH524" s="235"/>
      <c r="AI524" s="235"/>
      <c r="AJ524" s="235"/>
      <c r="AK524" s="235"/>
      <c r="AL524" s="235"/>
      <c r="AM524" s="235"/>
      <c r="AN524" s="235"/>
      <c r="AO524" s="244"/>
      <c r="AP524" s="235"/>
      <c r="AQ524" s="235"/>
      <c r="AR524" s="235"/>
      <c r="AS524" s="235"/>
      <c r="AT524" s="235"/>
      <c r="AU524" s="235"/>
      <c r="AV524" s="235"/>
      <c r="AW524" s="235"/>
      <c r="AX524" s="235"/>
      <c r="AY524" s="235"/>
      <c r="AZ524" s="235"/>
      <c r="BA524" s="235"/>
    </row>
    <row r="525" spans="1:53" s="129" customFormat="1" outlineLevel="2">
      <c r="A525" s="129" t="s">
        <v>1516</v>
      </c>
      <c r="B525" s="130" t="s">
        <v>1517</v>
      </c>
      <c r="C525" s="131" t="s">
        <v>1518</v>
      </c>
      <c r="D525" s="132"/>
      <c r="E525" s="133"/>
      <c r="F525" s="134">
        <v>58801.23</v>
      </c>
      <c r="G525" s="134">
        <v>64462.73</v>
      </c>
      <c r="H525" s="135">
        <v>-5661.5</v>
      </c>
      <c r="I525" s="136">
        <v>-8.7825942214982203E-2</v>
      </c>
      <c r="J525" s="137"/>
      <c r="K525" s="134">
        <v>175862.96</v>
      </c>
      <c r="L525" s="134">
        <v>193219.64</v>
      </c>
      <c r="M525" s="135">
        <v>-17356.680000000022</v>
      </c>
      <c r="N525" s="136">
        <v>-8.9828756538414115E-2</v>
      </c>
      <c r="O525" s="138"/>
      <c r="P525" s="137"/>
      <c r="Q525" s="134">
        <v>175862.96</v>
      </c>
      <c r="R525" s="134">
        <v>193219.64</v>
      </c>
      <c r="S525" s="135">
        <v>-17356.680000000022</v>
      </c>
      <c r="T525" s="136">
        <v>-8.9828756538414115E-2</v>
      </c>
      <c r="U525" s="137"/>
      <c r="V525" s="134">
        <v>758454.91999999993</v>
      </c>
      <c r="W525" s="134">
        <v>786275.94000000006</v>
      </c>
      <c r="X525" s="135">
        <v>-27821.020000000135</v>
      </c>
      <c r="Y525" s="136">
        <v>-3.5383277784132798E-2</v>
      </c>
      <c r="Z525" s="139"/>
      <c r="AA525" s="140">
        <v>66791.290000000008</v>
      </c>
      <c r="AB525" s="141"/>
      <c r="AC525" s="142">
        <v>64348.21</v>
      </c>
      <c r="AD525" s="142">
        <v>64408.700000000004</v>
      </c>
      <c r="AE525" s="142">
        <v>64462.73</v>
      </c>
      <c r="AF525" s="142">
        <v>64113.72</v>
      </c>
      <c r="AG525" s="142">
        <v>63892.24</v>
      </c>
      <c r="AH525" s="142">
        <v>64181.15</v>
      </c>
      <c r="AI525" s="142">
        <v>64445.51</v>
      </c>
      <c r="AJ525" s="142">
        <v>64507.42</v>
      </c>
      <c r="AK525" s="142">
        <v>64706.060000000005</v>
      </c>
      <c r="AL525" s="142">
        <v>64946.66</v>
      </c>
      <c r="AM525" s="142">
        <v>65163.340000000004</v>
      </c>
      <c r="AN525" s="142">
        <v>66635.86</v>
      </c>
      <c r="AO525" s="141"/>
      <c r="AP525" s="142">
        <v>58417.11</v>
      </c>
      <c r="AQ525" s="142">
        <v>58644.62</v>
      </c>
      <c r="AR525" s="142">
        <v>58801.23</v>
      </c>
      <c r="AS525" s="142">
        <v>58838.96</v>
      </c>
      <c r="AT525" s="142">
        <v>0</v>
      </c>
      <c r="AU525" s="142">
        <v>0</v>
      </c>
      <c r="AV525" s="142">
        <v>0</v>
      </c>
      <c r="AW525" s="142">
        <v>0</v>
      </c>
      <c r="AX525" s="142">
        <v>0</v>
      </c>
      <c r="AY525" s="142">
        <v>0</v>
      </c>
      <c r="AZ525" s="142">
        <v>0</v>
      </c>
      <c r="BA525" s="142">
        <v>0</v>
      </c>
    </row>
    <row r="526" spans="1:53" s="243" customFormat="1">
      <c r="A526" s="206" t="s">
        <v>1519</v>
      </c>
      <c r="B526" s="207" t="s">
        <v>1520</v>
      </c>
      <c r="C526" s="263" t="s">
        <v>1521</v>
      </c>
      <c r="D526" s="264"/>
      <c r="E526" s="264"/>
      <c r="F526" s="265">
        <v>58801.23</v>
      </c>
      <c r="G526" s="265">
        <v>64462.73</v>
      </c>
      <c r="H526" s="266">
        <v>-5661.5</v>
      </c>
      <c r="I526" s="267">
        <v>-8.7825942214982203E-2</v>
      </c>
      <c r="J526" s="268"/>
      <c r="K526" s="265">
        <v>175862.96</v>
      </c>
      <c r="L526" s="265">
        <v>193219.64</v>
      </c>
      <c r="M526" s="266">
        <v>-17356.680000000022</v>
      </c>
      <c r="N526" s="267">
        <v>-8.9828756538414115E-2</v>
      </c>
      <c r="O526" s="269"/>
      <c r="P526" s="270"/>
      <c r="Q526" s="265">
        <v>175862.96</v>
      </c>
      <c r="R526" s="265">
        <v>193219.64</v>
      </c>
      <c r="S526" s="266">
        <v>-17356.680000000022</v>
      </c>
      <c r="T526" s="267">
        <v>-8.9828756538414115E-2</v>
      </c>
      <c r="U526" s="270"/>
      <c r="V526" s="265">
        <v>758454.91999999993</v>
      </c>
      <c r="W526" s="265">
        <v>786275.94000000006</v>
      </c>
      <c r="X526" s="266">
        <v>-27821.020000000135</v>
      </c>
      <c r="Y526" s="271">
        <v>-3.5383277784132798E-2</v>
      </c>
      <c r="Z526" s="272"/>
      <c r="AA526" s="273">
        <v>66791.290000000008</v>
      </c>
      <c r="AB526" s="274"/>
      <c r="AC526" s="265">
        <v>64348.21</v>
      </c>
      <c r="AD526" s="265">
        <v>64408.700000000004</v>
      </c>
      <c r="AE526" s="265">
        <v>64462.73</v>
      </c>
      <c r="AF526" s="265">
        <v>64113.72</v>
      </c>
      <c r="AG526" s="265">
        <v>63892.24</v>
      </c>
      <c r="AH526" s="265">
        <v>64181.15</v>
      </c>
      <c r="AI526" s="265">
        <v>64445.51</v>
      </c>
      <c r="AJ526" s="265">
        <v>64507.42</v>
      </c>
      <c r="AK526" s="265">
        <v>64706.060000000005</v>
      </c>
      <c r="AL526" s="265">
        <v>64946.66</v>
      </c>
      <c r="AM526" s="265">
        <v>65163.340000000004</v>
      </c>
      <c r="AN526" s="265">
        <v>66635.86</v>
      </c>
      <c r="AO526" s="274"/>
      <c r="AP526" s="265">
        <v>58417.11</v>
      </c>
      <c r="AQ526" s="265">
        <v>58644.62</v>
      </c>
      <c r="AR526" s="265">
        <v>58801.23</v>
      </c>
      <c r="AS526" s="265">
        <v>58838.96</v>
      </c>
      <c r="AT526" s="265">
        <v>0</v>
      </c>
      <c r="AU526" s="265">
        <v>0</v>
      </c>
      <c r="AV526" s="265">
        <v>0</v>
      </c>
      <c r="AW526" s="265">
        <v>0</v>
      </c>
      <c r="AX526" s="265">
        <v>0</v>
      </c>
      <c r="AY526" s="265">
        <v>0</v>
      </c>
      <c r="AZ526" s="265">
        <v>0</v>
      </c>
      <c r="BA526" s="265">
        <v>0</v>
      </c>
    </row>
    <row r="527" spans="1:53" s="243" customFormat="1" ht="0.75" customHeight="1" outlineLevel="2">
      <c r="A527" s="206"/>
      <c r="B527" s="207"/>
      <c r="C527" s="232"/>
      <c r="D527" s="241"/>
      <c r="E527" s="241"/>
      <c r="F527" s="235"/>
      <c r="G527" s="235"/>
      <c r="H527" s="230"/>
      <c r="I527" s="231"/>
      <c r="J527" s="242"/>
      <c r="K527" s="235"/>
      <c r="L527" s="235"/>
      <c r="M527" s="230"/>
      <c r="N527" s="231"/>
      <c r="O527" s="139"/>
      <c r="P527" s="237"/>
      <c r="Q527" s="235"/>
      <c r="R527" s="235"/>
      <c r="S527" s="230"/>
      <c r="T527" s="231"/>
      <c r="U527" s="237"/>
      <c r="V527" s="235"/>
      <c r="W527" s="235"/>
      <c r="X527" s="230"/>
      <c r="Y527" s="225"/>
      <c r="AA527" s="239"/>
      <c r="AB527" s="244"/>
      <c r="AC527" s="235"/>
      <c r="AD527" s="235"/>
      <c r="AE527" s="235"/>
      <c r="AF527" s="235"/>
      <c r="AG527" s="235"/>
      <c r="AH527" s="235"/>
      <c r="AI527" s="235"/>
      <c r="AJ527" s="235"/>
      <c r="AK527" s="235"/>
      <c r="AL527" s="235"/>
      <c r="AM527" s="235"/>
      <c r="AN527" s="235"/>
      <c r="AO527" s="244"/>
      <c r="AP527" s="235"/>
      <c r="AQ527" s="235"/>
      <c r="AR527" s="235"/>
      <c r="AS527" s="235"/>
      <c r="AT527" s="235"/>
      <c r="AU527" s="235"/>
      <c r="AV527" s="235"/>
      <c r="AW527" s="235"/>
      <c r="AX527" s="235"/>
      <c r="AY527" s="235"/>
      <c r="AZ527" s="235"/>
      <c r="BA527" s="235"/>
    </row>
    <row r="528" spans="1:53" s="243" customFormat="1">
      <c r="A528" s="206"/>
      <c r="B528" s="207" t="s">
        <v>1522</v>
      </c>
      <c r="C528" s="275" t="s">
        <v>1523</v>
      </c>
      <c r="D528" s="276"/>
      <c r="E528" s="276"/>
      <c r="F528" s="277">
        <v>37985175.676600017</v>
      </c>
      <c r="G528" s="277">
        <v>49264081.742299996</v>
      </c>
      <c r="H528" s="278">
        <v>-11278906.06569998</v>
      </c>
      <c r="I528" s="279">
        <v>-0.2289478595115168</v>
      </c>
      <c r="J528" s="242"/>
      <c r="K528" s="277">
        <v>120403429.03200001</v>
      </c>
      <c r="L528" s="277">
        <v>143149351.1717</v>
      </c>
      <c r="M528" s="278">
        <v>-22745922.139699996</v>
      </c>
      <c r="N528" s="279">
        <v>-0.15889643895358965</v>
      </c>
      <c r="O528" s="176"/>
      <c r="P528" s="262"/>
      <c r="Q528" s="277">
        <v>120403429.03200001</v>
      </c>
      <c r="R528" s="277">
        <v>143149351.1717</v>
      </c>
      <c r="S528" s="278">
        <v>-22745922.139699996</v>
      </c>
      <c r="T528" s="279">
        <v>-0.15889643895358965</v>
      </c>
      <c r="U528" s="262"/>
      <c r="V528" s="277">
        <v>506402477.8962</v>
      </c>
      <c r="W528" s="277">
        <v>545450303.69690013</v>
      </c>
      <c r="X528" s="278">
        <v>-39047825.800700128</v>
      </c>
      <c r="Y528" s="280">
        <v>-7.1588237344530861E-2</v>
      </c>
      <c r="AA528" s="281">
        <v>45231115.411399998</v>
      </c>
      <c r="AB528" s="244"/>
      <c r="AC528" s="277">
        <v>49895545.8706</v>
      </c>
      <c r="AD528" s="277">
        <v>43989723.558800012</v>
      </c>
      <c r="AE528" s="277">
        <v>49264081.742299996</v>
      </c>
      <c r="AF528" s="277">
        <v>39141223.953400001</v>
      </c>
      <c r="AG528" s="277">
        <v>41599312.123800002</v>
      </c>
      <c r="AH528" s="277">
        <v>42194946.259000018</v>
      </c>
      <c r="AI528" s="277">
        <v>49133672.423900008</v>
      </c>
      <c r="AJ528" s="277">
        <v>46613106.670400001</v>
      </c>
      <c r="AK528" s="277">
        <v>44028067.678999998</v>
      </c>
      <c r="AL528" s="277">
        <v>38339377.07630001</v>
      </c>
      <c r="AM528" s="277">
        <v>40026467.053500012</v>
      </c>
      <c r="AN528" s="277">
        <v>44922875.624899983</v>
      </c>
      <c r="AO528" s="244"/>
      <c r="AP528" s="277">
        <v>43655444.6435</v>
      </c>
      <c r="AQ528" s="277">
        <v>38762808.711899996</v>
      </c>
      <c r="AR528" s="277">
        <v>37985175.676600017</v>
      </c>
      <c r="AS528" s="277">
        <v>77048797.112699986</v>
      </c>
      <c r="AT528" s="277">
        <v>-2512887</v>
      </c>
      <c r="AU528" s="277">
        <v>0</v>
      </c>
      <c r="AV528" s="277">
        <v>0</v>
      </c>
      <c r="AW528" s="277">
        <v>0</v>
      </c>
      <c r="AX528" s="277">
        <v>0</v>
      </c>
      <c r="AY528" s="277">
        <v>0</v>
      </c>
      <c r="AZ528" s="277">
        <v>0</v>
      </c>
      <c r="BA528" s="277">
        <v>0</v>
      </c>
    </row>
    <row r="529" spans="1:53" s="243" customFormat="1">
      <c r="A529" s="206"/>
      <c r="B529" s="207" t="s">
        <v>1524</v>
      </c>
      <c r="C529" s="282" t="s">
        <v>1525</v>
      </c>
      <c r="D529" s="276"/>
      <c r="E529" s="276"/>
      <c r="F529" s="277">
        <v>5759603.9743999839</v>
      </c>
      <c r="G529" s="277">
        <v>10050959.1677</v>
      </c>
      <c r="H529" s="278">
        <v>-4291355.1933000162</v>
      </c>
      <c r="I529" s="279">
        <v>-0.42695976788870227</v>
      </c>
      <c r="J529" s="242"/>
      <c r="K529" s="277">
        <v>27331997.231000006</v>
      </c>
      <c r="L529" s="277">
        <v>28838698.178299993</v>
      </c>
      <c r="M529" s="278">
        <v>-1506700.9472999871</v>
      </c>
      <c r="N529" s="279">
        <v>-5.2245803121367014E-2</v>
      </c>
      <c r="O529" s="176"/>
      <c r="P529" s="262"/>
      <c r="Q529" s="277">
        <v>27331997.231000006</v>
      </c>
      <c r="R529" s="277">
        <v>28838698.178299993</v>
      </c>
      <c r="S529" s="278">
        <v>-1506700.9472999871</v>
      </c>
      <c r="T529" s="279">
        <v>-5.2245803121367014E-2</v>
      </c>
      <c r="U529" s="262"/>
      <c r="V529" s="277">
        <v>95731993.696799934</v>
      </c>
      <c r="W529" s="277">
        <v>97368012.913099766</v>
      </c>
      <c r="X529" s="278">
        <v>-1636019.2162998319</v>
      </c>
      <c r="Y529" s="280">
        <v>-1.6802429949556094E-2</v>
      </c>
      <c r="AA529" s="281">
        <v>8560031.8686000034</v>
      </c>
      <c r="AB529" s="244"/>
      <c r="AC529" s="277">
        <v>14191954.699399993</v>
      </c>
      <c r="AD529" s="277">
        <v>4595784.3111999854</v>
      </c>
      <c r="AE529" s="277">
        <v>10050959.1677</v>
      </c>
      <c r="AF529" s="277">
        <v>4350953.5066000074</v>
      </c>
      <c r="AG529" s="277">
        <v>8679516.8161999956</v>
      </c>
      <c r="AH529" s="277">
        <v>6131946.0609999746</v>
      </c>
      <c r="AI529" s="277">
        <v>10626525.97609999</v>
      </c>
      <c r="AJ529" s="277">
        <v>7517614.8295999989</v>
      </c>
      <c r="AK529" s="277">
        <v>6145575.3310000077</v>
      </c>
      <c r="AL529" s="277">
        <v>5255905.1336999983</v>
      </c>
      <c r="AM529" s="277">
        <v>11087138.646499991</v>
      </c>
      <c r="AN529" s="277">
        <v>8604820.1651000232</v>
      </c>
      <c r="AO529" s="244"/>
      <c r="AP529" s="277">
        <v>10345083.4375</v>
      </c>
      <c r="AQ529" s="277">
        <v>11227309.819100007</v>
      </c>
      <c r="AR529" s="277">
        <v>5759603.9743999839</v>
      </c>
      <c r="AS529" s="277">
        <v>-11337985.750699982</v>
      </c>
      <c r="AT529" s="277">
        <v>2512887</v>
      </c>
      <c r="AU529" s="277">
        <v>0</v>
      </c>
      <c r="AV529" s="277">
        <v>0</v>
      </c>
      <c r="AW529" s="277">
        <v>0</v>
      </c>
      <c r="AX529" s="277">
        <v>0</v>
      </c>
      <c r="AY529" s="277">
        <v>0</v>
      </c>
      <c r="AZ529" s="277">
        <v>0</v>
      </c>
      <c r="BA529" s="277">
        <v>0</v>
      </c>
    </row>
    <row r="530" spans="1:53" s="243" customFormat="1">
      <c r="A530" s="206"/>
      <c r="B530" s="207" t="s">
        <v>1526</v>
      </c>
      <c r="C530" s="282" t="s">
        <v>1527</v>
      </c>
      <c r="D530" s="276"/>
      <c r="E530" s="276"/>
      <c r="F530" s="277">
        <v>5759603.9743999839</v>
      </c>
      <c r="G530" s="277">
        <v>10050959.1677</v>
      </c>
      <c r="H530" s="278">
        <v>-4291355.1933000162</v>
      </c>
      <c r="I530" s="279">
        <v>-0.42695976788870227</v>
      </c>
      <c r="J530" s="242"/>
      <c r="K530" s="277">
        <v>27331997.231000006</v>
      </c>
      <c r="L530" s="277">
        <v>28838698.178299993</v>
      </c>
      <c r="M530" s="278">
        <v>-1506700.9472999871</v>
      </c>
      <c r="N530" s="279">
        <v>-5.2245803121367014E-2</v>
      </c>
      <c r="O530" s="176"/>
      <c r="P530" s="262"/>
      <c r="Q530" s="277">
        <v>27331997.231000006</v>
      </c>
      <c r="R530" s="277">
        <v>28838698.178299993</v>
      </c>
      <c r="S530" s="278">
        <v>-1506700.9472999871</v>
      </c>
      <c r="T530" s="279">
        <v>-5.2245803121367014E-2</v>
      </c>
      <c r="U530" s="262"/>
      <c r="V530" s="277">
        <v>95731993.696799934</v>
      </c>
      <c r="W530" s="277">
        <v>97368012.913099766</v>
      </c>
      <c r="X530" s="278">
        <v>-1636019.2162998319</v>
      </c>
      <c r="Y530" s="280">
        <v>-1.6802429949556094E-2</v>
      </c>
      <c r="AA530" s="281">
        <v>8560031.8686000034</v>
      </c>
      <c r="AB530" s="244"/>
      <c r="AC530" s="277">
        <v>14191954.699399993</v>
      </c>
      <c r="AD530" s="277">
        <v>4595784.3111999854</v>
      </c>
      <c r="AE530" s="277">
        <v>10050959.1677</v>
      </c>
      <c r="AF530" s="277">
        <v>4350953.5066000074</v>
      </c>
      <c r="AG530" s="277">
        <v>8679516.8161999956</v>
      </c>
      <c r="AH530" s="277">
        <v>6131946.0609999746</v>
      </c>
      <c r="AI530" s="277">
        <v>10626525.97609999</v>
      </c>
      <c r="AJ530" s="277">
        <v>7517614.8295999989</v>
      </c>
      <c r="AK530" s="277">
        <v>6145575.3310000077</v>
      </c>
      <c r="AL530" s="277">
        <v>5255905.1336999983</v>
      </c>
      <c r="AM530" s="277">
        <v>11087138.646499991</v>
      </c>
      <c r="AN530" s="277">
        <v>8604820.1651000232</v>
      </c>
      <c r="AO530" s="244"/>
      <c r="AP530" s="277">
        <v>10345083.4375</v>
      </c>
      <c r="AQ530" s="277">
        <v>11227309.819100007</v>
      </c>
      <c r="AR530" s="277">
        <v>5759603.9743999839</v>
      </c>
      <c r="AS530" s="277">
        <v>-11337985.750699982</v>
      </c>
      <c r="AT530" s="277">
        <v>2512887</v>
      </c>
      <c r="AU530" s="277">
        <v>0</v>
      </c>
      <c r="AV530" s="277">
        <v>0</v>
      </c>
      <c r="AW530" s="277">
        <v>0</v>
      </c>
      <c r="AX530" s="277">
        <v>0</v>
      </c>
      <c r="AY530" s="277">
        <v>0</v>
      </c>
      <c r="AZ530" s="277">
        <v>0</v>
      </c>
      <c r="BA530" s="277">
        <v>0</v>
      </c>
    </row>
    <row r="531" spans="1:53" s="206" customFormat="1">
      <c r="B531" s="207" t="s">
        <v>1528</v>
      </c>
      <c r="C531" s="215" t="s">
        <v>1529</v>
      </c>
      <c r="D531" s="216"/>
      <c r="E531" s="216"/>
      <c r="F531" s="211"/>
      <c r="G531" s="211"/>
      <c r="H531" s="211"/>
      <c r="I531" s="211"/>
      <c r="J531" s="217"/>
      <c r="K531" s="218"/>
      <c r="L531" s="218"/>
      <c r="M531" s="218"/>
      <c r="N531" s="219"/>
      <c r="O531" s="211"/>
      <c r="P531" s="217"/>
      <c r="Q531" s="211"/>
      <c r="R531" s="211"/>
      <c r="S531" s="211"/>
      <c r="T531" s="211"/>
      <c r="U531" s="217"/>
      <c r="V531" s="211"/>
      <c r="W531" s="211"/>
      <c r="X531" s="211"/>
      <c r="Y531" s="211"/>
      <c r="Z531" s="211"/>
      <c r="AA531" s="220"/>
      <c r="AB531" s="221"/>
      <c r="AC531" s="218"/>
      <c r="AD531" s="218"/>
      <c r="AE531" s="218"/>
      <c r="AF531" s="218"/>
      <c r="AG531" s="218"/>
      <c r="AH531" s="218"/>
      <c r="AI531" s="218"/>
      <c r="AJ531" s="218"/>
      <c r="AK531" s="218"/>
      <c r="AL531" s="218"/>
      <c r="AM531" s="218"/>
      <c r="AN531" s="218"/>
      <c r="AO531" s="221"/>
      <c r="AP531" s="218"/>
      <c r="AQ531" s="218"/>
      <c r="AR531" s="218"/>
      <c r="AS531" s="218"/>
      <c r="AT531" s="218"/>
      <c r="AU531" s="218"/>
      <c r="AV531" s="218"/>
      <c r="AW531" s="218"/>
      <c r="AX531" s="218"/>
      <c r="AY531" s="218"/>
      <c r="AZ531" s="218"/>
      <c r="BA531" s="218"/>
    </row>
    <row r="532" spans="1:53" s="206" customFormat="1">
      <c r="B532" s="207" t="s">
        <v>1530</v>
      </c>
      <c r="C532" s="215" t="s">
        <v>1531</v>
      </c>
      <c r="D532" s="216"/>
      <c r="E532" s="216"/>
      <c r="F532" s="211"/>
      <c r="G532" s="211"/>
      <c r="H532" s="211"/>
      <c r="I532" s="211"/>
      <c r="J532" s="217"/>
      <c r="K532" s="218"/>
      <c r="L532" s="218"/>
      <c r="M532" s="218"/>
      <c r="N532" s="219"/>
      <c r="O532" s="211"/>
      <c r="P532" s="217"/>
      <c r="Q532" s="211"/>
      <c r="R532" s="211"/>
      <c r="S532" s="211"/>
      <c r="T532" s="211"/>
      <c r="U532" s="217"/>
      <c r="V532" s="211"/>
      <c r="W532" s="211"/>
      <c r="X532" s="211"/>
      <c r="Y532" s="211"/>
      <c r="Z532" s="211"/>
      <c r="AA532" s="220"/>
      <c r="AB532" s="221"/>
      <c r="AC532" s="218"/>
      <c r="AD532" s="218"/>
      <c r="AE532" s="218"/>
      <c r="AF532" s="218"/>
      <c r="AG532" s="218"/>
      <c r="AH532" s="218"/>
      <c r="AI532" s="218"/>
      <c r="AJ532" s="218"/>
      <c r="AK532" s="218"/>
      <c r="AL532" s="218"/>
      <c r="AM532" s="218"/>
      <c r="AN532" s="218"/>
      <c r="AO532" s="221"/>
      <c r="AP532" s="218"/>
      <c r="AQ532" s="218"/>
      <c r="AR532" s="218"/>
      <c r="AS532" s="218"/>
      <c r="AT532" s="218"/>
      <c r="AU532" s="218"/>
      <c r="AV532" s="218"/>
      <c r="AW532" s="218"/>
      <c r="AX532" s="218"/>
      <c r="AY532" s="218"/>
      <c r="AZ532" s="218"/>
      <c r="BA532" s="218"/>
    </row>
    <row r="533" spans="1:53" s="206" customFormat="1">
      <c r="B533" s="207" t="s">
        <v>1532</v>
      </c>
      <c r="C533" s="215" t="s">
        <v>1533</v>
      </c>
      <c r="D533" s="216"/>
      <c r="E533" s="216"/>
      <c r="F533" s="211"/>
      <c r="G533" s="211"/>
      <c r="H533" s="211"/>
      <c r="I533" s="211"/>
      <c r="J533" s="217"/>
      <c r="K533" s="218"/>
      <c r="L533" s="218"/>
      <c r="M533" s="218"/>
      <c r="N533" s="219"/>
      <c r="O533" s="211"/>
      <c r="P533" s="217"/>
      <c r="Q533" s="211"/>
      <c r="R533" s="211"/>
      <c r="S533" s="211"/>
      <c r="T533" s="211"/>
      <c r="U533" s="217"/>
      <c r="V533" s="211"/>
      <c r="W533" s="211"/>
      <c r="X533" s="211"/>
      <c r="Y533" s="211"/>
      <c r="Z533" s="211"/>
      <c r="AA533" s="220"/>
      <c r="AB533" s="221"/>
      <c r="AC533" s="218"/>
      <c r="AD533" s="218"/>
      <c r="AE533" s="218"/>
      <c r="AF533" s="218"/>
      <c r="AG533" s="218"/>
      <c r="AH533" s="218"/>
      <c r="AI533" s="218"/>
      <c r="AJ533" s="218"/>
      <c r="AK533" s="218"/>
      <c r="AL533" s="218"/>
      <c r="AM533" s="218"/>
      <c r="AN533" s="218"/>
      <c r="AO533" s="221"/>
      <c r="AP533" s="218"/>
      <c r="AQ533" s="218"/>
      <c r="AR533" s="218"/>
      <c r="AS533" s="218"/>
      <c r="AT533" s="218"/>
      <c r="AU533" s="218"/>
      <c r="AV533" s="218"/>
      <c r="AW533" s="218"/>
      <c r="AX533" s="218"/>
      <c r="AY533" s="218"/>
      <c r="AZ533" s="218"/>
      <c r="BA533" s="218"/>
    </row>
    <row r="534" spans="1:53" s="243" customFormat="1" ht="4.5" customHeight="1" outlineLevel="2">
      <c r="A534" s="206"/>
      <c r="B534" s="207"/>
      <c r="C534" s="232"/>
      <c r="D534" s="241"/>
      <c r="E534" s="241"/>
      <c r="F534" s="210"/>
      <c r="G534" s="210"/>
      <c r="H534" s="230"/>
      <c r="I534" s="231"/>
      <c r="J534" s="242"/>
      <c r="K534" s="210"/>
      <c r="L534" s="210"/>
      <c r="M534" s="230"/>
      <c r="N534" s="231"/>
      <c r="O534" s="283"/>
      <c r="P534" s="284"/>
      <c r="Q534" s="210"/>
      <c r="R534" s="210"/>
      <c r="S534" s="230"/>
      <c r="T534" s="231"/>
      <c r="U534" s="284"/>
      <c r="V534" s="210"/>
      <c r="W534" s="210"/>
      <c r="X534" s="230"/>
      <c r="Y534" s="225"/>
      <c r="AA534" s="228"/>
      <c r="AB534" s="244"/>
      <c r="AC534" s="210"/>
      <c r="AD534" s="210"/>
      <c r="AE534" s="210"/>
      <c r="AF534" s="210"/>
      <c r="AG534" s="210"/>
      <c r="AH534" s="210"/>
      <c r="AI534" s="210"/>
      <c r="AJ534" s="210"/>
      <c r="AK534" s="210"/>
      <c r="AL534" s="210"/>
      <c r="AM534" s="210"/>
      <c r="AN534" s="210"/>
      <c r="AO534" s="244"/>
      <c r="AP534" s="210"/>
      <c r="AQ534" s="210"/>
      <c r="AR534" s="210"/>
      <c r="AS534" s="210"/>
      <c r="AT534" s="210"/>
      <c r="AU534" s="210"/>
      <c r="AV534" s="210"/>
      <c r="AW534" s="210"/>
      <c r="AX534" s="210"/>
      <c r="AY534" s="210"/>
      <c r="AZ534" s="210"/>
      <c r="BA534" s="210"/>
    </row>
    <row r="535" spans="1:53" s="243" customFormat="1">
      <c r="A535" s="206" t="s">
        <v>1534</v>
      </c>
      <c r="B535" s="207" t="s">
        <v>1535</v>
      </c>
      <c r="C535" s="232" t="s">
        <v>1536</v>
      </c>
      <c r="D535" s="241"/>
      <c r="E535" s="241"/>
      <c r="F535" s="210">
        <v>0</v>
      </c>
      <c r="G535" s="210">
        <v>0</v>
      </c>
      <c r="H535" s="230">
        <v>0</v>
      </c>
      <c r="I535" s="231">
        <v>0</v>
      </c>
      <c r="J535" s="242"/>
      <c r="K535" s="210">
        <v>0</v>
      </c>
      <c r="L535" s="210">
        <v>0</v>
      </c>
      <c r="M535" s="230">
        <v>0</v>
      </c>
      <c r="N535" s="231">
        <v>0</v>
      </c>
      <c r="O535" s="283"/>
      <c r="P535" s="284"/>
      <c r="Q535" s="210">
        <v>0</v>
      </c>
      <c r="R535" s="210">
        <v>0</v>
      </c>
      <c r="S535" s="230">
        <v>0</v>
      </c>
      <c r="T535" s="231">
        <v>0</v>
      </c>
      <c r="U535" s="284"/>
      <c r="V535" s="210">
        <v>0</v>
      </c>
      <c r="W535" s="210">
        <v>0</v>
      </c>
      <c r="X535" s="230">
        <v>0</v>
      </c>
      <c r="Y535" s="225">
        <v>0</v>
      </c>
      <c r="AA535" s="228">
        <v>0</v>
      </c>
      <c r="AB535" s="244"/>
      <c r="AC535" s="210">
        <v>0</v>
      </c>
      <c r="AD535" s="210">
        <v>0</v>
      </c>
      <c r="AE535" s="210">
        <v>0</v>
      </c>
      <c r="AF535" s="210">
        <v>0</v>
      </c>
      <c r="AG535" s="210">
        <v>0</v>
      </c>
      <c r="AH535" s="210">
        <v>0</v>
      </c>
      <c r="AI535" s="210">
        <v>0</v>
      </c>
      <c r="AJ535" s="210">
        <v>0</v>
      </c>
      <c r="AK535" s="210">
        <v>0</v>
      </c>
      <c r="AL535" s="210">
        <v>0</v>
      </c>
      <c r="AM535" s="210">
        <v>0</v>
      </c>
      <c r="AN535" s="210">
        <v>0</v>
      </c>
      <c r="AO535" s="244"/>
      <c r="AP535" s="210">
        <v>0</v>
      </c>
      <c r="AQ535" s="210">
        <v>0</v>
      </c>
      <c r="AR535" s="210">
        <v>0</v>
      </c>
      <c r="AS535" s="210">
        <v>0</v>
      </c>
      <c r="AT535" s="210">
        <v>0</v>
      </c>
      <c r="AU535" s="210">
        <v>0</v>
      </c>
      <c r="AV535" s="210">
        <v>0</v>
      </c>
      <c r="AW535" s="210">
        <v>0</v>
      </c>
      <c r="AX535" s="210">
        <v>0</v>
      </c>
      <c r="AY535" s="210">
        <v>0</v>
      </c>
      <c r="AZ535" s="210">
        <v>0</v>
      </c>
      <c r="BA535" s="210">
        <v>0</v>
      </c>
    </row>
    <row r="536" spans="1:53" s="243" customFormat="1" ht="0.75" customHeight="1" outlineLevel="2">
      <c r="A536" s="206"/>
      <c r="B536" s="207"/>
      <c r="C536" s="232"/>
      <c r="D536" s="241"/>
      <c r="E536" s="241"/>
      <c r="F536" s="210"/>
      <c r="G536" s="210"/>
      <c r="H536" s="230"/>
      <c r="I536" s="231"/>
      <c r="J536" s="242"/>
      <c r="K536" s="210"/>
      <c r="L536" s="210"/>
      <c r="M536" s="230"/>
      <c r="N536" s="231"/>
      <c r="O536" s="283"/>
      <c r="P536" s="284"/>
      <c r="Q536" s="210"/>
      <c r="R536" s="210"/>
      <c r="S536" s="230"/>
      <c r="T536" s="231"/>
      <c r="U536" s="284"/>
      <c r="V536" s="210"/>
      <c r="W536" s="210"/>
      <c r="X536" s="230"/>
      <c r="Y536" s="225"/>
      <c r="AA536" s="228"/>
      <c r="AB536" s="244"/>
      <c r="AC536" s="210"/>
      <c r="AD536" s="210"/>
      <c r="AE536" s="210"/>
      <c r="AF536" s="210"/>
      <c r="AG536" s="210"/>
      <c r="AH536" s="210"/>
      <c r="AI536" s="210"/>
      <c r="AJ536" s="210"/>
      <c r="AK536" s="210"/>
      <c r="AL536" s="210"/>
      <c r="AM536" s="210"/>
      <c r="AN536" s="210"/>
      <c r="AO536" s="244"/>
      <c r="AP536" s="210"/>
      <c r="AQ536" s="210"/>
      <c r="AR536" s="210"/>
      <c r="AS536" s="210"/>
      <c r="AT536" s="210"/>
      <c r="AU536" s="210"/>
      <c r="AV536" s="210"/>
      <c r="AW536" s="210"/>
      <c r="AX536" s="210"/>
      <c r="AY536" s="210"/>
      <c r="AZ536" s="210"/>
      <c r="BA536" s="210"/>
    </row>
    <row r="537" spans="1:53" s="243" customFormat="1">
      <c r="A537" s="206" t="s">
        <v>1537</v>
      </c>
      <c r="B537" s="207" t="s">
        <v>1538</v>
      </c>
      <c r="C537" s="232" t="s">
        <v>1539</v>
      </c>
      <c r="D537" s="241"/>
      <c r="E537" s="241"/>
      <c r="F537" s="235">
        <v>0</v>
      </c>
      <c r="G537" s="235">
        <v>0</v>
      </c>
      <c r="H537" s="230">
        <v>0</v>
      </c>
      <c r="I537" s="231">
        <v>0</v>
      </c>
      <c r="J537" s="242"/>
      <c r="K537" s="235">
        <v>0</v>
      </c>
      <c r="L537" s="235">
        <v>0</v>
      </c>
      <c r="M537" s="230">
        <v>0</v>
      </c>
      <c r="N537" s="231">
        <v>0</v>
      </c>
      <c r="O537" s="285"/>
      <c r="P537" s="286"/>
      <c r="Q537" s="235">
        <v>0</v>
      </c>
      <c r="R537" s="235">
        <v>0</v>
      </c>
      <c r="S537" s="230">
        <v>0</v>
      </c>
      <c r="T537" s="231">
        <v>0</v>
      </c>
      <c r="U537" s="286"/>
      <c r="V537" s="235">
        <v>0</v>
      </c>
      <c r="W537" s="235">
        <v>0</v>
      </c>
      <c r="X537" s="230">
        <v>0</v>
      </c>
      <c r="Y537" s="225">
        <v>0</v>
      </c>
      <c r="AA537" s="239">
        <v>0</v>
      </c>
      <c r="AB537" s="244"/>
      <c r="AC537" s="235">
        <v>0</v>
      </c>
      <c r="AD537" s="235">
        <v>0</v>
      </c>
      <c r="AE537" s="235">
        <v>0</v>
      </c>
      <c r="AF537" s="235">
        <v>0</v>
      </c>
      <c r="AG537" s="235">
        <v>0</v>
      </c>
      <c r="AH537" s="235">
        <v>0</v>
      </c>
      <c r="AI537" s="235">
        <v>0</v>
      </c>
      <c r="AJ537" s="235">
        <v>0</v>
      </c>
      <c r="AK537" s="235">
        <v>0</v>
      </c>
      <c r="AL537" s="235">
        <v>0</v>
      </c>
      <c r="AM537" s="235">
        <v>0</v>
      </c>
      <c r="AN537" s="235">
        <v>0</v>
      </c>
      <c r="AO537" s="244"/>
      <c r="AP537" s="235">
        <v>0</v>
      </c>
      <c r="AQ537" s="235">
        <v>0</v>
      </c>
      <c r="AR537" s="235">
        <v>0</v>
      </c>
      <c r="AS537" s="235">
        <v>0</v>
      </c>
      <c r="AT537" s="235">
        <v>0</v>
      </c>
      <c r="AU537" s="235">
        <v>0</v>
      </c>
      <c r="AV537" s="235">
        <v>0</v>
      </c>
      <c r="AW537" s="235">
        <v>0</v>
      </c>
      <c r="AX537" s="235">
        <v>0</v>
      </c>
      <c r="AY537" s="235">
        <v>0</v>
      </c>
      <c r="AZ537" s="235">
        <v>0</v>
      </c>
      <c r="BA537" s="235">
        <v>0</v>
      </c>
    </row>
    <row r="538" spans="1:53" s="243" customFormat="1" ht="0.75" customHeight="1" outlineLevel="2">
      <c r="A538" s="206"/>
      <c r="B538" s="207"/>
      <c r="C538" s="232"/>
      <c r="D538" s="241"/>
      <c r="E538" s="241"/>
      <c r="F538" s="235"/>
      <c r="G538" s="235"/>
      <c r="H538" s="230"/>
      <c r="I538" s="231"/>
      <c r="J538" s="242"/>
      <c r="K538" s="235"/>
      <c r="L538" s="235"/>
      <c r="M538" s="230"/>
      <c r="N538" s="231"/>
      <c r="O538" s="285"/>
      <c r="P538" s="286"/>
      <c r="Q538" s="235"/>
      <c r="R538" s="235"/>
      <c r="S538" s="230"/>
      <c r="T538" s="231"/>
      <c r="U538" s="286"/>
      <c r="V538" s="235"/>
      <c r="W538" s="235"/>
      <c r="X538" s="230"/>
      <c r="Y538" s="225"/>
      <c r="AA538" s="239"/>
      <c r="AB538" s="244"/>
      <c r="AC538" s="235"/>
      <c r="AD538" s="235"/>
      <c r="AE538" s="235"/>
      <c r="AF538" s="235"/>
      <c r="AG538" s="235"/>
      <c r="AH538" s="235"/>
      <c r="AI538" s="235"/>
      <c r="AJ538" s="235"/>
      <c r="AK538" s="235"/>
      <c r="AL538" s="235"/>
      <c r="AM538" s="235"/>
      <c r="AN538" s="235"/>
      <c r="AO538" s="244"/>
      <c r="AP538" s="235"/>
      <c r="AQ538" s="235"/>
      <c r="AR538" s="235"/>
      <c r="AS538" s="235"/>
      <c r="AT538" s="235"/>
      <c r="AU538" s="235"/>
      <c r="AV538" s="235"/>
      <c r="AW538" s="235"/>
      <c r="AX538" s="235"/>
      <c r="AY538" s="235"/>
      <c r="AZ538" s="235"/>
      <c r="BA538" s="235"/>
    </row>
    <row r="539" spans="1:53" s="129" customFormat="1" outlineLevel="2">
      <c r="A539" s="129" t="s">
        <v>1540</v>
      </c>
      <c r="B539" s="130" t="s">
        <v>1541</v>
      </c>
      <c r="C539" s="131" t="s">
        <v>1542</v>
      </c>
      <c r="D539" s="132"/>
      <c r="E539" s="133"/>
      <c r="F539" s="134">
        <v>23619.16</v>
      </c>
      <c r="G539" s="134">
        <v>18786.18</v>
      </c>
      <c r="H539" s="135">
        <v>4832.9799999999996</v>
      </c>
      <c r="I539" s="136">
        <v>0.25726251957556029</v>
      </c>
      <c r="J539" s="137"/>
      <c r="K539" s="134">
        <v>67913.149999999994</v>
      </c>
      <c r="L539" s="134">
        <v>55695.51</v>
      </c>
      <c r="M539" s="135">
        <v>12217.639999999992</v>
      </c>
      <c r="N539" s="136">
        <v>0.21936490033038555</v>
      </c>
      <c r="O539" s="138"/>
      <c r="P539" s="137"/>
      <c r="Q539" s="134">
        <v>67913.149999999994</v>
      </c>
      <c r="R539" s="134">
        <v>55695.51</v>
      </c>
      <c r="S539" s="135">
        <v>12217.639999999992</v>
      </c>
      <c r="T539" s="136">
        <v>0.21936490033038555</v>
      </c>
      <c r="U539" s="137"/>
      <c r="V539" s="134">
        <v>251645.46</v>
      </c>
      <c r="W539" s="134">
        <v>209477.52000000002</v>
      </c>
      <c r="X539" s="135">
        <v>42167.939999999973</v>
      </c>
      <c r="Y539" s="136">
        <v>0.2013005500542491</v>
      </c>
      <c r="Z539" s="139"/>
      <c r="AA539" s="140">
        <v>16210</v>
      </c>
      <c r="AB539" s="141"/>
      <c r="AC539" s="142">
        <v>19114.93</v>
      </c>
      <c r="AD539" s="142">
        <v>17794.400000000001</v>
      </c>
      <c r="AE539" s="142">
        <v>18786.18</v>
      </c>
      <c r="AF539" s="142">
        <v>19324.260000000002</v>
      </c>
      <c r="AG539" s="142">
        <v>20719.95</v>
      </c>
      <c r="AH539" s="142">
        <v>18705.560000000001</v>
      </c>
      <c r="AI539" s="142">
        <v>21316.27</v>
      </c>
      <c r="AJ539" s="142">
        <v>21240.400000000001</v>
      </c>
      <c r="AK539" s="142">
        <v>19741.670000000002</v>
      </c>
      <c r="AL539" s="142">
        <v>22768.12</v>
      </c>
      <c r="AM539" s="142">
        <v>19426.02</v>
      </c>
      <c r="AN539" s="142">
        <v>20490.060000000001</v>
      </c>
      <c r="AO539" s="141"/>
      <c r="AP539" s="142">
        <v>22938.7</v>
      </c>
      <c r="AQ539" s="142">
        <v>21355.29</v>
      </c>
      <c r="AR539" s="142">
        <v>23619.16</v>
      </c>
      <c r="AS539" s="142">
        <v>0</v>
      </c>
      <c r="AT539" s="142">
        <v>0</v>
      </c>
      <c r="AU539" s="142">
        <v>0</v>
      </c>
      <c r="AV539" s="142">
        <v>0</v>
      </c>
      <c r="AW539" s="142">
        <v>0</v>
      </c>
      <c r="AX539" s="142">
        <v>0</v>
      </c>
      <c r="AY539" s="142">
        <v>0</v>
      </c>
      <c r="AZ539" s="142">
        <v>0</v>
      </c>
      <c r="BA539" s="142">
        <v>0</v>
      </c>
    </row>
    <row r="540" spans="1:53" s="243" customFormat="1">
      <c r="A540" s="206" t="s">
        <v>1543</v>
      </c>
      <c r="B540" s="207" t="s">
        <v>1544</v>
      </c>
      <c r="C540" s="232" t="s">
        <v>1545</v>
      </c>
      <c r="D540" s="241"/>
      <c r="E540" s="241"/>
      <c r="F540" s="235">
        <v>23619.16</v>
      </c>
      <c r="G540" s="235">
        <v>18786.18</v>
      </c>
      <c r="H540" s="230">
        <v>4832.9799999999996</v>
      </c>
      <c r="I540" s="231">
        <v>0.25726251957556029</v>
      </c>
      <c r="J540" s="242"/>
      <c r="K540" s="235">
        <v>67913.149999999994</v>
      </c>
      <c r="L540" s="235">
        <v>55695.51</v>
      </c>
      <c r="M540" s="230">
        <v>12217.639999999992</v>
      </c>
      <c r="N540" s="231">
        <v>0.21936490033038555</v>
      </c>
      <c r="O540" s="139"/>
      <c r="P540" s="237"/>
      <c r="Q540" s="235">
        <v>67913.149999999994</v>
      </c>
      <c r="R540" s="235">
        <v>55695.51</v>
      </c>
      <c r="S540" s="230">
        <v>12217.639999999992</v>
      </c>
      <c r="T540" s="231">
        <v>0.21936490033038555</v>
      </c>
      <c r="U540" s="237"/>
      <c r="V540" s="235">
        <v>251645.46</v>
      </c>
      <c r="W540" s="235">
        <v>209477.52000000002</v>
      </c>
      <c r="X540" s="230">
        <v>42167.939999999973</v>
      </c>
      <c r="Y540" s="225">
        <v>0.2013005500542491</v>
      </c>
      <c r="AA540" s="239">
        <v>16210</v>
      </c>
      <c r="AB540" s="244"/>
      <c r="AC540" s="235">
        <v>19114.93</v>
      </c>
      <c r="AD540" s="235">
        <v>17794.400000000001</v>
      </c>
      <c r="AE540" s="235">
        <v>18786.18</v>
      </c>
      <c r="AF540" s="235">
        <v>19324.260000000002</v>
      </c>
      <c r="AG540" s="235">
        <v>20719.95</v>
      </c>
      <c r="AH540" s="235">
        <v>18705.560000000001</v>
      </c>
      <c r="AI540" s="235">
        <v>21316.27</v>
      </c>
      <c r="AJ540" s="235">
        <v>21240.400000000001</v>
      </c>
      <c r="AK540" s="235">
        <v>19741.670000000002</v>
      </c>
      <c r="AL540" s="235">
        <v>22768.12</v>
      </c>
      <c r="AM540" s="235">
        <v>19426.02</v>
      </c>
      <c r="AN540" s="235">
        <v>20490.060000000001</v>
      </c>
      <c r="AO540" s="244"/>
      <c r="AP540" s="235">
        <v>22938.7</v>
      </c>
      <c r="AQ540" s="235">
        <v>21355.29</v>
      </c>
      <c r="AR540" s="235">
        <v>23619.16</v>
      </c>
      <c r="AS540" s="235">
        <v>0</v>
      </c>
      <c r="AT540" s="235">
        <v>0</v>
      </c>
      <c r="AU540" s="235">
        <v>0</v>
      </c>
      <c r="AV540" s="235">
        <v>0</v>
      </c>
      <c r="AW540" s="235">
        <v>0</v>
      </c>
      <c r="AX540" s="235">
        <v>0</v>
      </c>
      <c r="AY540" s="235">
        <v>0</v>
      </c>
      <c r="AZ540" s="235">
        <v>0</v>
      </c>
      <c r="BA540" s="235">
        <v>0</v>
      </c>
    </row>
    <row r="541" spans="1:53" s="243" customFormat="1" ht="0.75" customHeight="1" outlineLevel="2">
      <c r="A541" s="206"/>
      <c r="B541" s="207"/>
      <c r="C541" s="232"/>
      <c r="D541" s="241"/>
      <c r="E541" s="241"/>
      <c r="F541" s="235"/>
      <c r="G541" s="235"/>
      <c r="H541" s="230"/>
      <c r="I541" s="231"/>
      <c r="J541" s="242"/>
      <c r="K541" s="235"/>
      <c r="L541" s="235"/>
      <c r="M541" s="230"/>
      <c r="N541" s="231"/>
      <c r="O541" s="139"/>
      <c r="P541" s="237"/>
      <c r="Q541" s="235"/>
      <c r="R541" s="235"/>
      <c r="S541" s="230"/>
      <c r="T541" s="231"/>
      <c r="U541" s="237"/>
      <c r="V541" s="235"/>
      <c r="W541" s="235"/>
      <c r="X541" s="230"/>
      <c r="Y541" s="225"/>
      <c r="AA541" s="239"/>
      <c r="AB541" s="244"/>
      <c r="AC541" s="235"/>
      <c r="AD541" s="235"/>
      <c r="AE541" s="235"/>
      <c r="AF541" s="235"/>
      <c r="AG541" s="235"/>
      <c r="AH541" s="235"/>
      <c r="AI541" s="235"/>
      <c r="AJ541" s="235"/>
      <c r="AK541" s="235"/>
      <c r="AL541" s="235"/>
      <c r="AM541" s="235"/>
      <c r="AN541" s="235"/>
      <c r="AO541" s="244"/>
      <c r="AP541" s="235"/>
      <c r="AQ541" s="235"/>
      <c r="AR541" s="235"/>
      <c r="AS541" s="235"/>
      <c r="AT541" s="235"/>
      <c r="AU541" s="235"/>
      <c r="AV541" s="235"/>
      <c r="AW541" s="235"/>
      <c r="AX541" s="235"/>
      <c r="AY541" s="235"/>
      <c r="AZ541" s="235"/>
      <c r="BA541" s="235"/>
    </row>
    <row r="542" spans="1:53" s="129" customFormat="1" outlineLevel="2">
      <c r="A542" s="129" t="s">
        <v>1546</v>
      </c>
      <c r="B542" s="130" t="s">
        <v>1547</v>
      </c>
      <c r="C542" s="131" t="s">
        <v>1548</v>
      </c>
      <c r="D542" s="132"/>
      <c r="E542" s="133"/>
      <c r="F542" s="134">
        <v>0</v>
      </c>
      <c r="G542" s="134">
        <v>716.09</v>
      </c>
      <c r="H542" s="135">
        <v>-716.09</v>
      </c>
      <c r="I542" s="136" t="s">
        <v>241</v>
      </c>
      <c r="J542" s="137"/>
      <c r="K542" s="134">
        <v>0</v>
      </c>
      <c r="L542" s="134">
        <v>2066.8200000000002</v>
      </c>
      <c r="M542" s="135">
        <v>-2066.8200000000002</v>
      </c>
      <c r="N542" s="136" t="s">
        <v>241</v>
      </c>
      <c r="O542" s="138"/>
      <c r="P542" s="137"/>
      <c r="Q542" s="134">
        <v>0</v>
      </c>
      <c r="R542" s="134">
        <v>2066.8200000000002</v>
      </c>
      <c r="S542" s="135">
        <v>-2066.8200000000002</v>
      </c>
      <c r="T542" s="136" t="s">
        <v>241</v>
      </c>
      <c r="U542" s="137"/>
      <c r="V542" s="134">
        <v>-716.09</v>
      </c>
      <c r="W542" s="134">
        <v>7409.4</v>
      </c>
      <c r="X542" s="135">
        <v>-8125.49</v>
      </c>
      <c r="Y542" s="136">
        <v>-1.0966461521850623</v>
      </c>
      <c r="Z542" s="139"/>
      <c r="AA542" s="140">
        <v>497.48</v>
      </c>
      <c r="AB542" s="141"/>
      <c r="AC542" s="142">
        <v>691.08</v>
      </c>
      <c r="AD542" s="142">
        <v>659.65</v>
      </c>
      <c r="AE542" s="142">
        <v>716.09</v>
      </c>
      <c r="AF542" s="142">
        <v>387.93</v>
      </c>
      <c r="AG542" s="142">
        <v>747.65</v>
      </c>
      <c r="AH542" s="142">
        <v>-1851.67</v>
      </c>
      <c r="AI542" s="142">
        <v>0</v>
      </c>
      <c r="AJ542" s="142">
        <v>0</v>
      </c>
      <c r="AK542" s="142">
        <v>0</v>
      </c>
      <c r="AL542" s="142">
        <v>0</v>
      </c>
      <c r="AM542" s="142">
        <v>0</v>
      </c>
      <c r="AN542" s="142">
        <v>0</v>
      </c>
      <c r="AO542" s="141"/>
      <c r="AP542" s="142">
        <v>0</v>
      </c>
      <c r="AQ542" s="142">
        <v>0</v>
      </c>
      <c r="AR542" s="142">
        <v>0</v>
      </c>
      <c r="AS542" s="142">
        <v>0</v>
      </c>
      <c r="AT542" s="142">
        <v>0</v>
      </c>
      <c r="AU542" s="142">
        <v>0</v>
      </c>
      <c r="AV542" s="142">
        <v>0</v>
      </c>
      <c r="AW542" s="142">
        <v>0</v>
      </c>
      <c r="AX542" s="142">
        <v>0</v>
      </c>
      <c r="AY542" s="142">
        <v>0</v>
      </c>
      <c r="AZ542" s="142">
        <v>0</v>
      </c>
      <c r="BA542" s="142">
        <v>0</v>
      </c>
    </row>
    <row r="543" spans="1:53" s="243" customFormat="1">
      <c r="A543" s="206" t="s">
        <v>1549</v>
      </c>
      <c r="B543" s="207" t="s">
        <v>1550</v>
      </c>
      <c r="C543" s="232" t="s">
        <v>1551</v>
      </c>
      <c r="D543" s="241"/>
      <c r="E543" s="241"/>
      <c r="F543" s="235">
        <v>0</v>
      </c>
      <c r="G543" s="235">
        <v>716.09</v>
      </c>
      <c r="H543" s="230">
        <v>-716.09</v>
      </c>
      <c r="I543" s="231" t="s">
        <v>241</v>
      </c>
      <c r="J543" s="242"/>
      <c r="K543" s="235">
        <v>0</v>
      </c>
      <c r="L543" s="235">
        <v>2066.8200000000002</v>
      </c>
      <c r="M543" s="230">
        <v>-2066.8200000000002</v>
      </c>
      <c r="N543" s="231" t="s">
        <v>241</v>
      </c>
      <c r="O543" s="139"/>
      <c r="P543" s="237"/>
      <c r="Q543" s="235">
        <v>0</v>
      </c>
      <c r="R543" s="235">
        <v>2066.8200000000002</v>
      </c>
      <c r="S543" s="230">
        <v>-2066.8200000000002</v>
      </c>
      <c r="T543" s="231" t="s">
        <v>241</v>
      </c>
      <c r="U543" s="237"/>
      <c r="V543" s="235">
        <v>-716.09</v>
      </c>
      <c r="W543" s="235">
        <v>7409.4</v>
      </c>
      <c r="X543" s="230">
        <v>-8125.49</v>
      </c>
      <c r="Y543" s="225">
        <v>-1.0966461521850623</v>
      </c>
      <c r="AA543" s="239">
        <v>497.48</v>
      </c>
      <c r="AB543" s="244"/>
      <c r="AC543" s="235">
        <v>691.08</v>
      </c>
      <c r="AD543" s="235">
        <v>659.65</v>
      </c>
      <c r="AE543" s="235">
        <v>716.09</v>
      </c>
      <c r="AF543" s="235">
        <v>387.93</v>
      </c>
      <c r="AG543" s="235">
        <v>747.65</v>
      </c>
      <c r="AH543" s="235">
        <v>-1851.67</v>
      </c>
      <c r="AI543" s="235">
        <v>0</v>
      </c>
      <c r="AJ543" s="235">
        <v>0</v>
      </c>
      <c r="AK543" s="235">
        <v>0</v>
      </c>
      <c r="AL543" s="235">
        <v>0</v>
      </c>
      <c r="AM543" s="235">
        <v>0</v>
      </c>
      <c r="AN543" s="235">
        <v>0</v>
      </c>
      <c r="AO543" s="244"/>
      <c r="AP543" s="235">
        <v>0</v>
      </c>
      <c r="AQ543" s="235">
        <v>0</v>
      </c>
      <c r="AR543" s="235">
        <v>0</v>
      </c>
      <c r="AS543" s="235">
        <v>0</v>
      </c>
      <c r="AT543" s="235">
        <v>0</v>
      </c>
      <c r="AU543" s="235">
        <v>0</v>
      </c>
      <c r="AV543" s="235">
        <v>0</v>
      </c>
      <c r="AW543" s="235">
        <v>0</v>
      </c>
      <c r="AX543" s="235">
        <v>0</v>
      </c>
      <c r="AY543" s="235">
        <v>0</v>
      </c>
      <c r="AZ543" s="235">
        <v>0</v>
      </c>
      <c r="BA543" s="235">
        <v>0</v>
      </c>
    </row>
    <row r="544" spans="1:53" s="243" customFormat="1" ht="0.75" customHeight="1" outlineLevel="2">
      <c r="A544" s="206"/>
      <c r="B544" s="207"/>
      <c r="C544" s="232"/>
      <c r="D544" s="241"/>
      <c r="E544" s="241"/>
      <c r="F544" s="235"/>
      <c r="G544" s="235"/>
      <c r="H544" s="230"/>
      <c r="I544" s="231"/>
      <c r="J544" s="242"/>
      <c r="K544" s="235"/>
      <c r="L544" s="235"/>
      <c r="M544" s="230"/>
      <c r="N544" s="231"/>
      <c r="O544" s="139"/>
      <c r="P544" s="237"/>
      <c r="Q544" s="235"/>
      <c r="R544" s="235"/>
      <c r="S544" s="230"/>
      <c r="T544" s="231"/>
      <c r="U544" s="237"/>
      <c r="V544" s="235"/>
      <c r="W544" s="235"/>
      <c r="X544" s="230"/>
      <c r="Y544" s="225"/>
      <c r="AA544" s="239"/>
      <c r="AB544" s="244"/>
      <c r="AC544" s="235"/>
      <c r="AD544" s="235"/>
      <c r="AE544" s="235"/>
      <c r="AF544" s="235"/>
      <c r="AG544" s="235"/>
      <c r="AH544" s="235"/>
      <c r="AI544" s="235"/>
      <c r="AJ544" s="235"/>
      <c r="AK544" s="235"/>
      <c r="AL544" s="235"/>
      <c r="AM544" s="235"/>
      <c r="AN544" s="235"/>
      <c r="AO544" s="244"/>
      <c r="AP544" s="235"/>
      <c r="AQ544" s="235"/>
      <c r="AR544" s="235"/>
      <c r="AS544" s="235"/>
      <c r="AT544" s="235"/>
      <c r="AU544" s="235"/>
      <c r="AV544" s="235"/>
      <c r="AW544" s="235"/>
      <c r="AX544" s="235"/>
      <c r="AY544" s="235"/>
      <c r="AZ544" s="235"/>
      <c r="BA544" s="235"/>
    </row>
    <row r="545" spans="1:53" s="129" customFormat="1" outlineLevel="2">
      <c r="A545" s="129" t="s">
        <v>1552</v>
      </c>
      <c r="B545" s="130" t="s">
        <v>1553</v>
      </c>
      <c r="C545" s="131" t="s">
        <v>1554</v>
      </c>
      <c r="D545" s="132"/>
      <c r="E545" s="133"/>
      <c r="F545" s="134">
        <v>1800</v>
      </c>
      <c r="G545" s="134">
        <v>1125</v>
      </c>
      <c r="H545" s="135">
        <v>675</v>
      </c>
      <c r="I545" s="136">
        <v>0.6</v>
      </c>
      <c r="J545" s="137"/>
      <c r="K545" s="134">
        <v>4600</v>
      </c>
      <c r="L545" s="134">
        <v>6375</v>
      </c>
      <c r="M545" s="135">
        <v>-1775</v>
      </c>
      <c r="N545" s="136">
        <v>-0.27843137254901962</v>
      </c>
      <c r="O545" s="138"/>
      <c r="P545" s="137"/>
      <c r="Q545" s="134">
        <v>4600</v>
      </c>
      <c r="R545" s="134">
        <v>6375</v>
      </c>
      <c r="S545" s="135">
        <v>-1775</v>
      </c>
      <c r="T545" s="136">
        <v>-0.27843137254901962</v>
      </c>
      <c r="U545" s="137"/>
      <c r="V545" s="134">
        <v>23000</v>
      </c>
      <c r="W545" s="134">
        <v>30000</v>
      </c>
      <c r="X545" s="135">
        <v>-7000</v>
      </c>
      <c r="Y545" s="136">
        <v>-0.23333333333333334</v>
      </c>
      <c r="Z545" s="139"/>
      <c r="AA545" s="140">
        <v>2625</v>
      </c>
      <c r="AB545" s="141"/>
      <c r="AC545" s="142">
        <v>2625</v>
      </c>
      <c r="AD545" s="142">
        <v>2625</v>
      </c>
      <c r="AE545" s="142">
        <v>1125</v>
      </c>
      <c r="AF545" s="142">
        <v>125</v>
      </c>
      <c r="AG545" s="142">
        <v>125</v>
      </c>
      <c r="AH545" s="142">
        <v>10125</v>
      </c>
      <c r="AI545" s="142">
        <v>1375</v>
      </c>
      <c r="AJ545" s="142">
        <v>125</v>
      </c>
      <c r="AK545" s="142">
        <v>2625</v>
      </c>
      <c r="AL545" s="142">
        <v>1375</v>
      </c>
      <c r="AM545" s="142">
        <v>1400</v>
      </c>
      <c r="AN545" s="142">
        <v>1125</v>
      </c>
      <c r="AO545" s="141"/>
      <c r="AP545" s="142">
        <v>1400</v>
      </c>
      <c r="AQ545" s="142">
        <v>1400</v>
      </c>
      <c r="AR545" s="142">
        <v>1800</v>
      </c>
      <c r="AS545" s="142">
        <v>0</v>
      </c>
      <c r="AT545" s="142">
        <v>0</v>
      </c>
      <c r="AU545" s="142">
        <v>0</v>
      </c>
      <c r="AV545" s="142">
        <v>0</v>
      </c>
      <c r="AW545" s="142">
        <v>0</v>
      </c>
      <c r="AX545" s="142">
        <v>0</v>
      </c>
      <c r="AY545" s="142">
        <v>0</v>
      </c>
      <c r="AZ545" s="142">
        <v>0</v>
      </c>
      <c r="BA545" s="142">
        <v>0</v>
      </c>
    </row>
    <row r="546" spans="1:53" s="129" customFormat="1" outlineLevel="2">
      <c r="A546" s="129" t="s">
        <v>1555</v>
      </c>
      <c r="B546" s="130" t="s">
        <v>1556</v>
      </c>
      <c r="C546" s="131" t="s">
        <v>1557</v>
      </c>
      <c r="D546" s="132"/>
      <c r="E546" s="133"/>
      <c r="F546" s="134">
        <v>0</v>
      </c>
      <c r="G546" s="134">
        <v>0</v>
      </c>
      <c r="H546" s="135">
        <v>0</v>
      </c>
      <c r="I546" s="136">
        <v>0</v>
      </c>
      <c r="J546" s="137"/>
      <c r="K546" s="134">
        <v>0</v>
      </c>
      <c r="L546" s="134">
        <v>690</v>
      </c>
      <c r="M546" s="135">
        <v>-690</v>
      </c>
      <c r="N546" s="136" t="s">
        <v>241</v>
      </c>
      <c r="O546" s="138"/>
      <c r="P546" s="137"/>
      <c r="Q546" s="134">
        <v>0</v>
      </c>
      <c r="R546" s="134">
        <v>690</v>
      </c>
      <c r="S546" s="135">
        <v>-690</v>
      </c>
      <c r="T546" s="136" t="s">
        <v>241</v>
      </c>
      <c r="U546" s="137"/>
      <c r="V546" s="134">
        <v>0</v>
      </c>
      <c r="W546" s="134">
        <v>-14760</v>
      </c>
      <c r="X546" s="135">
        <v>14760</v>
      </c>
      <c r="Y546" s="136" t="s">
        <v>241</v>
      </c>
      <c r="Z546" s="139"/>
      <c r="AA546" s="140">
        <v>-15450</v>
      </c>
      <c r="AB546" s="141"/>
      <c r="AC546" s="142">
        <v>690</v>
      </c>
      <c r="AD546" s="142">
        <v>0</v>
      </c>
      <c r="AE546" s="142">
        <v>0</v>
      </c>
      <c r="AF546" s="142">
        <v>0</v>
      </c>
      <c r="AG546" s="142">
        <v>0</v>
      </c>
      <c r="AH546" s="142">
        <v>0</v>
      </c>
      <c r="AI546" s="142">
        <v>0</v>
      </c>
      <c r="AJ546" s="142">
        <v>0</v>
      </c>
      <c r="AK546" s="142">
        <v>0</v>
      </c>
      <c r="AL546" s="142">
        <v>0</v>
      </c>
      <c r="AM546" s="142">
        <v>0</v>
      </c>
      <c r="AN546" s="142">
        <v>0</v>
      </c>
      <c r="AO546" s="141"/>
      <c r="AP546" s="142">
        <v>0</v>
      </c>
      <c r="AQ546" s="142">
        <v>0</v>
      </c>
      <c r="AR546" s="142">
        <v>0</v>
      </c>
      <c r="AS546" s="142">
        <v>0</v>
      </c>
      <c r="AT546" s="142">
        <v>0</v>
      </c>
      <c r="AU546" s="142">
        <v>0</v>
      </c>
      <c r="AV546" s="142">
        <v>0</v>
      </c>
      <c r="AW546" s="142">
        <v>0</v>
      </c>
      <c r="AX546" s="142">
        <v>0</v>
      </c>
      <c r="AY546" s="142">
        <v>0</v>
      </c>
      <c r="AZ546" s="142">
        <v>0</v>
      </c>
      <c r="BA546" s="142">
        <v>0</v>
      </c>
    </row>
    <row r="547" spans="1:53" s="129" customFormat="1" outlineLevel="2">
      <c r="A547" s="129" t="s">
        <v>1558</v>
      </c>
      <c r="B547" s="130" t="s">
        <v>1559</v>
      </c>
      <c r="C547" s="131" t="s">
        <v>1560</v>
      </c>
      <c r="D547" s="132"/>
      <c r="E547" s="133"/>
      <c r="F547" s="134">
        <v>-555.81000000000006</v>
      </c>
      <c r="G547" s="134">
        <v>-555.81000000000006</v>
      </c>
      <c r="H547" s="135">
        <v>0</v>
      </c>
      <c r="I547" s="136">
        <v>0</v>
      </c>
      <c r="J547" s="137"/>
      <c r="K547" s="134">
        <v>-1667.43</v>
      </c>
      <c r="L547" s="134">
        <v>-1667.43</v>
      </c>
      <c r="M547" s="135">
        <v>0</v>
      </c>
      <c r="N547" s="136">
        <v>0</v>
      </c>
      <c r="O547" s="138"/>
      <c r="P547" s="137"/>
      <c r="Q547" s="134">
        <v>-1667.43</v>
      </c>
      <c r="R547" s="134">
        <v>-1667.43</v>
      </c>
      <c r="S547" s="135">
        <v>0</v>
      </c>
      <c r="T547" s="136">
        <v>0</v>
      </c>
      <c r="U547" s="137"/>
      <c r="V547" s="134">
        <v>-6669.72</v>
      </c>
      <c r="W547" s="134">
        <v>-6669.72</v>
      </c>
      <c r="X547" s="135">
        <v>0</v>
      </c>
      <c r="Y547" s="136">
        <v>0</v>
      </c>
      <c r="Z547" s="139"/>
      <c r="AA547" s="140">
        <v>-555.81000000000006</v>
      </c>
      <c r="AB547" s="141"/>
      <c r="AC547" s="142">
        <v>-555.81000000000006</v>
      </c>
      <c r="AD547" s="142">
        <v>-555.81000000000006</v>
      </c>
      <c r="AE547" s="142">
        <v>-555.81000000000006</v>
      </c>
      <c r="AF547" s="142">
        <v>-555.81000000000006</v>
      </c>
      <c r="AG547" s="142">
        <v>-555.81000000000006</v>
      </c>
      <c r="AH547" s="142">
        <v>-555.81000000000006</v>
      </c>
      <c r="AI547" s="142">
        <v>-555.81000000000006</v>
      </c>
      <c r="AJ547" s="142">
        <v>-555.81000000000006</v>
      </c>
      <c r="AK547" s="142">
        <v>-555.81000000000006</v>
      </c>
      <c r="AL547" s="142">
        <v>-555.81000000000006</v>
      </c>
      <c r="AM547" s="142">
        <v>-555.81000000000006</v>
      </c>
      <c r="AN547" s="142">
        <v>-555.81000000000006</v>
      </c>
      <c r="AO547" s="141"/>
      <c r="AP547" s="142">
        <v>-555.81000000000006</v>
      </c>
      <c r="AQ547" s="142">
        <v>-555.81000000000006</v>
      </c>
      <c r="AR547" s="142">
        <v>-555.81000000000006</v>
      </c>
      <c r="AS547" s="142">
        <v>0</v>
      </c>
      <c r="AT547" s="142">
        <v>0</v>
      </c>
      <c r="AU547" s="142">
        <v>0</v>
      </c>
      <c r="AV547" s="142">
        <v>0</v>
      </c>
      <c r="AW547" s="142">
        <v>0</v>
      </c>
      <c r="AX547" s="142">
        <v>0</v>
      </c>
      <c r="AY547" s="142">
        <v>0</v>
      </c>
      <c r="AZ547" s="142">
        <v>0</v>
      </c>
      <c r="BA547" s="142">
        <v>0</v>
      </c>
    </row>
    <row r="548" spans="1:53" s="243" customFormat="1">
      <c r="A548" s="206" t="s">
        <v>1561</v>
      </c>
      <c r="B548" s="207" t="s">
        <v>1562</v>
      </c>
      <c r="C548" s="232" t="s">
        <v>1563</v>
      </c>
      <c r="D548" s="241"/>
      <c r="E548" s="241"/>
      <c r="F548" s="235">
        <v>1244.19</v>
      </c>
      <c r="G548" s="235">
        <v>569.18999999999994</v>
      </c>
      <c r="H548" s="230">
        <v>675.00000000000011</v>
      </c>
      <c r="I548" s="231">
        <v>1.1858957465872559</v>
      </c>
      <c r="J548" s="242"/>
      <c r="K548" s="235">
        <v>2932.5699999999997</v>
      </c>
      <c r="L548" s="235">
        <v>5397.57</v>
      </c>
      <c r="M548" s="230">
        <v>-2465</v>
      </c>
      <c r="N548" s="231">
        <v>-0.45668699062726376</v>
      </c>
      <c r="O548" s="139"/>
      <c r="P548" s="237"/>
      <c r="Q548" s="235">
        <v>2932.5699999999997</v>
      </c>
      <c r="R548" s="235">
        <v>5397.57</v>
      </c>
      <c r="S548" s="230">
        <v>-2465</v>
      </c>
      <c r="T548" s="231">
        <v>-0.45668699062726376</v>
      </c>
      <c r="U548" s="237"/>
      <c r="V548" s="235">
        <v>16330.279999999999</v>
      </c>
      <c r="W548" s="235">
        <v>8570.2799999999988</v>
      </c>
      <c r="X548" s="230">
        <v>7760</v>
      </c>
      <c r="Y548" s="225">
        <v>0.90545466425834409</v>
      </c>
      <c r="AA548" s="239">
        <v>-13380.81</v>
      </c>
      <c r="AB548" s="244"/>
      <c r="AC548" s="235">
        <v>2759.19</v>
      </c>
      <c r="AD548" s="235">
        <v>2069.19</v>
      </c>
      <c r="AE548" s="235">
        <v>569.18999999999994</v>
      </c>
      <c r="AF548" s="235">
        <v>-430.81000000000006</v>
      </c>
      <c r="AG548" s="235">
        <v>-430.81000000000006</v>
      </c>
      <c r="AH548" s="235">
        <v>9569.19</v>
      </c>
      <c r="AI548" s="235">
        <v>819.18999999999994</v>
      </c>
      <c r="AJ548" s="235">
        <v>-430.81000000000006</v>
      </c>
      <c r="AK548" s="235">
        <v>2069.19</v>
      </c>
      <c r="AL548" s="235">
        <v>819.18999999999994</v>
      </c>
      <c r="AM548" s="235">
        <v>844.18999999999994</v>
      </c>
      <c r="AN548" s="235">
        <v>569.18999999999994</v>
      </c>
      <c r="AO548" s="244"/>
      <c r="AP548" s="235">
        <v>844.18999999999994</v>
      </c>
      <c r="AQ548" s="235">
        <v>844.18999999999994</v>
      </c>
      <c r="AR548" s="235">
        <v>1244.19</v>
      </c>
      <c r="AS548" s="235">
        <v>0</v>
      </c>
      <c r="AT548" s="235">
        <v>0</v>
      </c>
      <c r="AU548" s="235">
        <v>0</v>
      </c>
      <c r="AV548" s="235">
        <v>0</v>
      </c>
      <c r="AW548" s="235">
        <v>0</v>
      </c>
      <c r="AX548" s="235">
        <v>0</v>
      </c>
      <c r="AY548" s="235">
        <v>0</v>
      </c>
      <c r="AZ548" s="235">
        <v>0</v>
      </c>
      <c r="BA548" s="235">
        <v>0</v>
      </c>
    </row>
    <row r="549" spans="1:53" s="243" customFormat="1" ht="0.75" customHeight="1" outlineLevel="2">
      <c r="A549" s="206"/>
      <c r="B549" s="207"/>
      <c r="C549" s="232"/>
      <c r="D549" s="241"/>
      <c r="E549" s="241"/>
      <c r="F549" s="235"/>
      <c r="G549" s="235"/>
      <c r="H549" s="230"/>
      <c r="I549" s="231"/>
      <c r="J549" s="242"/>
      <c r="K549" s="235"/>
      <c r="L549" s="235"/>
      <c r="M549" s="230"/>
      <c r="N549" s="231"/>
      <c r="O549" s="139"/>
      <c r="P549" s="237"/>
      <c r="Q549" s="235"/>
      <c r="R549" s="235"/>
      <c r="S549" s="230"/>
      <c r="T549" s="231"/>
      <c r="U549" s="237"/>
      <c r="V549" s="235"/>
      <c r="W549" s="235"/>
      <c r="X549" s="230"/>
      <c r="Y549" s="225"/>
      <c r="AA549" s="239"/>
      <c r="AB549" s="244"/>
      <c r="AC549" s="235"/>
      <c r="AD549" s="235"/>
      <c r="AE549" s="235"/>
      <c r="AF549" s="235"/>
      <c r="AG549" s="235"/>
      <c r="AH549" s="235"/>
      <c r="AI549" s="235"/>
      <c r="AJ549" s="235"/>
      <c r="AK549" s="235"/>
      <c r="AL549" s="235"/>
      <c r="AM549" s="235"/>
      <c r="AN549" s="235"/>
      <c r="AO549" s="244"/>
      <c r="AP549" s="235"/>
      <c r="AQ549" s="235"/>
      <c r="AR549" s="235"/>
      <c r="AS549" s="235"/>
      <c r="AT549" s="235"/>
      <c r="AU549" s="235"/>
      <c r="AV549" s="235"/>
      <c r="AW549" s="235"/>
      <c r="AX549" s="235"/>
      <c r="AY549" s="235"/>
      <c r="AZ549" s="235"/>
      <c r="BA549" s="235"/>
    </row>
    <row r="550" spans="1:53" s="243" customFormat="1">
      <c r="A550" s="206" t="s">
        <v>1564</v>
      </c>
      <c r="B550" s="207" t="s">
        <v>1565</v>
      </c>
      <c r="C550" s="232" t="s">
        <v>1566</v>
      </c>
      <c r="D550" s="241"/>
      <c r="E550" s="241"/>
      <c r="F550" s="210">
        <v>0</v>
      </c>
      <c r="G550" s="210">
        <v>0</v>
      </c>
      <c r="H550" s="230">
        <v>0</v>
      </c>
      <c r="I550" s="231">
        <v>0</v>
      </c>
      <c r="J550" s="242"/>
      <c r="K550" s="210">
        <v>0</v>
      </c>
      <c r="L550" s="210">
        <v>0</v>
      </c>
      <c r="M550" s="230">
        <v>0</v>
      </c>
      <c r="N550" s="231">
        <v>0</v>
      </c>
      <c r="O550" s="283"/>
      <c r="P550" s="284"/>
      <c r="Q550" s="210">
        <v>0</v>
      </c>
      <c r="R550" s="210">
        <v>0</v>
      </c>
      <c r="S550" s="230">
        <v>0</v>
      </c>
      <c r="T550" s="231">
        <v>0</v>
      </c>
      <c r="U550" s="284"/>
      <c r="V550" s="210">
        <v>0</v>
      </c>
      <c r="W550" s="210">
        <v>0</v>
      </c>
      <c r="X550" s="230">
        <v>0</v>
      </c>
      <c r="Y550" s="225">
        <v>0</v>
      </c>
      <c r="AA550" s="228">
        <v>0</v>
      </c>
      <c r="AB550" s="244"/>
      <c r="AC550" s="210">
        <v>0</v>
      </c>
      <c r="AD550" s="210">
        <v>0</v>
      </c>
      <c r="AE550" s="210">
        <v>0</v>
      </c>
      <c r="AF550" s="210">
        <v>0</v>
      </c>
      <c r="AG550" s="210">
        <v>0</v>
      </c>
      <c r="AH550" s="210">
        <v>0</v>
      </c>
      <c r="AI550" s="210">
        <v>0</v>
      </c>
      <c r="AJ550" s="210">
        <v>0</v>
      </c>
      <c r="AK550" s="210">
        <v>0</v>
      </c>
      <c r="AL550" s="210">
        <v>0</v>
      </c>
      <c r="AM550" s="210">
        <v>0</v>
      </c>
      <c r="AN550" s="210">
        <v>0</v>
      </c>
      <c r="AO550" s="244"/>
      <c r="AP550" s="210">
        <v>0</v>
      </c>
      <c r="AQ550" s="210">
        <v>0</v>
      </c>
      <c r="AR550" s="210">
        <v>0</v>
      </c>
      <c r="AS550" s="210">
        <v>0</v>
      </c>
      <c r="AT550" s="210">
        <v>0</v>
      </c>
      <c r="AU550" s="210">
        <v>0</v>
      </c>
      <c r="AV550" s="210">
        <v>0</v>
      </c>
      <c r="AW550" s="210">
        <v>0</v>
      </c>
      <c r="AX550" s="210">
        <v>0</v>
      </c>
      <c r="AY550" s="210">
        <v>0</v>
      </c>
      <c r="AZ550" s="210">
        <v>0</v>
      </c>
      <c r="BA550" s="210">
        <v>0</v>
      </c>
    </row>
    <row r="551" spans="1:53" s="243" customFormat="1" ht="0.75" customHeight="1" outlineLevel="2">
      <c r="A551" s="206"/>
      <c r="B551" s="207"/>
      <c r="C551" s="232"/>
      <c r="D551" s="241"/>
      <c r="E551" s="241"/>
      <c r="F551" s="210"/>
      <c r="G551" s="210"/>
      <c r="H551" s="230"/>
      <c r="I551" s="231"/>
      <c r="J551" s="242"/>
      <c r="K551" s="210"/>
      <c r="L551" s="210"/>
      <c r="M551" s="230"/>
      <c r="N551" s="231"/>
      <c r="O551" s="283"/>
      <c r="P551" s="284"/>
      <c r="Q551" s="210"/>
      <c r="R551" s="210"/>
      <c r="S551" s="230"/>
      <c r="T551" s="231"/>
      <c r="U551" s="284"/>
      <c r="V551" s="210"/>
      <c r="W551" s="210"/>
      <c r="X551" s="230"/>
      <c r="Y551" s="225"/>
      <c r="AA551" s="228"/>
      <c r="AB551" s="244"/>
      <c r="AC551" s="210"/>
      <c r="AD551" s="210"/>
      <c r="AE551" s="210"/>
      <c r="AF551" s="210"/>
      <c r="AG551" s="210"/>
      <c r="AH551" s="210"/>
      <c r="AI551" s="210"/>
      <c r="AJ551" s="210"/>
      <c r="AK551" s="210"/>
      <c r="AL551" s="210"/>
      <c r="AM551" s="210"/>
      <c r="AN551" s="210"/>
      <c r="AO551" s="244"/>
      <c r="AP551" s="210"/>
      <c r="AQ551" s="210"/>
      <c r="AR551" s="210"/>
      <c r="AS551" s="210"/>
      <c r="AT551" s="210"/>
      <c r="AU551" s="210"/>
      <c r="AV551" s="210"/>
      <c r="AW551" s="210"/>
      <c r="AX551" s="210"/>
      <c r="AY551" s="210"/>
      <c r="AZ551" s="210"/>
      <c r="BA551" s="210"/>
    </row>
    <row r="552" spans="1:53" s="129" customFormat="1" outlineLevel="2">
      <c r="A552" s="129" t="s">
        <v>1567</v>
      </c>
      <c r="B552" s="130" t="s">
        <v>1568</v>
      </c>
      <c r="C552" s="131" t="s">
        <v>1569</v>
      </c>
      <c r="D552" s="132"/>
      <c r="E552" s="133"/>
      <c r="F552" s="134">
        <v>1688.8510000000001</v>
      </c>
      <c r="G552" s="134">
        <v>8984.99</v>
      </c>
      <c r="H552" s="135">
        <v>-7296.1389999999992</v>
      </c>
      <c r="I552" s="136">
        <v>-0.81203640738609606</v>
      </c>
      <c r="J552" s="137"/>
      <c r="K552" s="134">
        <v>5945.6610000000001</v>
      </c>
      <c r="L552" s="134">
        <v>15120.710000000001</v>
      </c>
      <c r="M552" s="135">
        <v>-9175.0490000000009</v>
      </c>
      <c r="N552" s="136">
        <v>-0.60678691675192498</v>
      </c>
      <c r="O552" s="138"/>
      <c r="P552" s="137"/>
      <c r="Q552" s="134">
        <v>5945.6610000000001</v>
      </c>
      <c r="R552" s="134">
        <v>15120.710000000001</v>
      </c>
      <c r="S552" s="135">
        <v>-9175.0490000000009</v>
      </c>
      <c r="T552" s="136">
        <v>-0.60678691675192498</v>
      </c>
      <c r="U552" s="137"/>
      <c r="V552" s="134">
        <v>27952.901000000002</v>
      </c>
      <c r="W552" s="134">
        <v>43577.96</v>
      </c>
      <c r="X552" s="135">
        <v>-15625.058999999997</v>
      </c>
      <c r="Y552" s="136">
        <v>-0.35855416361848969</v>
      </c>
      <c r="Z552" s="139"/>
      <c r="AA552" s="140">
        <v>2659.4500000000003</v>
      </c>
      <c r="AB552" s="141"/>
      <c r="AC552" s="142">
        <v>2644.43</v>
      </c>
      <c r="AD552" s="142">
        <v>3491.29</v>
      </c>
      <c r="AE552" s="142">
        <v>8984.99</v>
      </c>
      <c r="AF552" s="142">
        <v>3894.23</v>
      </c>
      <c r="AG552" s="142">
        <v>3414.91</v>
      </c>
      <c r="AH552" s="142">
        <v>2004.29</v>
      </c>
      <c r="AI552" s="142">
        <v>1965.98</v>
      </c>
      <c r="AJ552" s="142">
        <v>2370.1799999999998</v>
      </c>
      <c r="AK552" s="142">
        <v>1859.14</v>
      </c>
      <c r="AL552" s="142">
        <v>1509.66</v>
      </c>
      <c r="AM552" s="142">
        <v>2596.9700000000003</v>
      </c>
      <c r="AN552" s="142">
        <v>2391.88</v>
      </c>
      <c r="AO552" s="141"/>
      <c r="AP552" s="142">
        <v>1989.77</v>
      </c>
      <c r="AQ552" s="142">
        <v>2267.04</v>
      </c>
      <c r="AR552" s="142">
        <v>1688.8510000000001</v>
      </c>
      <c r="AS552" s="142">
        <v>0</v>
      </c>
      <c r="AT552" s="142">
        <v>0</v>
      </c>
      <c r="AU552" s="142">
        <v>0</v>
      </c>
      <c r="AV552" s="142">
        <v>0</v>
      </c>
      <c r="AW552" s="142">
        <v>0</v>
      </c>
      <c r="AX552" s="142">
        <v>0</v>
      </c>
      <c r="AY552" s="142">
        <v>0</v>
      </c>
      <c r="AZ552" s="142">
        <v>0</v>
      </c>
      <c r="BA552" s="142">
        <v>0</v>
      </c>
    </row>
    <row r="553" spans="1:53" s="129" customFormat="1" outlineLevel="2">
      <c r="A553" s="129" t="s">
        <v>1570</v>
      </c>
      <c r="B553" s="130" t="s">
        <v>1571</v>
      </c>
      <c r="C553" s="131" t="s">
        <v>1572</v>
      </c>
      <c r="D553" s="132"/>
      <c r="E553" s="133"/>
      <c r="F553" s="134">
        <v>47473.36</v>
      </c>
      <c r="G553" s="134">
        <v>-2754.15</v>
      </c>
      <c r="H553" s="135">
        <v>50227.51</v>
      </c>
      <c r="I553" s="136" t="s">
        <v>241</v>
      </c>
      <c r="J553" s="137"/>
      <c r="K553" s="134">
        <v>47473.36</v>
      </c>
      <c r="L553" s="134">
        <v>-135.13</v>
      </c>
      <c r="M553" s="135">
        <v>47608.49</v>
      </c>
      <c r="N553" s="136" t="s">
        <v>241</v>
      </c>
      <c r="O553" s="138"/>
      <c r="P553" s="137"/>
      <c r="Q553" s="134">
        <v>47473.36</v>
      </c>
      <c r="R553" s="134">
        <v>-135.13</v>
      </c>
      <c r="S553" s="135">
        <v>47608.49</v>
      </c>
      <c r="T553" s="136" t="s">
        <v>241</v>
      </c>
      <c r="U553" s="137"/>
      <c r="V553" s="134">
        <v>47726.46</v>
      </c>
      <c r="W553" s="134">
        <v>-53.559999999999988</v>
      </c>
      <c r="X553" s="135">
        <v>47780.02</v>
      </c>
      <c r="Y553" s="136" t="s">
        <v>241</v>
      </c>
      <c r="Z553" s="139"/>
      <c r="AA553" s="140">
        <v>-4016.9500000000003</v>
      </c>
      <c r="AB553" s="141"/>
      <c r="AC553" s="142">
        <v>1624.6000000000001</v>
      </c>
      <c r="AD553" s="142">
        <v>994.42000000000007</v>
      </c>
      <c r="AE553" s="142">
        <v>-2754.15</v>
      </c>
      <c r="AF553" s="142">
        <v>-923.86</v>
      </c>
      <c r="AG553" s="142">
        <v>-2293.98</v>
      </c>
      <c r="AH553" s="142">
        <v>-123.12</v>
      </c>
      <c r="AI553" s="142">
        <v>-4497.59</v>
      </c>
      <c r="AJ553" s="142">
        <v>-2924.2000000000003</v>
      </c>
      <c r="AK553" s="142">
        <v>-5185.9000000000005</v>
      </c>
      <c r="AL553" s="142">
        <v>-8456.08</v>
      </c>
      <c r="AM553" s="142">
        <v>24600.82</v>
      </c>
      <c r="AN553" s="142">
        <v>57.01</v>
      </c>
      <c r="AO553" s="141"/>
      <c r="AP553" s="142">
        <v>0</v>
      </c>
      <c r="AQ553" s="142">
        <v>0</v>
      </c>
      <c r="AR553" s="142">
        <v>47473.36</v>
      </c>
      <c r="AS553" s="142">
        <v>90039.040000000008</v>
      </c>
      <c r="AT553" s="142">
        <v>0</v>
      </c>
      <c r="AU553" s="142">
        <v>0</v>
      </c>
      <c r="AV553" s="142">
        <v>0</v>
      </c>
      <c r="AW553" s="142">
        <v>0</v>
      </c>
      <c r="AX553" s="142">
        <v>0</v>
      </c>
      <c r="AY553" s="142">
        <v>0</v>
      </c>
      <c r="AZ553" s="142">
        <v>0</v>
      </c>
      <c r="BA553" s="142">
        <v>0</v>
      </c>
    </row>
    <row r="554" spans="1:53" s="243" customFormat="1">
      <c r="A554" s="206" t="s">
        <v>1573</v>
      </c>
      <c r="B554" s="207" t="s">
        <v>1574</v>
      </c>
      <c r="C554" s="232" t="s">
        <v>1575</v>
      </c>
      <c r="D554" s="241"/>
      <c r="E554" s="241"/>
      <c r="F554" s="210">
        <v>49162.211000000003</v>
      </c>
      <c r="G554" s="210">
        <v>6230.84</v>
      </c>
      <c r="H554" s="230">
        <v>42931.370999999999</v>
      </c>
      <c r="I554" s="231">
        <v>6.8901417786365879</v>
      </c>
      <c r="J554" s="242"/>
      <c r="K554" s="210">
        <v>53419.021000000001</v>
      </c>
      <c r="L554" s="210">
        <v>14985.580000000002</v>
      </c>
      <c r="M554" s="230">
        <v>38433.440999999999</v>
      </c>
      <c r="N554" s="231">
        <v>2.5646949267228893</v>
      </c>
      <c r="O554" s="283"/>
      <c r="P554" s="284"/>
      <c r="Q554" s="210">
        <v>53419.021000000001</v>
      </c>
      <c r="R554" s="210">
        <v>14985.580000000002</v>
      </c>
      <c r="S554" s="230">
        <v>38433.440999999999</v>
      </c>
      <c r="T554" s="231">
        <v>2.5646949267228893</v>
      </c>
      <c r="U554" s="284"/>
      <c r="V554" s="210">
        <v>75679.361000000004</v>
      </c>
      <c r="W554" s="210">
        <v>43524.4</v>
      </c>
      <c r="X554" s="230">
        <v>32154.961000000003</v>
      </c>
      <c r="Y554" s="225">
        <v>0.73878010954774798</v>
      </c>
      <c r="AA554" s="228">
        <v>-1357.5</v>
      </c>
      <c r="AB554" s="244"/>
      <c r="AC554" s="210">
        <v>4269.03</v>
      </c>
      <c r="AD554" s="210">
        <v>4485.71</v>
      </c>
      <c r="AE554" s="210">
        <v>6230.84</v>
      </c>
      <c r="AF554" s="210">
        <v>2970.37</v>
      </c>
      <c r="AG554" s="210">
        <v>1120.9299999999998</v>
      </c>
      <c r="AH554" s="210">
        <v>1881.17</v>
      </c>
      <c r="AI554" s="210">
        <v>-2531.61</v>
      </c>
      <c r="AJ554" s="210">
        <v>-554.02000000000044</v>
      </c>
      <c r="AK554" s="210">
        <v>-3326.76</v>
      </c>
      <c r="AL554" s="210">
        <v>-6946.42</v>
      </c>
      <c r="AM554" s="210">
        <v>27197.79</v>
      </c>
      <c r="AN554" s="210">
        <v>2448.8900000000003</v>
      </c>
      <c r="AO554" s="244"/>
      <c r="AP554" s="210">
        <v>1989.77</v>
      </c>
      <c r="AQ554" s="210">
        <v>2267.04</v>
      </c>
      <c r="AR554" s="210">
        <v>49162.211000000003</v>
      </c>
      <c r="AS554" s="210">
        <v>90039.040000000008</v>
      </c>
      <c r="AT554" s="210">
        <v>0</v>
      </c>
      <c r="AU554" s="210">
        <v>0</v>
      </c>
      <c r="AV554" s="210">
        <v>0</v>
      </c>
      <c r="AW554" s="210">
        <v>0</v>
      </c>
      <c r="AX554" s="210">
        <v>0</v>
      </c>
      <c r="AY554" s="210">
        <v>0</v>
      </c>
      <c r="AZ554" s="210">
        <v>0</v>
      </c>
      <c r="BA554" s="210">
        <v>0</v>
      </c>
    </row>
    <row r="555" spans="1:53" s="243" customFormat="1" ht="0.75" customHeight="1" outlineLevel="2">
      <c r="A555" s="206"/>
      <c r="B555" s="207"/>
      <c r="C555" s="232"/>
      <c r="D555" s="241"/>
      <c r="E555" s="241"/>
      <c r="F555" s="210"/>
      <c r="G555" s="210"/>
      <c r="H555" s="230"/>
      <c r="I555" s="231"/>
      <c r="J555" s="242"/>
      <c r="K555" s="210"/>
      <c r="L555" s="210"/>
      <c r="M555" s="230"/>
      <c r="N555" s="231"/>
      <c r="O555" s="283"/>
      <c r="P555" s="284"/>
      <c r="Q555" s="210"/>
      <c r="R555" s="210"/>
      <c r="S555" s="230"/>
      <c r="T555" s="231"/>
      <c r="U555" s="284"/>
      <c r="V555" s="210"/>
      <c r="W555" s="210"/>
      <c r="X555" s="230"/>
      <c r="Y555" s="225"/>
      <c r="AA555" s="228"/>
      <c r="AB555" s="244"/>
      <c r="AC555" s="210"/>
      <c r="AD555" s="210"/>
      <c r="AE555" s="210"/>
      <c r="AF555" s="210"/>
      <c r="AG555" s="210"/>
      <c r="AH555" s="210"/>
      <c r="AI555" s="210"/>
      <c r="AJ555" s="210"/>
      <c r="AK555" s="210"/>
      <c r="AL555" s="210"/>
      <c r="AM555" s="210"/>
      <c r="AN555" s="210"/>
      <c r="AO555" s="244"/>
      <c r="AP555" s="210"/>
      <c r="AQ555" s="210"/>
      <c r="AR555" s="210"/>
      <c r="AS555" s="210"/>
      <c r="AT555" s="210"/>
      <c r="AU555" s="210"/>
      <c r="AV555" s="210"/>
      <c r="AW555" s="210"/>
      <c r="AX555" s="210"/>
      <c r="AY555" s="210"/>
      <c r="AZ555" s="210"/>
      <c r="BA555" s="210"/>
    </row>
    <row r="556" spans="1:53" s="129" customFormat="1" outlineLevel="2">
      <c r="A556" s="129" t="s">
        <v>1576</v>
      </c>
      <c r="B556" s="130" t="s">
        <v>1577</v>
      </c>
      <c r="C556" s="131" t="s">
        <v>1578</v>
      </c>
      <c r="D556" s="132"/>
      <c r="E556" s="133"/>
      <c r="F556" s="134">
        <v>-4638.51</v>
      </c>
      <c r="G556" s="134">
        <v>-78289.5</v>
      </c>
      <c r="H556" s="135">
        <v>73650.990000000005</v>
      </c>
      <c r="I556" s="136">
        <v>0.94075182495736986</v>
      </c>
      <c r="J556" s="137"/>
      <c r="K556" s="134">
        <v>-22758.81</v>
      </c>
      <c r="L556" s="134">
        <v>259239</v>
      </c>
      <c r="M556" s="135">
        <v>-281997.81</v>
      </c>
      <c r="N556" s="136">
        <v>-1.0877908416557693</v>
      </c>
      <c r="O556" s="138"/>
      <c r="P556" s="137"/>
      <c r="Q556" s="134">
        <v>-22758.81</v>
      </c>
      <c r="R556" s="134">
        <v>259239</v>
      </c>
      <c r="S556" s="135">
        <v>-281997.81</v>
      </c>
      <c r="T556" s="136">
        <v>-1.0877908416557693</v>
      </c>
      <c r="U556" s="137"/>
      <c r="V556" s="134">
        <v>947523.80999999994</v>
      </c>
      <c r="W556" s="134">
        <v>1860376.49</v>
      </c>
      <c r="X556" s="135">
        <v>-912852.68</v>
      </c>
      <c r="Y556" s="136">
        <v>-0.4906816899196571</v>
      </c>
      <c r="Z556" s="139"/>
      <c r="AA556" s="140">
        <v>231414.59</v>
      </c>
      <c r="AB556" s="141"/>
      <c r="AC556" s="142">
        <v>166074.1</v>
      </c>
      <c r="AD556" s="142">
        <v>171454.4</v>
      </c>
      <c r="AE556" s="142">
        <v>-78289.5</v>
      </c>
      <c r="AF556" s="142">
        <v>180250</v>
      </c>
      <c r="AG556" s="142">
        <v>212697.06</v>
      </c>
      <c r="AH556" s="142">
        <v>194843.08000000002</v>
      </c>
      <c r="AI556" s="142">
        <v>137229.76999999999</v>
      </c>
      <c r="AJ556" s="142">
        <v>4190.41</v>
      </c>
      <c r="AK556" s="142">
        <v>115869.53</v>
      </c>
      <c r="AL556" s="142">
        <v>104337.96</v>
      </c>
      <c r="AM556" s="142">
        <v>39293.24</v>
      </c>
      <c r="AN556" s="142">
        <v>-18428.43</v>
      </c>
      <c r="AO556" s="141"/>
      <c r="AP556" s="142">
        <v>-12733.59</v>
      </c>
      <c r="AQ556" s="142">
        <v>-5386.71</v>
      </c>
      <c r="AR556" s="142">
        <v>-4638.51</v>
      </c>
      <c r="AS556" s="142">
        <v>0</v>
      </c>
      <c r="AT556" s="142">
        <v>0</v>
      </c>
      <c r="AU556" s="142">
        <v>0</v>
      </c>
      <c r="AV556" s="142">
        <v>0</v>
      </c>
      <c r="AW556" s="142">
        <v>0</v>
      </c>
      <c r="AX556" s="142">
        <v>0</v>
      </c>
      <c r="AY556" s="142">
        <v>0</v>
      </c>
      <c r="AZ556" s="142">
        <v>0</v>
      </c>
      <c r="BA556" s="142">
        <v>0</v>
      </c>
    </row>
    <row r="557" spans="1:53" s="243" customFormat="1">
      <c r="A557" s="206" t="s">
        <v>1579</v>
      </c>
      <c r="B557" s="207" t="s">
        <v>1580</v>
      </c>
      <c r="C557" s="232" t="s">
        <v>1581</v>
      </c>
      <c r="D557" s="241"/>
      <c r="E557" s="241"/>
      <c r="F557" s="210">
        <v>-4638.51</v>
      </c>
      <c r="G557" s="210">
        <v>-78289.5</v>
      </c>
      <c r="H557" s="230">
        <v>73650.990000000005</v>
      </c>
      <c r="I557" s="231">
        <v>0.94075182495736986</v>
      </c>
      <c r="J557" s="242"/>
      <c r="K557" s="210">
        <v>-22758.81</v>
      </c>
      <c r="L557" s="210">
        <v>259239</v>
      </c>
      <c r="M557" s="230">
        <v>-281997.81</v>
      </c>
      <c r="N557" s="231">
        <v>-1.0877908416557693</v>
      </c>
      <c r="O557" s="283"/>
      <c r="P557" s="284"/>
      <c r="Q557" s="210">
        <v>-22758.81</v>
      </c>
      <c r="R557" s="210">
        <v>259239</v>
      </c>
      <c r="S557" s="230">
        <v>-281997.81</v>
      </c>
      <c r="T557" s="231">
        <v>-1.0877908416557693</v>
      </c>
      <c r="U557" s="284"/>
      <c r="V557" s="210">
        <v>947523.80999999994</v>
      </c>
      <c r="W557" s="210">
        <v>1860376.49</v>
      </c>
      <c r="X557" s="230">
        <v>-912852.68</v>
      </c>
      <c r="Y557" s="225">
        <v>-0.4906816899196571</v>
      </c>
      <c r="AA557" s="228">
        <v>231414.59</v>
      </c>
      <c r="AB557" s="244"/>
      <c r="AC557" s="210">
        <v>166074.1</v>
      </c>
      <c r="AD557" s="210">
        <v>171454.4</v>
      </c>
      <c r="AE557" s="210">
        <v>-78289.5</v>
      </c>
      <c r="AF557" s="210">
        <v>180250</v>
      </c>
      <c r="AG557" s="210">
        <v>212697.06</v>
      </c>
      <c r="AH557" s="210">
        <v>194843.08000000002</v>
      </c>
      <c r="AI557" s="210">
        <v>137229.76999999999</v>
      </c>
      <c r="AJ557" s="210">
        <v>4190.41</v>
      </c>
      <c r="AK557" s="210">
        <v>115869.53</v>
      </c>
      <c r="AL557" s="210">
        <v>104337.96</v>
      </c>
      <c r="AM557" s="210">
        <v>39293.24</v>
      </c>
      <c r="AN557" s="210">
        <v>-18428.43</v>
      </c>
      <c r="AO557" s="244"/>
      <c r="AP557" s="210">
        <v>-12733.59</v>
      </c>
      <c r="AQ557" s="210">
        <v>-5386.71</v>
      </c>
      <c r="AR557" s="210">
        <v>-4638.51</v>
      </c>
      <c r="AS557" s="210">
        <v>0</v>
      </c>
      <c r="AT557" s="210">
        <v>0</v>
      </c>
      <c r="AU557" s="210">
        <v>0</v>
      </c>
      <c r="AV557" s="210">
        <v>0</v>
      </c>
      <c r="AW557" s="210">
        <v>0</v>
      </c>
      <c r="AX557" s="210">
        <v>0</v>
      </c>
      <c r="AY557" s="210">
        <v>0</v>
      </c>
      <c r="AZ557" s="210">
        <v>0</v>
      </c>
      <c r="BA557" s="210">
        <v>0</v>
      </c>
    </row>
    <row r="558" spans="1:53" s="243" customFormat="1" ht="0.75" customHeight="1" outlineLevel="2">
      <c r="A558" s="206"/>
      <c r="B558" s="207"/>
      <c r="C558" s="232"/>
      <c r="D558" s="241"/>
      <c r="E558" s="241"/>
      <c r="F558" s="210"/>
      <c r="G558" s="210"/>
      <c r="H558" s="230"/>
      <c r="I558" s="231"/>
      <c r="J558" s="242"/>
      <c r="K558" s="210"/>
      <c r="L558" s="210"/>
      <c r="M558" s="230"/>
      <c r="N558" s="231"/>
      <c r="O558" s="283"/>
      <c r="P558" s="284"/>
      <c r="Q558" s="210"/>
      <c r="R558" s="210"/>
      <c r="S558" s="230"/>
      <c r="T558" s="231"/>
      <c r="U558" s="284"/>
      <c r="V558" s="210"/>
      <c r="W558" s="210"/>
      <c r="X558" s="230"/>
      <c r="Y558" s="225"/>
      <c r="AA558" s="228"/>
      <c r="AB558" s="244"/>
      <c r="AC558" s="210"/>
      <c r="AD558" s="210"/>
      <c r="AE558" s="210"/>
      <c r="AF558" s="210"/>
      <c r="AG558" s="210"/>
      <c r="AH558" s="210"/>
      <c r="AI558" s="210"/>
      <c r="AJ558" s="210"/>
      <c r="AK558" s="210"/>
      <c r="AL558" s="210"/>
      <c r="AM558" s="210"/>
      <c r="AN558" s="210"/>
      <c r="AO558" s="244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  <c r="BA558" s="210"/>
    </row>
    <row r="559" spans="1:53" s="129" customFormat="1" outlineLevel="2">
      <c r="A559" s="129" t="s">
        <v>1582</v>
      </c>
      <c r="B559" s="130" t="s">
        <v>1583</v>
      </c>
      <c r="C559" s="131" t="s">
        <v>1584</v>
      </c>
      <c r="D559" s="132"/>
      <c r="E559" s="133"/>
      <c r="F559" s="134">
        <v>69.37</v>
      </c>
      <c r="G559" s="134">
        <v>73.98</v>
      </c>
      <c r="H559" s="135">
        <v>-4.6099999999999994</v>
      </c>
      <c r="I559" s="136">
        <v>-6.231413895647471E-2</v>
      </c>
      <c r="J559" s="137"/>
      <c r="K559" s="134">
        <v>312.84000000000003</v>
      </c>
      <c r="L559" s="134">
        <v>358.48</v>
      </c>
      <c r="M559" s="135">
        <v>-45.639999999999986</v>
      </c>
      <c r="N559" s="136">
        <v>-0.1273153313992412</v>
      </c>
      <c r="O559" s="138"/>
      <c r="P559" s="137"/>
      <c r="Q559" s="134">
        <v>312.84000000000003</v>
      </c>
      <c r="R559" s="134">
        <v>358.48</v>
      </c>
      <c r="S559" s="135">
        <v>-45.639999999999986</v>
      </c>
      <c r="T559" s="136">
        <v>-0.1273153313992412</v>
      </c>
      <c r="U559" s="137"/>
      <c r="V559" s="134">
        <v>4227.2700000000004</v>
      </c>
      <c r="W559" s="134">
        <v>1507.05</v>
      </c>
      <c r="X559" s="135">
        <v>2720.2200000000003</v>
      </c>
      <c r="Y559" s="136">
        <v>1.8049965163730468</v>
      </c>
      <c r="Z559" s="139"/>
      <c r="AA559" s="140">
        <v>73.460000000000008</v>
      </c>
      <c r="AB559" s="141"/>
      <c r="AC559" s="142">
        <v>74.89</v>
      </c>
      <c r="AD559" s="142">
        <v>209.61</v>
      </c>
      <c r="AE559" s="142">
        <v>73.98</v>
      </c>
      <c r="AF559" s="142">
        <v>199.14000000000001</v>
      </c>
      <c r="AG559" s="142">
        <v>73.5</v>
      </c>
      <c r="AH559" s="142">
        <v>173.47</v>
      </c>
      <c r="AI559" s="142">
        <v>73.850000000000009</v>
      </c>
      <c r="AJ559" s="142">
        <v>73.05</v>
      </c>
      <c r="AK559" s="142">
        <v>73.150000000000006</v>
      </c>
      <c r="AL559" s="142">
        <v>3101.37</v>
      </c>
      <c r="AM559" s="142">
        <v>73.41</v>
      </c>
      <c r="AN559" s="142">
        <v>73.489999999999995</v>
      </c>
      <c r="AO559" s="141"/>
      <c r="AP559" s="142">
        <v>-100</v>
      </c>
      <c r="AQ559" s="142">
        <v>343.47</v>
      </c>
      <c r="AR559" s="142">
        <v>69.37</v>
      </c>
      <c r="AS559" s="142">
        <v>0</v>
      </c>
      <c r="AT559" s="142">
        <v>0</v>
      </c>
      <c r="AU559" s="142">
        <v>0</v>
      </c>
      <c r="AV559" s="142">
        <v>0</v>
      </c>
      <c r="AW559" s="142">
        <v>0</v>
      </c>
      <c r="AX559" s="142">
        <v>0</v>
      </c>
      <c r="AY559" s="142">
        <v>0</v>
      </c>
      <c r="AZ559" s="142">
        <v>0</v>
      </c>
      <c r="BA559" s="142">
        <v>0</v>
      </c>
    </row>
    <row r="560" spans="1:53" s="129" customFormat="1" outlineLevel="2">
      <c r="A560" s="129" t="s">
        <v>1585</v>
      </c>
      <c r="B560" s="130" t="s">
        <v>1586</v>
      </c>
      <c r="C560" s="131" t="s">
        <v>1587</v>
      </c>
      <c r="D560" s="132"/>
      <c r="E560" s="133"/>
      <c r="F560" s="134">
        <v>22715.29</v>
      </c>
      <c r="G560" s="134">
        <v>0</v>
      </c>
      <c r="H560" s="135">
        <v>22715.29</v>
      </c>
      <c r="I560" s="136" t="s">
        <v>241</v>
      </c>
      <c r="J560" s="137"/>
      <c r="K560" s="134">
        <v>73410.66</v>
      </c>
      <c r="L560" s="134">
        <v>0</v>
      </c>
      <c r="M560" s="135">
        <v>73410.66</v>
      </c>
      <c r="N560" s="136" t="s">
        <v>241</v>
      </c>
      <c r="O560" s="138"/>
      <c r="P560" s="137"/>
      <c r="Q560" s="134">
        <v>73410.66</v>
      </c>
      <c r="R560" s="134">
        <v>0</v>
      </c>
      <c r="S560" s="135">
        <v>73410.66</v>
      </c>
      <c r="T560" s="136" t="s">
        <v>241</v>
      </c>
      <c r="U560" s="137"/>
      <c r="V560" s="134">
        <v>395067.20999999996</v>
      </c>
      <c r="W560" s="134">
        <v>71980.58</v>
      </c>
      <c r="X560" s="135">
        <v>323086.62999999995</v>
      </c>
      <c r="Y560" s="136">
        <v>4.4885249604823958</v>
      </c>
      <c r="Z560" s="139"/>
      <c r="AA560" s="140">
        <v>0</v>
      </c>
      <c r="AB560" s="141"/>
      <c r="AC560" s="142">
        <v>0</v>
      </c>
      <c r="AD560" s="142">
        <v>0</v>
      </c>
      <c r="AE560" s="142">
        <v>0</v>
      </c>
      <c r="AF560" s="142">
        <v>0</v>
      </c>
      <c r="AG560" s="142">
        <v>0</v>
      </c>
      <c r="AH560" s="142">
        <v>862.36</v>
      </c>
      <c r="AI560" s="142">
        <v>5465.7300000000005</v>
      </c>
      <c r="AJ560" s="142">
        <v>20372.310000000001</v>
      </c>
      <c r="AK560" s="142">
        <v>53939.99</v>
      </c>
      <c r="AL560" s="142">
        <v>149031.72</v>
      </c>
      <c r="AM560" s="142">
        <v>25038.959999999999</v>
      </c>
      <c r="AN560" s="142">
        <v>66945.48</v>
      </c>
      <c r="AO560" s="141"/>
      <c r="AP560" s="142">
        <v>50695.37</v>
      </c>
      <c r="AQ560" s="142">
        <v>0</v>
      </c>
      <c r="AR560" s="142">
        <v>22715.29</v>
      </c>
      <c r="AS560" s="142">
        <v>0</v>
      </c>
      <c r="AT560" s="142">
        <v>0</v>
      </c>
      <c r="AU560" s="142">
        <v>0</v>
      </c>
      <c r="AV560" s="142">
        <v>0</v>
      </c>
      <c r="AW560" s="142">
        <v>0</v>
      </c>
      <c r="AX560" s="142">
        <v>0</v>
      </c>
      <c r="AY560" s="142">
        <v>0</v>
      </c>
      <c r="AZ560" s="142">
        <v>0</v>
      </c>
      <c r="BA560" s="142">
        <v>0</v>
      </c>
    </row>
    <row r="561" spans="1:53" s="129" customFormat="1" outlineLevel="2">
      <c r="A561" s="129" t="s">
        <v>1588</v>
      </c>
      <c r="B561" s="130" t="s">
        <v>1589</v>
      </c>
      <c r="C561" s="131" t="s">
        <v>1590</v>
      </c>
      <c r="D561" s="132"/>
      <c r="E561" s="133"/>
      <c r="F561" s="134">
        <v>1985.92</v>
      </c>
      <c r="G561" s="134">
        <v>36066.080000000002</v>
      </c>
      <c r="H561" s="135">
        <v>-34080.160000000003</v>
      </c>
      <c r="I561" s="136">
        <v>-0.94493662743497497</v>
      </c>
      <c r="J561" s="137"/>
      <c r="K561" s="134">
        <v>5968.58</v>
      </c>
      <c r="L561" s="134">
        <v>108165.3</v>
      </c>
      <c r="M561" s="135">
        <v>-102196.72</v>
      </c>
      <c r="N561" s="136">
        <v>-0.94481982669118469</v>
      </c>
      <c r="O561" s="138"/>
      <c r="P561" s="137"/>
      <c r="Q561" s="134">
        <v>5968.58</v>
      </c>
      <c r="R561" s="134">
        <v>108165.3</v>
      </c>
      <c r="S561" s="135">
        <v>-102196.72</v>
      </c>
      <c r="T561" s="136">
        <v>-0.94481982669118469</v>
      </c>
      <c r="U561" s="137"/>
      <c r="V561" s="134">
        <v>59839.79</v>
      </c>
      <c r="W561" s="134">
        <v>432577.81</v>
      </c>
      <c r="X561" s="135">
        <v>-372738.02</v>
      </c>
      <c r="Y561" s="136">
        <v>-0.86166699119402357</v>
      </c>
      <c r="Z561" s="139"/>
      <c r="AA561" s="140">
        <v>36049.61</v>
      </c>
      <c r="AB561" s="141"/>
      <c r="AC561" s="142">
        <v>36049.61</v>
      </c>
      <c r="AD561" s="142">
        <v>36049.61</v>
      </c>
      <c r="AE561" s="142">
        <v>36066.080000000002</v>
      </c>
      <c r="AF561" s="142">
        <v>37994.959999999999</v>
      </c>
      <c r="AG561" s="142">
        <v>1918.45</v>
      </c>
      <c r="AH561" s="142">
        <v>2043.99</v>
      </c>
      <c r="AI561" s="142">
        <v>1981.72</v>
      </c>
      <c r="AJ561" s="142">
        <v>1999.69</v>
      </c>
      <c r="AK561" s="142">
        <v>1983.22</v>
      </c>
      <c r="AL561" s="142">
        <v>1983.22</v>
      </c>
      <c r="AM561" s="142">
        <v>1985.04</v>
      </c>
      <c r="AN561" s="142">
        <v>1980.92</v>
      </c>
      <c r="AO561" s="141"/>
      <c r="AP561" s="142">
        <v>1997.74</v>
      </c>
      <c r="AQ561" s="142">
        <v>1984.92</v>
      </c>
      <c r="AR561" s="142">
        <v>1985.92</v>
      </c>
      <c r="AS561" s="142">
        <v>0</v>
      </c>
      <c r="AT561" s="142">
        <v>0</v>
      </c>
      <c r="AU561" s="142">
        <v>0</v>
      </c>
      <c r="AV561" s="142">
        <v>0</v>
      </c>
      <c r="AW561" s="142">
        <v>0</v>
      </c>
      <c r="AX561" s="142">
        <v>0</v>
      </c>
      <c r="AY561" s="142">
        <v>0</v>
      </c>
      <c r="AZ561" s="142">
        <v>0</v>
      </c>
      <c r="BA561" s="142">
        <v>0</v>
      </c>
    </row>
    <row r="562" spans="1:53" s="129" customFormat="1" outlineLevel="2">
      <c r="A562" s="129" t="s">
        <v>1591</v>
      </c>
      <c r="B562" s="130" t="s">
        <v>1592</v>
      </c>
      <c r="C562" s="131" t="s">
        <v>1593</v>
      </c>
      <c r="D562" s="132"/>
      <c r="E562" s="133"/>
      <c r="F562" s="134">
        <v>-98.44</v>
      </c>
      <c r="G562" s="134">
        <v>789.39</v>
      </c>
      <c r="H562" s="135">
        <v>-887.82999999999993</v>
      </c>
      <c r="I562" s="136">
        <v>-1.1247038852785061</v>
      </c>
      <c r="J562" s="137"/>
      <c r="K562" s="134">
        <v>119.45</v>
      </c>
      <c r="L562" s="134">
        <v>-210.38</v>
      </c>
      <c r="M562" s="135">
        <v>329.83</v>
      </c>
      <c r="N562" s="136">
        <v>1.5677821085654529</v>
      </c>
      <c r="O562" s="138"/>
      <c r="P562" s="137"/>
      <c r="Q562" s="134">
        <v>119.45</v>
      </c>
      <c r="R562" s="134">
        <v>-210.38</v>
      </c>
      <c r="S562" s="135">
        <v>329.83</v>
      </c>
      <c r="T562" s="136">
        <v>1.5677821085654529</v>
      </c>
      <c r="U562" s="137"/>
      <c r="V562" s="134">
        <v>-426.36000000000007</v>
      </c>
      <c r="W562" s="134">
        <v>-5315.9800000000005</v>
      </c>
      <c r="X562" s="135">
        <v>4889.6200000000008</v>
      </c>
      <c r="Y562" s="136">
        <v>0.91979653798547034</v>
      </c>
      <c r="Z562" s="139"/>
      <c r="AA562" s="140">
        <v>-3012.1</v>
      </c>
      <c r="AB562" s="141"/>
      <c r="AC562" s="142">
        <v>-985.78</v>
      </c>
      <c r="AD562" s="142">
        <v>-13.99</v>
      </c>
      <c r="AE562" s="142">
        <v>789.39</v>
      </c>
      <c r="AF562" s="142">
        <v>-175.65</v>
      </c>
      <c r="AG562" s="142">
        <v>-165.61</v>
      </c>
      <c r="AH562" s="142">
        <v>-35.04</v>
      </c>
      <c r="AI562" s="142">
        <v>-529.24</v>
      </c>
      <c r="AJ562" s="142">
        <v>623.89</v>
      </c>
      <c r="AK562" s="142">
        <v>-99.240000000000009</v>
      </c>
      <c r="AL562" s="142">
        <v>-219.05</v>
      </c>
      <c r="AM562" s="142">
        <v>33.64</v>
      </c>
      <c r="AN562" s="142">
        <v>20.490000000000002</v>
      </c>
      <c r="AO562" s="141"/>
      <c r="AP562" s="142">
        <v>252.33</v>
      </c>
      <c r="AQ562" s="142">
        <v>-34.44</v>
      </c>
      <c r="AR562" s="142">
        <v>-98.44</v>
      </c>
      <c r="AS562" s="142">
        <v>0</v>
      </c>
      <c r="AT562" s="142">
        <v>0</v>
      </c>
      <c r="AU562" s="142">
        <v>0</v>
      </c>
      <c r="AV562" s="142">
        <v>0</v>
      </c>
      <c r="AW562" s="142">
        <v>0</v>
      </c>
      <c r="AX562" s="142">
        <v>0</v>
      </c>
      <c r="AY562" s="142">
        <v>0</v>
      </c>
      <c r="AZ562" s="142">
        <v>0</v>
      </c>
      <c r="BA562" s="142">
        <v>0</v>
      </c>
    </row>
    <row r="563" spans="1:53" s="129" customFormat="1" outlineLevel="2">
      <c r="A563" s="129" t="s">
        <v>1594</v>
      </c>
      <c r="B563" s="130" t="s">
        <v>1595</v>
      </c>
      <c r="C563" s="131" t="s">
        <v>1596</v>
      </c>
      <c r="D563" s="132"/>
      <c r="E563" s="133"/>
      <c r="F563" s="134">
        <v>-1782.4</v>
      </c>
      <c r="G563" s="134">
        <v>0</v>
      </c>
      <c r="H563" s="135">
        <v>-1782.4</v>
      </c>
      <c r="I563" s="136" t="s">
        <v>241</v>
      </c>
      <c r="J563" s="137"/>
      <c r="K563" s="134">
        <v>470080.33</v>
      </c>
      <c r="L563" s="134">
        <v>0</v>
      </c>
      <c r="M563" s="135">
        <v>470080.33</v>
      </c>
      <c r="N563" s="136" t="s">
        <v>241</v>
      </c>
      <c r="O563" s="138"/>
      <c r="P563" s="137"/>
      <c r="Q563" s="134">
        <v>470080.33</v>
      </c>
      <c r="R563" s="134">
        <v>0</v>
      </c>
      <c r="S563" s="135">
        <v>470080.33</v>
      </c>
      <c r="T563" s="136" t="s">
        <v>241</v>
      </c>
      <c r="U563" s="137"/>
      <c r="V563" s="134">
        <v>-127659.23000000004</v>
      </c>
      <c r="W563" s="134">
        <v>27741.09</v>
      </c>
      <c r="X563" s="135">
        <v>-155400.32000000004</v>
      </c>
      <c r="Y563" s="136">
        <v>-5.6018101667958984</v>
      </c>
      <c r="Z563" s="139"/>
      <c r="AA563" s="140">
        <v>-177.37</v>
      </c>
      <c r="AB563" s="141"/>
      <c r="AC563" s="142">
        <v>0</v>
      </c>
      <c r="AD563" s="142">
        <v>0</v>
      </c>
      <c r="AE563" s="142">
        <v>0</v>
      </c>
      <c r="AF563" s="142">
        <v>0</v>
      </c>
      <c r="AG563" s="142">
        <v>0</v>
      </c>
      <c r="AH563" s="142">
        <v>-311.56</v>
      </c>
      <c r="AI563" s="142">
        <v>0</v>
      </c>
      <c r="AJ563" s="142">
        <v>0</v>
      </c>
      <c r="AK563" s="142">
        <v>0</v>
      </c>
      <c r="AL563" s="142">
        <v>0</v>
      </c>
      <c r="AM563" s="142">
        <v>0</v>
      </c>
      <c r="AN563" s="142">
        <v>-597428</v>
      </c>
      <c r="AO563" s="141"/>
      <c r="AP563" s="142">
        <v>471862.73</v>
      </c>
      <c r="AQ563" s="142">
        <v>0</v>
      </c>
      <c r="AR563" s="142">
        <v>-1782.4</v>
      </c>
      <c r="AS563" s="142">
        <v>0</v>
      </c>
      <c r="AT563" s="142">
        <v>0</v>
      </c>
      <c r="AU563" s="142">
        <v>0</v>
      </c>
      <c r="AV563" s="142">
        <v>0</v>
      </c>
      <c r="AW563" s="142">
        <v>0</v>
      </c>
      <c r="AX563" s="142">
        <v>0</v>
      </c>
      <c r="AY563" s="142">
        <v>0</v>
      </c>
      <c r="AZ563" s="142">
        <v>0</v>
      </c>
      <c r="BA563" s="142">
        <v>0</v>
      </c>
    </row>
    <row r="564" spans="1:53" s="129" customFormat="1" outlineLevel="2">
      <c r="A564" s="129" t="s">
        <v>1597</v>
      </c>
      <c r="B564" s="130" t="s">
        <v>1598</v>
      </c>
      <c r="C564" s="131" t="s">
        <v>1599</v>
      </c>
      <c r="D564" s="132"/>
      <c r="E564" s="133"/>
      <c r="F564" s="134">
        <v>0</v>
      </c>
      <c r="G564" s="134">
        <v>784.18000000000006</v>
      </c>
      <c r="H564" s="135">
        <v>-784.18000000000006</v>
      </c>
      <c r="I564" s="136" t="s">
        <v>241</v>
      </c>
      <c r="J564" s="137"/>
      <c r="K564" s="134">
        <v>0</v>
      </c>
      <c r="L564" s="134">
        <v>2579.0100000000002</v>
      </c>
      <c r="M564" s="135">
        <v>-2579.0100000000002</v>
      </c>
      <c r="N564" s="136" t="s">
        <v>241</v>
      </c>
      <c r="O564" s="138"/>
      <c r="P564" s="137"/>
      <c r="Q564" s="134">
        <v>0</v>
      </c>
      <c r="R564" s="134">
        <v>2579.0100000000002</v>
      </c>
      <c r="S564" s="135">
        <v>-2579.0100000000002</v>
      </c>
      <c r="T564" s="136" t="s">
        <v>241</v>
      </c>
      <c r="U564" s="137"/>
      <c r="V564" s="134">
        <v>3570.78</v>
      </c>
      <c r="W564" s="134">
        <v>14297.390000000001</v>
      </c>
      <c r="X564" s="135">
        <v>-10726.61</v>
      </c>
      <c r="Y564" s="136">
        <v>-0.75024952106643239</v>
      </c>
      <c r="Z564" s="139"/>
      <c r="AA564" s="140">
        <v>1009.6800000000001</v>
      </c>
      <c r="AB564" s="141"/>
      <c r="AC564" s="142">
        <v>935</v>
      </c>
      <c r="AD564" s="142">
        <v>859.83</v>
      </c>
      <c r="AE564" s="142">
        <v>784.18000000000006</v>
      </c>
      <c r="AF564" s="142">
        <v>708.03</v>
      </c>
      <c r="AG564" s="142">
        <v>631.39</v>
      </c>
      <c r="AH564" s="142">
        <v>0</v>
      </c>
      <c r="AI564" s="142">
        <v>1030.8399999999999</v>
      </c>
      <c r="AJ564" s="142">
        <v>398.45</v>
      </c>
      <c r="AK564" s="142">
        <v>319.79000000000002</v>
      </c>
      <c r="AL564" s="142">
        <v>240.62</v>
      </c>
      <c r="AM564" s="142">
        <v>160.93</v>
      </c>
      <c r="AN564" s="142">
        <v>80.73</v>
      </c>
      <c r="AO564" s="141"/>
      <c r="AP564" s="142">
        <v>0</v>
      </c>
      <c r="AQ564" s="142">
        <v>0</v>
      </c>
      <c r="AR564" s="142">
        <v>0</v>
      </c>
      <c r="AS564" s="142">
        <v>0</v>
      </c>
      <c r="AT564" s="142">
        <v>0</v>
      </c>
      <c r="AU564" s="142">
        <v>0</v>
      </c>
      <c r="AV564" s="142">
        <v>0</v>
      </c>
      <c r="AW564" s="142">
        <v>0</v>
      </c>
      <c r="AX564" s="142">
        <v>0</v>
      </c>
      <c r="AY564" s="142">
        <v>0</v>
      </c>
      <c r="AZ564" s="142">
        <v>0</v>
      </c>
      <c r="BA564" s="142">
        <v>0</v>
      </c>
    </row>
    <row r="565" spans="1:53" s="243" customFormat="1">
      <c r="A565" s="206" t="s">
        <v>1600</v>
      </c>
      <c r="B565" s="207" t="s">
        <v>1601</v>
      </c>
      <c r="C565" s="232" t="s">
        <v>1602</v>
      </c>
      <c r="D565" s="241"/>
      <c r="E565" s="241"/>
      <c r="F565" s="210">
        <v>22889.74</v>
      </c>
      <c r="G565" s="210">
        <v>37713.630000000005</v>
      </c>
      <c r="H565" s="230">
        <v>-14823.890000000003</v>
      </c>
      <c r="I565" s="231">
        <v>-0.39306452335667508</v>
      </c>
      <c r="J565" s="242"/>
      <c r="K565" s="210">
        <v>549891.86</v>
      </c>
      <c r="L565" s="210">
        <v>110892.40999999999</v>
      </c>
      <c r="M565" s="230">
        <v>438999.45</v>
      </c>
      <c r="N565" s="231">
        <v>3.9587871703753219</v>
      </c>
      <c r="O565" s="283"/>
      <c r="P565" s="284"/>
      <c r="Q565" s="210">
        <v>549891.86</v>
      </c>
      <c r="R565" s="210">
        <v>110892.40999999999</v>
      </c>
      <c r="S565" s="230">
        <v>438999.45</v>
      </c>
      <c r="T565" s="231">
        <v>3.9587871703753219</v>
      </c>
      <c r="U565" s="284"/>
      <c r="V565" s="210">
        <v>334619.45999999996</v>
      </c>
      <c r="W565" s="210">
        <v>542787.94000000006</v>
      </c>
      <c r="X565" s="230">
        <v>-208168.4800000001</v>
      </c>
      <c r="Y565" s="225">
        <v>-0.38351714299326561</v>
      </c>
      <c r="AA565" s="228">
        <v>33943.279999999999</v>
      </c>
      <c r="AB565" s="244"/>
      <c r="AC565" s="210">
        <v>36073.72</v>
      </c>
      <c r="AD565" s="210">
        <v>37105.060000000005</v>
      </c>
      <c r="AE565" s="210">
        <v>37713.630000000005</v>
      </c>
      <c r="AF565" s="210">
        <v>38726.479999999996</v>
      </c>
      <c r="AG565" s="210">
        <v>2457.73</v>
      </c>
      <c r="AH565" s="210">
        <v>2733.22</v>
      </c>
      <c r="AI565" s="210">
        <v>8022.9000000000015</v>
      </c>
      <c r="AJ565" s="210">
        <v>23467.39</v>
      </c>
      <c r="AK565" s="210">
        <v>56216.91</v>
      </c>
      <c r="AL565" s="210">
        <v>154137.88</v>
      </c>
      <c r="AM565" s="210">
        <v>27291.98</v>
      </c>
      <c r="AN565" s="210">
        <v>-528326.89</v>
      </c>
      <c r="AO565" s="244"/>
      <c r="AP565" s="210">
        <v>524708.16999999993</v>
      </c>
      <c r="AQ565" s="210">
        <v>2293.9500000000003</v>
      </c>
      <c r="AR565" s="210">
        <v>22889.74</v>
      </c>
      <c r="AS565" s="210">
        <v>0</v>
      </c>
      <c r="AT565" s="210">
        <v>0</v>
      </c>
      <c r="AU565" s="210">
        <v>0</v>
      </c>
      <c r="AV565" s="210">
        <v>0</v>
      </c>
      <c r="AW565" s="210">
        <v>0</v>
      </c>
      <c r="AX565" s="210">
        <v>0</v>
      </c>
      <c r="AY565" s="210">
        <v>0</v>
      </c>
      <c r="AZ565" s="210">
        <v>0</v>
      </c>
      <c r="BA565" s="210">
        <v>0</v>
      </c>
    </row>
    <row r="566" spans="1:53" s="243" customFormat="1" ht="0.75" customHeight="1" outlineLevel="2">
      <c r="A566" s="206"/>
      <c r="B566" s="207"/>
      <c r="C566" s="232"/>
      <c r="D566" s="241"/>
      <c r="E566" s="241"/>
      <c r="F566" s="210"/>
      <c r="G566" s="210"/>
      <c r="H566" s="230"/>
      <c r="I566" s="231"/>
      <c r="J566" s="242"/>
      <c r="K566" s="210"/>
      <c r="L566" s="210"/>
      <c r="M566" s="230"/>
      <c r="N566" s="231"/>
      <c r="O566" s="283"/>
      <c r="P566" s="284"/>
      <c r="Q566" s="210"/>
      <c r="R566" s="210"/>
      <c r="S566" s="230"/>
      <c r="T566" s="231"/>
      <c r="U566" s="284"/>
      <c r="V566" s="210"/>
      <c r="W566" s="210"/>
      <c r="X566" s="230"/>
      <c r="Y566" s="225"/>
      <c r="AA566" s="228"/>
      <c r="AB566" s="244"/>
      <c r="AC566" s="210"/>
      <c r="AD566" s="210"/>
      <c r="AE566" s="210"/>
      <c r="AF566" s="210"/>
      <c r="AG566" s="210"/>
      <c r="AH566" s="210"/>
      <c r="AI566" s="210"/>
      <c r="AJ566" s="210"/>
      <c r="AK566" s="210"/>
      <c r="AL566" s="210"/>
      <c r="AM566" s="210"/>
      <c r="AN566" s="210"/>
      <c r="AO566" s="244"/>
      <c r="AP566" s="210"/>
      <c r="AQ566" s="210"/>
      <c r="AR566" s="210"/>
      <c r="AS566" s="210"/>
      <c r="AT566" s="210"/>
      <c r="AU566" s="210"/>
      <c r="AV566" s="210"/>
      <c r="AW566" s="210"/>
      <c r="AX566" s="210"/>
      <c r="AY566" s="210"/>
      <c r="AZ566" s="210"/>
      <c r="BA566" s="210"/>
    </row>
    <row r="567" spans="1:53" s="129" customFormat="1" outlineLevel="2">
      <c r="A567" s="129" t="s">
        <v>1603</v>
      </c>
      <c r="B567" s="130" t="s">
        <v>1604</v>
      </c>
      <c r="C567" s="131" t="s">
        <v>1605</v>
      </c>
      <c r="D567" s="132"/>
      <c r="E567" s="133"/>
      <c r="F567" s="134">
        <v>32149.100000000002</v>
      </c>
      <c r="G567" s="134">
        <v>0</v>
      </c>
      <c r="H567" s="135">
        <v>32149.100000000002</v>
      </c>
      <c r="I567" s="136" t="s">
        <v>241</v>
      </c>
      <c r="J567" s="137"/>
      <c r="K567" s="134">
        <v>32149.100000000002</v>
      </c>
      <c r="L567" s="134">
        <v>0</v>
      </c>
      <c r="M567" s="135">
        <v>32149.100000000002</v>
      </c>
      <c r="N567" s="136" t="s">
        <v>241</v>
      </c>
      <c r="O567" s="138"/>
      <c r="P567" s="137"/>
      <c r="Q567" s="134">
        <v>32149.100000000002</v>
      </c>
      <c r="R567" s="134">
        <v>0</v>
      </c>
      <c r="S567" s="135">
        <v>32149.100000000002</v>
      </c>
      <c r="T567" s="136" t="s">
        <v>241</v>
      </c>
      <c r="U567" s="137"/>
      <c r="V567" s="134">
        <v>32149.100000000002</v>
      </c>
      <c r="W567" s="134">
        <v>121274.12</v>
      </c>
      <c r="X567" s="135">
        <v>-89125.01999999999</v>
      </c>
      <c r="Y567" s="136">
        <v>-0.73490551817650784</v>
      </c>
      <c r="Z567" s="139"/>
      <c r="AA567" s="140">
        <v>-1108.22</v>
      </c>
      <c r="AB567" s="141"/>
      <c r="AC567" s="142">
        <v>0</v>
      </c>
      <c r="AD567" s="142">
        <v>0</v>
      </c>
      <c r="AE567" s="142">
        <v>0</v>
      </c>
      <c r="AF567" s="142">
        <v>0</v>
      </c>
      <c r="AG567" s="142">
        <v>0</v>
      </c>
      <c r="AH567" s="142">
        <v>0</v>
      </c>
      <c r="AI567" s="142">
        <v>0</v>
      </c>
      <c r="AJ567" s="142">
        <v>0</v>
      </c>
      <c r="AK567" s="142">
        <v>0</v>
      </c>
      <c r="AL567" s="142">
        <v>0</v>
      </c>
      <c r="AM567" s="142">
        <v>0</v>
      </c>
      <c r="AN567" s="142">
        <v>0</v>
      </c>
      <c r="AO567" s="141"/>
      <c r="AP567" s="142">
        <v>0</v>
      </c>
      <c r="AQ567" s="142">
        <v>0</v>
      </c>
      <c r="AR567" s="142">
        <v>32149.100000000002</v>
      </c>
      <c r="AS567" s="142">
        <v>0</v>
      </c>
      <c r="AT567" s="142">
        <v>0</v>
      </c>
      <c r="AU567" s="142">
        <v>0</v>
      </c>
      <c r="AV567" s="142">
        <v>0</v>
      </c>
      <c r="AW567" s="142">
        <v>0</v>
      </c>
      <c r="AX567" s="142">
        <v>0</v>
      </c>
      <c r="AY567" s="142">
        <v>0</v>
      </c>
      <c r="AZ567" s="142">
        <v>0</v>
      </c>
      <c r="BA567" s="142">
        <v>0</v>
      </c>
    </row>
    <row r="568" spans="1:53" s="243" customFormat="1">
      <c r="A568" s="206" t="s">
        <v>1606</v>
      </c>
      <c r="B568" s="207" t="s">
        <v>1607</v>
      </c>
      <c r="C568" s="263" t="s">
        <v>1608</v>
      </c>
      <c r="D568" s="264"/>
      <c r="E568" s="264"/>
      <c r="F568" s="265">
        <v>32149.100000000002</v>
      </c>
      <c r="G568" s="265">
        <v>0</v>
      </c>
      <c r="H568" s="266">
        <v>32149.100000000002</v>
      </c>
      <c r="I568" s="267" t="s">
        <v>241</v>
      </c>
      <c r="J568" s="268"/>
      <c r="K568" s="265">
        <v>32149.100000000002</v>
      </c>
      <c r="L568" s="265">
        <v>0</v>
      </c>
      <c r="M568" s="266">
        <v>32149.100000000002</v>
      </c>
      <c r="N568" s="267" t="s">
        <v>241</v>
      </c>
      <c r="O568" s="269"/>
      <c r="P568" s="270"/>
      <c r="Q568" s="265">
        <v>32149.100000000002</v>
      </c>
      <c r="R568" s="265">
        <v>0</v>
      </c>
      <c r="S568" s="266">
        <v>32149.100000000002</v>
      </c>
      <c r="T568" s="267" t="s">
        <v>241</v>
      </c>
      <c r="U568" s="270"/>
      <c r="V568" s="265">
        <v>32149.100000000002</v>
      </c>
      <c r="W568" s="265">
        <v>121274.12</v>
      </c>
      <c r="X568" s="266">
        <v>-89125.01999999999</v>
      </c>
      <c r="Y568" s="271">
        <v>-0.73490551817650784</v>
      </c>
      <c r="Z568" s="272"/>
      <c r="AA568" s="273">
        <v>-1108.22</v>
      </c>
      <c r="AB568" s="274"/>
      <c r="AC568" s="265">
        <v>0</v>
      </c>
      <c r="AD568" s="265">
        <v>0</v>
      </c>
      <c r="AE568" s="265">
        <v>0</v>
      </c>
      <c r="AF568" s="265">
        <v>0</v>
      </c>
      <c r="AG568" s="265">
        <v>0</v>
      </c>
      <c r="AH568" s="265">
        <v>0</v>
      </c>
      <c r="AI568" s="265">
        <v>0</v>
      </c>
      <c r="AJ568" s="265">
        <v>0</v>
      </c>
      <c r="AK568" s="265">
        <v>0</v>
      </c>
      <c r="AL568" s="265">
        <v>0</v>
      </c>
      <c r="AM568" s="265">
        <v>0</v>
      </c>
      <c r="AN568" s="265">
        <v>0</v>
      </c>
      <c r="AO568" s="274"/>
      <c r="AP568" s="265">
        <v>0</v>
      </c>
      <c r="AQ568" s="265">
        <v>0</v>
      </c>
      <c r="AR568" s="265">
        <v>32149.100000000002</v>
      </c>
      <c r="AS568" s="265">
        <v>0</v>
      </c>
      <c r="AT568" s="265">
        <v>0</v>
      </c>
      <c r="AU568" s="265">
        <v>0</v>
      </c>
      <c r="AV568" s="265">
        <v>0</v>
      </c>
      <c r="AW568" s="265">
        <v>0</v>
      </c>
      <c r="AX568" s="265">
        <v>0</v>
      </c>
      <c r="AY568" s="265">
        <v>0</v>
      </c>
      <c r="AZ568" s="265">
        <v>0</v>
      </c>
      <c r="BA568" s="265">
        <v>0</v>
      </c>
    </row>
    <row r="569" spans="1:53" s="243" customFormat="1" ht="0.75" customHeight="1" outlineLevel="2">
      <c r="A569" s="206"/>
      <c r="B569" s="207"/>
      <c r="C569" s="232"/>
      <c r="D569" s="241"/>
      <c r="E569" s="241"/>
      <c r="F569" s="210"/>
      <c r="G569" s="210"/>
      <c r="H569" s="230"/>
      <c r="I569" s="231"/>
      <c r="J569" s="242"/>
      <c r="K569" s="210"/>
      <c r="L569" s="210"/>
      <c r="M569" s="230"/>
      <c r="N569" s="231"/>
      <c r="O569" s="283"/>
      <c r="P569" s="284"/>
      <c r="Q569" s="210"/>
      <c r="R569" s="210"/>
      <c r="S569" s="230"/>
      <c r="T569" s="231"/>
      <c r="U569" s="284"/>
      <c r="V569" s="210"/>
      <c r="W569" s="210"/>
      <c r="X569" s="230"/>
      <c r="Y569" s="225"/>
      <c r="AA569" s="228"/>
      <c r="AB569" s="244"/>
      <c r="AC569" s="210"/>
      <c r="AD569" s="210"/>
      <c r="AE569" s="210"/>
      <c r="AF569" s="210"/>
      <c r="AG569" s="210"/>
      <c r="AH569" s="210"/>
      <c r="AI569" s="210"/>
      <c r="AJ569" s="210"/>
      <c r="AK569" s="210"/>
      <c r="AL569" s="210"/>
      <c r="AM569" s="210"/>
      <c r="AN569" s="210"/>
      <c r="AO569" s="244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210"/>
      <c r="AZ569" s="210"/>
      <c r="BA569" s="210"/>
    </row>
    <row r="570" spans="1:53" s="243" customFormat="1">
      <c r="A570" s="206"/>
      <c r="B570" s="207" t="s">
        <v>1609</v>
      </c>
      <c r="C570" s="275" t="s">
        <v>1610</v>
      </c>
      <c r="D570" s="276"/>
      <c r="E570" s="276"/>
      <c r="F570" s="277">
        <v>124425.89100000002</v>
      </c>
      <c r="G570" s="277">
        <v>-15705.75</v>
      </c>
      <c r="H570" s="278">
        <v>140131.641</v>
      </c>
      <c r="I570" s="279">
        <v>8.9223145026503037</v>
      </c>
      <c r="J570" s="242"/>
      <c r="K570" s="277">
        <v>683546.89099999995</v>
      </c>
      <c r="L570" s="277">
        <v>444143.24999999994</v>
      </c>
      <c r="M570" s="278">
        <v>239403.641</v>
      </c>
      <c r="N570" s="279">
        <v>0.53902348172577208</v>
      </c>
      <c r="O570" s="176"/>
      <c r="P570" s="262"/>
      <c r="Q570" s="277">
        <v>683546.89099999995</v>
      </c>
      <c r="R570" s="277">
        <v>444143.24999999994</v>
      </c>
      <c r="S570" s="278">
        <v>239403.641</v>
      </c>
      <c r="T570" s="279">
        <v>0.53902348172577208</v>
      </c>
      <c r="U570" s="262"/>
      <c r="V570" s="277">
        <v>1658663.561</v>
      </c>
      <c r="W570" s="277">
        <v>2778601.35</v>
      </c>
      <c r="X570" s="278">
        <v>-1119937.7890000001</v>
      </c>
      <c r="Y570" s="280">
        <v>-0.40305810295528721</v>
      </c>
      <c r="AA570" s="281">
        <v>265223.86</v>
      </c>
      <c r="AB570" s="244"/>
      <c r="AC570" s="277">
        <v>227599.89</v>
      </c>
      <c r="AD570" s="277">
        <v>232249.11</v>
      </c>
      <c r="AE570" s="277">
        <v>-15705.75</v>
      </c>
      <c r="AF570" s="277">
        <v>240452.37</v>
      </c>
      <c r="AG570" s="277">
        <v>235817.21</v>
      </c>
      <c r="AH570" s="277">
        <v>229583.89</v>
      </c>
      <c r="AI570" s="277">
        <v>164856.51999999999</v>
      </c>
      <c r="AJ570" s="277">
        <v>47913.369999999995</v>
      </c>
      <c r="AK570" s="277">
        <v>190570.54</v>
      </c>
      <c r="AL570" s="277">
        <v>275116.73</v>
      </c>
      <c r="AM570" s="277">
        <v>114053.21999999999</v>
      </c>
      <c r="AN570" s="277">
        <v>-523247.18</v>
      </c>
      <c r="AO570" s="244"/>
      <c r="AP570" s="277">
        <v>537747.23999999987</v>
      </c>
      <c r="AQ570" s="277">
        <v>21373.760000000002</v>
      </c>
      <c r="AR570" s="277">
        <v>124425.89100000002</v>
      </c>
      <c r="AS570" s="277">
        <v>90039.040000000008</v>
      </c>
      <c r="AT570" s="277">
        <v>0</v>
      </c>
      <c r="AU570" s="277">
        <v>0</v>
      </c>
      <c r="AV570" s="277">
        <v>0</v>
      </c>
      <c r="AW570" s="277">
        <v>0</v>
      </c>
      <c r="AX570" s="277">
        <v>0</v>
      </c>
      <c r="AY570" s="277">
        <v>0</v>
      </c>
      <c r="AZ570" s="277">
        <v>0</v>
      </c>
      <c r="BA570" s="277">
        <v>0</v>
      </c>
    </row>
    <row r="571" spans="1:53" s="206" customFormat="1">
      <c r="B571" s="207" t="s">
        <v>1611</v>
      </c>
      <c r="C571" s="215" t="s">
        <v>1612</v>
      </c>
      <c r="D571" s="216"/>
      <c r="E571" s="216"/>
      <c r="F571" s="211"/>
      <c r="G571" s="211"/>
      <c r="H571" s="211"/>
      <c r="I571" s="211"/>
      <c r="J571" s="217"/>
      <c r="K571" s="218"/>
      <c r="L571" s="218"/>
      <c r="M571" s="218"/>
      <c r="N571" s="219"/>
      <c r="O571" s="211"/>
      <c r="P571" s="217"/>
      <c r="Q571" s="211"/>
      <c r="R571" s="211"/>
      <c r="S571" s="211"/>
      <c r="T571" s="211"/>
      <c r="U571" s="217"/>
      <c r="V571" s="211"/>
      <c r="W571" s="211"/>
      <c r="X571" s="211"/>
      <c r="Y571" s="211"/>
      <c r="Z571" s="211"/>
      <c r="AA571" s="220"/>
      <c r="AB571" s="221"/>
      <c r="AC571" s="218"/>
      <c r="AD571" s="218"/>
      <c r="AE571" s="218"/>
      <c r="AF571" s="218"/>
      <c r="AG571" s="218"/>
      <c r="AH571" s="218"/>
      <c r="AI571" s="218"/>
      <c r="AJ571" s="218"/>
      <c r="AK571" s="218"/>
      <c r="AL571" s="218"/>
      <c r="AM571" s="218"/>
      <c r="AN571" s="218"/>
      <c r="AO571" s="221"/>
      <c r="AP571" s="218"/>
      <c r="AQ571" s="218"/>
      <c r="AR571" s="218"/>
      <c r="AS571" s="218"/>
      <c r="AT571" s="218"/>
      <c r="AU571" s="218"/>
      <c r="AV571" s="218"/>
      <c r="AW571" s="218"/>
      <c r="AX571" s="218"/>
      <c r="AY571" s="218"/>
      <c r="AZ571" s="218"/>
      <c r="BA571" s="218"/>
    </row>
    <row r="572" spans="1:53" s="243" customFormat="1" outlineLevel="2">
      <c r="A572" s="206"/>
      <c r="B572" s="207"/>
      <c r="C572" s="287"/>
      <c r="D572" s="288"/>
      <c r="E572" s="288"/>
      <c r="F572" s="289"/>
      <c r="G572" s="289"/>
      <c r="H572" s="289"/>
      <c r="I572" s="290"/>
      <c r="J572" s="242"/>
      <c r="K572" s="289"/>
      <c r="L572" s="289"/>
      <c r="M572" s="289"/>
      <c r="N572" s="290"/>
      <c r="O572" s="291"/>
      <c r="P572" s="292"/>
      <c r="Q572" s="289"/>
      <c r="R572" s="289"/>
      <c r="S572" s="289"/>
      <c r="T572" s="290"/>
      <c r="U572" s="292"/>
      <c r="V572" s="289"/>
      <c r="W572" s="289"/>
      <c r="X572" s="289"/>
      <c r="Y572" s="293"/>
      <c r="AA572" s="294"/>
      <c r="AB572" s="244"/>
      <c r="AC572" s="289"/>
      <c r="AD572" s="289"/>
      <c r="AE572" s="289"/>
      <c r="AF572" s="289"/>
      <c r="AG572" s="289"/>
      <c r="AH572" s="289"/>
      <c r="AI572" s="289"/>
      <c r="AJ572" s="289"/>
      <c r="AK572" s="289"/>
      <c r="AL572" s="289"/>
      <c r="AM572" s="289"/>
      <c r="AN572" s="289"/>
      <c r="AO572" s="244"/>
      <c r="AP572" s="289"/>
      <c r="AQ572" s="289"/>
      <c r="AR572" s="289"/>
      <c r="AS572" s="289"/>
      <c r="AT572" s="289"/>
      <c r="AU572" s="289"/>
      <c r="AV572" s="289"/>
      <c r="AW572" s="289"/>
      <c r="AX572" s="289"/>
      <c r="AY572" s="289"/>
      <c r="AZ572" s="289"/>
      <c r="BA572" s="289"/>
    </row>
    <row r="573" spans="1:53" s="129" customFormat="1" outlineLevel="2">
      <c r="A573" s="129" t="s">
        <v>1613</v>
      </c>
      <c r="B573" s="130" t="s">
        <v>1614</v>
      </c>
      <c r="C573" s="131" t="s">
        <v>1615</v>
      </c>
      <c r="D573" s="132"/>
      <c r="E573" s="133"/>
      <c r="F573" s="134">
        <v>0</v>
      </c>
      <c r="G573" s="134">
        <v>0</v>
      </c>
      <c r="H573" s="135">
        <v>0</v>
      </c>
      <c r="I573" s="136">
        <v>0</v>
      </c>
      <c r="J573" s="137"/>
      <c r="K573" s="134">
        <v>13.74</v>
      </c>
      <c r="L573" s="134">
        <v>0</v>
      </c>
      <c r="M573" s="135">
        <v>13.74</v>
      </c>
      <c r="N573" s="136" t="s">
        <v>241</v>
      </c>
      <c r="O573" s="138"/>
      <c r="P573" s="137"/>
      <c r="Q573" s="134">
        <v>13.74</v>
      </c>
      <c r="R573" s="134">
        <v>0</v>
      </c>
      <c r="S573" s="135">
        <v>13.74</v>
      </c>
      <c r="T573" s="136" t="s">
        <v>241</v>
      </c>
      <c r="U573" s="137"/>
      <c r="V573" s="134">
        <v>2359.39</v>
      </c>
      <c r="W573" s="134">
        <v>0</v>
      </c>
      <c r="X573" s="135">
        <v>2359.39</v>
      </c>
      <c r="Y573" s="136" t="s">
        <v>241</v>
      </c>
      <c r="Z573" s="139"/>
      <c r="AA573" s="140">
        <v>0</v>
      </c>
      <c r="AB573" s="141"/>
      <c r="AC573" s="142">
        <v>0</v>
      </c>
      <c r="AD573" s="142">
        <v>0</v>
      </c>
      <c r="AE573" s="142">
        <v>0</v>
      </c>
      <c r="AF573" s="142">
        <v>0</v>
      </c>
      <c r="AG573" s="142">
        <v>0</v>
      </c>
      <c r="AH573" s="142">
        <v>0</v>
      </c>
      <c r="AI573" s="142">
        <v>0</v>
      </c>
      <c r="AJ573" s="142">
        <v>0</v>
      </c>
      <c r="AK573" s="142">
        <v>0</v>
      </c>
      <c r="AL573" s="142">
        <v>2345.65</v>
      </c>
      <c r="AM573" s="142">
        <v>0</v>
      </c>
      <c r="AN573" s="142">
        <v>0</v>
      </c>
      <c r="AO573" s="141"/>
      <c r="AP573" s="142">
        <v>13.74</v>
      </c>
      <c r="AQ573" s="142">
        <v>0</v>
      </c>
      <c r="AR573" s="142">
        <v>0</v>
      </c>
      <c r="AS573" s="142">
        <v>0</v>
      </c>
      <c r="AT573" s="142">
        <v>0</v>
      </c>
      <c r="AU573" s="142">
        <v>0</v>
      </c>
      <c r="AV573" s="142">
        <v>0</v>
      </c>
      <c r="AW573" s="142">
        <v>0</v>
      </c>
      <c r="AX573" s="142">
        <v>0</v>
      </c>
      <c r="AY573" s="142">
        <v>0</v>
      </c>
      <c r="AZ573" s="142">
        <v>0</v>
      </c>
      <c r="BA573" s="142">
        <v>0</v>
      </c>
    </row>
    <row r="574" spans="1:53" s="243" customFormat="1">
      <c r="A574" s="206" t="s">
        <v>1616</v>
      </c>
      <c r="B574" s="207" t="s">
        <v>1617</v>
      </c>
      <c r="C574" s="232" t="s">
        <v>1618</v>
      </c>
      <c r="D574" s="241"/>
      <c r="E574" s="241"/>
      <c r="F574" s="210">
        <v>0</v>
      </c>
      <c r="G574" s="210">
        <v>0</v>
      </c>
      <c r="H574" s="230">
        <v>0</v>
      </c>
      <c r="I574" s="231">
        <v>0</v>
      </c>
      <c r="J574" s="242"/>
      <c r="K574" s="210">
        <v>13.74</v>
      </c>
      <c r="L574" s="210">
        <v>0</v>
      </c>
      <c r="M574" s="230">
        <v>13.74</v>
      </c>
      <c r="N574" s="231" t="s">
        <v>241</v>
      </c>
      <c r="O574" s="283"/>
      <c r="P574" s="284"/>
      <c r="Q574" s="210">
        <v>13.74</v>
      </c>
      <c r="R574" s="210">
        <v>0</v>
      </c>
      <c r="S574" s="230">
        <v>13.74</v>
      </c>
      <c r="T574" s="231" t="s">
        <v>241</v>
      </c>
      <c r="U574" s="284"/>
      <c r="V574" s="210">
        <v>2359.39</v>
      </c>
      <c r="W574" s="210">
        <v>0</v>
      </c>
      <c r="X574" s="230">
        <v>2359.39</v>
      </c>
      <c r="Y574" s="225" t="s">
        <v>241</v>
      </c>
      <c r="AA574" s="228">
        <v>0</v>
      </c>
      <c r="AB574" s="244"/>
      <c r="AC574" s="210">
        <v>0</v>
      </c>
      <c r="AD574" s="210">
        <v>0</v>
      </c>
      <c r="AE574" s="210">
        <v>0</v>
      </c>
      <c r="AF574" s="210">
        <v>0</v>
      </c>
      <c r="AG574" s="210">
        <v>0</v>
      </c>
      <c r="AH574" s="210">
        <v>0</v>
      </c>
      <c r="AI574" s="210">
        <v>0</v>
      </c>
      <c r="AJ574" s="210">
        <v>0</v>
      </c>
      <c r="AK574" s="210">
        <v>0</v>
      </c>
      <c r="AL574" s="210">
        <v>2345.65</v>
      </c>
      <c r="AM574" s="210">
        <v>0</v>
      </c>
      <c r="AN574" s="210">
        <v>0</v>
      </c>
      <c r="AO574" s="244"/>
      <c r="AP574" s="210">
        <v>13.74</v>
      </c>
      <c r="AQ574" s="210">
        <v>0</v>
      </c>
      <c r="AR574" s="210">
        <v>0</v>
      </c>
      <c r="AS574" s="210">
        <v>0</v>
      </c>
      <c r="AT574" s="210">
        <v>0</v>
      </c>
      <c r="AU574" s="210">
        <v>0</v>
      </c>
      <c r="AV574" s="210">
        <v>0</v>
      </c>
      <c r="AW574" s="210">
        <v>0</v>
      </c>
      <c r="AX574" s="210">
        <v>0</v>
      </c>
      <c r="AY574" s="210">
        <v>0</v>
      </c>
      <c r="AZ574" s="210">
        <v>0</v>
      </c>
      <c r="BA574" s="210">
        <v>0</v>
      </c>
    </row>
    <row r="575" spans="1:53" s="243" customFormat="1" ht="0.75" customHeight="1" outlineLevel="2">
      <c r="A575" s="206"/>
      <c r="B575" s="207"/>
      <c r="C575" s="232"/>
      <c r="D575" s="241"/>
      <c r="E575" s="241"/>
      <c r="F575" s="210"/>
      <c r="G575" s="210"/>
      <c r="H575" s="230"/>
      <c r="I575" s="231"/>
      <c r="J575" s="242"/>
      <c r="K575" s="210"/>
      <c r="L575" s="210"/>
      <c r="M575" s="230"/>
      <c r="N575" s="231"/>
      <c r="O575" s="283"/>
      <c r="P575" s="284"/>
      <c r="Q575" s="210"/>
      <c r="R575" s="210"/>
      <c r="S575" s="230"/>
      <c r="T575" s="231"/>
      <c r="U575" s="284"/>
      <c r="V575" s="210"/>
      <c r="W575" s="210"/>
      <c r="X575" s="230"/>
      <c r="Y575" s="225"/>
      <c r="AA575" s="228"/>
      <c r="AB575" s="244"/>
      <c r="AC575" s="210"/>
      <c r="AD575" s="210"/>
      <c r="AE575" s="210"/>
      <c r="AF575" s="210"/>
      <c r="AG575" s="210"/>
      <c r="AH575" s="210"/>
      <c r="AI575" s="210"/>
      <c r="AJ575" s="210"/>
      <c r="AK575" s="210"/>
      <c r="AL575" s="210"/>
      <c r="AM575" s="210"/>
      <c r="AN575" s="210"/>
      <c r="AO575" s="244"/>
      <c r="AP575" s="210"/>
      <c r="AQ575" s="210"/>
      <c r="AR575" s="210"/>
      <c r="AS575" s="210"/>
      <c r="AT575" s="210"/>
      <c r="AU575" s="210"/>
      <c r="AV575" s="210"/>
      <c r="AW575" s="210"/>
      <c r="AX575" s="210"/>
      <c r="AY575" s="210"/>
      <c r="AZ575" s="210"/>
      <c r="BA575" s="210"/>
    </row>
    <row r="576" spans="1:53" s="243" customFormat="1">
      <c r="A576" s="206" t="s">
        <v>1619</v>
      </c>
      <c r="B576" s="207" t="s">
        <v>1620</v>
      </c>
      <c r="C576" s="232" t="s">
        <v>1621</v>
      </c>
      <c r="D576" s="241"/>
      <c r="E576" s="241"/>
      <c r="F576" s="210">
        <v>0</v>
      </c>
      <c r="G576" s="210">
        <v>0</v>
      </c>
      <c r="H576" s="230">
        <v>0</v>
      </c>
      <c r="I576" s="231">
        <v>0</v>
      </c>
      <c r="J576" s="242"/>
      <c r="K576" s="210">
        <v>0</v>
      </c>
      <c r="L576" s="210">
        <v>0</v>
      </c>
      <c r="M576" s="230">
        <v>0</v>
      </c>
      <c r="N576" s="231">
        <v>0</v>
      </c>
      <c r="O576" s="283"/>
      <c r="P576" s="284"/>
      <c r="Q576" s="210">
        <v>0</v>
      </c>
      <c r="R576" s="210">
        <v>0</v>
      </c>
      <c r="S576" s="230">
        <v>0</v>
      </c>
      <c r="T576" s="231">
        <v>0</v>
      </c>
      <c r="U576" s="284"/>
      <c r="V576" s="210">
        <v>0</v>
      </c>
      <c r="W576" s="210">
        <v>0</v>
      </c>
      <c r="X576" s="230">
        <v>0</v>
      </c>
      <c r="Y576" s="225">
        <v>0</v>
      </c>
      <c r="AA576" s="228">
        <v>0</v>
      </c>
      <c r="AB576" s="244"/>
      <c r="AC576" s="210">
        <v>0</v>
      </c>
      <c r="AD576" s="210">
        <v>0</v>
      </c>
      <c r="AE576" s="210">
        <v>0</v>
      </c>
      <c r="AF576" s="210">
        <v>0</v>
      </c>
      <c r="AG576" s="210">
        <v>0</v>
      </c>
      <c r="AH576" s="210">
        <v>0</v>
      </c>
      <c r="AI576" s="210">
        <v>0</v>
      </c>
      <c r="AJ576" s="210">
        <v>0</v>
      </c>
      <c r="AK576" s="210">
        <v>0</v>
      </c>
      <c r="AL576" s="210">
        <v>0</v>
      </c>
      <c r="AM576" s="210">
        <v>0</v>
      </c>
      <c r="AN576" s="210">
        <v>0</v>
      </c>
      <c r="AO576" s="244"/>
      <c r="AP576" s="210">
        <v>0</v>
      </c>
      <c r="AQ576" s="210">
        <v>0</v>
      </c>
      <c r="AR576" s="210">
        <v>0</v>
      </c>
      <c r="AS576" s="210">
        <v>0</v>
      </c>
      <c r="AT576" s="210">
        <v>0</v>
      </c>
      <c r="AU576" s="210">
        <v>0</v>
      </c>
      <c r="AV576" s="210">
        <v>0</v>
      </c>
      <c r="AW576" s="210">
        <v>0</v>
      </c>
      <c r="AX576" s="210">
        <v>0</v>
      </c>
      <c r="AY576" s="210">
        <v>0</v>
      </c>
      <c r="AZ576" s="210">
        <v>0</v>
      </c>
      <c r="BA576" s="210">
        <v>0</v>
      </c>
    </row>
    <row r="577" spans="1:53" s="243" customFormat="1" ht="0.75" customHeight="1" outlineLevel="2">
      <c r="A577" s="206"/>
      <c r="B577" s="207"/>
      <c r="C577" s="232"/>
      <c r="D577" s="241"/>
      <c r="E577" s="241"/>
      <c r="F577" s="210"/>
      <c r="G577" s="210"/>
      <c r="H577" s="230"/>
      <c r="I577" s="231"/>
      <c r="J577" s="242"/>
      <c r="K577" s="210"/>
      <c r="L577" s="210"/>
      <c r="M577" s="230"/>
      <c r="N577" s="231"/>
      <c r="O577" s="283"/>
      <c r="P577" s="284"/>
      <c r="Q577" s="210"/>
      <c r="R577" s="210"/>
      <c r="S577" s="230"/>
      <c r="T577" s="231"/>
      <c r="U577" s="284"/>
      <c r="V577" s="210"/>
      <c r="W577" s="210"/>
      <c r="X577" s="230"/>
      <c r="Y577" s="225"/>
      <c r="AA577" s="228"/>
      <c r="AB577" s="244"/>
      <c r="AC577" s="210"/>
      <c r="AD577" s="210"/>
      <c r="AE577" s="210"/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44"/>
      <c r="AP577" s="210"/>
      <c r="AQ577" s="210"/>
      <c r="AR577" s="210"/>
      <c r="AS577" s="210"/>
      <c r="AT577" s="210"/>
      <c r="AU577" s="210"/>
      <c r="AV577" s="210"/>
      <c r="AW577" s="210"/>
      <c r="AX577" s="210"/>
      <c r="AY577" s="210"/>
      <c r="AZ577" s="210"/>
      <c r="BA577" s="210"/>
    </row>
    <row r="578" spans="1:53" s="129" customFormat="1" outlineLevel="2">
      <c r="A578" s="129" t="s">
        <v>1622</v>
      </c>
      <c r="B578" s="130" t="s">
        <v>1623</v>
      </c>
      <c r="C578" s="131" t="s">
        <v>1624</v>
      </c>
      <c r="D578" s="132"/>
      <c r="E578" s="133"/>
      <c r="F578" s="134">
        <v>83104.3</v>
      </c>
      <c r="G578" s="134">
        <v>105824.46</v>
      </c>
      <c r="H578" s="135">
        <v>-22720.160000000003</v>
      </c>
      <c r="I578" s="136">
        <v>-0.21469667787579547</v>
      </c>
      <c r="J578" s="137"/>
      <c r="K578" s="134">
        <v>246363.71</v>
      </c>
      <c r="L578" s="134">
        <v>255490.58000000002</v>
      </c>
      <c r="M578" s="135">
        <v>-9126.8700000000244</v>
      </c>
      <c r="N578" s="136">
        <v>-3.5722921760951126E-2</v>
      </c>
      <c r="O578" s="138"/>
      <c r="P578" s="137"/>
      <c r="Q578" s="134">
        <v>246363.71</v>
      </c>
      <c r="R578" s="134">
        <v>255490.58000000002</v>
      </c>
      <c r="S578" s="135">
        <v>-9126.8700000000244</v>
      </c>
      <c r="T578" s="136">
        <v>-3.5722921760951126E-2</v>
      </c>
      <c r="U578" s="137"/>
      <c r="V578" s="134">
        <v>3715539.2</v>
      </c>
      <c r="W578" s="134">
        <v>1011504.5</v>
      </c>
      <c r="X578" s="135">
        <v>2704034.7</v>
      </c>
      <c r="Y578" s="136">
        <v>2.673279950805953</v>
      </c>
      <c r="Z578" s="139"/>
      <c r="AA578" s="140">
        <v>88475.36</v>
      </c>
      <c r="AB578" s="141"/>
      <c r="AC578" s="142">
        <v>75835.990000000005</v>
      </c>
      <c r="AD578" s="142">
        <v>73830.13</v>
      </c>
      <c r="AE578" s="142">
        <v>105824.46</v>
      </c>
      <c r="AF578" s="142">
        <v>97089.25</v>
      </c>
      <c r="AG578" s="142">
        <v>96906.67</v>
      </c>
      <c r="AH578" s="142">
        <v>74292.13</v>
      </c>
      <c r="AI578" s="142">
        <v>106095.73</v>
      </c>
      <c r="AJ578" s="142">
        <v>101261.93000000001</v>
      </c>
      <c r="AK578" s="142">
        <v>90269.01</v>
      </c>
      <c r="AL578" s="142">
        <v>85037.790000000008</v>
      </c>
      <c r="AM578" s="142">
        <v>147278.23000000001</v>
      </c>
      <c r="AN578" s="142">
        <v>2670944.75</v>
      </c>
      <c r="AO578" s="141"/>
      <c r="AP578" s="142">
        <v>78199.72</v>
      </c>
      <c r="AQ578" s="142">
        <v>85059.69</v>
      </c>
      <c r="AR578" s="142">
        <v>83104.3</v>
      </c>
      <c r="AS578" s="142">
        <v>2500</v>
      </c>
      <c r="AT578" s="142">
        <v>0</v>
      </c>
      <c r="AU578" s="142">
        <v>0</v>
      </c>
      <c r="AV578" s="142">
        <v>0</v>
      </c>
      <c r="AW578" s="142">
        <v>0</v>
      </c>
      <c r="AX578" s="142">
        <v>0</v>
      </c>
      <c r="AY578" s="142">
        <v>0</v>
      </c>
      <c r="AZ578" s="142">
        <v>0</v>
      </c>
      <c r="BA578" s="142">
        <v>0</v>
      </c>
    </row>
    <row r="579" spans="1:53" s="243" customFormat="1">
      <c r="A579" s="206" t="s">
        <v>1625</v>
      </c>
      <c r="B579" s="207" t="s">
        <v>1626</v>
      </c>
      <c r="C579" s="232" t="s">
        <v>1627</v>
      </c>
      <c r="D579" s="241"/>
      <c r="E579" s="241"/>
      <c r="F579" s="210">
        <v>83104.3</v>
      </c>
      <c r="G579" s="210">
        <v>105824.46</v>
      </c>
      <c r="H579" s="230">
        <v>-22720.160000000003</v>
      </c>
      <c r="I579" s="231">
        <v>-0.21469667787579547</v>
      </c>
      <c r="J579" s="242"/>
      <c r="K579" s="210">
        <v>246363.71</v>
      </c>
      <c r="L579" s="210">
        <v>255490.58000000002</v>
      </c>
      <c r="M579" s="230">
        <v>-9126.8700000000244</v>
      </c>
      <c r="N579" s="231">
        <v>-3.5722921760951126E-2</v>
      </c>
      <c r="O579" s="283"/>
      <c r="P579" s="284"/>
      <c r="Q579" s="210">
        <v>246363.71</v>
      </c>
      <c r="R579" s="210">
        <v>255490.58000000002</v>
      </c>
      <c r="S579" s="230">
        <v>-9126.8700000000244</v>
      </c>
      <c r="T579" s="231">
        <v>-3.5722921760951126E-2</v>
      </c>
      <c r="U579" s="284"/>
      <c r="V579" s="210">
        <v>3715539.2</v>
      </c>
      <c r="W579" s="210">
        <v>1011504.5</v>
      </c>
      <c r="X579" s="230">
        <v>2704034.7</v>
      </c>
      <c r="Y579" s="225">
        <v>2.673279950805953</v>
      </c>
      <c r="AA579" s="228">
        <v>88475.36</v>
      </c>
      <c r="AB579" s="244"/>
      <c r="AC579" s="210">
        <v>75835.990000000005</v>
      </c>
      <c r="AD579" s="210">
        <v>73830.13</v>
      </c>
      <c r="AE579" s="210">
        <v>105824.46</v>
      </c>
      <c r="AF579" s="210">
        <v>97089.25</v>
      </c>
      <c r="AG579" s="210">
        <v>96906.67</v>
      </c>
      <c r="AH579" s="210">
        <v>74292.13</v>
      </c>
      <c r="AI579" s="210">
        <v>106095.73</v>
      </c>
      <c r="AJ579" s="210">
        <v>101261.93000000001</v>
      </c>
      <c r="AK579" s="210">
        <v>90269.01</v>
      </c>
      <c r="AL579" s="210">
        <v>85037.790000000008</v>
      </c>
      <c r="AM579" s="210">
        <v>147278.23000000001</v>
      </c>
      <c r="AN579" s="210">
        <v>2670944.75</v>
      </c>
      <c r="AO579" s="244"/>
      <c r="AP579" s="210">
        <v>78199.72</v>
      </c>
      <c r="AQ579" s="210">
        <v>85059.69</v>
      </c>
      <c r="AR579" s="210">
        <v>83104.3</v>
      </c>
      <c r="AS579" s="210">
        <v>2500</v>
      </c>
      <c r="AT579" s="210">
        <v>0</v>
      </c>
      <c r="AU579" s="210">
        <v>0</v>
      </c>
      <c r="AV579" s="210">
        <v>0</v>
      </c>
      <c r="AW579" s="210">
        <v>0</v>
      </c>
      <c r="AX579" s="210">
        <v>0</v>
      </c>
      <c r="AY579" s="210">
        <v>0</v>
      </c>
      <c r="AZ579" s="210">
        <v>0</v>
      </c>
      <c r="BA579" s="210">
        <v>0</v>
      </c>
    </row>
    <row r="580" spans="1:53" s="243" customFormat="1" ht="0.75" customHeight="1" outlineLevel="2">
      <c r="A580" s="206"/>
      <c r="B580" s="207"/>
      <c r="C580" s="232"/>
      <c r="D580" s="241"/>
      <c r="E580" s="241"/>
      <c r="F580" s="210"/>
      <c r="G580" s="210"/>
      <c r="H580" s="230"/>
      <c r="I580" s="231"/>
      <c r="J580" s="242"/>
      <c r="K580" s="210"/>
      <c r="L580" s="210"/>
      <c r="M580" s="230"/>
      <c r="N580" s="231"/>
      <c r="O580" s="283"/>
      <c r="P580" s="284"/>
      <c r="Q580" s="210"/>
      <c r="R580" s="210"/>
      <c r="S580" s="230"/>
      <c r="T580" s="231"/>
      <c r="U580" s="284"/>
      <c r="V580" s="210"/>
      <c r="W580" s="210"/>
      <c r="X580" s="230"/>
      <c r="Y580" s="225"/>
      <c r="AA580" s="228"/>
      <c r="AB580" s="244"/>
      <c r="AC580" s="210"/>
      <c r="AD580" s="210"/>
      <c r="AE580" s="210"/>
      <c r="AF580" s="210"/>
      <c r="AG580" s="210"/>
      <c r="AH580" s="210"/>
      <c r="AI580" s="210"/>
      <c r="AJ580" s="210"/>
      <c r="AK580" s="210"/>
      <c r="AL580" s="210"/>
      <c r="AM580" s="210"/>
      <c r="AN580" s="210"/>
      <c r="AO580" s="244"/>
      <c r="AP580" s="210"/>
      <c r="AQ580" s="210"/>
      <c r="AR580" s="210"/>
      <c r="AS580" s="210"/>
      <c r="AT580" s="210"/>
      <c r="AU580" s="210"/>
      <c r="AV580" s="210"/>
      <c r="AW580" s="210"/>
      <c r="AX580" s="210"/>
      <c r="AY580" s="210"/>
      <c r="AZ580" s="210"/>
      <c r="BA580" s="210"/>
    </row>
    <row r="581" spans="1:53" s="243" customFormat="1">
      <c r="A581" s="206" t="s">
        <v>1628</v>
      </c>
      <c r="B581" s="207" t="s">
        <v>1629</v>
      </c>
      <c r="C581" s="232" t="s">
        <v>1630</v>
      </c>
      <c r="D581" s="241"/>
      <c r="E581" s="241"/>
      <c r="F581" s="235">
        <v>0</v>
      </c>
      <c r="G581" s="235">
        <v>0</v>
      </c>
      <c r="H581" s="230">
        <v>0</v>
      </c>
      <c r="I581" s="231">
        <v>0</v>
      </c>
      <c r="J581" s="242"/>
      <c r="K581" s="235">
        <v>0</v>
      </c>
      <c r="L581" s="235">
        <v>0</v>
      </c>
      <c r="M581" s="230">
        <v>0</v>
      </c>
      <c r="N581" s="231">
        <v>0</v>
      </c>
      <c r="O581" s="285"/>
      <c r="P581" s="286"/>
      <c r="Q581" s="235">
        <v>0</v>
      </c>
      <c r="R581" s="235">
        <v>0</v>
      </c>
      <c r="S581" s="230">
        <v>0</v>
      </c>
      <c r="T581" s="231">
        <v>0</v>
      </c>
      <c r="U581" s="286"/>
      <c r="V581" s="235">
        <v>0</v>
      </c>
      <c r="W581" s="235">
        <v>0</v>
      </c>
      <c r="X581" s="230">
        <v>0</v>
      </c>
      <c r="Y581" s="225">
        <v>0</v>
      </c>
      <c r="AA581" s="239">
        <v>0</v>
      </c>
      <c r="AB581" s="244"/>
      <c r="AC581" s="235">
        <v>0</v>
      </c>
      <c r="AD581" s="235">
        <v>0</v>
      </c>
      <c r="AE581" s="235">
        <v>0</v>
      </c>
      <c r="AF581" s="235">
        <v>0</v>
      </c>
      <c r="AG581" s="235">
        <v>0</v>
      </c>
      <c r="AH581" s="235">
        <v>0</v>
      </c>
      <c r="AI581" s="235">
        <v>0</v>
      </c>
      <c r="AJ581" s="235">
        <v>0</v>
      </c>
      <c r="AK581" s="235">
        <v>0</v>
      </c>
      <c r="AL581" s="235">
        <v>0</v>
      </c>
      <c r="AM581" s="235">
        <v>0</v>
      </c>
      <c r="AN581" s="235">
        <v>0</v>
      </c>
      <c r="AO581" s="244"/>
      <c r="AP581" s="235">
        <v>0</v>
      </c>
      <c r="AQ581" s="235">
        <v>0</v>
      </c>
      <c r="AR581" s="235">
        <v>0</v>
      </c>
      <c r="AS581" s="235">
        <v>0</v>
      </c>
      <c r="AT581" s="235">
        <v>0</v>
      </c>
      <c r="AU581" s="235">
        <v>0</v>
      </c>
      <c r="AV581" s="235">
        <v>0</v>
      </c>
      <c r="AW581" s="235">
        <v>0</v>
      </c>
      <c r="AX581" s="235">
        <v>0</v>
      </c>
      <c r="AY581" s="235">
        <v>0</v>
      </c>
      <c r="AZ581" s="235">
        <v>0</v>
      </c>
      <c r="BA581" s="235">
        <v>0</v>
      </c>
    </row>
    <row r="582" spans="1:53" s="243" customFormat="1" ht="0.75" customHeight="1" outlineLevel="2">
      <c r="A582" s="206"/>
      <c r="B582" s="207"/>
      <c r="C582" s="232"/>
      <c r="D582" s="241"/>
      <c r="E582" s="241"/>
      <c r="F582" s="235"/>
      <c r="G582" s="235"/>
      <c r="H582" s="230"/>
      <c r="I582" s="231"/>
      <c r="J582" s="242"/>
      <c r="K582" s="235"/>
      <c r="L582" s="235"/>
      <c r="M582" s="230"/>
      <c r="N582" s="231"/>
      <c r="O582" s="285"/>
      <c r="P582" s="286"/>
      <c r="Q582" s="235"/>
      <c r="R582" s="235"/>
      <c r="S582" s="230"/>
      <c r="T582" s="231"/>
      <c r="U582" s="286"/>
      <c r="V582" s="235"/>
      <c r="W582" s="235"/>
      <c r="X582" s="230"/>
      <c r="Y582" s="225"/>
      <c r="AA582" s="239"/>
      <c r="AB582" s="244"/>
      <c r="AC582" s="235"/>
      <c r="AD582" s="235"/>
      <c r="AE582" s="235"/>
      <c r="AF582" s="235"/>
      <c r="AG582" s="235"/>
      <c r="AH582" s="235"/>
      <c r="AI582" s="235"/>
      <c r="AJ582" s="235"/>
      <c r="AK582" s="235"/>
      <c r="AL582" s="235"/>
      <c r="AM582" s="235"/>
      <c r="AN582" s="235"/>
      <c r="AO582" s="244"/>
      <c r="AP582" s="235"/>
      <c r="AQ582" s="235"/>
      <c r="AR582" s="235"/>
      <c r="AS582" s="235"/>
      <c r="AT582" s="235"/>
      <c r="AU582" s="235"/>
      <c r="AV582" s="235"/>
      <c r="AW582" s="235"/>
      <c r="AX582" s="235"/>
      <c r="AY582" s="235"/>
      <c r="AZ582" s="235"/>
      <c r="BA582" s="235"/>
    </row>
    <row r="583" spans="1:53" s="129" customFormat="1" outlineLevel="2">
      <c r="A583" s="129" t="s">
        <v>1631</v>
      </c>
      <c r="B583" s="130" t="s">
        <v>1632</v>
      </c>
      <c r="C583" s="131" t="s">
        <v>1633</v>
      </c>
      <c r="D583" s="132"/>
      <c r="E583" s="133"/>
      <c r="F583" s="134">
        <v>0.18</v>
      </c>
      <c r="G583" s="134">
        <v>37.32</v>
      </c>
      <c r="H583" s="135">
        <v>-37.14</v>
      </c>
      <c r="I583" s="136">
        <v>-0.99517684887459812</v>
      </c>
      <c r="J583" s="137"/>
      <c r="K583" s="134">
        <v>323.86</v>
      </c>
      <c r="L583" s="134">
        <v>221.04</v>
      </c>
      <c r="M583" s="135">
        <v>102.82000000000002</v>
      </c>
      <c r="N583" s="136">
        <v>0.46516467607672829</v>
      </c>
      <c r="O583" s="138"/>
      <c r="P583" s="137"/>
      <c r="Q583" s="134">
        <v>323.86</v>
      </c>
      <c r="R583" s="134">
        <v>221.04</v>
      </c>
      <c r="S583" s="135">
        <v>102.82000000000002</v>
      </c>
      <c r="T583" s="136">
        <v>0.46516467607672829</v>
      </c>
      <c r="U583" s="137"/>
      <c r="V583" s="134">
        <v>429.06</v>
      </c>
      <c r="W583" s="134">
        <v>24484.530000000002</v>
      </c>
      <c r="X583" s="135">
        <v>-24055.47</v>
      </c>
      <c r="Y583" s="136">
        <v>-0.9824762819625289</v>
      </c>
      <c r="Z583" s="139"/>
      <c r="AA583" s="140">
        <v>170.18</v>
      </c>
      <c r="AB583" s="141"/>
      <c r="AC583" s="142">
        <v>13.3</v>
      </c>
      <c r="AD583" s="142">
        <v>170.42000000000002</v>
      </c>
      <c r="AE583" s="142">
        <v>37.32</v>
      </c>
      <c r="AF583" s="142">
        <v>12.65</v>
      </c>
      <c r="AG583" s="142">
        <v>0</v>
      </c>
      <c r="AH583" s="142">
        <v>0.35000000000000003</v>
      </c>
      <c r="AI583" s="142">
        <v>0</v>
      </c>
      <c r="AJ583" s="142">
        <v>94.100000000000009</v>
      </c>
      <c r="AK583" s="142">
        <v>-2.64</v>
      </c>
      <c r="AL583" s="142">
        <v>0</v>
      </c>
      <c r="AM583" s="142">
        <v>0.74</v>
      </c>
      <c r="AN583" s="142">
        <v>0</v>
      </c>
      <c r="AO583" s="141"/>
      <c r="AP583" s="142">
        <v>42.07</v>
      </c>
      <c r="AQ583" s="142">
        <v>281.61</v>
      </c>
      <c r="AR583" s="142">
        <v>0.18</v>
      </c>
      <c r="AS583" s="142">
        <v>0</v>
      </c>
      <c r="AT583" s="142">
        <v>0</v>
      </c>
      <c r="AU583" s="142">
        <v>0</v>
      </c>
      <c r="AV583" s="142">
        <v>0</v>
      </c>
      <c r="AW583" s="142">
        <v>0</v>
      </c>
      <c r="AX583" s="142">
        <v>0</v>
      </c>
      <c r="AY583" s="142">
        <v>0</v>
      </c>
      <c r="AZ583" s="142">
        <v>0</v>
      </c>
      <c r="BA583" s="142">
        <v>0</v>
      </c>
    </row>
    <row r="584" spans="1:53" s="129" customFormat="1" outlineLevel="2">
      <c r="A584" s="129" t="s">
        <v>1634</v>
      </c>
      <c r="B584" s="130" t="s">
        <v>1635</v>
      </c>
      <c r="C584" s="131" t="s">
        <v>1636</v>
      </c>
      <c r="D584" s="132"/>
      <c r="E584" s="133"/>
      <c r="F584" s="134">
        <v>0</v>
      </c>
      <c r="G584" s="134">
        <v>0</v>
      </c>
      <c r="H584" s="135">
        <v>0</v>
      </c>
      <c r="I584" s="136">
        <v>0</v>
      </c>
      <c r="J584" s="137"/>
      <c r="K584" s="134">
        <v>0</v>
      </c>
      <c r="L584" s="134">
        <v>0</v>
      </c>
      <c r="M584" s="135">
        <v>0</v>
      </c>
      <c r="N584" s="136">
        <v>0</v>
      </c>
      <c r="O584" s="138"/>
      <c r="P584" s="137"/>
      <c r="Q584" s="134">
        <v>0</v>
      </c>
      <c r="R584" s="134">
        <v>0</v>
      </c>
      <c r="S584" s="135">
        <v>0</v>
      </c>
      <c r="T584" s="136">
        <v>0</v>
      </c>
      <c r="U584" s="137"/>
      <c r="V584" s="134">
        <v>225162.4</v>
      </c>
      <c r="W584" s="134">
        <v>26137.690000000002</v>
      </c>
      <c r="X584" s="135">
        <v>199024.71</v>
      </c>
      <c r="Y584" s="136">
        <v>7.614472051661795</v>
      </c>
      <c r="Z584" s="139"/>
      <c r="AA584" s="140">
        <v>0</v>
      </c>
      <c r="AB584" s="141"/>
      <c r="AC584" s="142">
        <v>0</v>
      </c>
      <c r="AD584" s="142">
        <v>0</v>
      </c>
      <c r="AE584" s="142">
        <v>0</v>
      </c>
      <c r="AF584" s="142">
        <v>0</v>
      </c>
      <c r="AG584" s="142">
        <v>0</v>
      </c>
      <c r="AH584" s="142">
        <v>0</v>
      </c>
      <c r="AI584" s="142">
        <v>0</v>
      </c>
      <c r="AJ584" s="142">
        <v>14180</v>
      </c>
      <c r="AK584" s="142">
        <v>0</v>
      </c>
      <c r="AL584" s="142">
        <v>0</v>
      </c>
      <c r="AM584" s="142">
        <v>0</v>
      </c>
      <c r="AN584" s="142">
        <v>210982.39999999999</v>
      </c>
      <c r="AO584" s="141"/>
      <c r="AP584" s="142">
        <v>0</v>
      </c>
      <c r="AQ584" s="142">
        <v>0</v>
      </c>
      <c r="AR584" s="142">
        <v>0</v>
      </c>
      <c r="AS584" s="142">
        <v>0</v>
      </c>
      <c r="AT584" s="142">
        <v>0</v>
      </c>
      <c r="AU584" s="142">
        <v>0</v>
      </c>
      <c r="AV584" s="142">
        <v>0</v>
      </c>
      <c r="AW584" s="142">
        <v>0</v>
      </c>
      <c r="AX584" s="142">
        <v>0</v>
      </c>
      <c r="AY584" s="142">
        <v>0</v>
      </c>
      <c r="AZ584" s="142">
        <v>0</v>
      </c>
      <c r="BA584" s="142">
        <v>0</v>
      </c>
    </row>
    <row r="585" spans="1:53" s="243" customFormat="1">
      <c r="A585" s="206" t="s">
        <v>1637</v>
      </c>
      <c r="B585" s="207" t="s">
        <v>1638</v>
      </c>
      <c r="C585" s="232" t="s">
        <v>1639</v>
      </c>
      <c r="D585" s="241"/>
      <c r="E585" s="241"/>
      <c r="F585" s="235">
        <v>0.18</v>
      </c>
      <c r="G585" s="235">
        <v>37.32</v>
      </c>
      <c r="H585" s="230">
        <v>-37.14</v>
      </c>
      <c r="I585" s="231">
        <v>-0.99517684887459812</v>
      </c>
      <c r="J585" s="242"/>
      <c r="K585" s="235">
        <v>323.86</v>
      </c>
      <c r="L585" s="235">
        <v>221.04</v>
      </c>
      <c r="M585" s="230">
        <v>102.82000000000002</v>
      </c>
      <c r="N585" s="231">
        <v>0.46516467607672829</v>
      </c>
      <c r="O585" s="139"/>
      <c r="P585" s="237"/>
      <c r="Q585" s="235">
        <v>323.86</v>
      </c>
      <c r="R585" s="235">
        <v>221.04</v>
      </c>
      <c r="S585" s="230">
        <v>102.82000000000002</v>
      </c>
      <c r="T585" s="231">
        <v>0.46516467607672829</v>
      </c>
      <c r="U585" s="237"/>
      <c r="V585" s="235">
        <v>225591.46</v>
      </c>
      <c r="W585" s="235">
        <v>50622.220000000008</v>
      </c>
      <c r="X585" s="230">
        <v>174969.24</v>
      </c>
      <c r="Y585" s="225">
        <v>3.4563723202972918</v>
      </c>
      <c r="AA585" s="239">
        <v>170.18</v>
      </c>
      <c r="AB585" s="244"/>
      <c r="AC585" s="235">
        <v>13.3</v>
      </c>
      <c r="AD585" s="235">
        <v>170.42000000000002</v>
      </c>
      <c r="AE585" s="235">
        <v>37.32</v>
      </c>
      <c r="AF585" s="235">
        <v>12.65</v>
      </c>
      <c r="AG585" s="235">
        <v>0</v>
      </c>
      <c r="AH585" s="235">
        <v>0.35000000000000003</v>
      </c>
      <c r="AI585" s="235">
        <v>0</v>
      </c>
      <c r="AJ585" s="235">
        <v>14274.1</v>
      </c>
      <c r="AK585" s="235">
        <v>-2.64</v>
      </c>
      <c r="AL585" s="235">
        <v>0</v>
      </c>
      <c r="AM585" s="235">
        <v>0.74</v>
      </c>
      <c r="AN585" s="235">
        <v>210982.39999999999</v>
      </c>
      <c r="AO585" s="244"/>
      <c r="AP585" s="235">
        <v>42.07</v>
      </c>
      <c r="AQ585" s="235">
        <v>281.61</v>
      </c>
      <c r="AR585" s="235">
        <v>0.18</v>
      </c>
      <c r="AS585" s="235">
        <v>0</v>
      </c>
      <c r="AT585" s="235">
        <v>0</v>
      </c>
      <c r="AU585" s="235">
        <v>0</v>
      </c>
      <c r="AV585" s="235">
        <v>0</v>
      </c>
      <c r="AW585" s="235">
        <v>0</v>
      </c>
      <c r="AX585" s="235">
        <v>0</v>
      </c>
      <c r="AY585" s="235">
        <v>0</v>
      </c>
      <c r="AZ585" s="235">
        <v>0</v>
      </c>
      <c r="BA585" s="235">
        <v>0</v>
      </c>
    </row>
    <row r="586" spans="1:53" s="243" customFormat="1" ht="0.75" customHeight="1" outlineLevel="2">
      <c r="A586" s="206"/>
      <c r="B586" s="207"/>
      <c r="C586" s="232"/>
      <c r="D586" s="241"/>
      <c r="E586" s="241"/>
      <c r="F586" s="235"/>
      <c r="G586" s="235"/>
      <c r="H586" s="230"/>
      <c r="I586" s="231"/>
      <c r="J586" s="242"/>
      <c r="K586" s="235"/>
      <c r="L586" s="235"/>
      <c r="M586" s="230"/>
      <c r="N586" s="231"/>
      <c r="O586" s="139"/>
      <c r="P586" s="237"/>
      <c r="Q586" s="235"/>
      <c r="R586" s="235"/>
      <c r="S586" s="230"/>
      <c r="T586" s="231"/>
      <c r="U586" s="237"/>
      <c r="V586" s="235"/>
      <c r="W586" s="235"/>
      <c r="X586" s="230"/>
      <c r="Y586" s="225"/>
      <c r="AA586" s="239"/>
      <c r="AB586" s="244"/>
      <c r="AC586" s="235"/>
      <c r="AD586" s="235"/>
      <c r="AE586" s="235"/>
      <c r="AF586" s="235"/>
      <c r="AG586" s="235"/>
      <c r="AH586" s="235"/>
      <c r="AI586" s="235"/>
      <c r="AJ586" s="235"/>
      <c r="AK586" s="235"/>
      <c r="AL586" s="235"/>
      <c r="AM586" s="235"/>
      <c r="AN586" s="235"/>
      <c r="AO586" s="244"/>
      <c r="AP586" s="235"/>
      <c r="AQ586" s="235"/>
      <c r="AR586" s="235"/>
      <c r="AS586" s="235"/>
      <c r="AT586" s="235"/>
      <c r="AU586" s="235"/>
      <c r="AV586" s="235"/>
      <c r="AW586" s="235"/>
      <c r="AX586" s="235"/>
      <c r="AY586" s="235"/>
      <c r="AZ586" s="235"/>
      <c r="BA586" s="235"/>
    </row>
    <row r="587" spans="1:53" s="129" customFormat="1" outlineLevel="2">
      <c r="A587" s="129" t="s">
        <v>1640</v>
      </c>
      <c r="B587" s="130" t="s">
        <v>1641</v>
      </c>
      <c r="C587" s="131" t="s">
        <v>1642</v>
      </c>
      <c r="D587" s="132"/>
      <c r="E587" s="133"/>
      <c r="F587" s="134">
        <v>22928.45</v>
      </c>
      <c r="G587" s="134">
        <v>24220.18</v>
      </c>
      <c r="H587" s="135">
        <v>-1291.7299999999996</v>
      </c>
      <c r="I587" s="136">
        <v>-5.3332799343357461E-2</v>
      </c>
      <c r="J587" s="137"/>
      <c r="K587" s="134">
        <v>75550.885999999999</v>
      </c>
      <c r="L587" s="134">
        <v>106478.79000000001</v>
      </c>
      <c r="M587" s="135">
        <v>-30927.90400000001</v>
      </c>
      <c r="N587" s="136">
        <v>-0.29046070114057465</v>
      </c>
      <c r="O587" s="138"/>
      <c r="P587" s="137"/>
      <c r="Q587" s="134">
        <v>75550.885999999999</v>
      </c>
      <c r="R587" s="134">
        <v>106478.79000000001</v>
      </c>
      <c r="S587" s="135">
        <v>-30927.90400000001</v>
      </c>
      <c r="T587" s="136">
        <v>-0.29046070114057465</v>
      </c>
      <c r="U587" s="137"/>
      <c r="V587" s="134">
        <v>275615.78599999996</v>
      </c>
      <c r="W587" s="134">
        <v>404218.36</v>
      </c>
      <c r="X587" s="135">
        <v>-128602.57400000002</v>
      </c>
      <c r="Y587" s="136">
        <v>-0.31815124379803039</v>
      </c>
      <c r="Z587" s="139"/>
      <c r="AA587" s="140">
        <v>32746.280000000002</v>
      </c>
      <c r="AB587" s="141"/>
      <c r="AC587" s="142">
        <v>48012.85</v>
      </c>
      <c r="AD587" s="142">
        <v>34245.760000000002</v>
      </c>
      <c r="AE587" s="142">
        <v>24220.18</v>
      </c>
      <c r="AF587" s="142">
        <v>20891.650000000001</v>
      </c>
      <c r="AG587" s="142">
        <v>15932.11</v>
      </c>
      <c r="AH587" s="142">
        <v>18245.84</v>
      </c>
      <c r="AI587" s="142">
        <v>18015.45</v>
      </c>
      <c r="AJ587" s="142">
        <v>14430.79</v>
      </c>
      <c r="AK587" s="142">
        <v>14621.03</v>
      </c>
      <c r="AL587" s="142">
        <v>16767.61</v>
      </c>
      <c r="AM587" s="142">
        <v>30904.77</v>
      </c>
      <c r="AN587" s="142">
        <v>50255.65</v>
      </c>
      <c r="AO587" s="141"/>
      <c r="AP587" s="142">
        <v>32598.47</v>
      </c>
      <c r="AQ587" s="142">
        <v>20023.966</v>
      </c>
      <c r="AR587" s="142">
        <v>22928.45</v>
      </c>
      <c r="AS587" s="142">
        <v>502.26</v>
      </c>
      <c r="AT587" s="142">
        <v>0</v>
      </c>
      <c r="AU587" s="142">
        <v>0</v>
      </c>
      <c r="AV587" s="142">
        <v>0</v>
      </c>
      <c r="AW587" s="142">
        <v>0</v>
      </c>
      <c r="AX587" s="142">
        <v>0</v>
      </c>
      <c r="AY587" s="142">
        <v>0</v>
      </c>
      <c r="AZ587" s="142">
        <v>0</v>
      </c>
      <c r="BA587" s="142">
        <v>0</v>
      </c>
    </row>
    <row r="588" spans="1:53" s="129" customFormat="1" outlineLevel="2">
      <c r="A588" s="129" t="s">
        <v>1643</v>
      </c>
      <c r="B588" s="130" t="s">
        <v>1644</v>
      </c>
      <c r="C588" s="131" t="s">
        <v>1645</v>
      </c>
      <c r="D588" s="132"/>
      <c r="E588" s="133"/>
      <c r="F588" s="134">
        <v>0</v>
      </c>
      <c r="G588" s="134">
        <v>373.23</v>
      </c>
      <c r="H588" s="135">
        <v>-373.23</v>
      </c>
      <c r="I588" s="136" t="s">
        <v>241</v>
      </c>
      <c r="J588" s="137"/>
      <c r="K588" s="134">
        <v>3187.55</v>
      </c>
      <c r="L588" s="134">
        <v>1127.32</v>
      </c>
      <c r="M588" s="135">
        <v>2060.2300000000005</v>
      </c>
      <c r="N588" s="136">
        <v>1.8275467480395988</v>
      </c>
      <c r="O588" s="138"/>
      <c r="P588" s="137"/>
      <c r="Q588" s="134">
        <v>3187.55</v>
      </c>
      <c r="R588" s="134">
        <v>1127.32</v>
      </c>
      <c r="S588" s="135">
        <v>2060.2300000000005</v>
      </c>
      <c r="T588" s="136">
        <v>1.8275467480395988</v>
      </c>
      <c r="U588" s="137"/>
      <c r="V588" s="134">
        <v>48417.000000000007</v>
      </c>
      <c r="W588" s="134">
        <v>3785.2299999999996</v>
      </c>
      <c r="X588" s="135">
        <v>44631.770000000004</v>
      </c>
      <c r="Y588" s="136" t="s">
        <v>241</v>
      </c>
      <c r="Z588" s="139"/>
      <c r="AA588" s="140">
        <v>0</v>
      </c>
      <c r="AB588" s="141"/>
      <c r="AC588" s="142">
        <v>379.56</v>
      </c>
      <c r="AD588" s="142">
        <v>374.53000000000003</v>
      </c>
      <c r="AE588" s="142">
        <v>373.23</v>
      </c>
      <c r="AF588" s="142">
        <v>3738.46</v>
      </c>
      <c r="AG588" s="142">
        <v>372.51</v>
      </c>
      <c r="AH588" s="142">
        <v>746.08</v>
      </c>
      <c r="AI588" s="142">
        <v>10560.33</v>
      </c>
      <c r="AJ588" s="142">
        <v>1853.46</v>
      </c>
      <c r="AK588" s="142">
        <v>370.21</v>
      </c>
      <c r="AL588" s="142">
        <v>371.84000000000003</v>
      </c>
      <c r="AM588" s="142">
        <v>10370.9</v>
      </c>
      <c r="AN588" s="142">
        <v>16845.66</v>
      </c>
      <c r="AO588" s="141"/>
      <c r="AP588" s="142">
        <v>3187.55</v>
      </c>
      <c r="AQ588" s="142">
        <v>0</v>
      </c>
      <c r="AR588" s="142">
        <v>0</v>
      </c>
      <c r="AS588" s="142">
        <v>0</v>
      </c>
      <c r="AT588" s="142">
        <v>0</v>
      </c>
      <c r="AU588" s="142">
        <v>0</v>
      </c>
      <c r="AV588" s="142">
        <v>0</v>
      </c>
      <c r="AW588" s="142">
        <v>0</v>
      </c>
      <c r="AX588" s="142">
        <v>0</v>
      </c>
      <c r="AY588" s="142">
        <v>0</v>
      </c>
      <c r="AZ588" s="142">
        <v>0</v>
      </c>
      <c r="BA588" s="142">
        <v>0</v>
      </c>
    </row>
    <row r="589" spans="1:53" s="243" customFormat="1">
      <c r="A589" s="206" t="s">
        <v>1646</v>
      </c>
      <c r="B589" s="207" t="s">
        <v>1647</v>
      </c>
      <c r="C589" s="232" t="s">
        <v>1648</v>
      </c>
      <c r="D589" s="241"/>
      <c r="E589" s="241"/>
      <c r="F589" s="235">
        <v>22928.45</v>
      </c>
      <c r="G589" s="235">
        <v>24593.41</v>
      </c>
      <c r="H589" s="230">
        <v>-1664.9599999999991</v>
      </c>
      <c r="I589" s="231">
        <v>-6.7699436556378279E-2</v>
      </c>
      <c r="J589" s="242"/>
      <c r="K589" s="235">
        <v>78738.436000000002</v>
      </c>
      <c r="L589" s="235">
        <v>107606.11000000002</v>
      </c>
      <c r="M589" s="230">
        <v>-28867.674000000014</v>
      </c>
      <c r="N589" s="231">
        <v>-0.26827169944160245</v>
      </c>
      <c r="O589" s="139"/>
      <c r="P589" s="237"/>
      <c r="Q589" s="235">
        <v>78738.436000000002</v>
      </c>
      <c r="R589" s="235">
        <v>107606.11000000002</v>
      </c>
      <c r="S589" s="230">
        <v>-28867.674000000014</v>
      </c>
      <c r="T589" s="231">
        <v>-0.26827169944160245</v>
      </c>
      <c r="U589" s="237"/>
      <c r="V589" s="235">
        <v>324032.78600000002</v>
      </c>
      <c r="W589" s="235">
        <v>408003.59</v>
      </c>
      <c r="X589" s="230">
        <v>-83970.804000000004</v>
      </c>
      <c r="Y589" s="225">
        <v>-0.20580898320036842</v>
      </c>
      <c r="AA589" s="239">
        <v>32746.280000000002</v>
      </c>
      <c r="AB589" s="244"/>
      <c r="AC589" s="235">
        <v>48392.409999999996</v>
      </c>
      <c r="AD589" s="235">
        <v>34620.29</v>
      </c>
      <c r="AE589" s="235">
        <v>24593.41</v>
      </c>
      <c r="AF589" s="235">
        <v>24630.11</v>
      </c>
      <c r="AG589" s="235">
        <v>16304.62</v>
      </c>
      <c r="AH589" s="235">
        <v>18991.920000000002</v>
      </c>
      <c r="AI589" s="235">
        <v>28575.78</v>
      </c>
      <c r="AJ589" s="235">
        <v>16284.25</v>
      </c>
      <c r="AK589" s="235">
        <v>14991.24</v>
      </c>
      <c r="AL589" s="235">
        <v>17139.45</v>
      </c>
      <c r="AM589" s="235">
        <v>41275.67</v>
      </c>
      <c r="AN589" s="235">
        <v>67101.31</v>
      </c>
      <c r="AO589" s="244"/>
      <c r="AP589" s="235">
        <v>35786.020000000004</v>
      </c>
      <c r="AQ589" s="235">
        <v>20023.966</v>
      </c>
      <c r="AR589" s="235">
        <v>22928.45</v>
      </c>
      <c r="AS589" s="235">
        <v>502.26</v>
      </c>
      <c r="AT589" s="235">
        <v>0</v>
      </c>
      <c r="AU589" s="235">
        <v>0</v>
      </c>
      <c r="AV589" s="235">
        <v>0</v>
      </c>
      <c r="AW589" s="235">
        <v>0</v>
      </c>
      <c r="AX589" s="235">
        <v>0</v>
      </c>
      <c r="AY589" s="235">
        <v>0</v>
      </c>
      <c r="AZ589" s="235">
        <v>0</v>
      </c>
      <c r="BA589" s="235">
        <v>0</v>
      </c>
    </row>
    <row r="590" spans="1:53" s="243" customFormat="1" ht="0.75" customHeight="1" outlineLevel="2">
      <c r="A590" s="206"/>
      <c r="B590" s="207"/>
      <c r="C590" s="232"/>
      <c r="D590" s="241"/>
      <c r="E590" s="241"/>
      <c r="F590" s="235"/>
      <c r="G590" s="235"/>
      <c r="H590" s="230"/>
      <c r="I590" s="231"/>
      <c r="J590" s="242"/>
      <c r="K590" s="235"/>
      <c r="L590" s="235"/>
      <c r="M590" s="230"/>
      <c r="N590" s="231"/>
      <c r="O590" s="139"/>
      <c r="P590" s="237"/>
      <c r="Q590" s="235"/>
      <c r="R590" s="235"/>
      <c r="S590" s="230"/>
      <c r="T590" s="231"/>
      <c r="U590" s="237"/>
      <c r="V590" s="235"/>
      <c r="W590" s="235"/>
      <c r="X590" s="230"/>
      <c r="Y590" s="225"/>
      <c r="AA590" s="239"/>
      <c r="AB590" s="244"/>
      <c r="AC590" s="235"/>
      <c r="AD590" s="235"/>
      <c r="AE590" s="235"/>
      <c r="AF590" s="235"/>
      <c r="AG590" s="235"/>
      <c r="AH590" s="235"/>
      <c r="AI590" s="235"/>
      <c r="AJ590" s="235"/>
      <c r="AK590" s="235"/>
      <c r="AL590" s="235"/>
      <c r="AM590" s="235"/>
      <c r="AN590" s="235"/>
      <c r="AO590" s="244"/>
      <c r="AP590" s="235"/>
      <c r="AQ590" s="235"/>
      <c r="AR590" s="235"/>
      <c r="AS590" s="235"/>
      <c r="AT590" s="235"/>
      <c r="AU590" s="235"/>
      <c r="AV590" s="235"/>
      <c r="AW590" s="235"/>
      <c r="AX590" s="235"/>
      <c r="AY590" s="235"/>
      <c r="AZ590" s="235"/>
      <c r="BA590" s="235"/>
    </row>
    <row r="591" spans="1:53" s="129" customFormat="1" outlineLevel="2">
      <c r="A591" s="129" t="s">
        <v>1649</v>
      </c>
      <c r="B591" s="130" t="s">
        <v>1650</v>
      </c>
      <c r="C591" s="131" t="s">
        <v>1651</v>
      </c>
      <c r="D591" s="132"/>
      <c r="E591" s="133"/>
      <c r="F591" s="134">
        <v>1108.22</v>
      </c>
      <c r="G591" s="134">
        <v>18554.43</v>
      </c>
      <c r="H591" s="135">
        <v>-17446.21</v>
      </c>
      <c r="I591" s="136">
        <v>-0.94027194583719353</v>
      </c>
      <c r="J591" s="137"/>
      <c r="K591" s="134">
        <v>4738.1400000000003</v>
      </c>
      <c r="L591" s="134">
        <v>20414.580000000002</v>
      </c>
      <c r="M591" s="135">
        <v>-15676.440000000002</v>
      </c>
      <c r="N591" s="136">
        <v>-0.76790411558797689</v>
      </c>
      <c r="O591" s="138"/>
      <c r="P591" s="137"/>
      <c r="Q591" s="134">
        <v>4738.1400000000003</v>
      </c>
      <c r="R591" s="134">
        <v>20414.580000000002</v>
      </c>
      <c r="S591" s="135">
        <v>-15676.440000000002</v>
      </c>
      <c r="T591" s="136">
        <v>-0.76790411558797689</v>
      </c>
      <c r="U591" s="137"/>
      <c r="V591" s="134">
        <v>150861.33000000002</v>
      </c>
      <c r="W591" s="134">
        <v>42759.199999999997</v>
      </c>
      <c r="X591" s="135">
        <v>108102.13000000002</v>
      </c>
      <c r="Y591" s="136">
        <v>2.5281607233063301</v>
      </c>
      <c r="Z591" s="139"/>
      <c r="AA591" s="140">
        <v>944.91</v>
      </c>
      <c r="AB591" s="141"/>
      <c r="AC591" s="142">
        <v>890.52</v>
      </c>
      <c r="AD591" s="142">
        <v>969.63</v>
      </c>
      <c r="AE591" s="142">
        <v>18554.43</v>
      </c>
      <c r="AF591" s="142">
        <v>1137.3600000000001</v>
      </c>
      <c r="AG591" s="142">
        <v>2689.98</v>
      </c>
      <c r="AH591" s="142">
        <v>1120.75</v>
      </c>
      <c r="AI591" s="142">
        <v>1451.5</v>
      </c>
      <c r="AJ591" s="142">
        <v>129669.05</v>
      </c>
      <c r="AK591" s="142">
        <v>2700.78</v>
      </c>
      <c r="AL591" s="142">
        <v>2406.09</v>
      </c>
      <c r="AM591" s="142">
        <v>1471.27</v>
      </c>
      <c r="AN591" s="142">
        <v>3476.41</v>
      </c>
      <c r="AO591" s="141"/>
      <c r="AP591" s="142">
        <v>2926.52</v>
      </c>
      <c r="AQ591" s="142">
        <v>703.4</v>
      </c>
      <c r="AR591" s="142">
        <v>1108.22</v>
      </c>
      <c r="AS591" s="142">
        <v>2276</v>
      </c>
      <c r="AT591" s="142">
        <v>0</v>
      </c>
      <c r="AU591" s="142">
        <v>0</v>
      </c>
      <c r="AV591" s="142">
        <v>0</v>
      </c>
      <c r="AW591" s="142">
        <v>0</v>
      </c>
      <c r="AX591" s="142">
        <v>0</v>
      </c>
      <c r="AY591" s="142">
        <v>0</v>
      </c>
      <c r="AZ591" s="142">
        <v>0</v>
      </c>
      <c r="BA591" s="142">
        <v>0</v>
      </c>
    </row>
    <row r="592" spans="1:53" s="129" customFormat="1" outlineLevel="2">
      <c r="A592" s="129" t="s">
        <v>1652</v>
      </c>
      <c r="B592" s="130" t="s">
        <v>1653</v>
      </c>
      <c r="C592" s="131" t="s">
        <v>1654</v>
      </c>
      <c r="D592" s="132"/>
      <c r="E592" s="133"/>
      <c r="F592" s="134">
        <v>117.18</v>
      </c>
      <c r="G592" s="134">
        <v>662.25</v>
      </c>
      <c r="H592" s="135">
        <v>-545.06999999999994</v>
      </c>
      <c r="I592" s="136">
        <v>-0.82305775764439404</v>
      </c>
      <c r="J592" s="137"/>
      <c r="K592" s="134">
        <v>1627.31</v>
      </c>
      <c r="L592" s="134">
        <v>13124.300000000001</v>
      </c>
      <c r="M592" s="135">
        <v>-11496.990000000002</v>
      </c>
      <c r="N592" s="136">
        <v>-0.8760078632765177</v>
      </c>
      <c r="O592" s="138"/>
      <c r="P592" s="137"/>
      <c r="Q592" s="134">
        <v>1627.31</v>
      </c>
      <c r="R592" s="134">
        <v>13124.300000000001</v>
      </c>
      <c r="S592" s="135">
        <v>-11496.990000000002</v>
      </c>
      <c r="T592" s="136">
        <v>-0.8760078632765177</v>
      </c>
      <c r="U592" s="137"/>
      <c r="V592" s="134">
        <v>82646.759999999995</v>
      </c>
      <c r="W592" s="134">
        <v>39312.03</v>
      </c>
      <c r="X592" s="135">
        <v>43334.729999999996</v>
      </c>
      <c r="Y592" s="136">
        <v>1.1023274554888161</v>
      </c>
      <c r="Z592" s="139"/>
      <c r="AA592" s="140">
        <v>1525.3</v>
      </c>
      <c r="AB592" s="141"/>
      <c r="AC592" s="142">
        <v>4158.33</v>
      </c>
      <c r="AD592" s="142">
        <v>8303.7199999999993</v>
      </c>
      <c r="AE592" s="142">
        <v>662.25</v>
      </c>
      <c r="AF592" s="142">
        <v>3201.44</v>
      </c>
      <c r="AG592" s="142">
        <v>372</v>
      </c>
      <c r="AH592" s="142">
        <v>459.09000000000003</v>
      </c>
      <c r="AI592" s="142">
        <v>16615.86</v>
      </c>
      <c r="AJ592" s="142">
        <v>699.81000000000006</v>
      </c>
      <c r="AK592" s="142">
        <v>5280.63</v>
      </c>
      <c r="AL592" s="142">
        <v>7698.63</v>
      </c>
      <c r="AM592" s="142">
        <v>50688.19</v>
      </c>
      <c r="AN592" s="142">
        <v>-3996.2000000000003</v>
      </c>
      <c r="AO592" s="141"/>
      <c r="AP592" s="142">
        <v>1157.1200000000001</v>
      </c>
      <c r="AQ592" s="142">
        <v>353.01</v>
      </c>
      <c r="AR592" s="142">
        <v>117.18</v>
      </c>
      <c r="AS592" s="142">
        <v>0</v>
      </c>
      <c r="AT592" s="142">
        <v>0</v>
      </c>
      <c r="AU592" s="142">
        <v>0</v>
      </c>
      <c r="AV592" s="142">
        <v>0</v>
      </c>
      <c r="AW592" s="142">
        <v>0</v>
      </c>
      <c r="AX592" s="142">
        <v>0</v>
      </c>
      <c r="AY592" s="142">
        <v>0</v>
      </c>
      <c r="AZ592" s="142">
        <v>0</v>
      </c>
      <c r="BA592" s="142">
        <v>0</v>
      </c>
    </row>
    <row r="593" spans="1:53" s="129" customFormat="1" outlineLevel="2">
      <c r="A593" s="129" t="s">
        <v>1655</v>
      </c>
      <c r="B593" s="130" t="s">
        <v>1656</v>
      </c>
      <c r="C593" s="131" t="s">
        <v>1657</v>
      </c>
      <c r="D593" s="132"/>
      <c r="E593" s="133"/>
      <c r="F593" s="134">
        <v>1078.82</v>
      </c>
      <c r="G593" s="134">
        <v>2144.1799999999998</v>
      </c>
      <c r="H593" s="135">
        <v>-1065.3599999999999</v>
      </c>
      <c r="I593" s="136">
        <v>-0.49686127097538452</v>
      </c>
      <c r="J593" s="137"/>
      <c r="K593" s="134">
        <v>3254.4500000000003</v>
      </c>
      <c r="L593" s="134">
        <v>4311.66</v>
      </c>
      <c r="M593" s="135">
        <v>-1057.2099999999996</v>
      </c>
      <c r="N593" s="136">
        <v>-0.24519790521516066</v>
      </c>
      <c r="O593" s="138"/>
      <c r="P593" s="137"/>
      <c r="Q593" s="134">
        <v>3254.4500000000003</v>
      </c>
      <c r="R593" s="134">
        <v>4311.66</v>
      </c>
      <c r="S593" s="135">
        <v>-1057.2099999999996</v>
      </c>
      <c r="T593" s="136">
        <v>-0.24519790521516066</v>
      </c>
      <c r="U593" s="137"/>
      <c r="V593" s="134">
        <v>12385.570000000002</v>
      </c>
      <c r="W593" s="134">
        <v>14367.02</v>
      </c>
      <c r="X593" s="135">
        <v>-1981.4499999999989</v>
      </c>
      <c r="Y593" s="136">
        <v>-0.13791656168084954</v>
      </c>
      <c r="Z593" s="139"/>
      <c r="AA593" s="140">
        <v>1099.6500000000001</v>
      </c>
      <c r="AB593" s="141"/>
      <c r="AC593" s="142">
        <v>1091.74</v>
      </c>
      <c r="AD593" s="142">
        <v>1075.74</v>
      </c>
      <c r="AE593" s="142">
        <v>2144.1799999999998</v>
      </c>
      <c r="AF593" s="142">
        <v>0</v>
      </c>
      <c r="AG593" s="142">
        <v>2280.04</v>
      </c>
      <c r="AH593" s="142">
        <v>1349.63</v>
      </c>
      <c r="AI593" s="142">
        <v>1107.74</v>
      </c>
      <c r="AJ593" s="142">
        <v>1100.05</v>
      </c>
      <c r="AK593" s="142">
        <v>-1097.51</v>
      </c>
      <c r="AL593" s="142">
        <v>1100.56</v>
      </c>
      <c r="AM593" s="142">
        <v>3290.61</v>
      </c>
      <c r="AN593" s="142">
        <v>0</v>
      </c>
      <c r="AO593" s="141"/>
      <c r="AP593" s="142">
        <v>1091.96</v>
      </c>
      <c r="AQ593" s="142">
        <v>1083.67</v>
      </c>
      <c r="AR593" s="142">
        <v>1078.82</v>
      </c>
      <c r="AS593" s="142">
        <v>0</v>
      </c>
      <c r="AT593" s="142">
        <v>0</v>
      </c>
      <c r="AU593" s="142">
        <v>0</v>
      </c>
      <c r="AV593" s="142">
        <v>0</v>
      </c>
      <c r="AW593" s="142">
        <v>0</v>
      </c>
      <c r="AX593" s="142">
        <v>0</v>
      </c>
      <c r="AY593" s="142">
        <v>0</v>
      </c>
      <c r="AZ593" s="142">
        <v>0</v>
      </c>
      <c r="BA593" s="142">
        <v>0</v>
      </c>
    </row>
    <row r="594" spans="1:53" s="129" customFormat="1" outlineLevel="2">
      <c r="A594" s="129" t="s">
        <v>1448</v>
      </c>
      <c r="B594" s="130" t="s">
        <v>1449</v>
      </c>
      <c r="C594" s="131" t="s">
        <v>1450</v>
      </c>
      <c r="D594" s="132"/>
      <c r="E594" s="133"/>
      <c r="F594" s="134">
        <v>103630.65000000001</v>
      </c>
      <c r="G594" s="134">
        <v>151902.45000000001</v>
      </c>
      <c r="H594" s="135">
        <v>-48271.8</v>
      </c>
      <c r="I594" s="136">
        <v>-0.31778157626819054</v>
      </c>
      <c r="J594" s="137"/>
      <c r="K594" s="134">
        <v>349208.24</v>
      </c>
      <c r="L594" s="134">
        <v>495483.28</v>
      </c>
      <c r="M594" s="135">
        <v>-146275.04000000004</v>
      </c>
      <c r="N594" s="136">
        <v>-0.29521690419099517</v>
      </c>
      <c r="O594" s="138"/>
      <c r="P594" s="137"/>
      <c r="Q594" s="134">
        <v>349208.24</v>
      </c>
      <c r="R594" s="134">
        <v>495483.28</v>
      </c>
      <c r="S594" s="135">
        <v>-146275.04000000004</v>
      </c>
      <c r="T594" s="136">
        <v>-0.29521690419099517</v>
      </c>
      <c r="U594" s="137"/>
      <c r="V594" s="134">
        <v>1490302.94</v>
      </c>
      <c r="W594" s="134">
        <v>1879911.93</v>
      </c>
      <c r="X594" s="135">
        <v>-389608.99</v>
      </c>
      <c r="Y594" s="136">
        <v>-0.20724853317995595</v>
      </c>
      <c r="Z594" s="139"/>
      <c r="AA594" s="140">
        <v>139600.39000000001</v>
      </c>
      <c r="AB594" s="141"/>
      <c r="AC594" s="142">
        <v>156286.87</v>
      </c>
      <c r="AD594" s="142">
        <v>187293.96</v>
      </c>
      <c r="AE594" s="142">
        <v>151902.45000000001</v>
      </c>
      <c r="AF594" s="142">
        <v>146549.48000000001</v>
      </c>
      <c r="AG594" s="142">
        <v>141212.44</v>
      </c>
      <c r="AH594" s="142">
        <v>178230.6</v>
      </c>
      <c r="AI594" s="142">
        <v>-2310.94</v>
      </c>
      <c r="AJ594" s="142">
        <v>96417.11</v>
      </c>
      <c r="AK594" s="142">
        <v>250617.02000000002</v>
      </c>
      <c r="AL594" s="142">
        <v>122359.35</v>
      </c>
      <c r="AM594" s="142">
        <v>111354.8</v>
      </c>
      <c r="AN594" s="142">
        <v>96664.84</v>
      </c>
      <c r="AO594" s="141"/>
      <c r="AP594" s="142">
        <v>125103.61</v>
      </c>
      <c r="AQ594" s="142">
        <v>120473.98</v>
      </c>
      <c r="AR594" s="142">
        <v>103630.65000000001</v>
      </c>
      <c r="AS594" s="142">
        <v>32904.67</v>
      </c>
      <c r="AT594" s="142">
        <v>0</v>
      </c>
      <c r="AU594" s="142">
        <v>0</v>
      </c>
      <c r="AV594" s="142">
        <v>0</v>
      </c>
      <c r="AW594" s="142">
        <v>0</v>
      </c>
      <c r="AX594" s="142">
        <v>0</v>
      </c>
      <c r="AY594" s="142">
        <v>0</v>
      </c>
      <c r="AZ594" s="142">
        <v>0</v>
      </c>
      <c r="BA594" s="142">
        <v>0</v>
      </c>
    </row>
    <row r="595" spans="1:53" s="129" customFormat="1" outlineLevel="2">
      <c r="A595" s="129" t="s">
        <v>1451</v>
      </c>
      <c r="B595" s="130" t="s">
        <v>1452</v>
      </c>
      <c r="C595" s="131" t="s">
        <v>1453</v>
      </c>
      <c r="D595" s="132"/>
      <c r="E595" s="133"/>
      <c r="F595" s="134">
        <v>197982.41</v>
      </c>
      <c r="G595" s="134">
        <v>176455.88</v>
      </c>
      <c r="H595" s="135">
        <v>21526.53</v>
      </c>
      <c r="I595" s="136">
        <v>0.1219938377797328</v>
      </c>
      <c r="J595" s="137"/>
      <c r="K595" s="134">
        <v>651117.96</v>
      </c>
      <c r="L595" s="134">
        <v>599867.49</v>
      </c>
      <c r="M595" s="135">
        <v>51250.469999999972</v>
      </c>
      <c r="N595" s="136">
        <v>8.5436318610965192E-2</v>
      </c>
      <c r="O595" s="138"/>
      <c r="P595" s="137"/>
      <c r="Q595" s="134">
        <v>651117.96</v>
      </c>
      <c r="R595" s="134">
        <v>599867.49</v>
      </c>
      <c r="S595" s="135">
        <v>51250.469999999972</v>
      </c>
      <c r="T595" s="136">
        <v>8.5436318610965192E-2</v>
      </c>
      <c r="U595" s="137"/>
      <c r="V595" s="134">
        <v>2310623.6799999997</v>
      </c>
      <c r="W595" s="134">
        <v>2039627.06</v>
      </c>
      <c r="X595" s="135">
        <v>270996.61999999965</v>
      </c>
      <c r="Y595" s="136">
        <v>0.13286577007857486</v>
      </c>
      <c r="Z595" s="139"/>
      <c r="AA595" s="140">
        <v>163113.55000000002</v>
      </c>
      <c r="AB595" s="141"/>
      <c r="AC595" s="142">
        <v>230799.19</v>
      </c>
      <c r="AD595" s="142">
        <v>192612.42</v>
      </c>
      <c r="AE595" s="142">
        <v>176455.88</v>
      </c>
      <c r="AF595" s="142">
        <v>161995.86000000002</v>
      </c>
      <c r="AG595" s="142">
        <v>174226.94</v>
      </c>
      <c r="AH595" s="142">
        <v>165850.30000000002</v>
      </c>
      <c r="AI595" s="142">
        <v>209039.13</v>
      </c>
      <c r="AJ595" s="142">
        <v>198428.03</v>
      </c>
      <c r="AK595" s="142">
        <v>174200.38</v>
      </c>
      <c r="AL595" s="142">
        <v>193995.68</v>
      </c>
      <c r="AM595" s="142">
        <v>161635.25</v>
      </c>
      <c r="AN595" s="142">
        <v>220134.15</v>
      </c>
      <c r="AO595" s="141"/>
      <c r="AP595" s="142">
        <v>258283.34</v>
      </c>
      <c r="AQ595" s="142">
        <v>194852.21</v>
      </c>
      <c r="AR595" s="142">
        <v>197982.41</v>
      </c>
      <c r="AS595" s="142">
        <v>0</v>
      </c>
      <c r="AT595" s="142">
        <v>0</v>
      </c>
      <c r="AU595" s="142">
        <v>0</v>
      </c>
      <c r="AV595" s="142">
        <v>0</v>
      </c>
      <c r="AW595" s="142">
        <v>0</v>
      </c>
      <c r="AX595" s="142">
        <v>0</v>
      </c>
      <c r="AY595" s="142">
        <v>0</v>
      </c>
      <c r="AZ595" s="142">
        <v>0</v>
      </c>
      <c r="BA595" s="142">
        <v>0</v>
      </c>
    </row>
    <row r="596" spans="1:53" s="129" customFormat="1" outlineLevel="2">
      <c r="A596" s="129" t="s">
        <v>1658</v>
      </c>
      <c r="B596" s="130" t="s">
        <v>1659</v>
      </c>
      <c r="C596" s="131" t="s">
        <v>1660</v>
      </c>
      <c r="D596" s="132"/>
      <c r="E596" s="133"/>
      <c r="F596" s="134">
        <v>0</v>
      </c>
      <c r="G596" s="134">
        <v>92.460000000000008</v>
      </c>
      <c r="H596" s="135">
        <v>-92.460000000000008</v>
      </c>
      <c r="I596" s="136" t="s">
        <v>241</v>
      </c>
      <c r="J596" s="137"/>
      <c r="K596" s="134">
        <v>0</v>
      </c>
      <c r="L596" s="134">
        <v>122.74000000000001</v>
      </c>
      <c r="M596" s="135">
        <v>-122.74000000000001</v>
      </c>
      <c r="N596" s="136" t="s">
        <v>241</v>
      </c>
      <c r="O596" s="138"/>
      <c r="P596" s="137"/>
      <c r="Q596" s="134">
        <v>0</v>
      </c>
      <c r="R596" s="134">
        <v>122.74000000000001</v>
      </c>
      <c r="S596" s="135">
        <v>-122.74000000000001</v>
      </c>
      <c r="T596" s="136" t="s">
        <v>241</v>
      </c>
      <c r="U596" s="137"/>
      <c r="V596" s="134">
        <v>165.54</v>
      </c>
      <c r="W596" s="134">
        <v>321.77</v>
      </c>
      <c r="X596" s="135">
        <v>-156.22999999999999</v>
      </c>
      <c r="Y596" s="136">
        <v>-0.48553314479286447</v>
      </c>
      <c r="Z596" s="139"/>
      <c r="AA596" s="140">
        <v>0</v>
      </c>
      <c r="AB596" s="141"/>
      <c r="AC596" s="142">
        <v>0</v>
      </c>
      <c r="AD596" s="142">
        <v>30.28</v>
      </c>
      <c r="AE596" s="142">
        <v>92.460000000000008</v>
      </c>
      <c r="AF596" s="142">
        <v>160.72999999999999</v>
      </c>
      <c r="AG596" s="142">
        <v>4.79</v>
      </c>
      <c r="AH596" s="142">
        <v>0.01</v>
      </c>
      <c r="AI596" s="142">
        <v>0</v>
      </c>
      <c r="AJ596" s="142">
        <v>-0.02</v>
      </c>
      <c r="AK596" s="142">
        <v>0.03</v>
      </c>
      <c r="AL596" s="142">
        <v>0</v>
      </c>
      <c r="AM596" s="142">
        <v>0</v>
      </c>
      <c r="AN596" s="142">
        <v>0</v>
      </c>
      <c r="AO596" s="141"/>
      <c r="AP596" s="142">
        <v>0</v>
      </c>
      <c r="AQ596" s="142">
        <v>0</v>
      </c>
      <c r="AR596" s="142">
        <v>0</v>
      </c>
      <c r="AS596" s="142">
        <v>0</v>
      </c>
      <c r="AT596" s="142">
        <v>0</v>
      </c>
      <c r="AU596" s="142">
        <v>0</v>
      </c>
      <c r="AV596" s="142">
        <v>0</v>
      </c>
      <c r="AW596" s="142">
        <v>0</v>
      </c>
      <c r="AX596" s="142">
        <v>0</v>
      </c>
      <c r="AY596" s="142">
        <v>0</v>
      </c>
      <c r="AZ596" s="142">
        <v>0</v>
      </c>
      <c r="BA596" s="142">
        <v>0</v>
      </c>
    </row>
    <row r="597" spans="1:53" s="129" customFormat="1" outlineLevel="2">
      <c r="A597" s="129" t="s">
        <v>1661</v>
      </c>
      <c r="B597" s="130" t="s">
        <v>1662</v>
      </c>
      <c r="C597" s="131" t="s">
        <v>1663</v>
      </c>
      <c r="D597" s="132"/>
      <c r="E597" s="133"/>
      <c r="F597" s="134">
        <v>0</v>
      </c>
      <c r="G597" s="134">
        <v>57.42</v>
      </c>
      <c r="H597" s="135">
        <v>-57.42</v>
      </c>
      <c r="I597" s="136" t="s">
        <v>241</v>
      </c>
      <c r="J597" s="137"/>
      <c r="K597" s="134">
        <v>0</v>
      </c>
      <c r="L597" s="134">
        <v>110.48</v>
      </c>
      <c r="M597" s="135">
        <v>-110.48</v>
      </c>
      <c r="N597" s="136" t="s">
        <v>241</v>
      </c>
      <c r="O597" s="138"/>
      <c r="P597" s="137"/>
      <c r="Q597" s="134">
        <v>0</v>
      </c>
      <c r="R597" s="134">
        <v>110.48</v>
      </c>
      <c r="S597" s="135">
        <v>-110.48</v>
      </c>
      <c r="T597" s="136" t="s">
        <v>241</v>
      </c>
      <c r="U597" s="137"/>
      <c r="V597" s="134">
        <v>64.320000000000007</v>
      </c>
      <c r="W597" s="134">
        <v>110.48</v>
      </c>
      <c r="X597" s="135">
        <v>-46.16</v>
      </c>
      <c r="Y597" s="136">
        <v>-0.41781317885590147</v>
      </c>
      <c r="Z597" s="139"/>
      <c r="AA597" s="140">
        <v>0</v>
      </c>
      <c r="AB597" s="141"/>
      <c r="AC597" s="142">
        <v>0</v>
      </c>
      <c r="AD597" s="142">
        <v>53.06</v>
      </c>
      <c r="AE597" s="142">
        <v>57.42</v>
      </c>
      <c r="AF597" s="142">
        <v>75.850000000000009</v>
      </c>
      <c r="AG597" s="142">
        <v>-1.3800000000000001</v>
      </c>
      <c r="AH597" s="142">
        <v>-10.15</v>
      </c>
      <c r="AI597" s="142">
        <v>0</v>
      </c>
      <c r="AJ597" s="142">
        <v>0</v>
      </c>
      <c r="AK597" s="142">
        <v>0</v>
      </c>
      <c r="AL597" s="142">
        <v>0</v>
      </c>
      <c r="AM597" s="142">
        <v>0</v>
      </c>
      <c r="AN597" s="142">
        <v>0</v>
      </c>
      <c r="AO597" s="141"/>
      <c r="AP597" s="142">
        <v>0</v>
      </c>
      <c r="AQ597" s="142">
        <v>0</v>
      </c>
      <c r="AR597" s="142">
        <v>0</v>
      </c>
      <c r="AS597" s="142">
        <v>0</v>
      </c>
      <c r="AT597" s="142">
        <v>0</v>
      </c>
      <c r="AU597" s="142">
        <v>0</v>
      </c>
      <c r="AV597" s="142">
        <v>0</v>
      </c>
      <c r="AW597" s="142">
        <v>0</v>
      </c>
      <c r="AX597" s="142">
        <v>0</v>
      </c>
      <c r="AY597" s="142">
        <v>0</v>
      </c>
      <c r="AZ597" s="142">
        <v>0</v>
      </c>
      <c r="BA597" s="142">
        <v>0</v>
      </c>
    </row>
    <row r="598" spans="1:53" s="129" customFormat="1" outlineLevel="2">
      <c r="A598" s="129" t="s">
        <v>1664</v>
      </c>
      <c r="B598" s="130" t="s">
        <v>1665</v>
      </c>
      <c r="C598" s="131" t="s">
        <v>1666</v>
      </c>
      <c r="D598" s="132"/>
      <c r="E598" s="133"/>
      <c r="F598" s="134">
        <v>-398.79</v>
      </c>
      <c r="G598" s="134">
        <v>0</v>
      </c>
      <c r="H598" s="135">
        <v>-398.79</v>
      </c>
      <c r="I598" s="136" t="s">
        <v>241</v>
      </c>
      <c r="J598" s="137"/>
      <c r="K598" s="134">
        <v>8724.93</v>
      </c>
      <c r="L598" s="134">
        <v>0</v>
      </c>
      <c r="M598" s="135">
        <v>8724.93</v>
      </c>
      <c r="N598" s="136" t="s">
        <v>241</v>
      </c>
      <c r="O598" s="138"/>
      <c r="P598" s="137"/>
      <c r="Q598" s="134">
        <v>8724.93</v>
      </c>
      <c r="R598" s="134">
        <v>0</v>
      </c>
      <c r="S598" s="135">
        <v>8724.93</v>
      </c>
      <c r="T598" s="136" t="s">
        <v>241</v>
      </c>
      <c r="U598" s="137"/>
      <c r="V598" s="134">
        <v>8724.93</v>
      </c>
      <c r="W598" s="134">
        <v>0</v>
      </c>
      <c r="X598" s="135">
        <v>8724.93</v>
      </c>
      <c r="Y598" s="136" t="s">
        <v>241</v>
      </c>
      <c r="Z598" s="139"/>
      <c r="AA598" s="140">
        <v>0</v>
      </c>
      <c r="AB598" s="141"/>
      <c r="AC598" s="142">
        <v>0</v>
      </c>
      <c r="AD598" s="142">
        <v>0</v>
      </c>
      <c r="AE598" s="142">
        <v>0</v>
      </c>
      <c r="AF598" s="142">
        <v>0</v>
      </c>
      <c r="AG598" s="142">
        <v>0</v>
      </c>
      <c r="AH598" s="142">
        <v>0</v>
      </c>
      <c r="AI598" s="142">
        <v>0</v>
      </c>
      <c r="AJ598" s="142">
        <v>0</v>
      </c>
      <c r="AK598" s="142">
        <v>0</v>
      </c>
      <c r="AL598" s="142">
        <v>0</v>
      </c>
      <c r="AM598" s="142">
        <v>0</v>
      </c>
      <c r="AN598" s="142">
        <v>0</v>
      </c>
      <c r="AO598" s="141"/>
      <c r="AP598" s="142">
        <v>9108.41</v>
      </c>
      <c r="AQ598" s="142">
        <v>15.31</v>
      </c>
      <c r="AR598" s="142">
        <v>-398.79</v>
      </c>
      <c r="AS598" s="142">
        <v>0</v>
      </c>
      <c r="AT598" s="142">
        <v>0</v>
      </c>
      <c r="AU598" s="142">
        <v>0</v>
      </c>
      <c r="AV598" s="142">
        <v>0</v>
      </c>
      <c r="AW598" s="142">
        <v>0</v>
      </c>
      <c r="AX598" s="142">
        <v>0</v>
      </c>
      <c r="AY598" s="142">
        <v>0</v>
      </c>
      <c r="AZ598" s="142">
        <v>0</v>
      </c>
      <c r="BA598" s="142">
        <v>0</v>
      </c>
    </row>
    <row r="599" spans="1:53" s="243" customFormat="1">
      <c r="A599" s="206" t="s">
        <v>1667</v>
      </c>
      <c r="B599" s="207" t="s">
        <v>1668</v>
      </c>
      <c r="C599" s="263" t="s">
        <v>1669</v>
      </c>
      <c r="D599" s="264"/>
      <c r="E599" s="264"/>
      <c r="F599" s="265">
        <v>303518.49000000005</v>
      </c>
      <c r="G599" s="265">
        <v>349869.07</v>
      </c>
      <c r="H599" s="266">
        <v>-46350.579999999958</v>
      </c>
      <c r="I599" s="267">
        <v>-0.13247978736731417</v>
      </c>
      <c r="J599" s="268"/>
      <c r="K599" s="265">
        <v>1018671.03</v>
      </c>
      <c r="L599" s="265">
        <v>1133434.53</v>
      </c>
      <c r="M599" s="266">
        <v>-114763.5</v>
      </c>
      <c r="N599" s="267">
        <v>-0.1012528707767532</v>
      </c>
      <c r="O599" s="269"/>
      <c r="P599" s="270"/>
      <c r="Q599" s="265">
        <v>1018671.03</v>
      </c>
      <c r="R599" s="265">
        <v>1133434.53</v>
      </c>
      <c r="S599" s="266">
        <v>-114763.5</v>
      </c>
      <c r="T599" s="267">
        <v>-0.1012528707767532</v>
      </c>
      <c r="U599" s="270"/>
      <c r="V599" s="265">
        <v>4055775.07</v>
      </c>
      <c r="W599" s="265">
        <v>4016409.4899999998</v>
      </c>
      <c r="X599" s="266">
        <v>39365.580000000075</v>
      </c>
      <c r="Y599" s="271">
        <v>9.8011868804742004E-3</v>
      </c>
      <c r="Z599" s="272"/>
      <c r="AA599" s="273">
        <v>306283.80000000005</v>
      </c>
      <c r="AB599" s="274"/>
      <c r="AC599" s="265">
        <v>393226.65</v>
      </c>
      <c r="AD599" s="265">
        <v>390338.81</v>
      </c>
      <c r="AE599" s="265">
        <v>349869.07</v>
      </c>
      <c r="AF599" s="265">
        <v>313120.71999999997</v>
      </c>
      <c r="AG599" s="265">
        <v>320784.81</v>
      </c>
      <c r="AH599" s="265">
        <v>347000.23</v>
      </c>
      <c r="AI599" s="265">
        <v>225903.29</v>
      </c>
      <c r="AJ599" s="265">
        <v>426314.03</v>
      </c>
      <c r="AK599" s="265">
        <v>431701.33000000007</v>
      </c>
      <c r="AL599" s="265">
        <v>327560.31</v>
      </c>
      <c r="AM599" s="265">
        <v>328440.12</v>
      </c>
      <c r="AN599" s="265">
        <v>316279.2</v>
      </c>
      <c r="AO599" s="274"/>
      <c r="AP599" s="265">
        <v>397670.95999999996</v>
      </c>
      <c r="AQ599" s="265">
        <v>317481.58</v>
      </c>
      <c r="AR599" s="265">
        <v>303518.49000000005</v>
      </c>
      <c r="AS599" s="265">
        <v>35180.67</v>
      </c>
      <c r="AT599" s="265">
        <v>0</v>
      </c>
      <c r="AU599" s="265">
        <v>0</v>
      </c>
      <c r="AV599" s="265">
        <v>0</v>
      </c>
      <c r="AW599" s="265">
        <v>0</v>
      </c>
      <c r="AX599" s="265">
        <v>0</v>
      </c>
      <c r="AY599" s="265">
        <v>0</v>
      </c>
      <c r="AZ599" s="265">
        <v>0</v>
      </c>
      <c r="BA599" s="265">
        <v>0</v>
      </c>
    </row>
    <row r="600" spans="1:53" s="243" customFormat="1" ht="0.75" customHeight="1" outlineLevel="2">
      <c r="A600" s="206"/>
      <c r="B600" s="207"/>
      <c r="C600" s="232"/>
      <c r="D600" s="241"/>
      <c r="E600" s="241"/>
      <c r="F600" s="235"/>
      <c r="G600" s="235"/>
      <c r="H600" s="230"/>
      <c r="I600" s="231"/>
      <c r="J600" s="242"/>
      <c r="K600" s="235"/>
      <c r="L600" s="235"/>
      <c r="M600" s="230"/>
      <c r="N600" s="231"/>
      <c r="O600" s="139"/>
      <c r="P600" s="237"/>
      <c r="Q600" s="235"/>
      <c r="R600" s="235"/>
      <c r="S600" s="230"/>
      <c r="T600" s="231"/>
      <c r="U600" s="237"/>
      <c r="V600" s="235"/>
      <c r="W600" s="235"/>
      <c r="X600" s="230"/>
      <c r="Y600" s="225"/>
      <c r="AA600" s="239"/>
      <c r="AB600" s="244"/>
      <c r="AC600" s="235"/>
      <c r="AD600" s="235"/>
      <c r="AE600" s="235"/>
      <c r="AF600" s="235"/>
      <c r="AG600" s="235"/>
      <c r="AH600" s="235"/>
      <c r="AI600" s="235"/>
      <c r="AJ600" s="235"/>
      <c r="AK600" s="235"/>
      <c r="AL600" s="235"/>
      <c r="AM600" s="235"/>
      <c r="AN600" s="235"/>
      <c r="AO600" s="244"/>
      <c r="AP600" s="235"/>
      <c r="AQ600" s="235"/>
      <c r="AR600" s="235"/>
      <c r="AS600" s="235"/>
      <c r="AT600" s="235"/>
      <c r="AU600" s="235"/>
      <c r="AV600" s="235"/>
      <c r="AW600" s="235"/>
      <c r="AX600" s="235"/>
      <c r="AY600" s="235"/>
      <c r="AZ600" s="235"/>
      <c r="BA600" s="235"/>
    </row>
    <row r="601" spans="1:53" s="243" customFormat="1">
      <c r="A601" s="206"/>
      <c r="B601" s="207" t="s">
        <v>1670</v>
      </c>
      <c r="C601" s="275" t="s">
        <v>1671</v>
      </c>
      <c r="D601" s="276"/>
      <c r="E601" s="276"/>
      <c r="F601" s="277">
        <v>409551.42000000004</v>
      </c>
      <c r="G601" s="277">
        <v>480324.26</v>
      </c>
      <c r="H601" s="278">
        <v>-70772.839999999967</v>
      </c>
      <c r="I601" s="279">
        <v>-0.14734387973657623</v>
      </c>
      <c r="J601" s="242"/>
      <c r="K601" s="277">
        <v>1344110.7760000001</v>
      </c>
      <c r="L601" s="277">
        <v>1496752.2600000002</v>
      </c>
      <c r="M601" s="278">
        <v>-152641.48400000017</v>
      </c>
      <c r="N601" s="279">
        <v>-0.10198179623927887</v>
      </c>
      <c r="O601" s="176"/>
      <c r="P601" s="262"/>
      <c r="Q601" s="277">
        <v>1344110.7760000001</v>
      </c>
      <c r="R601" s="277">
        <v>1496752.2600000002</v>
      </c>
      <c r="S601" s="278">
        <v>-152641.48400000017</v>
      </c>
      <c r="T601" s="279">
        <v>-0.10198179623927887</v>
      </c>
      <c r="U601" s="262"/>
      <c r="V601" s="277">
        <v>8323297.9059999995</v>
      </c>
      <c r="W601" s="277">
        <v>5486539.7999999998</v>
      </c>
      <c r="X601" s="278">
        <v>2836758.1059999997</v>
      </c>
      <c r="Y601" s="280">
        <v>0.51703955669837665</v>
      </c>
      <c r="AA601" s="281">
        <v>427675.62000000005</v>
      </c>
      <c r="AB601" s="244"/>
      <c r="AC601" s="277">
        <v>517468.35</v>
      </c>
      <c r="AD601" s="277">
        <v>498959.64999999997</v>
      </c>
      <c r="AE601" s="277">
        <v>480324.26</v>
      </c>
      <c r="AF601" s="277">
        <v>434852.73</v>
      </c>
      <c r="AG601" s="277">
        <v>433996.1</v>
      </c>
      <c r="AH601" s="277">
        <v>440284.62999999995</v>
      </c>
      <c r="AI601" s="277">
        <v>360574.8</v>
      </c>
      <c r="AJ601" s="277">
        <v>558134.31000000006</v>
      </c>
      <c r="AK601" s="277">
        <v>536958.94000000006</v>
      </c>
      <c r="AL601" s="277">
        <v>432083.20000000007</v>
      </c>
      <c r="AM601" s="277">
        <v>516994.76</v>
      </c>
      <c r="AN601" s="277">
        <v>3265307.66</v>
      </c>
      <c r="AO601" s="244"/>
      <c r="AP601" s="277">
        <v>511712.51</v>
      </c>
      <c r="AQ601" s="277">
        <v>422846.84600000002</v>
      </c>
      <c r="AR601" s="277">
        <v>409551.42000000004</v>
      </c>
      <c r="AS601" s="277">
        <v>38182.93</v>
      </c>
      <c r="AT601" s="277">
        <v>0</v>
      </c>
      <c r="AU601" s="277">
        <v>0</v>
      </c>
      <c r="AV601" s="277">
        <v>0</v>
      </c>
      <c r="AW601" s="277">
        <v>0</v>
      </c>
      <c r="AX601" s="277">
        <v>0</v>
      </c>
      <c r="AY601" s="277">
        <v>0</v>
      </c>
      <c r="AZ601" s="277">
        <v>0</v>
      </c>
      <c r="BA601" s="277">
        <v>0</v>
      </c>
    </row>
    <row r="602" spans="1:53" s="206" customFormat="1">
      <c r="B602" s="207" t="s">
        <v>1672</v>
      </c>
      <c r="C602" s="215" t="s">
        <v>1673</v>
      </c>
      <c r="D602" s="216"/>
      <c r="E602" s="216"/>
      <c r="F602" s="211"/>
      <c r="G602" s="211"/>
      <c r="H602" s="211"/>
      <c r="I602" s="211"/>
      <c r="J602" s="217"/>
      <c r="K602" s="218"/>
      <c r="L602" s="218"/>
      <c r="M602" s="218"/>
      <c r="N602" s="219"/>
      <c r="O602" s="211"/>
      <c r="P602" s="217"/>
      <c r="Q602" s="211"/>
      <c r="R602" s="211"/>
      <c r="S602" s="211"/>
      <c r="T602" s="211"/>
      <c r="U602" s="217"/>
      <c r="V602" s="211"/>
      <c r="W602" s="211"/>
      <c r="X602" s="211"/>
      <c r="Y602" s="211"/>
      <c r="Z602" s="211"/>
      <c r="AA602" s="220"/>
      <c r="AB602" s="221"/>
      <c r="AC602" s="218"/>
      <c r="AD602" s="218"/>
      <c r="AE602" s="218"/>
      <c r="AF602" s="218"/>
      <c r="AG602" s="218"/>
      <c r="AH602" s="218"/>
      <c r="AI602" s="218"/>
      <c r="AJ602" s="218"/>
      <c r="AK602" s="218"/>
      <c r="AL602" s="218"/>
      <c r="AM602" s="218"/>
      <c r="AN602" s="218"/>
      <c r="AO602" s="221"/>
      <c r="AP602" s="218"/>
      <c r="AQ602" s="218"/>
      <c r="AR602" s="218"/>
      <c r="AS602" s="218"/>
      <c r="AT602" s="218"/>
      <c r="AU602" s="218"/>
      <c r="AV602" s="218"/>
      <c r="AW602" s="218"/>
      <c r="AX602" s="218"/>
      <c r="AY602" s="218"/>
      <c r="AZ602" s="218"/>
      <c r="BA602" s="218"/>
    </row>
    <row r="603" spans="1:53" s="243" customFormat="1" ht="0.75" customHeight="1" outlineLevel="2">
      <c r="A603" s="206"/>
      <c r="B603" s="207"/>
      <c r="C603" s="287"/>
      <c r="D603" s="288"/>
      <c r="E603" s="288"/>
      <c r="F603" s="289"/>
      <c r="G603" s="289"/>
      <c r="H603" s="289"/>
      <c r="I603" s="290"/>
      <c r="J603" s="242"/>
      <c r="K603" s="289"/>
      <c r="L603" s="289"/>
      <c r="M603" s="289"/>
      <c r="N603" s="290"/>
      <c r="O603" s="291"/>
      <c r="P603" s="292"/>
      <c r="Q603" s="289"/>
      <c r="R603" s="289"/>
      <c r="S603" s="289"/>
      <c r="T603" s="290"/>
      <c r="U603" s="292"/>
      <c r="V603" s="289"/>
      <c r="W603" s="289"/>
      <c r="X603" s="289"/>
      <c r="Y603" s="293"/>
      <c r="AA603" s="294"/>
      <c r="AB603" s="244"/>
      <c r="AC603" s="289"/>
      <c r="AD603" s="289"/>
      <c r="AE603" s="289"/>
      <c r="AF603" s="289"/>
      <c r="AG603" s="289"/>
      <c r="AH603" s="289"/>
      <c r="AI603" s="289"/>
      <c r="AJ603" s="289"/>
      <c r="AK603" s="289"/>
      <c r="AL603" s="289"/>
      <c r="AM603" s="289"/>
      <c r="AN603" s="289"/>
      <c r="AO603" s="244"/>
      <c r="AP603" s="289"/>
      <c r="AQ603" s="289"/>
      <c r="AR603" s="289"/>
      <c r="AS603" s="289"/>
      <c r="AT603" s="289"/>
      <c r="AU603" s="289"/>
      <c r="AV603" s="289"/>
      <c r="AW603" s="289"/>
      <c r="AX603" s="289"/>
      <c r="AY603" s="289"/>
      <c r="AZ603" s="289"/>
      <c r="BA603" s="289"/>
    </row>
    <row r="604" spans="1:53" s="129" customFormat="1" outlineLevel="2">
      <c r="A604" s="129" t="s">
        <v>1674</v>
      </c>
      <c r="B604" s="130" t="s">
        <v>1675</v>
      </c>
      <c r="C604" s="131" t="s">
        <v>1346</v>
      </c>
      <c r="D604" s="132"/>
      <c r="E604" s="133"/>
      <c r="F604" s="134">
        <v>0</v>
      </c>
      <c r="G604" s="134">
        <v>0</v>
      </c>
      <c r="H604" s="135">
        <v>0</v>
      </c>
      <c r="I604" s="136">
        <v>0</v>
      </c>
      <c r="J604" s="137"/>
      <c r="K604" s="134">
        <v>0</v>
      </c>
      <c r="L604" s="134">
        <v>0</v>
      </c>
      <c r="M604" s="135">
        <v>0</v>
      </c>
      <c r="N604" s="136">
        <v>0</v>
      </c>
      <c r="O604" s="138"/>
      <c r="P604" s="137"/>
      <c r="Q604" s="134">
        <v>0</v>
      </c>
      <c r="R604" s="134">
        <v>0</v>
      </c>
      <c r="S604" s="135">
        <v>0</v>
      </c>
      <c r="T604" s="136">
        <v>0</v>
      </c>
      <c r="U604" s="137"/>
      <c r="V604" s="134">
        <v>0</v>
      </c>
      <c r="W604" s="134">
        <v>21888.920000000002</v>
      </c>
      <c r="X604" s="135">
        <v>-21888.920000000002</v>
      </c>
      <c r="Y604" s="136" t="s">
        <v>241</v>
      </c>
      <c r="Z604" s="139"/>
      <c r="AA604" s="140">
        <v>2187</v>
      </c>
      <c r="AB604" s="141"/>
      <c r="AC604" s="142">
        <v>0</v>
      </c>
      <c r="AD604" s="142">
        <v>0</v>
      </c>
      <c r="AE604" s="142">
        <v>0</v>
      </c>
      <c r="AF604" s="142">
        <v>0</v>
      </c>
      <c r="AG604" s="142">
        <v>0</v>
      </c>
      <c r="AH604" s="142">
        <v>0</v>
      </c>
      <c r="AI604" s="142">
        <v>0</v>
      </c>
      <c r="AJ604" s="142">
        <v>0</v>
      </c>
      <c r="AK604" s="142">
        <v>0</v>
      </c>
      <c r="AL604" s="142">
        <v>0</v>
      </c>
      <c r="AM604" s="142">
        <v>0</v>
      </c>
      <c r="AN604" s="142">
        <v>0</v>
      </c>
      <c r="AO604" s="141"/>
      <c r="AP604" s="142">
        <v>0</v>
      </c>
      <c r="AQ604" s="142">
        <v>0</v>
      </c>
      <c r="AR604" s="142">
        <v>0</v>
      </c>
      <c r="AS604" s="142">
        <v>0</v>
      </c>
      <c r="AT604" s="142">
        <v>0</v>
      </c>
      <c r="AU604" s="142">
        <v>0</v>
      </c>
      <c r="AV604" s="142">
        <v>0</v>
      </c>
      <c r="AW604" s="142">
        <v>0</v>
      </c>
      <c r="AX604" s="142">
        <v>0</v>
      </c>
      <c r="AY604" s="142">
        <v>0</v>
      </c>
      <c r="AZ604" s="142">
        <v>0</v>
      </c>
      <c r="BA604" s="142">
        <v>0</v>
      </c>
    </row>
    <row r="605" spans="1:53" s="129" customFormat="1" outlineLevel="2">
      <c r="A605" s="129" t="s">
        <v>1676</v>
      </c>
      <c r="B605" s="130" t="s">
        <v>1677</v>
      </c>
      <c r="C605" s="131" t="s">
        <v>1346</v>
      </c>
      <c r="D605" s="132"/>
      <c r="E605" s="133"/>
      <c r="F605" s="134">
        <v>0</v>
      </c>
      <c r="G605" s="134">
        <v>1392</v>
      </c>
      <c r="H605" s="135">
        <v>-1392</v>
      </c>
      <c r="I605" s="136" t="s">
        <v>241</v>
      </c>
      <c r="J605" s="137"/>
      <c r="K605" s="134">
        <v>0</v>
      </c>
      <c r="L605" s="134">
        <v>4176</v>
      </c>
      <c r="M605" s="135">
        <v>-4176</v>
      </c>
      <c r="N605" s="136" t="s">
        <v>241</v>
      </c>
      <c r="O605" s="138"/>
      <c r="P605" s="137"/>
      <c r="Q605" s="134">
        <v>0</v>
      </c>
      <c r="R605" s="134">
        <v>4176</v>
      </c>
      <c r="S605" s="135">
        <v>-4176</v>
      </c>
      <c r="T605" s="136" t="s">
        <v>241</v>
      </c>
      <c r="U605" s="137"/>
      <c r="V605" s="134">
        <v>14304.04</v>
      </c>
      <c r="W605" s="134">
        <v>4176</v>
      </c>
      <c r="X605" s="135">
        <v>10128.040000000001</v>
      </c>
      <c r="Y605" s="136">
        <v>2.4252969348659006</v>
      </c>
      <c r="Z605" s="139"/>
      <c r="AA605" s="140">
        <v>0</v>
      </c>
      <c r="AB605" s="141"/>
      <c r="AC605" s="142">
        <v>1392</v>
      </c>
      <c r="AD605" s="142">
        <v>1392</v>
      </c>
      <c r="AE605" s="142">
        <v>1392</v>
      </c>
      <c r="AF605" s="142">
        <v>1392</v>
      </c>
      <c r="AG605" s="142">
        <v>1392</v>
      </c>
      <c r="AH605" s="142">
        <v>1392</v>
      </c>
      <c r="AI605" s="142">
        <v>1392</v>
      </c>
      <c r="AJ605" s="142">
        <v>1392</v>
      </c>
      <c r="AK605" s="142">
        <v>3622.04</v>
      </c>
      <c r="AL605" s="142">
        <v>1392</v>
      </c>
      <c r="AM605" s="142">
        <v>980</v>
      </c>
      <c r="AN605" s="142">
        <v>1350</v>
      </c>
      <c r="AO605" s="141"/>
      <c r="AP605" s="142">
        <v>0</v>
      </c>
      <c r="AQ605" s="142">
        <v>0</v>
      </c>
      <c r="AR605" s="142">
        <v>0</v>
      </c>
      <c r="AS605" s="142">
        <v>0</v>
      </c>
      <c r="AT605" s="142">
        <v>0</v>
      </c>
      <c r="AU605" s="142">
        <v>0</v>
      </c>
      <c r="AV605" s="142">
        <v>0</v>
      </c>
      <c r="AW605" s="142">
        <v>0</v>
      </c>
      <c r="AX605" s="142">
        <v>0</v>
      </c>
      <c r="AY605" s="142">
        <v>0</v>
      </c>
      <c r="AZ605" s="142">
        <v>0</v>
      </c>
      <c r="BA605" s="142">
        <v>0</v>
      </c>
    </row>
    <row r="606" spans="1:53" s="129" customFormat="1" outlineLevel="2">
      <c r="A606" s="129" t="s">
        <v>1678</v>
      </c>
      <c r="B606" s="130" t="s">
        <v>1679</v>
      </c>
      <c r="C606" s="131" t="s">
        <v>1346</v>
      </c>
      <c r="D606" s="132"/>
      <c r="E606" s="133"/>
      <c r="F606" s="134">
        <v>1409</v>
      </c>
      <c r="G606" s="134">
        <v>0</v>
      </c>
      <c r="H606" s="135">
        <v>1409</v>
      </c>
      <c r="I606" s="136" t="s">
        <v>241</v>
      </c>
      <c r="J606" s="137"/>
      <c r="K606" s="134">
        <v>4227</v>
      </c>
      <c r="L606" s="134">
        <v>0</v>
      </c>
      <c r="M606" s="135">
        <v>4227</v>
      </c>
      <c r="N606" s="136" t="s">
        <v>241</v>
      </c>
      <c r="O606" s="138"/>
      <c r="P606" s="137"/>
      <c r="Q606" s="134">
        <v>4227</v>
      </c>
      <c r="R606" s="134">
        <v>0</v>
      </c>
      <c r="S606" s="135">
        <v>4227</v>
      </c>
      <c r="T606" s="136" t="s">
        <v>241</v>
      </c>
      <c r="U606" s="137"/>
      <c r="V606" s="134">
        <v>4227</v>
      </c>
      <c r="W606" s="134">
        <v>0</v>
      </c>
      <c r="X606" s="135">
        <v>4227</v>
      </c>
      <c r="Y606" s="136" t="s">
        <v>241</v>
      </c>
      <c r="Z606" s="139"/>
      <c r="AA606" s="140">
        <v>0</v>
      </c>
      <c r="AB606" s="141"/>
      <c r="AC606" s="142">
        <v>0</v>
      </c>
      <c r="AD606" s="142">
        <v>0</v>
      </c>
      <c r="AE606" s="142">
        <v>0</v>
      </c>
      <c r="AF606" s="142">
        <v>0</v>
      </c>
      <c r="AG606" s="142">
        <v>0</v>
      </c>
      <c r="AH606" s="142">
        <v>0</v>
      </c>
      <c r="AI606" s="142">
        <v>0</v>
      </c>
      <c r="AJ606" s="142">
        <v>0</v>
      </c>
      <c r="AK606" s="142">
        <v>0</v>
      </c>
      <c r="AL606" s="142">
        <v>0</v>
      </c>
      <c r="AM606" s="142">
        <v>0</v>
      </c>
      <c r="AN606" s="142">
        <v>0</v>
      </c>
      <c r="AO606" s="141"/>
      <c r="AP606" s="142">
        <v>1409</v>
      </c>
      <c r="AQ606" s="142">
        <v>1409</v>
      </c>
      <c r="AR606" s="142">
        <v>1409</v>
      </c>
      <c r="AS606" s="142">
        <v>0</v>
      </c>
      <c r="AT606" s="142">
        <v>0</v>
      </c>
      <c r="AU606" s="142">
        <v>0</v>
      </c>
      <c r="AV606" s="142">
        <v>0</v>
      </c>
      <c r="AW606" s="142">
        <v>0</v>
      </c>
      <c r="AX606" s="142">
        <v>0</v>
      </c>
      <c r="AY606" s="142">
        <v>0</v>
      </c>
      <c r="AZ606" s="142">
        <v>0</v>
      </c>
      <c r="BA606" s="142">
        <v>0</v>
      </c>
    </row>
    <row r="607" spans="1:53" s="129" customFormat="1" outlineLevel="2">
      <c r="A607" s="129" t="s">
        <v>1680</v>
      </c>
      <c r="B607" s="130" t="s">
        <v>1681</v>
      </c>
      <c r="C607" s="131" t="s">
        <v>1371</v>
      </c>
      <c r="D607" s="132"/>
      <c r="E607" s="133"/>
      <c r="F607" s="134">
        <v>0</v>
      </c>
      <c r="G607" s="134">
        <v>0</v>
      </c>
      <c r="H607" s="135">
        <v>0</v>
      </c>
      <c r="I607" s="136">
        <v>0</v>
      </c>
      <c r="J607" s="137"/>
      <c r="K607" s="134">
        <v>0</v>
      </c>
      <c r="L607" s="134">
        <v>0</v>
      </c>
      <c r="M607" s="135">
        <v>0</v>
      </c>
      <c r="N607" s="136">
        <v>0</v>
      </c>
      <c r="O607" s="138"/>
      <c r="P607" s="137"/>
      <c r="Q607" s="134">
        <v>0</v>
      </c>
      <c r="R607" s="134">
        <v>0</v>
      </c>
      <c r="S607" s="135">
        <v>0</v>
      </c>
      <c r="T607" s="136">
        <v>0</v>
      </c>
      <c r="U607" s="137"/>
      <c r="V607" s="134">
        <v>575</v>
      </c>
      <c r="W607" s="134">
        <v>0</v>
      </c>
      <c r="X607" s="135">
        <v>575</v>
      </c>
      <c r="Y607" s="136" t="s">
        <v>241</v>
      </c>
      <c r="Z607" s="139"/>
      <c r="AA607" s="140">
        <v>0</v>
      </c>
      <c r="AB607" s="141"/>
      <c r="AC607" s="142">
        <v>0</v>
      </c>
      <c r="AD607" s="142">
        <v>0</v>
      </c>
      <c r="AE607" s="142">
        <v>0</v>
      </c>
      <c r="AF607" s="142">
        <v>0</v>
      </c>
      <c r="AG607" s="142">
        <v>0</v>
      </c>
      <c r="AH607" s="142">
        <v>0</v>
      </c>
      <c r="AI607" s="142">
        <v>0</v>
      </c>
      <c r="AJ607" s="142">
        <v>0</v>
      </c>
      <c r="AK607" s="142">
        <v>0</v>
      </c>
      <c r="AL607" s="142">
        <v>0</v>
      </c>
      <c r="AM607" s="142">
        <v>0</v>
      </c>
      <c r="AN607" s="142">
        <v>575</v>
      </c>
      <c r="AO607" s="141"/>
      <c r="AP607" s="142">
        <v>0</v>
      </c>
      <c r="AQ607" s="142">
        <v>0</v>
      </c>
      <c r="AR607" s="142">
        <v>0</v>
      </c>
      <c r="AS607" s="142">
        <v>0</v>
      </c>
      <c r="AT607" s="142">
        <v>0</v>
      </c>
      <c r="AU607" s="142">
        <v>0</v>
      </c>
      <c r="AV607" s="142">
        <v>0</v>
      </c>
      <c r="AW607" s="142">
        <v>0</v>
      </c>
      <c r="AX607" s="142">
        <v>0</v>
      </c>
      <c r="AY607" s="142">
        <v>0</v>
      </c>
      <c r="AZ607" s="142">
        <v>0</v>
      </c>
      <c r="BA607" s="142">
        <v>0</v>
      </c>
    </row>
    <row r="608" spans="1:53" s="129" customFormat="1" outlineLevel="2">
      <c r="A608" s="129" t="s">
        <v>1682</v>
      </c>
      <c r="B608" s="130" t="s">
        <v>1683</v>
      </c>
      <c r="C608" s="131" t="s">
        <v>1684</v>
      </c>
      <c r="D608" s="132"/>
      <c r="E608" s="133"/>
      <c r="F608" s="134">
        <v>0</v>
      </c>
      <c r="G608" s="134">
        <v>0</v>
      </c>
      <c r="H608" s="135">
        <v>0</v>
      </c>
      <c r="I608" s="136">
        <v>0</v>
      </c>
      <c r="J608" s="137"/>
      <c r="K608" s="134">
        <v>0</v>
      </c>
      <c r="L608" s="134">
        <v>0</v>
      </c>
      <c r="M608" s="135">
        <v>0</v>
      </c>
      <c r="N608" s="136">
        <v>0</v>
      </c>
      <c r="O608" s="138"/>
      <c r="P608" s="137"/>
      <c r="Q608" s="134">
        <v>0</v>
      </c>
      <c r="R608" s="134">
        <v>0</v>
      </c>
      <c r="S608" s="135">
        <v>0</v>
      </c>
      <c r="T608" s="136">
        <v>0</v>
      </c>
      <c r="U608" s="137"/>
      <c r="V608" s="134">
        <v>0</v>
      </c>
      <c r="W608" s="134">
        <v>55</v>
      </c>
      <c r="X608" s="135">
        <v>-55</v>
      </c>
      <c r="Y608" s="136" t="s">
        <v>241</v>
      </c>
      <c r="Z608" s="139"/>
      <c r="AA608" s="140">
        <v>55</v>
      </c>
      <c r="AB608" s="141"/>
      <c r="AC608" s="142">
        <v>0</v>
      </c>
      <c r="AD608" s="142">
        <v>0</v>
      </c>
      <c r="AE608" s="142">
        <v>0</v>
      </c>
      <c r="AF608" s="142">
        <v>0</v>
      </c>
      <c r="AG608" s="142">
        <v>0</v>
      </c>
      <c r="AH608" s="142">
        <v>0</v>
      </c>
      <c r="AI608" s="142">
        <v>0</v>
      </c>
      <c r="AJ608" s="142">
        <v>0</v>
      </c>
      <c r="AK608" s="142">
        <v>0</v>
      </c>
      <c r="AL608" s="142">
        <v>0</v>
      </c>
      <c r="AM608" s="142">
        <v>0</v>
      </c>
      <c r="AN608" s="142">
        <v>0</v>
      </c>
      <c r="AO608" s="141"/>
      <c r="AP608" s="142">
        <v>0</v>
      </c>
      <c r="AQ608" s="142">
        <v>0</v>
      </c>
      <c r="AR608" s="142">
        <v>0</v>
      </c>
      <c r="AS608" s="142">
        <v>0</v>
      </c>
      <c r="AT608" s="142">
        <v>0</v>
      </c>
      <c r="AU608" s="142">
        <v>0</v>
      </c>
      <c r="AV608" s="142">
        <v>0</v>
      </c>
      <c r="AW608" s="142">
        <v>0</v>
      </c>
      <c r="AX608" s="142">
        <v>0</v>
      </c>
      <c r="AY608" s="142">
        <v>0</v>
      </c>
      <c r="AZ608" s="142">
        <v>0</v>
      </c>
      <c r="BA608" s="142">
        <v>0</v>
      </c>
    </row>
    <row r="609" spans="1:53" s="129" customFormat="1" outlineLevel="2">
      <c r="A609" s="129" t="s">
        <v>1685</v>
      </c>
      <c r="B609" s="130" t="s">
        <v>1686</v>
      </c>
      <c r="C609" s="131" t="s">
        <v>1684</v>
      </c>
      <c r="D609" s="132"/>
      <c r="E609" s="133"/>
      <c r="F609" s="134">
        <v>0</v>
      </c>
      <c r="G609" s="134">
        <v>0</v>
      </c>
      <c r="H609" s="135">
        <v>0</v>
      </c>
      <c r="I609" s="136">
        <v>0</v>
      </c>
      <c r="J609" s="137"/>
      <c r="K609" s="134">
        <v>0</v>
      </c>
      <c r="L609" s="134">
        <v>0</v>
      </c>
      <c r="M609" s="135">
        <v>0</v>
      </c>
      <c r="N609" s="136">
        <v>0</v>
      </c>
      <c r="O609" s="138"/>
      <c r="P609" s="137"/>
      <c r="Q609" s="134">
        <v>0</v>
      </c>
      <c r="R609" s="134">
        <v>0</v>
      </c>
      <c r="S609" s="135">
        <v>0</v>
      </c>
      <c r="T609" s="136">
        <v>0</v>
      </c>
      <c r="U609" s="137"/>
      <c r="V609" s="134">
        <v>0</v>
      </c>
      <c r="W609" s="134">
        <v>76</v>
      </c>
      <c r="X609" s="135">
        <v>-76</v>
      </c>
      <c r="Y609" s="136" t="s">
        <v>241</v>
      </c>
      <c r="Z609" s="139"/>
      <c r="AA609" s="140">
        <v>35</v>
      </c>
      <c r="AB609" s="141"/>
      <c r="AC609" s="142">
        <v>0</v>
      </c>
      <c r="AD609" s="142">
        <v>0</v>
      </c>
      <c r="AE609" s="142">
        <v>0</v>
      </c>
      <c r="AF609" s="142">
        <v>0</v>
      </c>
      <c r="AG609" s="142">
        <v>0</v>
      </c>
      <c r="AH609" s="142">
        <v>0</v>
      </c>
      <c r="AI609" s="142">
        <v>0</v>
      </c>
      <c r="AJ609" s="142">
        <v>0</v>
      </c>
      <c r="AK609" s="142">
        <v>0</v>
      </c>
      <c r="AL609" s="142">
        <v>0</v>
      </c>
      <c r="AM609" s="142">
        <v>0</v>
      </c>
      <c r="AN609" s="142">
        <v>0</v>
      </c>
      <c r="AO609" s="141"/>
      <c r="AP609" s="142">
        <v>0</v>
      </c>
      <c r="AQ609" s="142">
        <v>0</v>
      </c>
      <c r="AR609" s="142">
        <v>0</v>
      </c>
      <c r="AS609" s="142">
        <v>0</v>
      </c>
      <c r="AT609" s="142">
        <v>0</v>
      </c>
      <c r="AU609" s="142">
        <v>0</v>
      </c>
      <c r="AV609" s="142">
        <v>0</v>
      </c>
      <c r="AW609" s="142">
        <v>0</v>
      </c>
      <c r="AX609" s="142">
        <v>0</v>
      </c>
      <c r="AY609" s="142">
        <v>0</v>
      </c>
      <c r="AZ609" s="142">
        <v>0</v>
      </c>
      <c r="BA609" s="142">
        <v>0</v>
      </c>
    </row>
    <row r="610" spans="1:53" s="243" customFormat="1">
      <c r="A610" s="206" t="s">
        <v>1687</v>
      </c>
      <c r="B610" s="207" t="s">
        <v>1688</v>
      </c>
      <c r="C610" s="232" t="s">
        <v>1689</v>
      </c>
      <c r="D610" s="241"/>
      <c r="E610" s="241"/>
      <c r="F610" s="235">
        <v>1409</v>
      </c>
      <c r="G610" s="235">
        <v>1392</v>
      </c>
      <c r="H610" s="230">
        <v>17</v>
      </c>
      <c r="I610" s="231">
        <v>1.221264367816092E-2</v>
      </c>
      <c r="J610" s="242"/>
      <c r="K610" s="235">
        <v>4227</v>
      </c>
      <c r="L610" s="235">
        <v>4176</v>
      </c>
      <c r="M610" s="230">
        <v>51</v>
      </c>
      <c r="N610" s="231">
        <v>1.221264367816092E-2</v>
      </c>
      <c r="O610" s="139"/>
      <c r="P610" s="237"/>
      <c r="Q610" s="235">
        <v>4227</v>
      </c>
      <c r="R610" s="235">
        <v>4176</v>
      </c>
      <c r="S610" s="230">
        <v>51</v>
      </c>
      <c r="T610" s="231">
        <v>1.221264367816092E-2</v>
      </c>
      <c r="U610" s="237"/>
      <c r="V610" s="235">
        <v>19106.04</v>
      </c>
      <c r="W610" s="235">
        <v>26195.920000000002</v>
      </c>
      <c r="X610" s="230">
        <v>-7089.880000000001</v>
      </c>
      <c r="Y610" s="225">
        <v>-0.27064825362117462</v>
      </c>
      <c r="AA610" s="239">
        <v>2277</v>
      </c>
      <c r="AB610" s="244"/>
      <c r="AC610" s="235">
        <v>1392</v>
      </c>
      <c r="AD610" s="235">
        <v>1392</v>
      </c>
      <c r="AE610" s="235">
        <v>1392</v>
      </c>
      <c r="AF610" s="235">
        <v>1392</v>
      </c>
      <c r="AG610" s="235">
        <v>1392</v>
      </c>
      <c r="AH610" s="235">
        <v>1392</v>
      </c>
      <c r="AI610" s="235">
        <v>1392</v>
      </c>
      <c r="AJ610" s="235">
        <v>1392</v>
      </c>
      <c r="AK610" s="235">
        <v>3622.04</v>
      </c>
      <c r="AL610" s="235">
        <v>1392</v>
      </c>
      <c r="AM610" s="235">
        <v>980</v>
      </c>
      <c r="AN610" s="235">
        <v>1925</v>
      </c>
      <c r="AO610" s="244"/>
      <c r="AP610" s="235">
        <v>1409</v>
      </c>
      <c r="AQ610" s="235">
        <v>1409</v>
      </c>
      <c r="AR610" s="235">
        <v>1409</v>
      </c>
      <c r="AS610" s="235">
        <v>0</v>
      </c>
      <c r="AT610" s="235">
        <v>0</v>
      </c>
      <c r="AU610" s="235">
        <v>0</v>
      </c>
      <c r="AV610" s="235">
        <v>0</v>
      </c>
      <c r="AW610" s="235">
        <v>0</v>
      </c>
      <c r="AX610" s="235">
        <v>0</v>
      </c>
      <c r="AY610" s="235">
        <v>0</v>
      </c>
      <c r="AZ610" s="235">
        <v>0</v>
      </c>
      <c r="BA610" s="235">
        <v>0</v>
      </c>
    </row>
    <row r="611" spans="1:53" s="243" customFormat="1" ht="0.75" customHeight="1" outlineLevel="2">
      <c r="A611" s="206"/>
      <c r="B611" s="207"/>
      <c r="C611" s="232"/>
      <c r="D611" s="241"/>
      <c r="E611" s="241"/>
      <c r="F611" s="235"/>
      <c r="G611" s="235"/>
      <c r="H611" s="230"/>
      <c r="I611" s="231"/>
      <c r="J611" s="242"/>
      <c r="K611" s="235"/>
      <c r="L611" s="235"/>
      <c r="M611" s="230"/>
      <c r="N611" s="231"/>
      <c r="O611" s="139"/>
      <c r="P611" s="237"/>
      <c r="Q611" s="235"/>
      <c r="R611" s="235"/>
      <c r="S611" s="230"/>
      <c r="T611" s="231"/>
      <c r="U611" s="237"/>
      <c r="V611" s="235"/>
      <c r="W611" s="235"/>
      <c r="X611" s="230"/>
      <c r="Y611" s="225"/>
      <c r="AA611" s="239"/>
      <c r="AB611" s="244"/>
      <c r="AC611" s="235"/>
      <c r="AD611" s="235"/>
      <c r="AE611" s="235"/>
      <c r="AF611" s="235"/>
      <c r="AG611" s="235"/>
      <c r="AH611" s="235"/>
      <c r="AI611" s="235"/>
      <c r="AJ611" s="235"/>
      <c r="AK611" s="235"/>
      <c r="AL611" s="235"/>
      <c r="AM611" s="235"/>
      <c r="AN611" s="235"/>
      <c r="AO611" s="244"/>
      <c r="AP611" s="235"/>
      <c r="AQ611" s="235"/>
      <c r="AR611" s="235"/>
      <c r="AS611" s="235"/>
      <c r="AT611" s="235"/>
      <c r="AU611" s="235"/>
      <c r="AV611" s="235"/>
      <c r="AW611" s="235"/>
      <c r="AX611" s="235"/>
      <c r="AY611" s="235"/>
      <c r="AZ611" s="235"/>
      <c r="BA611" s="235"/>
    </row>
    <row r="612" spans="1:53" s="257" customFormat="1" outlineLevel="2">
      <c r="A612" s="246"/>
      <c r="B612" s="247"/>
      <c r="C612" s="295"/>
      <c r="D612" s="249"/>
      <c r="E612" s="249"/>
      <c r="F612" s="250"/>
      <c r="G612" s="250"/>
      <c r="H612" s="251"/>
      <c r="I612" s="252"/>
      <c r="J612" s="253"/>
      <c r="K612" s="250"/>
      <c r="L612" s="250"/>
      <c r="M612" s="251"/>
      <c r="N612" s="252"/>
      <c r="O612" s="254"/>
      <c r="P612" s="255"/>
      <c r="Q612" s="250"/>
      <c r="R612" s="250"/>
      <c r="S612" s="251"/>
      <c r="T612" s="252"/>
      <c r="U612" s="255"/>
      <c r="V612" s="250"/>
      <c r="W612" s="250"/>
      <c r="X612" s="251"/>
      <c r="Y612" s="256"/>
      <c r="AA612" s="258"/>
      <c r="AB612" s="244"/>
      <c r="AC612" s="250"/>
      <c r="AD612" s="250"/>
      <c r="AE612" s="250"/>
      <c r="AF612" s="250"/>
      <c r="AG612" s="250"/>
      <c r="AH612" s="250"/>
      <c r="AI612" s="250"/>
      <c r="AJ612" s="250"/>
      <c r="AK612" s="250"/>
      <c r="AL612" s="250"/>
      <c r="AM612" s="250"/>
      <c r="AN612" s="250"/>
      <c r="AO612" s="244"/>
      <c r="AP612" s="250"/>
      <c r="AQ612" s="250"/>
      <c r="AR612" s="250"/>
      <c r="AS612" s="250"/>
      <c r="AT612" s="250"/>
      <c r="AU612" s="250"/>
      <c r="AV612" s="250"/>
      <c r="AW612" s="250"/>
      <c r="AX612" s="250"/>
      <c r="AY612" s="250"/>
      <c r="AZ612" s="250"/>
      <c r="BA612" s="250"/>
    </row>
    <row r="613" spans="1:53" s="129" customFormat="1" outlineLevel="2">
      <c r="A613" s="129" t="s">
        <v>1690</v>
      </c>
      <c r="B613" s="130" t="s">
        <v>1691</v>
      </c>
      <c r="C613" s="131" t="s">
        <v>1692</v>
      </c>
      <c r="D613" s="132"/>
      <c r="E613" s="133"/>
      <c r="F613" s="134">
        <v>67384.320000000007</v>
      </c>
      <c r="G613" s="134">
        <v>-1614975</v>
      </c>
      <c r="H613" s="135">
        <v>1682359.32</v>
      </c>
      <c r="I613" s="136">
        <v>1.0417246830446292</v>
      </c>
      <c r="J613" s="137"/>
      <c r="K613" s="134">
        <v>67384.320000000007</v>
      </c>
      <c r="L613" s="134">
        <v>-1614975</v>
      </c>
      <c r="M613" s="135">
        <v>1682359.32</v>
      </c>
      <c r="N613" s="136">
        <v>1.0417246830446292</v>
      </c>
      <c r="O613" s="138"/>
      <c r="P613" s="137"/>
      <c r="Q613" s="134">
        <v>67384.320000000007</v>
      </c>
      <c r="R613" s="134">
        <v>-1614975</v>
      </c>
      <c r="S613" s="135">
        <v>1682359.32</v>
      </c>
      <c r="T613" s="136">
        <v>1.0417246830446292</v>
      </c>
      <c r="U613" s="137"/>
      <c r="V613" s="134">
        <v>1814718.31</v>
      </c>
      <c r="W613" s="134">
        <v>-2376306.5</v>
      </c>
      <c r="X613" s="135">
        <v>4191024.81</v>
      </c>
      <c r="Y613" s="136">
        <v>1.7636718201124308</v>
      </c>
      <c r="Z613" s="139"/>
      <c r="AA613" s="140">
        <v>-79540.42</v>
      </c>
      <c r="AB613" s="141"/>
      <c r="AC613" s="142">
        <v>0</v>
      </c>
      <c r="AD613" s="142">
        <v>0</v>
      </c>
      <c r="AE613" s="142">
        <v>-1614975</v>
      </c>
      <c r="AF613" s="142">
        <v>-538324</v>
      </c>
      <c r="AG613" s="142">
        <v>-538325</v>
      </c>
      <c r="AH613" s="142">
        <v>2617352.52</v>
      </c>
      <c r="AI613" s="142">
        <v>0</v>
      </c>
      <c r="AJ613" s="142">
        <v>0</v>
      </c>
      <c r="AK613" s="142">
        <v>-85154.930000000008</v>
      </c>
      <c r="AL613" s="142">
        <v>-531.57000000000005</v>
      </c>
      <c r="AM613" s="142">
        <v>-32961.01</v>
      </c>
      <c r="AN613" s="142">
        <v>325277.98</v>
      </c>
      <c r="AO613" s="141"/>
      <c r="AP613" s="142">
        <v>0</v>
      </c>
      <c r="AQ613" s="142">
        <v>0</v>
      </c>
      <c r="AR613" s="142">
        <v>67384.320000000007</v>
      </c>
      <c r="AS613" s="142">
        <v>0</v>
      </c>
      <c r="AT613" s="142">
        <v>0</v>
      </c>
      <c r="AU613" s="142">
        <v>0</v>
      </c>
      <c r="AV613" s="142">
        <v>0</v>
      </c>
      <c r="AW613" s="142">
        <v>0</v>
      </c>
      <c r="AX613" s="142">
        <v>0</v>
      </c>
      <c r="AY613" s="142">
        <v>0</v>
      </c>
      <c r="AZ613" s="142">
        <v>0</v>
      </c>
      <c r="BA613" s="142">
        <v>0</v>
      </c>
    </row>
    <row r="614" spans="1:53" s="257" customFormat="1" outlineLevel="2">
      <c r="A614" s="246" t="s">
        <v>1693</v>
      </c>
      <c r="B614" s="247"/>
      <c r="C614" s="248" t="s">
        <v>1694</v>
      </c>
      <c r="D614" s="249"/>
      <c r="E614" s="249"/>
      <c r="F614" s="250">
        <v>67384.320000000007</v>
      </c>
      <c r="G614" s="250">
        <v>-1614975</v>
      </c>
      <c r="H614" s="251">
        <v>1682359.32</v>
      </c>
      <c r="I614" s="252">
        <v>1.0417246830446292</v>
      </c>
      <c r="J614" s="253"/>
      <c r="K614" s="250">
        <v>67384.320000000007</v>
      </c>
      <c r="L614" s="250">
        <v>-1614975</v>
      </c>
      <c r="M614" s="251">
        <v>1682359.32</v>
      </c>
      <c r="N614" s="252">
        <v>1.0417246830446292</v>
      </c>
      <c r="O614" s="254"/>
      <c r="P614" s="255"/>
      <c r="Q614" s="250">
        <v>67384.320000000007</v>
      </c>
      <c r="R614" s="250">
        <v>-1614975</v>
      </c>
      <c r="S614" s="251">
        <v>1682359.32</v>
      </c>
      <c r="T614" s="252">
        <v>1.0417246830446292</v>
      </c>
      <c r="U614" s="255"/>
      <c r="V614" s="250">
        <v>1814718.31</v>
      </c>
      <c r="W614" s="250">
        <v>-2376306.5</v>
      </c>
      <c r="X614" s="251">
        <v>4191024.81</v>
      </c>
      <c r="Y614" s="256">
        <v>1.7636718201124308</v>
      </c>
      <c r="AA614" s="258">
        <v>-79540.42</v>
      </c>
      <c r="AB614" s="244"/>
      <c r="AC614" s="250">
        <v>0</v>
      </c>
      <c r="AD614" s="250">
        <v>0</v>
      </c>
      <c r="AE614" s="250">
        <v>-1614975</v>
      </c>
      <c r="AF614" s="250">
        <v>-538324</v>
      </c>
      <c r="AG614" s="250">
        <v>-538325</v>
      </c>
      <c r="AH614" s="250">
        <v>2617352.52</v>
      </c>
      <c r="AI614" s="250">
        <v>0</v>
      </c>
      <c r="AJ614" s="250">
        <v>0</v>
      </c>
      <c r="AK614" s="250">
        <v>-85154.930000000008</v>
      </c>
      <c r="AL614" s="250">
        <v>-531.57000000000005</v>
      </c>
      <c r="AM614" s="250">
        <v>-32961.01</v>
      </c>
      <c r="AN614" s="250">
        <v>325277.98</v>
      </c>
      <c r="AO614" s="244"/>
      <c r="AP614" s="250">
        <v>0</v>
      </c>
      <c r="AQ614" s="250">
        <v>0</v>
      </c>
      <c r="AR614" s="250">
        <v>67384.320000000007</v>
      </c>
      <c r="AS614" s="250">
        <v>0</v>
      </c>
      <c r="AT614" s="250">
        <v>0</v>
      </c>
      <c r="AU614" s="250">
        <v>0</v>
      </c>
      <c r="AV614" s="250">
        <v>0</v>
      </c>
      <c r="AW614" s="250">
        <v>0</v>
      </c>
      <c r="AX614" s="250">
        <v>0</v>
      </c>
      <c r="AY614" s="250">
        <v>0</v>
      </c>
      <c r="AZ614" s="250">
        <v>0</v>
      </c>
      <c r="BA614" s="250">
        <v>0</v>
      </c>
    </row>
    <row r="615" spans="1:53" s="129" customFormat="1" outlineLevel="2">
      <c r="A615" s="129" t="s">
        <v>1448</v>
      </c>
      <c r="B615" s="130" t="s">
        <v>1449</v>
      </c>
      <c r="C615" s="131" t="s">
        <v>1450</v>
      </c>
      <c r="D615" s="132"/>
      <c r="E615" s="133"/>
      <c r="F615" s="134">
        <v>103630.65000000001</v>
      </c>
      <c r="G615" s="134">
        <v>151902.45000000001</v>
      </c>
      <c r="H615" s="135">
        <v>-48271.8</v>
      </c>
      <c r="I615" s="136">
        <v>-0.31778157626819054</v>
      </c>
      <c r="J615" s="137"/>
      <c r="K615" s="134">
        <v>349208.24</v>
      </c>
      <c r="L615" s="134">
        <v>495483.28</v>
      </c>
      <c r="M615" s="135">
        <v>-146275.04000000004</v>
      </c>
      <c r="N615" s="136">
        <v>-0.29521690419099517</v>
      </c>
      <c r="O615" s="138"/>
      <c r="P615" s="137"/>
      <c r="Q615" s="134">
        <v>349208.24</v>
      </c>
      <c r="R615" s="134">
        <v>495483.28</v>
      </c>
      <c r="S615" s="135">
        <v>-146275.04000000004</v>
      </c>
      <c r="T615" s="136">
        <v>-0.29521690419099517</v>
      </c>
      <c r="U615" s="137"/>
      <c r="V615" s="134">
        <v>1490302.94</v>
      </c>
      <c r="W615" s="134">
        <v>1879911.93</v>
      </c>
      <c r="X615" s="135">
        <v>-389608.99</v>
      </c>
      <c r="Y615" s="136">
        <v>-0.20724853317995595</v>
      </c>
      <c r="Z615" s="139"/>
      <c r="AA615" s="140">
        <v>139600.39000000001</v>
      </c>
      <c r="AB615" s="141"/>
      <c r="AC615" s="142">
        <v>156286.87</v>
      </c>
      <c r="AD615" s="142">
        <v>187293.96</v>
      </c>
      <c r="AE615" s="142">
        <v>151902.45000000001</v>
      </c>
      <c r="AF615" s="142">
        <v>146549.48000000001</v>
      </c>
      <c r="AG615" s="142">
        <v>141212.44</v>
      </c>
      <c r="AH615" s="142">
        <v>178230.6</v>
      </c>
      <c r="AI615" s="142">
        <v>-2310.94</v>
      </c>
      <c r="AJ615" s="142">
        <v>96417.11</v>
      </c>
      <c r="AK615" s="142">
        <v>250617.02000000002</v>
      </c>
      <c r="AL615" s="142">
        <v>122359.35</v>
      </c>
      <c r="AM615" s="142">
        <v>111354.8</v>
      </c>
      <c r="AN615" s="142">
        <v>96664.84</v>
      </c>
      <c r="AO615" s="141"/>
      <c r="AP615" s="142">
        <v>125103.61</v>
      </c>
      <c r="AQ615" s="142">
        <v>120473.98</v>
      </c>
      <c r="AR615" s="142">
        <v>103630.65000000001</v>
      </c>
      <c r="AS615" s="142">
        <v>32904.67</v>
      </c>
      <c r="AT615" s="142">
        <v>0</v>
      </c>
      <c r="AU615" s="142">
        <v>0</v>
      </c>
      <c r="AV615" s="142">
        <v>0</v>
      </c>
      <c r="AW615" s="142">
        <v>0</v>
      </c>
      <c r="AX615" s="142">
        <v>0</v>
      </c>
      <c r="AY615" s="142">
        <v>0</v>
      </c>
      <c r="AZ615" s="142">
        <v>0</v>
      </c>
      <c r="BA615" s="142">
        <v>0</v>
      </c>
    </row>
    <row r="616" spans="1:53" s="129" customFormat="1" outlineLevel="2">
      <c r="A616" s="129" t="s">
        <v>1451</v>
      </c>
      <c r="B616" s="130" t="s">
        <v>1452</v>
      </c>
      <c r="C616" s="131" t="s">
        <v>1453</v>
      </c>
      <c r="D616" s="132"/>
      <c r="E616" s="133"/>
      <c r="F616" s="134">
        <v>197982.41</v>
      </c>
      <c r="G616" s="134">
        <v>176455.88</v>
      </c>
      <c r="H616" s="135">
        <v>21526.53</v>
      </c>
      <c r="I616" s="136">
        <v>0.1219938377797328</v>
      </c>
      <c r="J616" s="137"/>
      <c r="K616" s="134">
        <v>651117.96</v>
      </c>
      <c r="L616" s="134">
        <v>599867.49</v>
      </c>
      <c r="M616" s="135">
        <v>51250.469999999972</v>
      </c>
      <c r="N616" s="136">
        <v>8.5436318610965192E-2</v>
      </c>
      <c r="O616" s="138"/>
      <c r="P616" s="137"/>
      <c r="Q616" s="134">
        <v>651117.96</v>
      </c>
      <c r="R616" s="134">
        <v>599867.49</v>
      </c>
      <c r="S616" s="135">
        <v>51250.469999999972</v>
      </c>
      <c r="T616" s="136">
        <v>8.5436318610965192E-2</v>
      </c>
      <c r="U616" s="137"/>
      <c r="V616" s="134">
        <v>2310623.6799999997</v>
      </c>
      <c r="W616" s="134">
        <v>2039627.06</v>
      </c>
      <c r="X616" s="135">
        <v>270996.61999999965</v>
      </c>
      <c r="Y616" s="136">
        <v>0.13286577007857486</v>
      </c>
      <c r="Z616" s="139"/>
      <c r="AA616" s="140">
        <v>163113.55000000002</v>
      </c>
      <c r="AB616" s="141"/>
      <c r="AC616" s="142">
        <v>230799.19</v>
      </c>
      <c r="AD616" s="142">
        <v>192612.42</v>
      </c>
      <c r="AE616" s="142">
        <v>176455.88</v>
      </c>
      <c r="AF616" s="142">
        <v>161995.86000000002</v>
      </c>
      <c r="AG616" s="142">
        <v>174226.94</v>
      </c>
      <c r="AH616" s="142">
        <v>165850.30000000002</v>
      </c>
      <c r="AI616" s="142">
        <v>209039.13</v>
      </c>
      <c r="AJ616" s="142">
        <v>198428.03</v>
      </c>
      <c r="AK616" s="142">
        <v>174200.38</v>
      </c>
      <c r="AL616" s="142">
        <v>193995.68</v>
      </c>
      <c r="AM616" s="142">
        <v>161635.25</v>
      </c>
      <c r="AN616" s="142">
        <v>220134.15</v>
      </c>
      <c r="AO616" s="141"/>
      <c r="AP616" s="142">
        <v>258283.34</v>
      </c>
      <c r="AQ616" s="142">
        <v>194852.21</v>
      </c>
      <c r="AR616" s="142">
        <v>197982.41</v>
      </c>
      <c r="AS616" s="142">
        <v>0</v>
      </c>
      <c r="AT616" s="142">
        <v>0</v>
      </c>
      <c r="AU616" s="142">
        <v>0</v>
      </c>
      <c r="AV616" s="142">
        <v>0</v>
      </c>
      <c r="AW616" s="142">
        <v>0</v>
      </c>
      <c r="AX616" s="142">
        <v>0</v>
      </c>
      <c r="AY616" s="142">
        <v>0</v>
      </c>
      <c r="AZ616" s="142">
        <v>0</v>
      </c>
      <c r="BA616" s="142">
        <v>0</v>
      </c>
    </row>
    <row r="617" spans="1:53" s="257" customFormat="1" outlineLevel="2">
      <c r="A617" s="206" t="s">
        <v>1454</v>
      </c>
      <c r="B617" s="247"/>
      <c r="C617" s="259" t="s">
        <v>1455</v>
      </c>
      <c r="D617" s="249"/>
      <c r="E617" s="249"/>
      <c r="F617" s="250">
        <v>301613.06</v>
      </c>
      <c r="G617" s="250">
        <v>328358.33</v>
      </c>
      <c r="H617" s="251">
        <v>-26745.270000000019</v>
      </c>
      <c r="I617" s="252">
        <v>-8.1451474064933929E-2</v>
      </c>
      <c r="J617" s="253"/>
      <c r="K617" s="250">
        <v>1000326.2</v>
      </c>
      <c r="L617" s="250">
        <v>1095350.77</v>
      </c>
      <c r="M617" s="251">
        <v>-95024.570000000065</v>
      </c>
      <c r="N617" s="252">
        <v>-8.6752639065566239E-2</v>
      </c>
      <c r="O617" s="260"/>
      <c r="P617" s="261"/>
      <c r="Q617" s="250">
        <v>1000326.2</v>
      </c>
      <c r="R617" s="250">
        <v>1095350.77</v>
      </c>
      <c r="S617" s="251">
        <v>-95024.570000000065</v>
      </c>
      <c r="T617" s="252">
        <v>-8.6752639065566239E-2</v>
      </c>
      <c r="U617" s="261"/>
      <c r="V617" s="250">
        <v>3800926.62</v>
      </c>
      <c r="W617" s="250">
        <v>3919538.99</v>
      </c>
      <c r="X617" s="251">
        <v>-118612.37000000011</v>
      </c>
      <c r="Y617" s="256">
        <v>-3.0261816581648573E-2</v>
      </c>
      <c r="AA617" s="258">
        <v>302713.94000000006</v>
      </c>
      <c r="AB617" s="244"/>
      <c r="AC617" s="250">
        <v>387086.06</v>
      </c>
      <c r="AD617" s="250">
        <v>379906.38</v>
      </c>
      <c r="AE617" s="250">
        <v>328358.33</v>
      </c>
      <c r="AF617" s="250">
        <v>308545.34000000003</v>
      </c>
      <c r="AG617" s="250">
        <v>315439.38</v>
      </c>
      <c r="AH617" s="250">
        <v>344080.9</v>
      </c>
      <c r="AI617" s="250">
        <v>206728.19</v>
      </c>
      <c r="AJ617" s="250">
        <v>294845.14</v>
      </c>
      <c r="AK617" s="250">
        <v>424817.4</v>
      </c>
      <c r="AL617" s="250">
        <v>316355.03000000003</v>
      </c>
      <c r="AM617" s="250">
        <v>272990.05</v>
      </c>
      <c r="AN617" s="250">
        <v>316798.99</v>
      </c>
      <c r="AO617" s="244"/>
      <c r="AP617" s="250">
        <v>383386.95</v>
      </c>
      <c r="AQ617" s="250">
        <v>315326.19</v>
      </c>
      <c r="AR617" s="250">
        <v>301613.06</v>
      </c>
      <c r="AS617" s="250">
        <v>32904.67</v>
      </c>
      <c r="AT617" s="250">
        <v>0</v>
      </c>
      <c r="AU617" s="250">
        <v>0</v>
      </c>
      <c r="AV617" s="250">
        <v>0</v>
      </c>
      <c r="AW617" s="250">
        <v>0</v>
      </c>
      <c r="AX617" s="250">
        <v>0</v>
      </c>
      <c r="AY617" s="250">
        <v>0</v>
      </c>
      <c r="AZ617" s="250">
        <v>0</v>
      </c>
      <c r="BA617" s="250">
        <v>0</v>
      </c>
    </row>
    <row r="618" spans="1:53" s="257" customFormat="1" outlineLevel="2">
      <c r="A618" s="206"/>
      <c r="B618" s="247"/>
      <c r="C618" s="248" t="s">
        <v>1456</v>
      </c>
      <c r="D618" s="249"/>
      <c r="E618" s="249"/>
      <c r="F618" s="250">
        <v>63338.742599999998</v>
      </c>
      <c r="G618" s="250">
        <v>68955.249299999996</v>
      </c>
      <c r="H618" s="251">
        <v>-5616.5066999999981</v>
      </c>
      <c r="I618" s="252">
        <v>-8.145147406493386E-2</v>
      </c>
      <c r="J618" s="253"/>
      <c r="K618" s="250">
        <v>210068.50199999998</v>
      </c>
      <c r="L618" s="250">
        <v>230023.6617</v>
      </c>
      <c r="M618" s="251">
        <v>-19955.159700000018</v>
      </c>
      <c r="N618" s="252">
        <v>-8.6752639065566267E-2</v>
      </c>
      <c r="O618" s="260"/>
      <c r="P618" s="261"/>
      <c r="Q618" s="250">
        <v>210068.50199999998</v>
      </c>
      <c r="R618" s="250">
        <v>230023.6617</v>
      </c>
      <c r="S618" s="251">
        <v>-19955.159700000018</v>
      </c>
      <c r="T618" s="252">
        <v>-8.6752639065566267E-2</v>
      </c>
      <c r="U618" s="261"/>
      <c r="V618" s="250">
        <v>798194.59019999998</v>
      </c>
      <c r="W618" s="250">
        <v>823103.18790000002</v>
      </c>
      <c r="X618" s="251">
        <v>-24908.597700000042</v>
      </c>
      <c r="Y618" s="256">
        <v>-3.0261816581648598E-2</v>
      </c>
      <c r="AA618" s="250">
        <v>63569.927400000008</v>
      </c>
      <c r="AB618" s="244"/>
      <c r="AC618" s="250">
        <v>81288.0726</v>
      </c>
      <c r="AD618" s="250">
        <v>79780.339800000002</v>
      </c>
      <c r="AE618" s="250">
        <v>68955.249299999996</v>
      </c>
      <c r="AF618" s="250">
        <v>64794.521400000005</v>
      </c>
      <c r="AG618" s="250">
        <v>66242.269799999995</v>
      </c>
      <c r="AH618" s="250">
        <v>72256.989000000001</v>
      </c>
      <c r="AI618" s="250">
        <v>43412.919900000001</v>
      </c>
      <c r="AJ618" s="250">
        <v>61917.479400000004</v>
      </c>
      <c r="AK618" s="250">
        <v>89211.653999999995</v>
      </c>
      <c r="AL618" s="250">
        <v>66434.556299999997</v>
      </c>
      <c r="AM618" s="250">
        <v>57327.910499999998</v>
      </c>
      <c r="AN618" s="250">
        <v>66527.787899999996</v>
      </c>
      <c r="AO618" s="244"/>
      <c r="AP618" s="250">
        <v>80511.2595</v>
      </c>
      <c r="AQ618" s="250">
        <v>66218.499899999995</v>
      </c>
      <c r="AR618" s="250">
        <v>63338.742599999998</v>
      </c>
      <c r="AS618" s="250">
        <v>6909.9806999999992</v>
      </c>
      <c r="AT618" s="250">
        <v>0</v>
      </c>
      <c r="AU618" s="250">
        <v>0</v>
      </c>
      <c r="AV618" s="250">
        <v>0</v>
      </c>
      <c r="AW618" s="250">
        <v>0</v>
      </c>
      <c r="AX618" s="250">
        <v>0</v>
      </c>
      <c r="AY618" s="250">
        <v>0</v>
      </c>
      <c r="AZ618" s="250">
        <v>0</v>
      </c>
      <c r="BA618" s="250">
        <v>0</v>
      </c>
    </row>
    <row r="619" spans="1:53" s="243" customFormat="1">
      <c r="A619" s="206"/>
      <c r="B619" s="207" t="s">
        <v>1695</v>
      </c>
      <c r="C619" s="232" t="s">
        <v>1696</v>
      </c>
      <c r="D619" s="241"/>
      <c r="E619" s="241"/>
      <c r="F619" s="235">
        <v>4045.5774000000092</v>
      </c>
      <c r="G619" s="235">
        <v>-1683930.2493</v>
      </c>
      <c r="H619" s="230">
        <v>1687975.8267000001</v>
      </c>
      <c r="I619" s="231">
        <v>1.0024024613856077</v>
      </c>
      <c r="J619" s="242"/>
      <c r="K619" s="235">
        <v>-142684.18199999997</v>
      </c>
      <c r="L619" s="235">
        <v>-1844998.6617000001</v>
      </c>
      <c r="M619" s="230">
        <v>1702314.4797</v>
      </c>
      <c r="N619" s="231">
        <v>0.92266434390335583</v>
      </c>
      <c r="O619" s="285"/>
      <c r="P619" s="286"/>
      <c r="Q619" s="235">
        <v>-142684.18199999997</v>
      </c>
      <c r="R619" s="235">
        <v>-1844998.6617000001</v>
      </c>
      <c r="S619" s="230">
        <v>1702314.4797</v>
      </c>
      <c r="T619" s="231">
        <v>0.92266434390335583</v>
      </c>
      <c r="U619" s="286"/>
      <c r="V619" s="235">
        <v>1016523.7198000001</v>
      </c>
      <c r="W619" s="235">
        <v>-3199409.6879000003</v>
      </c>
      <c r="X619" s="230">
        <v>4215933.4077000003</v>
      </c>
      <c r="Y619" s="225">
        <v>1.3177222734695215</v>
      </c>
      <c r="AA619" s="239">
        <v>-143110.3474</v>
      </c>
      <c r="AB619" s="244"/>
      <c r="AC619" s="235">
        <v>-81288.0726</v>
      </c>
      <c r="AD619" s="235">
        <v>-79780.339800000002</v>
      </c>
      <c r="AE619" s="235">
        <v>-1683930.2493</v>
      </c>
      <c r="AF619" s="235">
        <v>-603118.52139999997</v>
      </c>
      <c r="AG619" s="235">
        <v>-604567.26980000001</v>
      </c>
      <c r="AH619" s="235">
        <v>2545095.531</v>
      </c>
      <c r="AI619" s="235">
        <v>-43412.919900000001</v>
      </c>
      <c r="AJ619" s="235">
        <v>-61917.479400000004</v>
      </c>
      <c r="AK619" s="235">
        <v>-174366.584</v>
      </c>
      <c r="AL619" s="235">
        <v>-66966.126300000004</v>
      </c>
      <c r="AM619" s="235">
        <v>-90288.920500000007</v>
      </c>
      <c r="AN619" s="235">
        <v>258750.19209999999</v>
      </c>
      <c r="AO619" s="244"/>
      <c r="AP619" s="235">
        <v>-80511.2595</v>
      </c>
      <c r="AQ619" s="235">
        <v>-66218.499899999995</v>
      </c>
      <c r="AR619" s="235">
        <v>4045.5774000000092</v>
      </c>
      <c r="AS619" s="235">
        <v>-6909.9806999999992</v>
      </c>
      <c r="AT619" s="235">
        <v>0</v>
      </c>
      <c r="AU619" s="235">
        <v>0</v>
      </c>
      <c r="AV619" s="235">
        <v>0</v>
      </c>
      <c r="AW619" s="235">
        <v>0</v>
      </c>
      <c r="AX619" s="235">
        <v>0</v>
      </c>
      <c r="AY619" s="235">
        <v>0</v>
      </c>
      <c r="AZ619" s="235">
        <v>0</v>
      </c>
      <c r="BA619" s="235">
        <v>0</v>
      </c>
    </row>
    <row r="620" spans="1:53" s="243" customFormat="1" ht="0.75" customHeight="1" outlineLevel="2">
      <c r="A620" s="206"/>
      <c r="B620" s="207"/>
      <c r="C620" s="232"/>
      <c r="D620" s="241"/>
      <c r="E620" s="241"/>
      <c r="F620" s="235"/>
      <c r="G620" s="235"/>
      <c r="H620" s="230"/>
      <c r="I620" s="231"/>
      <c r="J620" s="242"/>
      <c r="K620" s="235"/>
      <c r="L620" s="235"/>
      <c r="M620" s="230"/>
      <c r="N620" s="231"/>
      <c r="O620" s="285"/>
      <c r="P620" s="286"/>
      <c r="Q620" s="235"/>
      <c r="R620" s="235"/>
      <c r="S620" s="230"/>
      <c r="T620" s="231"/>
      <c r="U620" s="286"/>
      <c r="V620" s="235"/>
      <c r="W620" s="235"/>
      <c r="X620" s="230"/>
      <c r="Y620" s="225"/>
      <c r="AA620" s="239"/>
      <c r="AB620" s="244"/>
      <c r="AC620" s="235"/>
      <c r="AD620" s="235"/>
      <c r="AE620" s="235"/>
      <c r="AF620" s="235"/>
      <c r="AG620" s="235"/>
      <c r="AH620" s="235"/>
      <c r="AI620" s="235"/>
      <c r="AJ620" s="235"/>
      <c r="AK620" s="235"/>
      <c r="AL620" s="235"/>
      <c r="AM620" s="235"/>
      <c r="AN620" s="235"/>
      <c r="AO620" s="244"/>
      <c r="AP620" s="235"/>
      <c r="AQ620" s="235"/>
      <c r="AR620" s="235"/>
      <c r="AS620" s="235"/>
      <c r="AT620" s="235"/>
      <c r="AU620" s="235"/>
      <c r="AV620" s="235"/>
      <c r="AW620" s="235"/>
      <c r="AX620" s="235"/>
      <c r="AY620" s="235"/>
      <c r="AZ620" s="235"/>
      <c r="BA620" s="235"/>
    </row>
    <row r="621" spans="1:53" s="129" customFormat="1" outlineLevel="2">
      <c r="A621" s="129" t="s">
        <v>1697</v>
      </c>
      <c r="B621" s="130" t="s">
        <v>1698</v>
      </c>
      <c r="C621" s="131" t="s">
        <v>1699</v>
      </c>
      <c r="D621" s="132"/>
      <c r="E621" s="133"/>
      <c r="F621" s="134">
        <v>0</v>
      </c>
      <c r="G621" s="134">
        <v>0</v>
      </c>
      <c r="H621" s="135">
        <v>0</v>
      </c>
      <c r="I621" s="136">
        <v>0</v>
      </c>
      <c r="J621" s="137"/>
      <c r="K621" s="134">
        <v>0</v>
      </c>
      <c r="L621" s="134">
        <v>0</v>
      </c>
      <c r="M621" s="135">
        <v>0</v>
      </c>
      <c r="N621" s="136">
        <v>0</v>
      </c>
      <c r="O621" s="138"/>
      <c r="P621" s="137"/>
      <c r="Q621" s="134">
        <v>0</v>
      </c>
      <c r="R621" s="134">
        <v>0</v>
      </c>
      <c r="S621" s="135">
        <v>0</v>
      </c>
      <c r="T621" s="136">
        <v>0</v>
      </c>
      <c r="U621" s="137"/>
      <c r="V621" s="134">
        <v>0</v>
      </c>
      <c r="W621" s="134">
        <v>963.56000000000006</v>
      </c>
      <c r="X621" s="135">
        <v>-963.56000000000006</v>
      </c>
      <c r="Y621" s="136" t="s">
        <v>241</v>
      </c>
      <c r="Z621" s="139"/>
      <c r="AA621" s="140">
        <v>963.56000000000006</v>
      </c>
      <c r="AB621" s="141"/>
      <c r="AC621" s="142">
        <v>0</v>
      </c>
      <c r="AD621" s="142">
        <v>0</v>
      </c>
      <c r="AE621" s="142">
        <v>0</v>
      </c>
      <c r="AF621" s="142">
        <v>0</v>
      </c>
      <c r="AG621" s="142">
        <v>0</v>
      </c>
      <c r="AH621" s="142">
        <v>0</v>
      </c>
      <c r="AI621" s="142">
        <v>0</v>
      </c>
      <c r="AJ621" s="142">
        <v>0</v>
      </c>
      <c r="AK621" s="142">
        <v>0</v>
      </c>
      <c r="AL621" s="142">
        <v>0</v>
      </c>
      <c r="AM621" s="142">
        <v>0</v>
      </c>
      <c r="AN621" s="142">
        <v>0</v>
      </c>
      <c r="AO621" s="141"/>
      <c r="AP621" s="142">
        <v>0</v>
      </c>
      <c r="AQ621" s="142">
        <v>0</v>
      </c>
      <c r="AR621" s="142">
        <v>0</v>
      </c>
      <c r="AS621" s="142">
        <v>0</v>
      </c>
      <c r="AT621" s="142">
        <v>0</v>
      </c>
      <c r="AU621" s="142">
        <v>0</v>
      </c>
      <c r="AV621" s="142">
        <v>0</v>
      </c>
      <c r="AW621" s="142">
        <v>0</v>
      </c>
      <c r="AX621" s="142">
        <v>0</v>
      </c>
      <c r="AY621" s="142">
        <v>0</v>
      </c>
      <c r="AZ621" s="142">
        <v>0</v>
      </c>
      <c r="BA621" s="142">
        <v>0</v>
      </c>
    </row>
    <row r="622" spans="1:53" s="129" customFormat="1" outlineLevel="2">
      <c r="A622" s="129" t="s">
        <v>1700</v>
      </c>
      <c r="B622" s="130" t="s">
        <v>1701</v>
      </c>
      <c r="C622" s="131" t="s">
        <v>1699</v>
      </c>
      <c r="D622" s="132"/>
      <c r="E622" s="133"/>
      <c r="F622" s="134">
        <v>0</v>
      </c>
      <c r="G622" s="134">
        <v>0</v>
      </c>
      <c r="H622" s="135">
        <v>0</v>
      </c>
      <c r="I622" s="136">
        <v>0</v>
      </c>
      <c r="J622" s="137"/>
      <c r="K622" s="134">
        <v>0</v>
      </c>
      <c r="L622" s="134">
        <v>0</v>
      </c>
      <c r="M622" s="135">
        <v>0</v>
      </c>
      <c r="N622" s="136">
        <v>0</v>
      </c>
      <c r="O622" s="138"/>
      <c r="P622" s="137"/>
      <c r="Q622" s="134">
        <v>0</v>
      </c>
      <c r="R622" s="134">
        <v>0</v>
      </c>
      <c r="S622" s="135">
        <v>0</v>
      </c>
      <c r="T622" s="136">
        <v>0</v>
      </c>
      <c r="U622" s="137"/>
      <c r="V622" s="134">
        <v>0</v>
      </c>
      <c r="W622" s="134">
        <v>-236114.08000000002</v>
      </c>
      <c r="X622" s="135">
        <v>236114.08000000002</v>
      </c>
      <c r="Y622" s="136" t="s">
        <v>241</v>
      </c>
      <c r="Z622" s="139"/>
      <c r="AA622" s="140">
        <v>-54041.090000000004</v>
      </c>
      <c r="AB622" s="141"/>
      <c r="AC622" s="142">
        <v>0</v>
      </c>
      <c r="AD622" s="142">
        <v>0</v>
      </c>
      <c r="AE622" s="142">
        <v>0</v>
      </c>
      <c r="AF622" s="142">
        <v>0</v>
      </c>
      <c r="AG622" s="142">
        <v>0</v>
      </c>
      <c r="AH622" s="142">
        <v>0</v>
      </c>
      <c r="AI622" s="142">
        <v>0</v>
      </c>
      <c r="AJ622" s="142">
        <v>0</v>
      </c>
      <c r="AK622" s="142">
        <v>0</v>
      </c>
      <c r="AL622" s="142">
        <v>0</v>
      </c>
      <c r="AM622" s="142">
        <v>0</v>
      </c>
      <c r="AN622" s="142">
        <v>0</v>
      </c>
      <c r="AO622" s="141"/>
      <c r="AP622" s="142">
        <v>0</v>
      </c>
      <c r="AQ622" s="142">
        <v>0</v>
      </c>
      <c r="AR622" s="142">
        <v>0</v>
      </c>
      <c r="AS622" s="142">
        <v>0</v>
      </c>
      <c r="AT622" s="142">
        <v>0</v>
      </c>
      <c r="AU622" s="142">
        <v>0</v>
      </c>
      <c r="AV622" s="142">
        <v>0</v>
      </c>
      <c r="AW622" s="142">
        <v>0</v>
      </c>
      <c r="AX622" s="142">
        <v>0</v>
      </c>
      <c r="AY622" s="142">
        <v>0</v>
      </c>
      <c r="AZ622" s="142">
        <v>0</v>
      </c>
      <c r="BA622" s="142">
        <v>0</v>
      </c>
    </row>
    <row r="623" spans="1:53" s="129" customFormat="1" outlineLevel="2">
      <c r="A623" s="129" t="s">
        <v>1702</v>
      </c>
      <c r="B623" s="130" t="s">
        <v>1703</v>
      </c>
      <c r="C623" s="131" t="s">
        <v>1699</v>
      </c>
      <c r="D623" s="132"/>
      <c r="E623" s="133"/>
      <c r="F623" s="134">
        <v>19935.650000000001</v>
      </c>
      <c r="G623" s="134">
        <v>0</v>
      </c>
      <c r="H623" s="135">
        <v>19935.650000000001</v>
      </c>
      <c r="I623" s="136" t="s">
        <v>241</v>
      </c>
      <c r="J623" s="137"/>
      <c r="K623" s="134">
        <v>19935.650000000001</v>
      </c>
      <c r="L623" s="134">
        <v>0</v>
      </c>
      <c r="M623" s="135">
        <v>19935.650000000001</v>
      </c>
      <c r="N623" s="136" t="s">
        <v>241</v>
      </c>
      <c r="O623" s="138"/>
      <c r="P623" s="137"/>
      <c r="Q623" s="134">
        <v>19935.650000000001</v>
      </c>
      <c r="R623" s="134">
        <v>0</v>
      </c>
      <c r="S623" s="135">
        <v>19935.650000000001</v>
      </c>
      <c r="T623" s="136" t="s">
        <v>241</v>
      </c>
      <c r="U623" s="137"/>
      <c r="V623" s="134">
        <v>72188.97</v>
      </c>
      <c r="W623" s="134">
        <v>0</v>
      </c>
      <c r="X623" s="135">
        <v>72188.97</v>
      </c>
      <c r="Y623" s="136" t="s">
        <v>241</v>
      </c>
      <c r="Z623" s="139"/>
      <c r="AA623" s="140">
        <v>0</v>
      </c>
      <c r="AB623" s="141"/>
      <c r="AC623" s="142">
        <v>0</v>
      </c>
      <c r="AD623" s="142">
        <v>0</v>
      </c>
      <c r="AE623" s="142">
        <v>0</v>
      </c>
      <c r="AF623" s="142">
        <v>0</v>
      </c>
      <c r="AG623" s="142">
        <v>0</v>
      </c>
      <c r="AH623" s="142">
        <v>-22940.29</v>
      </c>
      <c r="AI623" s="142">
        <v>0</v>
      </c>
      <c r="AJ623" s="142">
        <v>0</v>
      </c>
      <c r="AK623" s="142">
        <v>-26301.83</v>
      </c>
      <c r="AL623" s="142">
        <v>-164.20000000000002</v>
      </c>
      <c r="AM623" s="142">
        <v>-10180.68</v>
      </c>
      <c r="AN623" s="142">
        <v>111840.32000000001</v>
      </c>
      <c r="AO623" s="141"/>
      <c r="AP623" s="142">
        <v>0</v>
      </c>
      <c r="AQ623" s="142">
        <v>0</v>
      </c>
      <c r="AR623" s="142">
        <v>19935.650000000001</v>
      </c>
      <c r="AS623" s="142">
        <v>0</v>
      </c>
      <c r="AT623" s="142">
        <v>0</v>
      </c>
      <c r="AU623" s="142">
        <v>0</v>
      </c>
      <c r="AV623" s="142">
        <v>0</v>
      </c>
      <c r="AW623" s="142">
        <v>0</v>
      </c>
      <c r="AX623" s="142">
        <v>0</v>
      </c>
      <c r="AY623" s="142">
        <v>0</v>
      </c>
      <c r="AZ623" s="142">
        <v>0</v>
      </c>
      <c r="BA623" s="142">
        <v>0</v>
      </c>
    </row>
    <row r="624" spans="1:53" s="243" customFormat="1">
      <c r="A624" s="206" t="s">
        <v>1704</v>
      </c>
      <c r="B624" s="207" t="s">
        <v>1705</v>
      </c>
      <c r="C624" s="232" t="s">
        <v>1706</v>
      </c>
      <c r="D624" s="241"/>
      <c r="E624" s="241"/>
      <c r="F624" s="210">
        <v>19935.650000000001</v>
      </c>
      <c r="G624" s="210">
        <v>0</v>
      </c>
      <c r="H624" s="230">
        <v>19935.650000000001</v>
      </c>
      <c r="I624" s="231" t="s">
        <v>241</v>
      </c>
      <c r="J624" s="242"/>
      <c r="K624" s="210">
        <v>19935.650000000001</v>
      </c>
      <c r="L624" s="210">
        <v>0</v>
      </c>
      <c r="M624" s="230">
        <v>19935.650000000001</v>
      </c>
      <c r="N624" s="231" t="s">
        <v>241</v>
      </c>
      <c r="O624" s="283"/>
      <c r="P624" s="284"/>
      <c r="Q624" s="210">
        <v>19935.650000000001</v>
      </c>
      <c r="R624" s="210">
        <v>0</v>
      </c>
      <c r="S624" s="230">
        <v>19935.650000000001</v>
      </c>
      <c r="T624" s="231" t="s">
        <v>241</v>
      </c>
      <c r="U624" s="284"/>
      <c r="V624" s="210">
        <v>72188.97</v>
      </c>
      <c r="W624" s="210">
        <v>-235150.52000000002</v>
      </c>
      <c r="X624" s="230">
        <v>307339.49</v>
      </c>
      <c r="Y624" s="225">
        <v>1.3069904757174255</v>
      </c>
      <c r="AA624" s="228">
        <v>-53077.530000000006</v>
      </c>
      <c r="AB624" s="244"/>
      <c r="AC624" s="210">
        <v>0</v>
      </c>
      <c r="AD624" s="210">
        <v>0</v>
      </c>
      <c r="AE624" s="210">
        <v>0</v>
      </c>
      <c r="AF624" s="210">
        <v>0</v>
      </c>
      <c r="AG624" s="210">
        <v>0</v>
      </c>
      <c r="AH624" s="210">
        <v>-22940.29</v>
      </c>
      <c r="AI624" s="210">
        <v>0</v>
      </c>
      <c r="AJ624" s="210">
        <v>0</v>
      </c>
      <c r="AK624" s="210">
        <v>-26301.83</v>
      </c>
      <c r="AL624" s="210">
        <v>-164.20000000000002</v>
      </c>
      <c r="AM624" s="210">
        <v>-10180.68</v>
      </c>
      <c r="AN624" s="210">
        <v>111840.32000000001</v>
      </c>
      <c r="AO624" s="244"/>
      <c r="AP624" s="210">
        <v>0</v>
      </c>
      <c r="AQ624" s="210">
        <v>0</v>
      </c>
      <c r="AR624" s="210">
        <v>19935.650000000001</v>
      </c>
      <c r="AS624" s="210">
        <v>0</v>
      </c>
      <c r="AT624" s="210">
        <v>0</v>
      </c>
      <c r="AU624" s="210">
        <v>0</v>
      </c>
      <c r="AV624" s="210">
        <v>0</v>
      </c>
      <c r="AW624" s="210">
        <v>0</v>
      </c>
      <c r="AX624" s="210">
        <v>0</v>
      </c>
      <c r="AY624" s="210">
        <v>0</v>
      </c>
      <c r="AZ624" s="210">
        <v>0</v>
      </c>
      <c r="BA624" s="210">
        <v>0</v>
      </c>
    </row>
    <row r="625" spans="1:53" s="243" customFormat="1" ht="0.75" customHeight="1" outlineLevel="2">
      <c r="A625" s="206"/>
      <c r="B625" s="207"/>
      <c r="C625" s="232"/>
      <c r="D625" s="241"/>
      <c r="E625" s="241"/>
      <c r="F625" s="210"/>
      <c r="G625" s="210"/>
      <c r="H625" s="230"/>
      <c r="I625" s="231"/>
      <c r="J625" s="242"/>
      <c r="K625" s="210"/>
      <c r="L625" s="210"/>
      <c r="M625" s="230"/>
      <c r="N625" s="231"/>
      <c r="O625" s="283"/>
      <c r="P625" s="284"/>
      <c r="Q625" s="210"/>
      <c r="R625" s="210"/>
      <c r="S625" s="230"/>
      <c r="T625" s="231"/>
      <c r="U625" s="284"/>
      <c r="V625" s="210"/>
      <c r="W625" s="210"/>
      <c r="X625" s="230"/>
      <c r="Y625" s="225"/>
      <c r="AA625" s="228"/>
      <c r="AB625" s="244"/>
      <c r="AC625" s="210"/>
      <c r="AD625" s="210"/>
      <c r="AE625" s="210"/>
      <c r="AF625" s="210"/>
      <c r="AG625" s="210"/>
      <c r="AH625" s="210"/>
      <c r="AI625" s="210"/>
      <c r="AJ625" s="210"/>
      <c r="AK625" s="210"/>
      <c r="AL625" s="210"/>
      <c r="AM625" s="210"/>
      <c r="AN625" s="210"/>
      <c r="AO625" s="244"/>
      <c r="AP625" s="210"/>
      <c r="AQ625" s="210"/>
      <c r="AR625" s="210"/>
      <c r="AS625" s="210"/>
      <c r="AT625" s="210"/>
      <c r="AU625" s="210"/>
      <c r="AV625" s="210"/>
      <c r="AW625" s="210"/>
      <c r="AX625" s="210"/>
      <c r="AY625" s="210"/>
      <c r="AZ625" s="210"/>
      <c r="BA625" s="210"/>
    </row>
    <row r="626" spans="1:53" s="129" customFormat="1" outlineLevel="2">
      <c r="A626" s="129" t="s">
        <v>1707</v>
      </c>
      <c r="B626" s="130" t="s">
        <v>1708</v>
      </c>
      <c r="C626" s="131" t="s">
        <v>1709</v>
      </c>
      <c r="D626" s="132"/>
      <c r="E626" s="133"/>
      <c r="F626" s="134">
        <v>0</v>
      </c>
      <c r="G626" s="134">
        <v>0</v>
      </c>
      <c r="H626" s="135">
        <v>0</v>
      </c>
      <c r="I626" s="136">
        <v>0</v>
      </c>
      <c r="J626" s="137"/>
      <c r="K626" s="134">
        <v>0</v>
      </c>
      <c r="L626" s="134">
        <v>0</v>
      </c>
      <c r="M626" s="135">
        <v>0</v>
      </c>
      <c r="N626" s="136">
        <v>0</v>
      </c>
      <c r="O626" s="138"/>
      <c r="P626" s="137"/>
      <c r="Q626" s="134">
        <v>0</v>
      </c>
      <c r="R626" s="134">
        <v>0</v>
      </c>
      <c r="S626" s="135">
        <v>0</v>
      </c>
      <c r="T626" s="136">
        <v>0</v>
      </c>
      <c r="U626" s="137"/>
      <c r="V626" s="134">
        <v>977033.51</v>
      </c>
      <c r="W626" s="134">
        <v>-149227.07</v>
      </c>
      <c r="X626" s="135">
        <v>1126260.58</v>
      </c>
      <c r="Y626" s="136">
        <v>7.5472940666864261</v>
      </c>
      <c r="Z626" s="139"/>
      <c r="AA626" s="140">
        <v>76417.81</v>
      </c>
      <c r="AB626" s="141"/>
      <c r="AC626" s="142">
        <v>0</v>
      </c>
      <c r="AD626" s="142">
        <v>0</v>
      </c>
      <c r="AE626" s="142">
        <v>0</v>
      </c>
      <c r="AF626" s="142">
        <v>0</v>
      </c>
      <c r="AG626" s="142">
        <v>0</v>
      </c>
      <c r="AH626" s="142">
        <v>1101.45</v>
      </c>
      <c r="AI626" s="142">
        <v>0</v>
      </c>
      <c r="AJ626" s="142">
        <v>0</v>
      </c>
      <c r="AK626" s="142">
        <v>660.87</v>
      </c>
      <c r="AL626" s="142">
        <v>440.58</v>
      </c>
      <c r="AM626" s="142">
        <v>220.29</v>
      </c>
      <c r="AN626" s="142">
        <v>974610.32000000007</v>
      </c>
      <c r="AO626" s="141"/>
      <c r="AP626" s="142">
        <v>0</v>
      </c>
      <c r="AQ626" s="142">
        <v>0</v>
      </c>
      <c r="AR626" s="142">
        <v>0</v>
      </c>
      <c r="AS626" s="142">
        <v>0</v>
      </c>
      <c r="AT626" s="142">
        <v>0</v>
      </c>
      <c r="AU626" s="142">
        <v>0</v>
      </c>
      <c r="AV626" s="142">
        <v>0</v>
      </c>
      <c r="AW626" s="142">
        <v>0</v>
      </c>
      <c r="AX626" s="142">
        <v>0</v>
      </c>
      <c r="AY626" s="142">
        <v>0</v>
      </c>
      <c r="AZ626" s="142">
        <v>0</v>
      </c>
      <c r="BA626" s="142">
        <v>0</v>
      </c>
    </row>
    <row r="627" spans="1:53" s="243" customFormat="1">
      <c r="A627" s="206" t="s">
        <v>1710</v>
      </c>
      <c r="B627" s="207" t="s">
        <v>1711</v>
      </c>
      <c r="C627" s="232" t="s">
        <v>1712</v>
      </c>
      <c r="D627" s="241"/>
      <c r="E627" s="241"/>
      <c r="F627" s="235">
        <v>0</v>
      </c>
      <c r="G627" s="235">
        <v>0</v>
      </c>
      <c r="H627" s="230">
        <v>0</v>
      </c>
      <c r="I627" s="231">
        <v>0</v>
      </c>
      <c r="J627" s="242"/>
      <c r="K627" s="235">
        <v>0</v>
      </c>
      <c r="L627" s="235">
        <v>0</v>
      </c>
      <c r="M627" s="230">
        <v>0</v>
      </c>
      <c r="N627" s="231">
        <v>0</v>
      </c>
      <c r="O627" s="285"/>
      <c r="P627" s="286"/>
      <c r="Q627" s="235">
        <v>0</v>
      </c>
      <c r="R627" s="235">
        <v>0</v>
      </c>
      <c r="S627" s="230">
        <v>0</v>
      </c>
      <c r="T627" s="231">
        <v>0</v>
      </c>
      <c r="U627" s="286"/>
      <c r="V627" s="235">
        <v>977033.51</v>
      </c>
      <c r="W627" s="235">
        <v>-149227.07</v>
      </c>
      <c r="X627" s="230">
        <v>1126260.58</v>
      </c>
      <c r="Y627" s="225">
        <v>7.5472940666864261</v>
      </c>
      <c r="AA627" s="239">
        <v>76417.81</v>
      </c>
      <c r="AB627" s="244"/>
      <c r="AC627" s="235">
        <v>0</v>
      </c>
      <c r="AD627" s="235">
        <v>0</v>
      </c>
      <c r="AE627" s="235">
        <v>0</v>
      </c>
      <c r="AF627" s="235">
        <v>0</v>
      </c>
      <c r="AG627" s="235">
        <v>0</v>
      </c>
      <c r="AH627" s="235">
        <v>1101.45</v>
      </c>
      <c r="AI627" s="235">
        <v>0</v>
      </c>
      <c r="AJ627" s="235">
        <v>0</v>
      </c>
      <c r="AK627" s="235">
        <v>660.87</v>
      </c>
      <c r="AL627" s="235">
        <v>440.58</v>
      </c>
      <c r="AM627" s="235">
        <v>220.29</v>
      </c>
      <c r="AN627" s="235">
        <v>974610.32000000007</v>
      </c>
      <c r="AO627" s="244"/>
      <c r="AP627" s="235">
        <v>0</v>
      </c>
      <c r="AQ627" s="235">
        <v>0</v>
      </c>
      <c r="AR627" s="235">
        <v>0</v>
      </c>
      <c r="AS627" s="235">
        <v>0</v>
      </c>
      <c r="AT627" s="235">
        <v>0</v>
      </c>
      <c r="AU627" s="235">
        <v>0</v>
      </c>
      <c r="AV627" s="235">
        <v>0</v>
      </c>
      <c r="AW627" s="235">
        <v>0</v>
      </c>
      <c r="AX627" s="235">
        <v>0</v>
      </c>
      <c r="AY627" s="235">
        <v>0</v>
      </c>
      <c r="AZ627" s="235">
        <v>0</v>
      </c>
      <c r="BA627" s="235">
        <v>0</v>
      </c>
    </row>
    <row r="628" spans="1:53" s="243" customFormat="1" ht="0.75" customHeight="1" outlineLevel="2">
      <c r="A628" s="206"/>
      <c r="B628" s="207"/>
      <c r="C628" s="232"/>
      <c r="D628" s="241"/>
      <c r="E628" s="241"/>
      <c r="F628" s="235"/>
      <c r="G628" s="235"/>
      <c r="H628" s="230"/>
      <c r="I628" s="231"/>
      <c r="J628" s="242"/>
      <c r="K628" s="235"/>
      <c r="L628" s="235"/>
      <c r="M628" s="230"/>
      <c r="N628" s="231"/>
      <c r="O628" s="285"/>
      <c r="P628" s="286"/>
      <c r="Q628" s="235"/>
      <c r="R628" s="235"/>
      <c r="S628" s="230"/>
      <c r="T628" s="231"/>
      <c r="U628" s="286"/>
      <c r="V628" s="235"/>
      <c r="W628" s="235"/>
      <c r="X628" s="230"/>
      <c r="Y628" s="225"/>
      <c r="AA628" s="239"/>
      <c r="AB628" s="244"/>
      <c r="AC628" s="235"/>
      <c r="AD628" s="235"/>
      <c r="AE628" s="235"/>
      <c r="AF628" s="235"/>
      <c r="AG628" s="235"/>
      <c r="AH628" s="235"/>
      <c r="AI628" s="235"/>
      <c r="AJ628" s="235"/>
      <c r="AK628" s="235"/>
      <c r="AL628" s="235"/>
      <c r="AM628" s="235"/>
      <c r="AN628" s="235"/>
      <c r="AO628" s="244"/>
      <c r="AP628" s="235"/>
      <c r="AQ628" s="235"/>
      <c r="AR628" s="235"/>
      <c r="AS628" s="235"/>
      <c r="AT628" s="235"/>
      <c r="AU628" s="235"/>
      <c r="AV628" s="235"/>
      <c r="AW628" s="235"/>
      <c r="AX628" s="235"/>
      <c r="AY628" s="235"/>
      <c r="AZ628" s="235"/>
      <c r="BA628" s="235"/>
    </row>
    <row r="629" spans="1:53" s="129" customFormat="1" outlineLevel="2">
      <c r="A629" s="129" t="s">
        <v>1713</v>
      </c>
      <c r="B629" s="130" t="s">
        <v>1714</v>
      </c>
      <c r="C629" s="131" t="s">
        <v>1715</v>
      </c>
      <c r="D629" s="132"/>
      <c r="E629" s="133"/>
      <c r="F629" s="134">
        <v>0</v>
      </c>
      <c r="G629" s="134">
        <v>0</v>
      </c>
      <c r="H629" s="135">
        <v>0</v>
      </c>
      <c r="I629" s="136">
        <v>0</v>
      </c>
      <c r="J629" s="137"/>
      <c r="K629" s="134">
        <v>0</v>
      </c>
      <c r="L629" s="134">
        <v>0</v>
      </c>
      <c r="M629" s="135">
        <v>0</v>
      </c>
      <c r="N629" s="136">
        <v>0</v>
      </c>
      <c r="O629" s="138"/>
      <c r="P629" s="137"/>
      <c r="Q629" s="134">
        <v>0</v>
      </c>
      <c r="R629" s="134">
        <v>0</v>
      </c>
      <c r="S629" s="135">
        <v>0</v>
      </c>
      <c r="T629" s="136">
        <v>0</v>
      </c>
      <c r="U629" s="137"/>
      <c r="V629" s="134">
        <v>1904158.46</v>
      </c>
      <c r="W629" s="134">
        <v>-1318461.77</v>
      </c>
      <c r="X629" s="135">
        <v>3222620.23</v>
      </c>
      <c r="Y629" s="136">
        <v>2.4442272831316147</v>
      </c>
      <c r="Z629" s="139"/>
      <c r="AA629" s="140">
        <v>0.35000000000000003</v>
      </c>
      <c r="AB629" s="141"/>
      <c r="AC629" s="142">
        <v>0</v>
      </c>
      <c r="AD629" s="142">
        <v>0</v>
      </c>
      <c r="AE629" s="142">
        <v>0</v>
      </c>
      <c r="AF629" s="142">
        <v>0</v>
      </c>
      <c r="AG629" s="142">
        <v>0</v>
      </c>
      <c r="AH629" s="142">
        <v>0</v>
      </c>
      <c r="AI629" s="142">
        <v>0</v>
      </c>
      <c r="AJ629" s="142">
        <v>0</v>
      </c>
      <c r="AK629" s="142">
        <v>0</v>
      </c>
      <c r="AL629" s="142">
        <v>0</v>
      </c>
      <c r="AM629" s="142">
        <v>0</v>
      </c>
      <c r="AN629" s="142">
        <v>1904158.46</v>
      </c>
      <c r="AO629" s="141"/>
      <c r="AP629" s="142">
        <v>0</v>
      </c>
      <c r="AQ629" s="142">
        <v>0</v>
      </c>
      <c r="AR629" s="142">
        <v>0</v>
      </c>
      <c r="AS629" s="142">
        <v>0</v>
      </c>
      <c r="AT629" s="142">
        <v>0</v>
      </c>
      <c r="AU629" s="142">
        <v>0</v>
      </c>
      <c r="AV629" s="142">
        <v>0</v>
      </c>
      <c r="AW629" s="142">
        <v>0</v>
      </c>
      <c r="AX629" s="142">
        <v>0</v>
      </c>
      <c r="AY629" s="142">
        <v>0</v>
      </c>
      <c r="AZ629" s="142">
        <v>0</v>
      </c>
      <c r="BA629" s="142">
        <v>0</v>
      </c>
    </row>
    <row r="630" spans="1:53" s="243" customFormat="1">
      <c r="A630" s="206" t="s">
        <v>1716</v>
      </c>
      <c r="B630" s="207" t="s">
        <v>1717</v>
      </c>
      <c r="C630" s="232" t="s">
        <v>1718</v>
      </c>
      <c r="D630" s="241"/>
      <c r="E630" s="241"/>
      <c r="F630" s="210">
        <v>0</v>
      </c>
      <c r="G630" s="210">
        <v>0</v>
      </c>
      <c r="H630" s="230">
        <v>0</v>
      </c>
      <c r="I630" s="231">
        <v>0</v>
      </c>
      <c r="J630" s="242"/>
      <c r="K630" s="210">
        <v>0</v>
      </c>
      <c r="L630" s="210">
        <v>0</v>
      </c>
      <c r="M630" s="230">
        <v>0</v>
      </c>
      <c r="N630" s="231">
        <v>0</v>
      </c>
      <c r="O630" s="283"/>
      <c r="P630" s="284"/>
      <c r="Q630" s="210">
        <v>0</v>
      </c>
      <c r="R630" s="210">
        <v>0</v>
      </c>
      <c r="S630" s="230">
        <v>0</v>
      </c>
      <c r="T630" s="231">
        <v>0</v>
      </c>
      <c r="U630" s="284"/>
      <c r="V630" s="210">
        <v>1904158.46</v>
      </c>
      <c r="W630" s="210">
        <v>-1318461.77</v>
      </c>
      <c r="X630" s="230">
        <v>3222620.23</v>
      </c>
      <c r="Y630" s="225">
        <v>2.4442272831316147</v>
      </c>
      <c r="AA630" s="228">
        <v>0.35000000000000003</v>
      </c>
      <c r="AB630" s="244"/>
      <c r="AC630" s="210">
        <v>0</v>
      </c>
      <c r="AD630" s="210">
        <v>0</v>
      </c>
      <c r="AE630" s="210">
        <v>0</v>
      </c>
      <c r="AF630" s="210">
        <v>0</v>
      </c>
      <c r="AG630" s="210">
        <v>0</v>
      </c>
      <c r="AH630" s="210">
        <v>0</v>
      </c>
      <c r="AI630" s="210">
        <v>0</v>
      </c>
      <c r="AJ630" s="210">
        <v>0</v>
      </c>
      <c r="AK630" s="210">
        <v>0</v>
      </c>
      <c r="AL630" s="210">
        <v>0</v>
      </c>
      <c r="AM630" s="210">
        <v>0</v>
      </c>
      <c r="AN630" s="210">
        <v>1904158.46</v>
      </c>
      <c r="AO630" s="244"/>
      <c r="AP630" s="210">
        <v>0</v>
      </c>
      <c r="AQ630" s="210">
        <v>0</v>
      </c>
      <c r="AR630" s="210">
        <v>0</v>
      </c>
      <c r="AS630" s="210">
        <v>0</v>
      </c>
      <c r="AT630" s="210">
        <v>0</v>
      </c>
      <c r="AU630" s="210">
        <v>0</v>
      </c>
      <c r="AV630" s="210">
        <v>0</v>
      </c>
      <c r="AW630" s="210">
        <v>0</v>
      </c>
      <c r="AX630" s="210">
        <v>0</v>
      </c>
      <c r="AY630" s="210">
        <v>0</v>
      </c>
      <c r="AZ630" s="210">
        <v>0</v>
      </c>
      <c r="BA630" s="210">
        <v>0</v>
      </c>
    </row>
    <row r="631" spans="1:53" s="243" customFormat="1" ht="0.75" customHeight="1" outlineLevel="2">
      <c r="A631" s="206"/>
      <c r="B631" s="207"/>
      <c r="C631" s="232"/>
      <c r="D631" s="241"/>
      <c r="E631" s="241"/>
      <c r="F631" s="210"/>
      <c r="G631" s="210"/>
      <c r="H631" s="230"/>
      <c r="I631" s="231"/>
      <c r="J631" s="242"/>
      <c r="K631" s="210"/>
      <c r="L631" s="210"/>
      <c r="M631" s="230"/>
      <c r="N631" s="231"/>
      <c r="O631" s="283"/>
      <c r="P631" s="284"/>
      <c r="Q631" s="210"/>
      <c r="R631" s="210"/>
      <c r="S631" s="230"/>
      <c r="T631" s="231"/>
      <c r="U631" s="284"/>
      <c r="V631" s="210"/>
      <c r="W631" s="210"/>
      <c r="X631" s="230"/>
      <c r="Y631" s="225"/>
      <c r="AA631" s="228"/>
      <c r="AB631" s="244"/>
      <c r="AC631" s="210"/>
      <c r="AD631" s="210"/>
      <c r="AE631" s="210"/>
      <c r="AF631" s="210"/>
      <c r="AG631" s="210"/>
      <c r="AH631" s="210"/>
      <c r="AI631" s="210"/>
      <c r="AJ631" s="210"/>
      <c r="AK631" s="210"/>
      <c r="AL631" s="210"/>
      <c r="AM631" s="210"/>
      <c r="AN631" s="210"/>
      <c r="AO631" s="244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210"/>
      <c r="AZ631" s="210"/>
      <c r="BA631" s="210"/>
    </row>
    <row r="632" spans="1:53" s="243" customFormat="1">
      <c r="A632" s="206" t="s">
        <v>1719</v>
      </c>
      <c r="B632" s="207" t="s">
        <v>1720</v>
      </c>
      <c r="C632" s="232" t="s">
        <v>1721</v>
      </c>
      <c r="D632" s="241"/>
      <c r="E632" s="241"/>
      <c r="F632" s="235">
        <v>0</v>
      </c>
      <c r="G632" s="235">
        <v>0</v>
      </c>
      <c r="H632" s="230">
        <v>0</v>
      </c>
      <c r="I632" s="231">
        <v>0</v>
      </c>
      <c r="J632" s="242"/>
      <c r="K632" s="235">
        <v>0</v>
      </c>
      <c r="L632" s="235">
        <v>0</v>
      </c>
      <c r="M632" s="230">
        <v>0</v>
      </c>
      <c r="N632" s="231">
        <v>0</v>
      </c>
      <c r="O632" s="285"/>
      <c r="P632" s="286"/>
      <c r="Q632" s="235">
        <v>0</v>
      </c>
      <c r="R632" s="235">
        <v>0</v>
      </c>
      <c r="S632" s="230">
        <v>0</v>
      </c>
      <c r="T632" s="231">
        <v>0</v>
      </c>
      <c r="U632" s="286"/>
      <c r="V632" s="235">
        <v>0</v>
      </c>
      <c r="W632" s="235">
        <v>0</v>
      </c>
      <c r="X632" s="230">
        <v>0</v>
      </c>
      <c r="Y632" s="225">
        <v>0</v>
      </c>
      <c r="AA632" s="239">
        <v>0</v>
      </c>
      <c r="AB632" s="244"/>
      <c r="AC632" s="235">
        <v>0</v>
      </c>
      <c r="AD632" s="235">
        <v>0</v>
      </c>
      <c r="AE632" s="235">
        <v>0</v>
      </c>
      <c r="AF632" s="235">
        <v>0</v>
      </c>
      <c r="AG632" s="235">
        <v>0</v>
      </c>
      <c r="AH632" s="235">
        <v>0</v>
      </c>
      <c r="AI632" s="235">
        <v>0</v>
      </c>
      <c r="AJ632" s="235">
        <v>0</v>
      </c>
      <c r="AK632" s="235">
        <v>0</v>
      </c>
      <c r="AL632" s="235">
        <v>0</v>
      </c>
      <c r="AM632" s="235">
        <v>0</v>
      </c>
      <c r="AN632" s="235">
        <v>0</v>
      </c>
      <c r="AO632" s="244"/>
      <c r="AP632" s="235">
        <v>0</v>
      </c>
      <c r="AQ632" s="235">
        <v>0</v>
      </c>
      <c r="AR632" s="235">
        <v>0</v>
      </c>
      <c r="AS632" s="235">
        <v>0</v>
      </c>
      <c r="AT632" s="235">
        <v>0</v>
      </c>
      <c r="AU632" s="235">
        <v>0</v>
      </c>
      <c r="AV632" s="235">
        <v>0</v>
      </c>
      <c r="AW632" s="235">
        <v>0</v>
      </c>
      <c r="AX632" s="235">
        <v>0</v>
      </c>
      <c r="AY632" s="235">
        <v>0</v>
      </c>
      <c r="AZ632" s="235">
        <v>0</v>
      </c>
      <c r="BA632" s="235">
        <v>0</v>
      </c>
    </row>
    <row r="633" spans="1:53" s="243" customFormat="1" ht="0.75" customHeight="1" outlineLevel="2">
      <c r="A633" s="206"/>
      <c r="B633" s="207"/>
      <c r="C633" s="232"/>
      <c r="D633" s="241"/>
      <c r="E633" s="241"/>
      <c r="F633" s="235"/>
      <c r="G633" s="235"/>
      <c r="H633" s="230"/>
      <c r="I633" s="231"/>
      <c r="J633" s="242"/>
      <c r="K633" s="235"/>
      <c r="L633" s="235"/>
      <c r="M633" s="230"/>
      <c r="N633" s="231"/>
      <c r="O633" s="285"/>
      <c r="P633" s="286"/>
      <c r="Q633" s="235"/>
      <c r="R633" s="235"/>
      <c r="S633" s="230"/>
      <c r="T633" s="231"/>
      <c r="U633" s="286"/>
      <c r="V633" s="235"/>
      <c r="W633" s="235"/>
      <c r="X633" s="230"/>
      <c r="Y633" s="225"/>
      <c r="AA633" s="239"/>
      <c r="AB633" s="244"/>
      <c r="AC633" s="235"/>
      <c r="AD633" s="235"/>
      <c r="AE633" s="235"/>
      <c r="AF633" s="235"/>
      <c r="AG633" s="235"/>
      <c r="AH633" s="235"/>
      <c r="AI633" s="235"/>
      <c r="AJ633" s="235"/>
      <c r="AK633" s="235"/>
      <c r="AL633" s="235"/>
      <c r="AM633" s="235"/>
      <c r="AN633" s="235"/>
      <c r="AO633" s="244"/>
      <c r="AP633" s="235"/>
      <c r="AQ633" s="235"/>
      <c r="AR633" s="235"/>
      <c r="AS633" s="235"/>
      <c r="AT633" s="235"/>
      <c r="AU633" s="235"/>
      <c r="AV633" s="235"/>
      <c r="AW633" s="235"/>
      <c r="AX633" s="235"/>
      <c r="AY633" s="235"/>
      <c r="AZ633" s="235"/>
      <c r="BA633" s="235"/>
    </row>
    <row r="634" spans="1:53" s="243" customFormat="1">
      <c r="A634" s="206" t="s">
        <v>1722</v>
      </c>
      <c r="B634" s="207" t="s">
        <v>1723</v>
      </c>
      <c r="C634" s="263" t="s">
        <v>1724</v>
      </c>
      <c r="D634" s="264"/>
      <c r="E634" s="264"/>
      <c r="F634" s="265">
        <v>0</v>
      </c>
      <c r="G634" s="265">
        <v>0</v>
      </c>
      <c r="H634" s="266">
        <v>0</v>
      </c>
      <c r="I634" s="267">
        <v>0</v>
      </c>
      <c r="J634" s="268"/>
      <c r="K634" s="265">
        <v>0</v>
      </c>
      <c r="L634" s="265">
        <v>0</v>
      </c>
      <c r="M634" s="266">
        <v>0</v>
      </c>
      <c r="N634" s="267">
        <v>0</v>
      </c>
      <c r="O634" s="269"/>
      <c r="P634" s="270"/>
      <c r="Q634" s="265">
        <v>0</v>
      </c>
      <c r="R634" s="265">
        <v>0</v>
      </c>
      <c r="S634" s="266">
        <v>0</v>
      </c>
      <c r="T634" s="267">
        <v>0</v>
      </c>
      <c r="U634" s="270"/>
      <c r="V634" s="265">
        <v>0</v>
      </c>
      <c r="W634" s="265">
        <v>0</v>
      </c>
      <c r="X634" s="266">
        <v>0</v>
      </c>
      <c r="Y634" s="271">
        <v>0</v>
      </c>
      <c r="Z634" s="272"/>
      <c r="AA634" s="273">
        <v>0</v>
      </c>
      <c r="AB634" s="274"/>
      <c r="AC634" s="265">
        <v>0</v>
      </c>
      <c r="AD634" s="265">
        <v>0</v>
      </c>
      <c r="AE634" s="265">
        <v>0</v>
      </c>
      <c r="AF634" s="265">
        <v>0</v>
      </c>
      <c r="AG634" s="265">
        <v>0</v>
      </c>
      <c r="AH634" s="265">
        <v>0</v>
      </c>
      <c r="AI634" s="265">
        <v>0</v>
      </c>
      <c r="AJ634" s="265">
        <v>0</v>
      </c>
      <c r="AK634" s="265">
        <v>0</v>
      </c>
      <c r="AL634" s="265">
        <v>0</v>
      </c>
      <c r="AM634" s="265">
        <v>0</v>
      </c>
      <c r="AN634" s="265">
        <v>0</v>
      </c>
      <c r="AO634" s="274"/>
      <c r="AP634" s="265">
        <v>0</v>
      </c>
      <c r="AQ634" s="265">
        <v>0</v>
      </c>
      <c r="AR634" s="265">
        <v>0</v>
      </c>
      <c r="AS634" s="265">
        <v>0</v>
      </c>
      <c r="AT634" s="265">
        <v>0</v>
      </c>
      <c r="AU634" s="265">
        <v>0</v>
      </c>
      <c r="AV634" s="265">
        <v>0</v>
      </c>
      <c r="AW634" s="265">
        <v>0</v>
      </c>
      <c r="AX634" s="265">
        <v>0</v>
      </c>
      <c r="AY634" s="265">
        <v>0</v>
      </c>
      <c r="AZ634" s="265">
        <v>0</v>
      </c>
      <c r="BA634" s="265">
        <v>0</v>
      </c>
    </row>
    <row r="635" spans="1:53" s="243" customFormat="1" ht="0.75" customHeight="1" outlineLevel="2">
      <c r="A635" s="206"/>
      <c r="B635" s="207"/>
      <c r="C635" s="232"/>
      <c r="D635" s="241"/>
      <c r="E635" s="241"/>
      <c r="F635" s="210"/>
      <c r="G635" s="210"/>
      <c r="H635" s="230"/>
      <c r="I635" s="231"/>
      <c r="J635" s="242"/>
      <c r="K635" s="210"/>
      <c r="L635" s="210"/>
      <c r="M635" s="230"/>
      <c r="N635" s="231"/>
      <c r="O635" s="283"/>
      <c r="P635" s="284"/>
      <c r="Q635" s="210"/>
      <c r="R635" s="210"/>
      <c r="S635" s="230"/>
      <c r="T635" s="231"/>
      <c r="U635" s="284"/>
      <c r="V635" s="210"/>
      <c r="W635" s="210"/>
      <c r="X635" s="230"/>
      <c r="Y635" s="225"/>
      <c r="AA635" s="228"/>
      <c r="AB635" s="244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0"/>
      <c r="AM635" s="210"/>
      <c r="AN635" s="210"/>
      <c r="AO635" s="244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  <c r="BA635" s="210"/>
    </row>
    <row r="636" spans="1:53" s="243" customFormat="1">
      <c r="A636" s="206"/>
      <c r="B636" s="207" t="s">
        <v>1725</v>
      </c>
      <c r="C636" s="275" t="s">
        <v>1726</v>
      </c>
      <c r="D636" s="276"/>
      <c r="E636" s="276"/>
      <c r="F636" s="277">
        <v>25390.227400000011</v>
      </c>
      <c r="G636" s="277">
        <v>-1682538.2493</v>
      </c>
      <c r="H636" s="278">
        <v>1707928.4767</v>
      </c>
      <c r="I636" s="279">
        <v>1.015090431026197</v>
      </c>
      <c r="J636" s="242"/>
      <c r="K636" s="277">
        <v>-118521.53199999998</v>
      </c>
      <c r="L636" s="277">
        <v>-1840822.6617000001</v>
      </c>
      <c r="M636" s="278">
        <v>1722301.1297000002</v>
      </c>
      <c r="N636" s="279">
        <v>0.93561491040611955</v>
      </c>
      <c r="O636" s="176"/>
      <c r="P636" s="262"/>
      <c r="Q636" s="277">
        <v>-118521.53199999998</v>
      </c>
      <c r="R636" s="277">
        <v>-1840822.6617000001</v>
      </c>
      <c r="S636" s="278">
        <v>1722301.1297000002</v>
      </c>
      <c r="T636" s="279">
        <v>0.93561491040611955</v>
      </c>
      <c r="U636" s="262"/>
      <c r="V636" s="277">
        <v>180693.77980000013</v>
      </c>
      <c r="W636" s="277">
        <v>-2239129.5879000002</v>
      </c>
      <c r="X636" s="278">
        <v>2419823.3677000003</v>
      </c>
      <c r="Y636" s="280">
        <v>1.0806982234420235</v>
      </c>
      <c r="AA636" s="281">
        <v>-117493.41740000001</v>
      </c>
      <c r="AB636" s="244"/>
      <c r="AC636" s="277">
        <v>-79896.0726</v>
      </c>
      <c r="AD636" s="277">
        <v>-78388.339800000002</v>
      </c>
      <c r="AE636" s="277">
        <v>-1682538.2493</v>
      </c>
      <c r="AF636" s="277">
        <v>-601726.52139999997</v>
      </c>
      <c r="AG636" s="277">
        <v>-603175.26980000001</v>
      </c>
      <c r="AH636" s="277">
        <v>2524648.6910000001</v>
      </c>
      <c r="AI636" s="277">
        <v>-42020.919900000001</v>
      </c>
      <c r="AJ636" s="277">
        <v>-60525.479400000004</v>
      </c>
      <c r="AK636" s="277">
        <v>-196385.50400000002</v>
      </c>
      <c r="AL636" s="277">
        <v>-65297.746299999999</v>
      </c>
      <c r="AM636" s="277">
        <v>-99269.310500000007</v>
      </c>
      <c r="AN636" s="277">
        <v>-557032.62789999996</v>
      </c>
      <c r="AO636" s="244"/>
      <c r="AP636" s="277">
        <v>-79102.2595</v>
      </c>
      <c r="AQ636" s="277">
        <v>-64809.499899999995</v>
      </c>
      <c r="AR636" s="277">
        <v>25390.227400000011</v>
      </c>
      <c r="AS636" s="277">
        <v>-6909.9806999999992</v>
      </c>
      <c r="AT636" s="277">
        <v>0</v>
      </c>
      <c r="AU636" s="277">
        <v>0</v>
      </c>
      <c r="AV636" s="277">
        <v>0</v>
      </c>
      <c r="AW636" s="277">
        <v>0</v>
      </c>
      <c r="AX636" s="277">
        <v>0</v>
      </c>
      <c r="AY636" s="277">
        <v>0</v>
      </c>
      <c r="AZ636" s="277">
        <v>0</v>
      </c>
      <c r="BA636" s="277">
        <v>0</v>
      </c>
    </row>
    <row r="637" spans="1:53" s="243" customFormat="1">
      <c r="A637" s="206"/>
      <c r="B637" s="207" t="s">
        <v>1727</v>
      </c>
      <c r="C637" s="282" t="s">
        <v>1728</v>
      </c>
      <c r="D637" s="276"/>
      <c r="E637" s="276"/>
      <c r="F637" s="277">
        <v>-310515.75640000007</v>
      </c>
      <c r="G637" s="277">
        <v>1186508.2393</v>
      </c>
      <c r="H637" s="278">
        <v>-1497023.9957000001</v>
      </c>
      <c r="I637" s="279">
        <v>-1.2617055205475809</v>
      </c>
      <c r="J637" s="242"/>
      <c r="K637" s="277">
        <v>-542042.35300000012</v>
      </c>
      <c r="L637" s="277">
        <v>788213.65169999981</v>
      </c>
      <c r="M637" s="278">
        <v>-1330256.0046999999</v>
      </c>
      <c r="N637" s="279">
        <v>-1.6876845533326357</v>
      </c>
      <c r="O637" s="176"/>
      <c r="P637" s="262"/>
      <c r="Q637" s="277">
        <v>-542042.35300000012</v>
      </c>
      <c r="R637" s="277">
        <v>788213.65169999981</v>
      </c>
      <c r="S637" s="278">
        <v>-1330256.0046999999</v>
      </c>
      <c r="T637" s="279">
        <v>-1.6876845533326357</v>
      </c>
      <c r="U637" s="262"/>
      <c r="V637" s="277">
        <v>-6845328.1248000003</v>
      </c>
      <c r="W637" s="277">
        <v>-468808.86209999956</v>
      </c>
      <c r="X637" s="278">
        <v>-6376519.2627000008</v>
      </c>
      <c r="Y637" s="280" t="s">
        <v>241</v>
      </c>
      <c r="AA637" s="281">
        <v>-44958.342600000062</v>
      </c>
      <c r="AB637" s="244"/>
      <c r="AC637" s="277">
        <v>-209972.38739999995</v>
      </c>
      <c r="AD637" s="277">
        <v>-188322.20019999996</v>
      </c>
      <c r="AE637" s="277">
        <v>1186508.2393</v>
      </c>
      <c r="AF637" s="277">
        <v>407326.16139999998</v>
      </c>
      <c r="AG637" s="277">
        <v>404996.3798</v>
      </c>
      <c r="AH637" s="277">
        <v>-2735349.4309999999</v>
      </c>
      <c r="AI637" s="277">
        <v>-153697.36009999999</v>
      </c>
      <c r="AJ637" s="277">
        <v>-449695.46060000005</v>
      </c>
      <c r="AK637" s="277">
        <v>-150002.89600000001</v>
      </c>
      <c r="AL637" s="277">
        <v>-91668.72370000009</v>
      </c>
      <c r="AM637" s="277">
        <v>-303672.22950000002</v>
      </c>
      <c r="AN637" s="277">
        <v>-3231522.2121000001</v>
      </c>
      <c r="AO637" s="244"/>
      <c r="AP637" s="277">
        <v>105136.98949999987</v>
      </c>
      <c r="AQ637" s="277">
        <v>-336663.58610000001</v>
      </c>
      <c r="AR637" s="277">
        <v>-310515.75640000007</v>
      </c>
      <c r="AS637" s="277">
        <v>58766.090700000008</v>
      </c>
      <c r="AT637" s="277">
        <v>0</v>
      </c>
      <c r="AU637" s="277">
        <v>0</v>
      </c>
      <c r="AV637" s="277">
        <v>0</v>
      </c>
      <c r="AW637" s="277">
        <v>0</v>
      </c>
      <c r="AX637" s="277">
        <v>0</v>
      </c>
      <c r="AY637" s="277">
        <v>0</v>
      </c>
      <c r="AZ637" s="277">
        <v>0</v>
      </c>
      <c r="BA637" s="277">
        <v>0</v>
      </c>
    </row>
    <row r="638" spans="1:53" s="206" customFormat="1">
      <c r="B638" s="207" t="s">
        <v>1729</v>
      </c>
      <c r="C638" s="215" t="s">
        <v>1730</v>
      </c>
      <c r="D638" s="216"/>
      <c r="E638" s="216"/>
      <c r="F638" s="211"/>
      <c r="G638" s="211"/>
      <c r="H638" s="211"/>
      <c r="I638" s="211"/>
      <c r="J638" s="217"/>
      <c r="K638" s="218"/>
      <c r="L638" s="218"/>
      <c r="M638" s="218"/>
      <c r="N638" s="219"/>
      <c r="O638" s="211"/>
      <c r="P638" s="217"/>
      <c r="Q638" s="211"/>
      <c r="R638" s="211"/>
      <c r="S638" s="211"/>
      <c r="T638" s="211"/>
      <c r="U638" s="217"/>
      <c r="V638" s="211"/>
      <c r="W638" s="211"/>
      <c r="X638" s="211"/>
      <c r="Y638" s="211"/>
      <c r="Z638" s="211"/>
      <c r="AA638" s="220"/>
      <c r="AB638" s="221"/>
      <c r="AC638" s="218"/>
      <c r="AD638" s="218"/>
      <c r="AE638" s="218"/>
      <c r="AF638" s="218"/>
      <c r="AG638" s="218"/>
      <c r="AH638" s="218"/>
      <c r="AI638" s="218"/>
      <c r="AJ638" s="218"/>
      <c r="AK638" s="218"/>
      <c r="AL638" s="218"/>
      <c r="AM638" s="218"/>
      <c r="AN638" s="218"/>
      <c r="AO638" s="221"/>
      <c r="AP638" s="218"/>
      <c r="AQ638" s="218"/>
      <c r="AR638" s="218"/>
      <c r="AS638" s="218"/>
      <c r="AT638" s="218"/>
      <c r="AU638" s="218"/>
      <c r="AV638" s="218"/>
      <c r="AW638" s="218"/>
      <c r="AX638" s="218"/>
      <c r="AY638" s="218"/>
      <c r="AZ638" s="218"/>
      <c r="BA638" s="218"/>
    </row>
    <row r="639" spans="1:53" s="243" customFormat="1" ht="0.75" customHeight="1" outlineLevel="2">
      <c r="A639" s="206"/>
      <c r="B639" s="207"/>
      <c r="C639" s="296"/>
      <c r="D639" s="288"/>
      <c r="E639" s="288"/>
      <c r="F639" s="289"/>
      <c r="G639" s="289"/>
      <c r="H639" s="289"/>
      <c r="I639" s="290"/>
      <c r="J639" s="242"/>
      <c r="K639" s="289"/>
      <c r="L639" s="289"/>
      <c r="M639" s="289"/>
      <c r="N639" s="290"/>
      <c r="O639" s="291"/>
      <c r="P639" s="292"/>
      <c r="Q639" s="289"/>
      <c r="R639" s="289"/>
      <c r="S639" s="289"/>
      <c r="T639" s="290"/>
      <c r="U639" s="292"/>
      <c r="V639" s="289"/>
      <c r="W639" s="289"/>
      <c r="X639" s="289"/>
      <c r="Y639" s="293"/>
      <c r="AA639" s="294"/>
      <c r="AB639" s="244"/>
      <c r="AC639" s="289"/>
      <c r="AD639" s="289"/>
      <c r="AE639" s="289"/>
      <c r="AF639" s="289"/>
      <c r="AG639" s="289"/>
      <c r="AH639" s="289"/>
      <c r="AI639" s="289"/>
      <c r="AJ639" s="289"/>
      <c r="AK639" s="289"/>
      <c r="AL639" s="289"/>
      <c r="AM639" s="289"/>
      <c r="AN639" s="289"/>
      <c r="AO639" s="244"/>
      <c r="AP639" s="289"/>
      <c r="AQ639" s="289"/>
      <c r="AR639" s="289"/>
      <c r="AS639" s="289"/>
      <c r="AT639" s="289"/>
      <c r="AU639" s="289"/>
      <c r="AV639" s="289"/>
      <c r="AW639" s="289"/>
      <c r="AX639" s="289"/>
      <c r="AY639" s="289"/>
      <c r="AZ639" s="289"/>
      <c r="BA639" s="289"/>
    </row>
    <row r="640" spans="1:53" s="129" customFormat="1" outlineLevel="2">
      <c r="A640" s="129" t="s">
        <v>1731</v>
      </c>
      <c r="B640" s="130" t="s">
        <v>1732</v>
      </c>
      <c r="C640" s="131" t="s">
        <v>1733</v>
      </c>
      <c r="D640" s="132"/>
      <c r="E640" s="133"/>
      <c r="F640" s="134">
        <v>108333.33</v>
      </c>
      <c r="G640" s="134">
        <v>108333.33</v>
      </c>
      <c r="H640" s="135">
        <v>0</v>
      </c>
      <c r="I640" s="136">
        <v>0</v>
      </c>
      <c r="J640" s="137"/>
      <c r="K640" s="134">
        <v>324999.99</v>
      </c>
      <c r="L640" s="134">
        <v>324999.99</v>
      </c>
      <c r="M640" s="135">
        <v>0</v>
      </c>
      <c r="N640" s="136">
        <v>0</v>
      </c>
      <c r="O640" s="138"/>
      <c r="P640" s="137"/>
      <c r="Q640" s="134">
        <v>324999.99</v>
      </c>
      <c r="R640" s="134">
        <v>324999.99</v>
      </c>
      <c r="S640" s="135">
        <v>0</v>
      </c>
      <c r="T640" s="136">
        <v>0</v>
      </c>
      <c r="U640" s="137"/>
      <c r="V640" s="134">
        <v>1298343.83</v>
      </c>
      <c r="W640" s="134">
        <v>1300000</v>
      </c>
      <c r="X640" s="135">
        <v>-1656.1699999999255</v>
      </c>
      <c r="Y640" s="136">
        <v>-1.2739769230768658E-3</v>
      </c>
      <c r="Z640" s="139"/>
      <c r="AA640" s="140">
        <v>108333.33</v>
      </c>
      <c r="AB640" s="141"/>
      <c r="AC640" s="142">
        <v>108333.33</v>
      </c>
      <c r="AD640" s="142">
        <v>108333.33</v>
      </c>
      <c r="AE640" s="142">
        <v>108333.33</v>
      </c>
      <c r="AF640" s="142">
        <v>108333.34</v>
      </c>
      <c r="AG640" s="142">
        <v>108333.33</v>
      </c>
      <c r="AH640" s="142">
        <v>108333.34</v>
      </c>
      <c r="AI640" s="142">
        <v>108333.33</v>
      </c>
      <c r="AJ640" s="142">
        <v>108333.33</v>
      </c>
      <c r="AK640" s="142">
        <v>108333.34</v>
      </c>
      <c r="AL640" s="142">
        <v>108333.33</v>
      </c>
      <c r="AM640" s="142">
        <v>108333.34</v>
      </c>
      <c r="AN640" s="142">
        <v>106677.16</v>
      </c>
      <c r="AO640" s="141"/>
      <c r="AP640" s="142">
        <v>108333.33</v>
      </c>
      <c r="AQ640" s="142">
        <v>108333.33</v>
      </c>
      <c r="AR640" s="142">
        <v>108333.33</v>
      </c>
      <c r="AS640" s="142">
        <v>0</v>
      </c>
      <c r="AT640" s="142">
        <v>0</v>
      </c>
      <c r="AU640" s="142">
        <v>0</v>
      </c>
      <c r="AV640" s="142">
        <v>0</v>
      </c>
      <c r="AW640" s="142">
        <v>0</v>
      </c>
      <c r="AX640" s="142">
        <v>0</v>
      </c>
      <c r="AY640" s="142">
        <v>0</v>
      </c>
      <c r="AZ640" s="142">
        <v>0</v>
      </c>
      <c r="BA640" s="142">
        <v>0</v>
      </c>
    </row>
    <row r="641" spans="1:53" s="129" customFormat="1" outlineLevel="2">
      <c r="A641" s="129" t="s">
        <v>1734</v>
      </c>
      <c r="B641" s="130" t="s">
        <v>1735</v>
      </c>
      <c r="C641" s="131" t="s">
        <v>1736</v>
      </c>
      <c r="D641" s="132"/>
      <c r="E641" s="133"/>
      <c r="F641" s="134">
        <v>342253.47000000003</v>
      </c>
      <c r="G641" s="134">
        <v>250260.42</v>
      </c>
      <c r="H641" s="135">
        <v>91993.050000000017</v>
      </c>
      <c r="I641" s="136">
        <v>0.36758928958882114</v>
      </c>
      <c r="J641" s="137"/>
      <c r="K641" s="134">
        <v>729586.81</v>
      </c>
      <c r="L641" s="134">
        <v>727770.84</v>
      </c>
      <c r="M641" s="135">
        <v>1815.9700000000885</v>
      </c>
      <c r="N641" s="136">
        <v>2.4952497409762783E-3</v>
      </c>
      <c r="O641" s="138"/>
      <c r="P641" s="137"/>
      <c r="Q641" s="134">
        <v>729586.81</v>
      </c>
      <c r="R641" s="134">
        <v>727770.84</v>
      </c>
      <c r="S641" s="135">
        <v>1815.9700000000885</v>
      </c>
      <c r="T641" s="136">
        <v>2.4952497409762783E-3</v>
      </c>
      <c r="U641" s="137"/>
      <c r="V641" s="134">
        <v>2822013.88</v>
      </c>
      <c r="W641" s="134">
        <v>2811822.93</v>
      </c>
      <c r="X641" s="135">
        <v>10190.949999999721</v>
      </c>
      <c r="Y641" s="136">
        <v>3.6243213935237806E-3</v>
      </c>
      <c r="Z641" s="139"/>
      <c r="AA641" s="140">
        <v>250906.25</v>
      </c>
      <c r="AB641" s="141"/>
      <c r="AC641" s="142">
        <v>250906.25</v>
      </c>
      <c r="AD641" s="142">
        <v>226604.17</v>
      </c>
      <c r="AE641" s="142">
        <v>250260.42</v>
      </c>
      <c r="AF641" s="142">
        <v>242562.49</v>
      </c>
      <c r="AG641" s="142">
        <v>256072.92</v>
      </c>
      <c r="AH641" s="142">
        <v>247812.5</v>
      </c>
      <c r="AI641" s="142">
        <v>254010.42</v>
      </c>
      <c r="AJ641" s="142">
        <v>234760.42</v>
      </c>
      <c r="AK641" s="142">
        <v>227187.49</v>
      </c>
      <c r="AL641" s="142">
        <v>231947.92</v>
      </c>
      <c r="AM641" s="142">
        <v>198645.84</v>
      </c>
      <c r="AN641" s="142">
        <v>199427.07</v>
      </c>
      <c r="AO641" s="141"/>
      <c r="AP641" s="142">
        <v>204739.59</v>
      </c>
      <c r="AQ641" s="142">
        <v>182593.75</v>
      </c>
      <c r="AR641" s="142">
        <v>342253.47000000003</v>
      </c>
      <c r="AS641" s="142">
        <v>0</v>
      </c>
      <c r="AT641" s="142">
        <v>0</v>
      </c>
      <c r="AU641" s="142">
        <v>0</v>
      </c>
      <c r="AV641" s="142">
        <v>0</v>
      </c>
      <c r="AW641" s="142">
        <v>0</v>
      </c>
      <c r="AX641" s="142">
        <v>0</v>
      </c>
      <c r="AY641" s="142">
        <v>0</v>
      </c>
      <c r="AZ641" s="142">
        <v>0</v>
      </c>
      <c r="BA641" s="142">
        <v>0</v>
      </c>
    </row>
    <row r="642" spans="1:53" s="129" customFormat="1" outlineLevel="2">
      <c r="A642" s="129" t="s">
        <v>1737</v>
      </c>
      <c r="B642" s="130" t="s">
        <v>1738</v>
      </c>
      <c r="C642" s="131" t="s">
        <v>1739</v>
      </c>
      <c r="D642" s="132"/>
      <c r="E642" s="133"/>
      <c r="F642" s="134">
        <v>2851562.51</v>
      </c>
      <c r="G642" s="134">
        <v>2851562.51</v>
      </c>
      <c r="H642" s="135">
        <v>0</v>
      </c>
      <c r="I642" s="136">
        <v>0</v>
      </c>
      <c r="J642" s="137"/>
      <c r="K642" s="134">
        <v>8554687.5299999993</v>
      </c>
      <c r="L642" s="134">
        <v>8554687.5299999993</v>
      </c>
      <c r="M642" s="135">
        <v>0</v>
      </c>
      <c r="N642" s="136">
        <v>0</v>
      </c>
      <c r="O642" s="138"/>
      <c r="P642" s="137"/>
      <c r="Q642" s="134">
        <v>8554687.5299999993</v>
      </c>
      <c r="R642" s="134">
        <v>8554687.5299999993</v>
      </c>
      <c r="S642" s="135">
        <v>0</v>
      </c>
      <c r="T642" s="136">
        <v>0</v>
      </c>
      <c r="U642" s="137"/>
      <c r="V642" s="134">
        <v>34218750.089999996</v>
      </c>
      <c r="W642" s="134">
        <v>34218750.170000002</v>
      </c>
      <c r="X642" s="135">
        <v>-8.0000005662441254E-2</v>
      </c>
      <c r="Y642" s="136">
        <v>-2.3378996972419597E-9</v>
      </c>
      <c r="Z642" s="139"/>
      <c r="AA642" s="140">
        <v>2851562.51</v>
      </c>
      <c r="AB642" s="141"/>
      <c r="AC642" s="142">
        <v>2851562.51</v>
      </c>
      <c r="AD642" s="142">
        <v>2851562.51</v>
      </c>
      <c r="AE642" s="142">
        <v>2851562.51</v>
      </c>
      <c r="AF642" s="142">
        <v>2851562.51</v>
      </c>
      <c r="AG642" s="142">
        <v>2851562.51</v>
      </c>
      <c r="AH642" s="142">
        <v>2851562.51</v>
      </c>
      <c r="AI642" s="142">
        <v>2851562.48</v>
      </c>
      <c r="AJ642" s="142">
        <v>2851562.51</v>
      </c>
      <c r="AK642" s="142">
        <v>2851562.51</v>
      </c>
      <c r="AL642" s="142">
        <v>2851562.51</v>
      </c>
      <c r="AM642" s="142">
        <v>2851562.51</v>
      </c>
      <c r="AN642" s="142">
        <v>2851562.51</v>
      </c>
      <c r="AO642" s="141"/>
      <c r="AP642" s="142">
        <v>2851562.51</v>
      </c>
      <c r="AQ642" s="142">
        <v>2851562.51</v>
      </c>
      <c r="AR642" s="142">
        <v>2851562.51</v>
      </c>
      <c r="AS642" s="142">
        <v>0</v>
      </c>
      <c r="AT642" s="142">
        <v>0</v>
      </c>
      <c r="AU642" s="142">
        <v>0</v>
      </c>
      <c r="AV642" s="142">
        <v>0</v>
      </c>
      <c r="AW642" s="142">
        <v>0</v>
      </c>
      <c r="AX642" s="142">
        <v>0</v>
      </c>
      <c r="AY642" s="142">
        <v>0</v>
      </c>
      <c r="AZ642" s="142">
        <v>0</v>
      </c>
      <c r="BA642" s="142">
        <v>0</v>
      </c>
    </row>
    <row r="643" spans="1:53" s="243" customFormat="1">
      <c r="A643" s="206" t="s">
        <v>1740</v>
      </c>
      <c r="B643" s="207" t="s">
        <v>1741</v>
      </c>
      <c r="C643" s="233" t="s">
        <v>1742</v>
      </c>
      <c r="D643" s="241"/>
      <c r="E643" s="241"/>
      <c r="F643" s="235">
        <v>3302149.3099999996</v>
      </c>
      <c r="G643" s="235">
        <v>3210156.26</v>
      </c>
      <c r="H643" s="230">
        <v>91993.049999999814</v>
      </c>
      <c r="I643" s="231">
        <v>2.865687603630853E-2</v>
      </c>
      <c r="J643" s="242"/>
      <c r="K643" s="235">
        <v>9609274.3300000001</v>
      </c>
      <c r="L643" s="235">
        <v>9607458.3599999994</v>
      </c>
      <c r="M643" s="230">
        <v>1815.9700000006706</v>
      </c>
      <c r="N643" s="231">
        <v>1.8901669223582985E-4</v>
      </c>
      <c r="O643" s="283"/>
      <c r="P643" s="284"/>
      <c r="Q643" s="235">
        <v>9609274.3300000001</v>
      </c>
      <c r="R643" s="235">
        <v>9607458.3599999994</v>
      </c>
      <c r="S643" s="230">
        <v>1815.9700000006706</v>
      </c>
      <c r="T643" s="231">
        <v>1.8901669223582985E-4</v>
      </c>
      <c r="U643" s="284"/>
      <c r="V643" s="235">
        <v>38339107.799999997</v>
      </c>
      <c r="W643" s="235">
        <v>38330573.100000001</v>
      </c>
      <c r="X643" s="230">
        <v>8534.6999999955297</v>
      </c>
      <c r="Y643" s="225">
        <v>2.2266038072870685E-4</v>
      </c>
      <c r="AA643" s="239">
        <v>3210802.09</v>
      </c>
      <c r="AB643" s="244"/>
      <c r="AC643" s="235">
        <v>3210802.09</v>
      </c>
      <c r="AD643" s="235">
        <v>3186500.01</v>
      </c>
      <c r="AE643" s="235">
        <v>3210156.26</v>
      </c>
      <c r="AF643" s="235">
        <v>3202458.34</v>
      </c>
      <c r="AG643" s="235">
        <v>3215968.76</v>
      </c>
      <c r="AH643" s="235">
        <v>3207708.3499999996</v>
      </c>
      <c r="AI643" s="235">
        <v>3213906.23</v>
      </c>
      <c r="AJ643" s="235">
        <v>3194656.26</v>
      </c>
      <c r="AK643" s="235">
        <v>3187083.34</v>
      </c>
      <c r="AL643" s="235">
        <v>3191843.76</v>
      </c>
      <c r="AM643" s="235">
        <v>3158541.69</v>
      </c>
      <c r="AN643" s="235">
        <v>3157666.7399999998</v>
      </c>
      <c r="AO643" s="244"/>
      <c r="AP643" s="235">
        <v>3164635.4299999997</v>
      </c>
      <c r="AQ643" s="235">
        <v>3142489.59</v>
      </c>
      <c r="AR643" s="235">
        <v>3302149.3099999996</v>
      </c>
      <c r="AS643" s="235">
        <v>0</v>
      </c>
      <c r="AT643" s="235">
        <v>0</v>
      </c>
      <c r="AU643" s="235">
        <v>0</v>
      </c>
      <c r="AV643" s="235">
        <v>0</v>
      </c>
      <c r="AW643" s="235">
        <v>0</v>
      </c>
      <c r="AX643" s="235">
        <v>0</v>
      </c>
      <c r="AY643" s="235">
        <v>0</v>
      </c>
      <c r="AZ643" s="235">
        <v>0</v>
      </c>
      <c r="BA643" s="235">
        <v>0</v>
      </c>
    </row>
    <row r="644" spans="1:53" s="243" customFormat="1" ht="0.75" customHeight="1" outlineLevel="2">
      <c r="A644" s="206"/>
      <c r="B644" s="207"/>
      <c r="C644" s="233"/>
      <c r="D644" s="241"/>
      <c r="E644" s="241"/>
      <c r="F644" s="235"/>
      <c r="G644" s="235"/>
      <c r="H644" s="230"/>
      <c r="I644" s="231"/>
      <c r="J644" s="242"/>
      <c r="K644" s="235"/>
      <c r="L644" s="235"/>
      <c r="M644" s="230"/>
      <c r="N644" s="231"/>
      <c r="O644" s="283"/>
      <c r="P644" s="284"/>
      <c r="Q644" s="235"/>
      <c r="R644" s="235"/>
      <c r="S644" s="230"/>
      <c r="T644" s="231"/>
      <c r="U644" s="284"/>
      <c r="V644" s="235"/>
      <c r="W644" s="235"/>
      <c r="X644" s="230"/>
      <c r="Y644" s="225"/>
      <c r="AA644" s="239"/>
      <c r="AB644" s="244"/>
      <c r="AC644" s="235"/>
      <c r="AD644" s="235"/>
      <c r="AE644" s="235"/>
      <c r="AF644" s="235"/>
      <c r="AG644" s="235"/>
      <c r="AH644" s="235"/>
      <c r="AI644" s="235"/>
      <c r="AJ644" s="235"/>
      <c r="AK644" s="235"/>
      <c r="AL644" s="235"/>
      <c r="AM644" s="235"/>
      <c r="AN644" s="235"/>
      <c r="AO644" s="244"/>
      <c r="AP644" s="235"/>
      <c r="AQ644" s="235"/>
      <c r="AR644" s="235"/>
      <c r="AS644" s="235"/>
      <c r="AT644" s="235"/>
      <c r="AU644" s="235"/>
      <c r="AV644" s="235"/>
      <c r="AW644" s="235"/>
      <c r="AX644" s="235"/>
      <c r="AY644" s="235"/>
      <c r="AZ644" s="235"/>
      <c r="BA644" s="235"/>
    </row>
    <row r="645" spans="1:53" s="129" customFormat="1" outlineLevel="2">
      <c r="A645" s="129" t="s">
        <v>1743</v>
      </c>
      <c r="B645" s="130" t="s">
        <v>1744</v>
      </c>
      <c r="C645" s="131" t="s">
        <v>1745</v>
      </c>
      <c r="D645" s="132"/>
      <c r="E645" s="133"/>
      <c r="F645" s="134">
        <v>4643.5</v>
      </c>
      <c r="G645" s="134">
        <v>4643.5</v>
      </c>
      <c r="H645" s="135">
        <v>0</v>
      </c>
      <c r="I645" s="136">
        <v>0</v>
      </c>
      <c r="J645" s="137"/>
      <c r="K645" s="134">
        <v>13930.51</v>
      </c>
      <c r="L645" s="134">
        <v>13930.51</v>
      </c>
      <c r="M645" s="135">
        <v>0</v>
      </c>
      <c r="N645" s="136">
        <v>0</v>
      </c>
      <c r="O645" s="138"/>
      <c r="P645" s="137"/>
      <c r="Q645" s="134">
        <v>13930.51</v>
      </c>
      <c r="R645" s="134">
        <v>13930.51</v>
      </c>
      <c r="S645" s="135">
        <v>0</v>
      </c>
      <c r="T645" s="136">
        <v>0</v>
      </c>
      <c r="U645" s="137"/>
      <c r="V645" s="134">
        <v>55722.060000000005</v>
      </c>
      <c r="W645" s="134">
        <v>56409.520000000004</v>
      </c>
      <c r="X645" s="135">
        <v>-687.45999999999913</v>
      </c>
      <c r="Y645" s="136">
        <v>-1.2186950004183674E-2</v>
      </c>
      <c r="Z645" s="139"/>
      <c r="AA645" s="140">
        <v>5331.01</v>
      </c>
      <c r="AB645" s="141"/>
      <c r="AC645" s="142">
        <v>4643.5</v>
      </c>
      <c r="AD645" s="142">
        <v>4643.51</v>
      </c>
      <c r="AE645" s="142">
        <v>4643.5</v>
      </c>
      <c r="AF645" s="142">
        <v>4643.51</v>
      </c>
      <c r="AG645" s="142">
        <v>4643.5</v>
      </c>
      <c r="AH645" s="142">
        <v>4643.51</v>
      </c>
      <c r="AI645" s="142">
        <v>4643.5</v>
      </c>
      <c r="AJ645" s="142">
        <v>4643.51</v>
      </c>
      <c r="AK645" s="142">
        <v>4643.5</v>
      </c>
      <c r="AL645" s="142">
        <v>4643.51</v>
      </c>
      <c r="AM645" s="142">
        <v>4643.5</v>
      </c>
      <c r="AN645" s="142">
        <v>4643.51</v>
      </c>
      <c r="AO645" s="141"/>
      <c r="AP645" s="142">
        <v>4643.5</v>
      </c>
      <c r="AQ645" s="142">
        <v>4643.51</v>
      </c>
      <c r="AR645" s="142">
        <v>4643.5</v>
      </c>
      <c r="AS645" s="142">
        <v>0</v>
      </c>
      <c r="AT645" s="142">
        <v>0</v>
      </c>
      <c r="AU645" s="142">
        <v>0</v>
      </c>
      <c r="AV645" s="142">
        <v>0</v>
      </c>
      <c r="AW645" s="142">
        <v>0</v>
      </c>
      <c r="AX645" s="142">
        <v>0</v>
      </c>
      <c r="AY645" s="142">
        <v>0</v>
      </c>
      <c r="AZ645" s="142">
        <v>0</v>
      </c>
      <c r="BA645" s="142">
        <v>0</v>
      </c>
    </row>
    <row r="646" spans="1:53" s="129" customFormat="1" outlineLevel="2">
      <c r="A646" s="129" t="s">
        <v>1746</v>
      </c>
      <c r="B646" s="130" t="s">
        <v>1747</v>
      </c>
      <c r="C646" s="131" t="s">
        <v>1748</v>
      </c>
      <c r="D646" s="132"/>
      <c r="E646" s="133"/>
      <c r="F646" s="134">
        <v>12336.050000000001</v>
      </c>
      <c r="G646" s="134">
        <v>10472.67</v>
      </c>
      <c r="H646" s="135">
        <v>1863.380000000001</v>
      </c>
      <c r="I646" s="136">
        <v>0.1779278827653312</v>
      </c>
      <c r="J646" s="137"/>
      <c r="K646" s="134">
        <v>33281.4</v>
      </c>
      <c r="L646" s="134">
        <v>31418.010000000002</v>
      </c>
      <c r="M646" s="135">
        <v>1863.3899999999994</v>
      </c>
      <c r="N646" s="136">
        <v>5.9309612543888023E-2</v>
      </c>
      <c r="O646" s="138"/>
      <c r="P646" s="137"/>
      <c r="Q646" s="134">
        <v>33281.4</v>
      </c>
      <c r="R646" s="134">
        <v>31418.010000000002</v>
      </c>
      <c r="S646" s="135">
        <v>1863.3899999999994</v>
      </c>
      <c r="T646" s="136">
        <v>5.9309612543888023E-2</v>
      </c>
      <c r="U646" s="137"/>
      <c r="V646" s="134">
        <v>127535.45000000001</v>
      </c>
      <c r="W646" s="134">
        <v>148693.02000000002</v>
      </c>
      <c r="X646" s="135">
        <v>-21157.570000000007</v>
      </c>
      <c r="Y646" s="136">
        <v>-0.1422902702494038</v>
      </c>
      <c r="Z646" s="139"/>
      <c r="AA646" s="140">
        <v>10472.43</v>
      </c>
      <c r="AB646" s="141"/>
      <c r="AC646" s="142">
        <v>10472.67</v>
      </c>
      <c r="AD646" s="142">
        <v>10472.67</v>
      </c>
      <c r="AE646" s="142">
        <v>10472.67</v>
      </c>
      <c r="AF646" s="142">
        <v>10472.67</v>
      </c>
      <c r="AG646" s="142">
        <v>10472.67</v>
      </c>
      <c r="AH646" s="142">
        <v>10472.67</v>
      </c>
      <c r="AI646" s="142">
        <v>10472.67</v>
      </c>
      <c r="AJ646" s="142">
        <v>10472.67</v>
      </c>
      <c r="AK646" s="142">
        <v>10472.67</v>
      </c>
      <c r="AL646" s="142">
        <v>10472.68</v>
      </c>
      <c r="AM646" s="142">
        <v>10472.67</v>
      </c>
      <c r="AN646" s="142">
        <v>10472.68</v>
      </c>
      <c r="AO646" s="141"/>
      <c r="AP646" s="142">
        <v>10472.67</v>
      </c>
      <c r="AQ646" s="142">
        <v>10472.68</v>
      </c>
      <c r="AR646" s="142">
        <v>12336.050000000001</v>
      </c>
      <c r="AS646" s="142">
        <v>0</v>
      </c>
      <c r="AT646" s="142">
        <v>0</v>
      </c>
      <c r="AU646" s="142">
        <v>0</v>
      </c>
      <c r="AV646" s="142">
        <v>0</v>
      </c>
      <c r="AW646" s="142">
        <v>0</v>
      </c>
      <c r="AX646" s="142">
        <v>0</v>
      </c>
      <c r="AY646" s="142">
        <v>0</v>
      </c>
      <c r="AZ646" s="142">
        <v>0</v>
      </c>
      <c r="BA646" s="142">
        <v>0</v>
      </c>
    </row>
    <row r="647" spans="1:53" s="129" customFormat="1" outlineLevel="2">
      <c r="A647" s="129" t="s">
        <v>1749</v>
      </c>
      <c r="B647" s="130" t="s">
        <v>1750</v>
      </c>
      <c r="C647" s="131" t="s">
        <v>1751</v>
      </c>
      <c r="D647" s="132"/>
      <c r="E647" s="133"/>
      <c r="F647" s="134">
        <v>20387.8</v>
      </c>
      <c r="G647" s="134">
        <v>20379.16</v>
      </c>
      <c r="H647" s="135">
        <v>8.6399999999994179</v>
      </c>
      <c r="I647" s="136">
        <v>4.2396251857286651E-4</v>
      </c>
      <c r="J647" s="137"/>
      <c r="K647" s="134">
        <v>61163.42</v>
      </c>
      <c r="L647" s="134">
        <v>61133.380000000005</v>
      </c>
      <c r="M647" s="135">
        <v>30.039999999993597</v>
      </c>
      <c r="N647" s="136">
        <v>4.9138457582410127E-4</v>
      </c>
      <c r="O647" s="138"/>
      <c r="P647" s="137"/>
      <c r="Q647" s="134">
        <v>61163.42</v>
      </c>
      <c r="R647" s="134">
        <v>61133.380000000005</v>
      </c>
      <c r="S647" s="135">
        <v>30.039999999993597</v>
      </c>
      <c r="T647" s="136">
        <v>4.9138457582410127E-4</v>
      </c>
      <c r="U647" s="137"/>
      <c r="V647" s="134">
        <v>244627.72999999998</v>
      </c>
      <c r="W647" s="134">
        <v>244527.32</v>
      </c>
      <c r="X647" s="135">
        <v>100.40999999997439</v>
      </c>
      <c r="Y647" s="136">
        <v>4.1062896366743146E-4</v>
      </c>
      <c r="Z647" s="139"/>
      <c r="AA647" s="140">
        <v>20377.12</v>
      </c>
      <c r="AB647" s="141"/>
      <c r="AC647" s="142">
        <v>20377.100000000002</v>
      </c>
      <c r="AD647" s="142">
        <v>20377.12</v>
      </c>
      <c r="AE647" s="142">
        <v>20379.16</v>
      </c>
      <c r="AF647" s="142">
        <v>20379.18</v>
      </c>
      <c r="AG647" s="142">
        <v>20379.16</v>
      </c>
      <c r="AH647" s="142">
        <v>20379.18</v>
      </c>
      <c r="AI647" s="142">
        <v>20387.79</v>
      </c>
      <c r="AJ647" s="142">
        <v>20387.8</v>
      </c>
      <c r="AK647" s="142">
        <v>20387.79</v>
      </c>
      <c r="AL647" s="142">
        <v>20387.8</v>
      </c>
      <c r="AM647" s="142">
        <v>20387.8</v>
      </c>
      <c r="AN647" s="142">
        <v>20387.810000000001</v>
      </c>
      <c r="AO647" s="141"/>
      <c r="AP647" s="142">
        <v>20387.810000000001</v>
      </c>
      <c r="AQ647" s="142">
        <v>20387.810000000001</v>
      </c>
      <c r="AR647" s="142">
        <v>20387.8</v>
      </c>
      <c r="AS647" s="142">
        <v>0</v>
      </c>
      <c r="AT647" s="142">
        <v>0</v>
      </c>
      <c r="AU647" s="142">
        <v>0</v>
      </c>
      <c r="AV647" s="142">
        <v>0</v>
      </c>
      <c r="AW647" s="142">
        <v>0</v>
      </c>
      <c r="AX647" s="142">
        <v>0</v>
      </c>
      <c r="AY647" s="142">
        <v>0</v>
      </c>
      <c r="AZ647" s="142">
        <v>0</v>
      </c>
      <c r="BA647" s="142">
        <v>0</v>
      </c>
    </row>
    <row r="648" spans="1:53" s="243" customFormat="1">
      <c r="A648" s="206" t="s">
        <v>1752</v>
      </c>
      <c r="B648" s="207" t="s">
        <v>1753</v>
      </c>
      <c r="C648" s="233" t="s">
        <v>1754</v>
      </c>
      <c r="D648" s="241"/>
      <c r="E648" s="241"/>
      <c r="F648" s="235">
        <v>37367.350000000006</v>
      </c>
      <c r="G648" s="235">
        <v>35495.33</v>
      </c>
      <c r="H648" s="230">
        <v>1872.0200000000041</v>
      </c>
      <c r="I648" s="231">
        <v>5.2739895642610002E-2</v>
      </c>
      <c r="J648" s="242"/>
      <c r="K648" s="235">
        <v>108375.33</v>
      </c>
      <c r="L648" s="235">
        <v>106481.90000000001</v>
      </c>
      <c r="M648" s="230">
        <v>1893.429999999993</v>
      </c>
      <c r="N648" s="231">
        <v>1.7781707501462622E-2</v>
      </c>
      <c r="O648" s="285"/>
      <c r="P648" s="286"/>
      <c r="Q648" s="235">
        <v>108375.33</v>
      </c>
      <c r="R648" s="235">
        <v>106481.90000000001</v>
      </c>
      <c r="S648" s="230">
        <v>1893.429999999993</v>
      </c>
      <c r="T648" s="231">
        <v>1.7781707501462622E-2</v>
      </c>
      <c r="U648" s="286"/>
      <c r="V648" s="235">
        <v>427885.24000000005</v>
      </c>
      <c r="W648" s="235">
        <v>449629.86000000004</v>
      </c>
      <c r="X648" s="230">
        <v>-21744.619999999995</v>
      </c>
      <c r="Y648" s="225">
        <v>-4.8361156440989025E-2</v>
      </c>
      <c r="AA648" s="239">
        <v>36180.559999999998</v>
      </c>
      <c r="AB648" s="244"/>
      <c r="AC648" s="235">
        <v>35493.270000000004</v>
      </c>
      <c r="AD648" s="235">
        <v>35493.300000000003</v>
      </c>
      <c r="AE648" s="235">
        <v>35495.33</v>
      </c>
      <c r="AF648" s="235">
        <v>35495.360000000001</v>
      </c>
      <c r="AG648" s="235">
        <v>35495.33</v>
      </c>
      <c r="AH648" s="235">
        <v>35495.360000000001</v>
      </c>
      <c r="AI648" s="235">
        <v>35503.96</v>
      </c>
      <c r="AJ648" s="235">
        <v>35503.979999999996</v>
      </c>
      <c r="AK648" s="235">
        <v>35503.96</v>
      </c>
      <c r="AL648" s="235">
        <v>35503.99</v>
      </c>
      <c r="AM648" s="235">
        <v>35503.97</v>
      </c>
      <c r="AN648" s="235">
        <v>35504</v>
      </c>
      <c r="AO648" s="244"/>
      <c r="AP648" s="235">
        <v>35503.980000000003</v>
      </c>
      <c r="AQ648" s="235">
        <v>35504</v>
      </c>
      <c r="AR648" s="235">
        <v>37367.350000000006</v>
      </c>
      <c r="AS648" s="235">
        <v>0</v>
      </c>
      <c r="AT648" s="235">
        <v>0</v>
      </c>
      <c r="AU648" s="235">
        <v>0</v>
      </c>
      <c r="AV648" s="235">
        <v>0</v>
      </c>
      <c r="AW648" s="235">
        <v>0</v>
      </c>
      <c r="AX648" s="235">
        <v>0</v>
      </c>
      <c r="AY648" s="235">
        <v>0</v>
      </c>
      <c r="AZ648" s="235">
        <v>0</v>
      </c>
      <c r="BA648" s="235">
        <v>0</v>
      </c>
    </row>
    <row r="649" spans="1:53" s="243" customFormat="1" ht="0.75" customHeight="1" outlineLevel="2">
      <c r="A649" s="206"/>
      <c r="B649" s="207"/>
      <c r="C649" s="233"/>
      <c r="D649" s="241"/>
      <c r="E649" s="241"/>
      <c r="F649" s="235"/>
      <c r="G649" s="235"/>
      <c r="H649" s="230"/>
      <c r="I649" s="231"/>
      <c r="J649" s="242"/>
      <c r="K649" s="235"/>
      <c r="L649" s="235"/>
      <c r="M649" s="230"/>
      <c r="N649" s="231"/>
      <c r="O649" s="285"/>
      <c r="P649" s="286"/>
      <c r="Q649" s="235"/>
      <c r="R649" s="235"/>
      <c r="S649" s="230"/>
      <c r="T649" s="231"/>
      <c r="U649" s="286"/>
      <c r="V649" s="235"/>
      <c r="W649" s="235"/>
      <c r="X649" s="230"/>
      <c r="Y649" s="225"/>
      <c r="AA649" s="239"/>
      <c r="AB649" s="244"/>
      <c r="AC649" s="235"/>
      <c r="AD649" s="235"/>
      <c r="AE649" s="235"/>
      <c r="AF649" s="235"/>
      <c r="AG649" s="235"/>
      <c r="AH649" s="235"/>
      <c r="AI649" s="235"/>
      <c r="AJ649" s="235"/>
      <c r="AK649" s="235"/>
      <c r="AL649" s="235"/>
      <c r="AM649" s="235"/>
      <c r="AN649" s="235"/>
      <c r="AO649" s="244"/>
      <c r="AP649" s="235"/>
      <c r="AQ649" s="235"/>
      <c r="AR649" s="235"/>
      <c r="AS649" s="235"/>
      <c r="AT649" s="235"/>
      <c r="AU649" s="235"/>
      <c r="AV649" s="235"/>
      <c r="AW649" s="235"/>
      <c r="AX649" s="235"/>
      <c r="AY649" s="235"/>
      <c r="AZ649" s="235"/>
      <c r="BA649" s="235"/>
    </row>
    <row r="650" spans="1:53" s="129" customFormat="1" outlineLevel="2">
      <c r="A650" s="129" t="s">
        <v>1755</v>
      </c>
      <c r="B650" s="130" t="s">
        <v>1756</v>
      </c>
      <c r="C650" s="131" t="s">
        <v>1757</v>
      </c>
      <c r="D650" s="132"/>
      <c r="E650" s="133"/>
      <c r="F650" s="134">
        <v>2804.23</v>
      </c>
      <c r="G650" s="134">
        <v>2804.23</v>
      </c>
      <c r="H650" s="135">
        <v>0</v>
      </c>
      <c r="I650" s="136">
        <v>0</v>
      </c>
      <c r="J650" s="137"/>
      <c r="K650" s="134">
        <v>8412.69</v>
      </c>
      <c r="L650" s="134">
        <v>8412.69</v>
      </c>
      <c r="M650" s="135">
        <v>0</v>
      </c>
      <c r="N650" s="136">
        <v>0</v>
      </c>
      <c r="O650" s="138"/>
      <c r="P650" s="137"/>
      <c r="Q650" s="134">
        <v>8412.69</v>
      </c>
      <c r="R650" s="134">
        <v>8412.69</v>
      </c>
      <c r="S650" s="135">
        <v>0</v>
      </c>
      <c r="T650" s="136">
        <v>0</v>
      </c>
      <c r="U650" s="137"/>
      <c r="V650" s="134">
        <v>33650.76</v>
      </c>
      <c r="W650" s="134">
        <v>33650.76</v>
      </c>
      <c r="X650" s="135">
        <v>0</v>
      </c>
      <c r="Y650" s="136">
        <v>0</v>
      </c>
      <c r="Z650" s="139"/>
      <c r="AA650" s="140">
        <v>2804.23</v>
      </c>
      <c r="AB650" s="141"/>
      <c r="AC650" s="142">
        <v>2804.23</v>
      </c>
      <c r="AD650" s="142">
        <v>2804.23</v>
      </c>
      <c r="AE650" s="142">
        <v>2804.23</v>
      </c>
      <c r="AF650" s="142">
        <v>2804.23</v>
      </c>
      <c r="AG650" s="142">
        <v>2804.23</v>
      </c>
      <c r="AH650" s="142">
        <v>2804.23</v>
      </c>
      <c r="AI650" s="142">
        <v>2804.23</v>
      </c>
      <c r="AJ650" s="142">
        <v>2804.23</v>
      </c>
      <c r="AK650" s="142">
        <v>2804.23</v>
      </c>
      <c r="AL650" s="142">
        <v>2804.23</v>
      </c>
      <c r="AM650" s="142">
        <v>2804.23</v>
      </c>
      <c r="AN650" s="142">
        <v>2804.23</v>
      </c>
      <c r="AO650" s="141"/>
      <c r="AP650" s="142">
        <v>2804.23</v>
      </c>
      <c r="AQ650" s="142">
        <v>2804.23</v>
      </c>
      <c r="AR650" s="142">
        <v>2804.23</v>
      </c>
      <c r="AS650" s="142">
        <v>0</v>
      </c>
      <c r="AT650" s="142">
        <v>0</v>
      </c>
      <c r="AU650" s="142">
        <v>0</v>
      </c>
      <c r="AV650" s="142">
        <v>0</v>
      </c>
      <c r="AW650" s="142">
        <v>0</v>
      </c>
      <c r="AX650" s="142">
        <v>0</v>
      </c>
      <c r="AY650" s="142">
        <v>0</v>
      </c>
      <c r="AZ650" s="142">
        <v>0</v>
      </c>
      <c r="BA650" s="142">
        <v>0</v>
      </c>
    </row>
    <row r="651" spans="1:53" s="243" customFormat="1">
      <c r="A651" s="206" t="s">
        <v>1758</v>
      </c>
      <c r="B651" s="207" t="s">
        <v>1759</v>
      </c>
      <c r="C651" s="233" t="s">
        <v>1760</v>
      </c>
      <c r="D651" s="241"/>
      <c r="E651" s="241"/>
      <c r="F651" s="235">
        <v>2804.23</v>
      </c>
      <c r="G651" s="235">
        <v>2804.23</v>
      </c>
      <c r="H651" s="230">
        <v>0</v>
      </c>
      <c r="I651" s="231">
        <v>0</v>
      </c>
      <c r="J651" s="242"/>
      <c r="K651" s="235">
        <v>8412.69</v>
      </c>
      <c r="L651" s="235">
        <v>8412.69</v>
      </c>
      <c r="M651" s="230">
        <v>0</v>
      </c>
      <c r="N651" s="231">
        <v>0</v>
      </c>
      <c r="O651" s="139"/>
      <c r="P651" s="237"/>
      <c r="Q651" s="235">
        <v>8412.69</v>
      </c>
      <c r="R651" s="235">
        <v>8412.69</v>
      </c>
      <c r="S651" s="230">
        <v>0</v>
      </c>
      <c r="T651" s="231">
        <v>0</v>
      </c>
      <c r="U651" s="237"/>
      <c r="V651" s="235">
        <v>33650.76</v>
      </c>
      <c r="W651" s="235">
        <v>33650.76</v>
      </c>
      <c r="X651" s="230">
        <v>0</v>
      </c>
      <c r="Y651" s="225">
        <v>0</v>
      </c>
      <c r="AA651" s="239">
        <v>2804.23</v>
      </c>
      <c r="AB651" s="244"/>
      <c r="AC651" s="235">
        <v>2804.23</v>
      </c>
      <c r="AD651" s="235">
        <v>2804.23</v>
      </c>
      <c r="AE651" s="235">
        <v>2804.23</v>
      </c>
      <c r="AF651" s="235">
        <v>2804.23</v>
      </c>
      <c r="AG651" s="235">
        <v>2804.23</v>
      </c>
      <c r="AH651" s="235">
        <v>2804.23</v>
      </c>
      <c r="AI651" s="235">
        <v>2804.23</v>
      </c>
      <c r="AJ651" s="235">
        <v>2804.23</v>
      </c>
      <c r="AK651" s="235">
        <v>2804.23</v>
      </c>
      <c r="AL651" s="235">
        <v>2804.23</v>
      </c>
      <c r="AM651" s="235">
        <v>2804.23</v>
      </c>
      <c r="AN651" s="235">
        <v>2804.23</v>
      </c>
      <c r="AO651" s="244"/>
      <c r="AP651" s="235">
        <v>2804.23</v>
      </c>
      <c r="AQ651" s="235">
        <v>2804.23</v>
      </c>
      <c r="AR651" s="235">
        <v>2804.23</v>
      </c>
      <c r="AS651" s="235">
        <v>0</v>
      </c>
      <c r="AT651" s="235">
        <v>0</v>
      </c>
      <c r="AU651" s="235">
        <v>0</v>
      </c>
      <c r="AV651" s="235">
        <v>0</v>
      </c>
      <c r="AW651" s="235">
        <v>0</v>
      </c>
      <c r="AX651" s="235">
        <v>0</v>
      </c>
      <c r="AY651" s="235">
        <v>0</v>
      </c>
      <c r="AZ651" s="235">
        <v>0</v>
      </c>
      <c r="BA651" s="235">
        <v>0</v>
      </c>
    </row>
    <row r="652" spans="1:53" s="243" customFormat="1" ht="0.75" customHeight="1" outlineLevel="2">
      <c r="A652" s="206"/>
      <c r="B652" s="207"/>
      <c r="C652" s="233"/>
      <c r="D652" s="241"/>
      <c r="E652" s="241"/>
      <c r="F652" s="235"/>
      <c r="G652" s="235"/>
      <c r="H652" s="230"/>
      <c r="I652" s="231"/>
      <c r="J652" s="242"/>
      <c r="K652" s="235"/>
      <c r="L652" s="235"/>
      <c r="M652" s="230"/>
      <c r="N652" s="231"/>
      <c r="O652" s="139"/>
      <c r="P652" s="237"/>
      <c r="Q652" s="235"/>
      <c r="R652" s="235"/>
      <c r="S652" s="230"/>
      <c r="T652" s="231"/>
      <c r="U652" s="237"/>
      <c r="V652" s="235"/>
      <c r="W652" s="235"/>
      <c r="X652" s="230"/>
      <c r="Y652" s="225"/>
      <c r="AA652" s="239"/>
      <c r="AB652" s="244"/>
      <c r="AC652" s="235"/>
      <c r="AD652" s="235"/>
      <c r="AE652" s="235"/>
      <c r="AF652" s="235"/>
      <c r="AG652" s="235"/>
      <c r="AH652" s="235"/>
      <c r="AI652" s="235"/>
      <c r="AJ652" s="235"/>
      <c r="AK652" s="235"/>
      <c r="AL652" s="235"/>
      <c r="AM652" s="235"/>
      <c r="AN652" s="235"/>
      <c r="AO652" s="244"/>
      <c r="AP652" s="235"/>
      <c r="AQ652" s="235"/>
      <c r="AR652" s="235"/>
      <c r="AS652" s="235"/>
      <c r="AT652" s="235"/>
      <c r="AU652" s="235"/>
      <c r="AV652" s="235"/>
      <c r="AW652" s="235"/>
      <c r="AX652" s="235"/>
      <c r="AY652" s="235"/>
      <c r="AZ652" s="235"/>
      <c r="BA652" s="235"/>
    </row>
    <row r="653" spans="1:53" s="243" customFormat="1">
      <c r="A653" s="206" t="s">
        <v>1761</v>
      </c>
      <c r="B653" s="207" t="s">
        <v>1762</v>
      </c>
      <c r="C653" s="233" t="s">
        <v>1763</v>
      </c>
      <c r="D653" s="241"/>
      <c r="E653" s="241"/>
      <c r="F653" s="235">
        <v>0</v>
      </c>
      <c r="G653" s="235">
        <v>0</v>
      </c>
      <c r="H653" s="230">
        <v>0</v>
      </c>
      <c r="I653" s="231">
        <v>0</v>
      </c>
      <c r="J653" s="242"/>
      <c r="K653" s="235">
        <v>0</v>
      </c>
      <c r="L653" s="235">
        <v>0</v>
      </c>
      <c r="M653" s="230">
        <v>0</v>
      </c>
      <c r="N653" s="231">
        <v>0</v>
      </c>
      <c r="O653" s="139"/>
      <c r="P653" s="237"/>
      <c r="Q653" s="235">
        <v>0</v>
      </c>
      <c r="R653" s="235">
        <v>0</v>
      </c>
      <c r="S653" s="230">
        <v>0</v>
      </c>
      <c r="T653" s="231">
        <v>0</v>
      </c>
      <c r="U653" s="237"/>
      <c r="V653" s="235">
        <v>0</v>
      </c>
      <c r="W653" s="235">
        <v>0</v>
      </c>
      <c r="X653" s="230">
        <v>0</v>
      </c>
      <c r="Y653" s="225">
        <v>0</v>
      </c>
      <c r="AA653" s="239">
        <v>0</v>
      </c>
      <c r="AB653" s="244"/>
      <c r="AC653" s="235">
        <v>0</v>
      </c>
      <c r="AD653" s="235">
        <v>0</v>
      </c>
      <c r="AE653" s="235">
        <v>0</v>
      </c>
      <c r="AF653" s="235">
        <v>0</v>
      </c>
      <c r="AG653" s="235">
        <v>0</v>
      </c>
      <c r="AH653" s="235">
        <v>0</v>
      </c>
      <c r="AI653" s="235">
        <v>0</v>
      </c>
      <c r="AJ653" s="235">
        <v>0</v>
      </c>
      <c r="AK653" s="235">
        <v>0</v>
      </c>
      <c r="AL653" s="235">
        <v>0</v>
      </c>
      <c r="AM653" s="235">
        <v>0</v>
      </c>
      <c r="AN653" s="235">
        <v>0</v>
      </c>
      <c r="AO653" s="244"/>
      <c r="AP653" s="235">
        <v>0</v>
      </c>
      <c r="AQ653" s="235">
        <v>0</v>
      </c>
      <c r="AR653" s="235">
        <v>0</v>
      </c>
      <c r="AS653" s="235">
        <v>0</v>
      </c>
      <c r="AT653" s="235">
        <v>0</v>
      </c>
      <c r="AU653" s="235">
        <v>0</v>
      </c>
      <c r="AV653" s="235">
        <v>0</v>
      </c>
      <c r="AW653" s="235">
        <v>0</v>
      </c>
      <c r="AX653" s="235">
        <v>0</v>
      </c>
      <c r="AY653" s="235">
        <v>0</v>
      </c>
      <c r="AZ653" s="235">
        <v>0</v>
      </c>
      <c r="BA653" s="235">
        <v>0</v>
      </c>
    </row>
    <row r="654" spans="1:53" s="243" customFormat="1" ht="0.75" customHeight="1" outlineLevel="2">
      <c r="A654" s="206"/>
      <c r="B654" s="207"/>
      <c r="C654" s="233"/>
      <c r="D654" s="241"/>
      <c r="E654" s="241"/>
      <c r="F654" s="235"/>
      <c r="G654" s="235"/>
      <c r="H654" s="230"/>
      <c r="I654" s="231"/>
      <c r="J654" s="242"/>
      <c r="K654" s="235"/>
      <c r="L654" s="235"/>
      <c r="M654" s="230"/>
      <c r="N654" s="231"/>
      <c r="O654" s="139"/>
      <c r="P654" s="237"/>
      <c r="Q654" s="235"/>
      <c r="R654" s="235"/>
      <c r="S654" s="230"/>
      <c r="T654" s="231"/>
      <c r="U654" s="237"/>
      <c r="V654" s="235"/>
      <c r="W654" s="235"/>
      <c r="X654" s="230"/>
      <c r="Y654" s="225"/>
      <c r="AA654" s="239"/>
      <c r="AB654" s="244"/>
      <c r="AC654" s="235"/>
      <c r="AD654" s="235"/>
      <c r="AE654" s="235"/>
      <c r="AF654" s="235"/>
      <c r="AG654" s="235"/>
      <c r="AH654" s="235"/>
      <c r="AI654" s="235"/>
      <c r="AJ654" s="235"/>
      <c r="AK654" s="235"/>
      <c r="AL654" s="235"/>
      <c r="AM654" s="235"/>
      <c r="AN654" s="235"/>
      <c r="AO654" s="244"/>
      <c r="AP654" s="235"/>
      <c r="AQ654" s="235"/>
      <c r="AR654" s="235"/>
      <c r="AS654" s="235"/>
      <c r="AT654" s="235"/>
      <c r="AU654" s="235"/>
      <c r="AV654" s="235"/>
      <c r="AW654" s="235"/>
      <c r="AX654" s="235"/>
      <c r="AY654" s="235"/>
      <c r="AZ654" s="235"/>
      <c r="BA654" s="235"/>
    </row>
    <row r="655" spans="1:53" s="243" customFormat="1">
      <c r="A655" s="206" t="s">
        <v>1764</v>
      </c>
      <c r="B655" s="207" t="s">
        <v>1765</v>
      </c>
      <c r="C655" s="233" t="s">
        <v>1766</v>
      </c>
      <c r="D655" s="241"/>
      <c r="E655" s="241"/>
      <c r="F655" s="235">
        <v>0</v>
      </c>
      <c r="G655" s="235">
        <v>0</v>
      </c>
      <c r="H655" s="230">
        <v>0</v>
      </c>
      <c r="I655" s="231">
        <v>0</v>
      </c>
      <c r="J655" s="242"/>
      <c r="K655" s="235">
        <v>0</v>
      </c>
      <c r="L655" s="235">
        <v>0</v>
      </c>
      <c r="M655" s="230">
        <v>0</v>
      </c>
      <c r="N655" s="231">
        <v>0</v>
      </c>
      <c r="O655" s="139"/>
      <c r="P655" s="237"/>
      <c r="Q655" s="235">
        <v>0</v>
      </c>
      <c r="R655" s="235">
        <v>0</v>
      </c>
      <c r="S655" s="230">
        <v>0</v>
      </c>
      <c r="T655" s="231">
        <v>0</v>
      </c>
      <c r="U655" s="237"/>
      <c r="V655" s="235">
        <v>0</v>
      </c>
      <c r="W655" s="235">
        <v>0</v>
      </c>
      <c r="X655" s="230">
        <v>0</v>
      </c>
      <c r="Y655" s="225">
        <v>0</v>
      </c>
      <c r="AA655" s="239">
        <v>0</v>
      </c>
      <c r="AB655" s="244"/>
      <c r="AC655" s="235">
        <v>0</v>
      </c>
      <c r="AD655" s="235">
        <v>0</v>
      </c>
      <c r="AE655" s="235">
        <v>0</v>
      </c>
      <c r="AF655" s="235">
        <v>0</v>
      </c>
      <c r="AG655" s="235">
        <v>0</v>
      </c>
      <c r="AH655" s="235">
        <v>0</v>
      </c>
      <c r="AI655" s="235">
        <v>0</v>
      </c>
      <c r="AJ655" s="235">
        <v>0</v>
      </c>
      <c r="AK655" s="235">
        <v>0</v>
      </c>
      <c r="AL655" s="235">
        <v>0</v>
      </c>
      <c r="AM655" s="235">
        <v>0</v>
      </c>
      <c r="AN655" s="235">
        <v>0</v>
      </c>
      <c r="AO655" s="244"/>
      <c r="AP655" s="235">
        <v>0</v>
      </c>
      <c r="AQ655" s="235">
        <v>0</v>
      </c>
      <c r="AR655" s="235">
        <v>0</v>
      </c>
      <c r="AS655" s="235">
        <v>0</v>
      </c>
      <c r="AT655" s="235">
        <v>0</v>
      </c>
      <c r="AU655" s="235">
        <v>0</v>
      </c>
      <c r="AV655" s="235">
        <v>0</v>
      </c>
      <c r="AW655" s="235">
        <v>0</v>
      </c>
      <c r="AX655" s="235">
        <v>0</v>
      </c>
      <c r="AY655" s="235">
        <v>0</v>
      </c>
      <c r="AZ655" s="235">
        <v>0</v>
      </c>
      <c r="BA655" s="235">
        <v>0</v>
      </c>
    </row>
    <row r="656" spans="1:53" s="243" customFormat="1" ht="0.75" customHeight="1" outlineLevel="2">
      <c r="A656" s="206"/>
      <c r="B656" s="207"/>
      <c r="C656" s="233"/>
      <c r="D656" s="241"/>
      <c r="E656" s="241"/>
      <c r="F656" s="235"/>
      <c r="G656" s="235"/>
      <c r="H656" s="230"/>
      <c r="I656" s="231"/>
      <c r="J656" s="242"/>
      <c r="K656" s="235"/>
      <c r="L656" s="235"/>
      <c r="M656" s="230"/>
      <c r="N656" s="231"/>
      <c r="O656" s="139"/>
      <c r="P656" s="237"/>
      <c r="Q656" s="235"/>
      <c r="R656" s="235"/>
      <c r="S656" s="230"/>
      <c r="T656" s="231"/>
      <c r="U656" s="237"/>
      <c r="V656" s="235"/>
      <c r="W656" s="235"/>
      <c r="X656" s="230"/>
      <c r="Y656" s="225"/>
      <c r="AA656" s="239"/>
      <c r="AB656" s="244"/>
      <c r="AC656" s="235"/>
      <c r="AD656" s="235"/>
      <c r="AE656" s="235"/>
      <c r="AF656" s="235"/>
      <c r="AG656" s="235"/>
      <c r="AH656" s="235"/>
      <c r="AI656" s="235"/>
      <c r="AJ656" s="235"/>
      <c r="AK656" s="235"/>
      <c r="AL656" s="235"/>
      <c r="AM656" s="235"/>
      <c r="AN656" s="235"/>
      <c r="AO656" s="244"/>
      <c r="AP656" s="235"/>
      <c r="AQ656" s="235"/>
      <c r="AR656" s="235"/>
      <c r="AS656" s="235"/>
      <c r="AT656" s="235"/>
      <c r="AU656" s="235"/>
      <c r="AV656" s="235"/>
      <c r="AW656" s="235"/>
      <c r="AX656" s="235"/>
      <c r="AY656" s="235"/>
      <c r="AZ656" s="235"/>
      <c r="BA656" s="235"/>
    </row>
    <row r="657" spans="1:53" s="129" customFormat="1" outlineLevel="2">
      <c r="A657" s="129" t="s">
        <v>1767</v>
      </c>
      <c r="B657" s="130" t="s">
        <v>1768</v>
      </c>
      <c r="C657" s="131" t="s">
        <v>1769</v>
      </c>
      <c r="D657" s="132"/>
      <c r="E657" s="133"/>
      <c r="F657" s="134">
        <v>0</v>
      </c>
      <c r="G657" s="134">
        <v>0</v>
      </c>
      <c r="H657" s="135">
        <v>0</v>
      </c>
      <c r="I657" s="136">
        <v>0</v>
      </c>
      <c r="J657" s="137"/>
      <c r="K657" s="134">
        <v>0</v>
      </c>
      <c r="L657" s="134">
        <v>0</v>
      </c>
      <c r="M657" s="135">
        <v>0</v>
      </c>
      <c r="N657" s="136">
        <v>0</v>
      </c>
      <c r="O657" s="138"/>
      <c r="P657" s="137"/>
      <c r="Q657" s="134">
        <v>0</v>
      </c>
      <c r="R657" s="134">
        <v>0</v>
      </c>
      <c r="S657" s="135">
        <v>0</v>
      </c>
      <c r="T657" s="136">
        <v>0</v>
      </c>
      <c r="U657" s="137"/>
      <c r="V657" s="134">
        <v>0</v>
      </c>
      <c r="W657" s="134">
        <v>7148.01</v>
      </c>
      <c r="X657" s="135">
        <v>-7148.01</v>
      </c>
      <c r="Y657" s="136" t="s">
        <v>241</v>
      </c>
      <c r="Z657" s="139"/>
      <c r="AA657" s="140">
        <v>0</v>
      </c>
      <c r="AB657" s="141"/>
      <c r="AC657" s="142">
        <v>0</v>
      </c>
      <c r="AD657" s="142">
        <v>0</v>
      </c>
      <c r="AE657" s="142">
        <v>0</v>
      </c>
      <c r="AF657" s="142">
        <v>0</v>
      </c>
      <c r="AG657" s="142">
        <v>0</v>
      </c>
      <c r="AH657" s="142">
        <v>0</v>
      </c>
      <c r="AI657" s="142">
        <v>0</v>
      </c>
      <c r="AJ657" s="142">
        <v>0</v>
      </c>
      <c r="AK657" s="142">
        <v>0</v>
      </c>
      <c r="AL657" s="142">
        <v>0</v>
      </c>
      <c r="AM657" s="142">
        <v>0</v>
      </c>
      <c r="AN657" s="142">
        <v>0</v>
      </c>
      <c r="AO657" s="141"/>
      <c r="AP657" s="142">
        <v>0</v>
      </c>
      <c r="AQ657" s="142">
        <v>0</v>
      </c>
      <c r="AR657" s="142">
        <v>0</v>
      </c>
      <c r="AS657" s="142">
        <v>0</v>
      </c>
      <c r="AT657" s="142">
        <v>0</v>
      </c>
      <c r="AU657" s="142">
        <v>0</v>
      </c>
      <c r="AV657" s="142">
        <v>0</v>
      </c>
      <c r="AW657" s="142">
        <v>0</v>
      </c>
      <c r="AX657" s="142">
        <v>0</v>
      </c>
      <c r="AY657" s="142">
        <v>0</v>
      </c>
      <c r="AZ657" s="142">
        <v>0</v>
      </c>
      <c r="BA657" s="142">
        <v>0</v>
      </c>
    </row>
    <row r="658" spans="1:53" s="129" customFormat="1" outlineLevel="2">
      <c r="A658" s="129" t="s">
        <v>1770</v>
      </c>
      <c r="B658" s="130" t="s">
        <v>1771</v>
      </c>
      <c r="C658" s="131" t="s">
        <v>1772</v>
      </c>
      <c r="D658" s="132"/>
      <c r="E658" s="133"/>
      <c r="F658" s="134">
        <v>98930.66</v>
      </c>
      <c r="G658" s="134">
        <v>58137.56</v>
      </c>
      <c r="H658" s="135">
        <v>40793.100000000006</v>
      </c>
      <c r="I658" s="136">
        <v>0.70166515416195674</v>
      </c>
      <c r="J658" s="137"/>
      <c r="K658" s="134">
        <v>467481.07</v>
      </c>
      <c r="L658" s="134">
        <v>139473.46</v>
      </c>
      <c r="M658" s="135">
        <v>328007.61</v>
      </c>
      <c r="N658" s="136">
        <v>2.3517564560311333</v>
      </c>
      <c r="O658" s="138"/>
      <c r="P658" s="137"/>
      <c r="Q658" s="134">
        <v>467481.07</v>
      </c>
      <c r="R658" s="134">
        <v>139473.46</v>
      </c>
      <c r="S658" s="135">
        <v>328007.61</v>
      </c>
      <c r="T658" s="136">
        <v>2.3517564560311333</v>
      </c>
      <c r="U658" s="137"/>
      <c r="V658" s="134">
        <v>1797950.56</v>
      </c>
      <c r="W658" s="134">
        <v>283292.73</v>
      </c>
      <c r="X658" s="135">
        <v>1514657.83</v>
      </c>
      <c r="Y658" s="136">
        <v>5.3466173664251819</v>
      </c>
      <c r="Z658" s="139"/>
      <c r="AA658" s="140">
        <v>19230.080000000002</v>
      </c>
      <c r="AB658" s="141"/>
      <c r="AC658" s="142">
        <v>52633.67</v>
      </c>
      <c r="AD658" s="142">
        <v>28702.23</v>
      </c>
      <c r="AE658" s="142">
        <v>58137.56</v>
      </c>
      <c r="AF658" s="142">
        <v>76903.8</v>
      </c>
      <c r="AG658" s="142">
        <v>86593.32</v>
      </c>
      <c r="AH658" s="142">
        <v>113809.74</v>
      </c>
      <c r="AI658" s="142">
        <v>179818.09</v>
      </c>
      <c r="AJ658" s="142">
        <v>156217.44</v>
      </c>
      <c r="AK658" s="142">
        <v>168823.43</v>
      </c>
      <c r="AL658" s="142">
        <v>165897.17000000001</v>
      </c>
      <c r="AM658" s="142">
        <v>190553.45</v>
      </c>
      <c r="AN658" s="142">
        <v>191853.05000000002</v>
      </c>
      <c r="AO658" s="141"/>
      <c r="AP658" s="142">
        <v>200208.68</v>
      </c>
      <c r="AQ658" s="142">
        <v>168341.73</v>
      </c>
      <c r="AR658" s="142">
        <v>98930.66</v>
      </c>
      <c r="AS658" s="142">
        <v>97085.27</v>
      </c>
      <c r="AT658" s="142">
        <v>0</v>
      </c>
      <c r="AU658" s="142">
        <v>0</v>
      </c>
      <c r="AV658" s="142">
        <v>0</v>
      </c>
      <c r="AW658" s="142">
        <v>0</v>
      </c>
      <c r="AX658" s="142">
        <v>0</v>
      </c>
      <c r="AY658" s="142">
        <v>0</v>
      </c>
      <c r="AZ658" s="142">
        <v>0</v>
      </c>
      <c r="BA658" s="142">
        <v>0</v>
      </c>
    </row>
    <row r="659" spans="1:53" s="243" customFormat="1">
      <c r="A659" s="206" t="s">
        <v>1773</v>
      </c>
      <c r="B659" s="207" t="s">
        <v>1774</v>
      </c>
      <c r="C659" s="233" t="s">
        <v>1775</v>
      </c>
      <c r="D659" s="241"/>
      <c r="E659" s="241"/>
      <c r="F659" s="235">
        <v>98930.66</v>
      </c>
      <c r="G659" s="235">
        <v>58137.56</v>
      </c>
      <c r="H659" s="230">
        <v>40793.100000000006</v>
      </c>
      <c r="I659" s="231">
        <v>0.70166515416195674</v>
      </c>
      <c r="J659" s="242"/>
      <c r="K659" s="235">
        <v>467481.07</v>
      </c>
      <c r="L659" s="235">
        <v>139473.46</v>
      </c>
      <c r="M659" s="230">
        <v>328007.61</v>
      </c>
      <c r="N659" s="231">
        <v>2.3517564560311333</v>
      </c>
      <c r="O659" s="139"/>
      <c r="P659" s="237"/>
      <c r="Q659" s="235">
        <v>467481.07</v>
      </c>
      <c r="R659" s="235">
        <v>139473.46</v>
      </c>
      <c r="S659" s="230">
        <v>328007.61</v>
      </c>
      <c r="T659" s="231">
        <v>2.3517564560311333</v>
      </c>
      <c r="U659" s="237"/>
      <c r="V659" s="235">
        <v>1797950.56</v>
      </c>
      <c r="W659" s="235">
        <v>290440.74</v>
      </c>
      <c r="X659" s="230">
        <v>1507509.82</v>
      </c>
      <c r="Y659" s="225">
        <v>5.1904213575547296</v>
      </c>
      <c r="AA659" s="239">
        <v>19230.080000000002</v>
      </c>
      <c r="AB659" s="244"/>
      <c r="AC659" s="235">
        <v>52633.67</v>
      </c>
      <c r="AD659" s="235">
        <v>28702.23</v>
      </c>
      <c r="AE659" s="235">
        <v>58137.56</v>
      </c>
      <c r="AF659" s="235">
        <v>76903.8</v>
      </c>
      <c r="AG659" s="235">
        <v>86593.32</v>
      </c>
      <c r="AH659" s="235">
        <v>113809.74</v>
      </c>
      <c r="AI659" s="235">
        <v>179818.09</v>
      </c>
      <c r="AJ659" s="235">
        <v>156217.44</v>
      </c>
      <c r="AK659" s="235">
        <v>168823.43</v>
      </c>
      <c r="AL659" s="235">
        <v>165897.17000000001</v>
      </c>
      <c r="AM659" s="235">
        <v>190553.45</v>
      </c>
      <c r="AN659" s="235">
        <v>191853.05000000002</v>
      </c>
      <c r="AO659" s="244"/>
      <c r="AP659" s="235">
        <v>200208.68</v>
      </c>
      <c r="AQ659" s="235">
        <v>168341.73</v>
      </c>
      <c r="AR659" s="235">
        <v>98930.66</v>
      </c>
      <c r="AS659" s="235">
        <v>97085.27</v>
      </c>
      <c r="AT659" s="235">
        <v>0</v>
      </c>
      <c r="AU659" s="235">
        <v>0</v>
      </c>
      <c r="AV659" s="235">
        <v>0</v>
      </c>
      <c r="AW659" s="235">
        <v>0</v>
      </c>
      <c r="AX659" s="235">
        <v>0</v>
      </c>
      <c r="AY659" s="235">
        <v>0</v>
      </c>
      <c r="AZ659" s="235">
        <v>0</v>
      </c>
      <c r="BA659" s="235">
        <v>0</v>
      </c>
    </row>
    <row r="660" spans="1:53" s="243" customFormat="1" ht="0.75" customHeight="1" outlineLevel="2">
      <c r="A660" s="206"/>
      <c r="B660" s="207"/>
      <c r="C660" s="233"/>
      <c r="D660" s="241"/>
      <c r="E660" s="241"/>
      <c r="F660" s="235"/>
      <c r="G660" s="235"/>
      <c r="H660" s="230"/>
      <c r="I660" s="231"/>
      <c r="J660" s="242"/>
      <c r="K660" s="235"/>
      <c r="L660" s="235"/>
      <c r="M660" s="230"/>
      <c r="N660" s="231"/>
      <c r="O660" s="139"/>
      <c r="P660" s="237"/>
      <c r="Q660" s="235"/>
      <c r="R660" s="235"/>
      <c r="S660" s="230"/>
      <c r="T660" s="231"/>
      <c r="U660" s="237"/>
      <c r="V660" s="235"/>
      <c r="W660" s="235"/>
      <c r="X660" s="230"/>
      <c r="Y660" s="225"/>
      <c r="AA660" s="239"/>
      <c r="AB660" s="244"/>
      <c r="AC660" s="235"/>
      <c r="AD660" s="235"/>
      <c r="AE660" s="235"/>
      <c r="AF660" s="235"/>
      <c r="AG660" s="235"/>
      <c r="AH660" s="235"/>
      <c r="AI660" s="235"/>
      <c r="AJ660" s="235"/>
      <c r="AK660" s="235"/>
      <c r="AL660" s="235"/>
      <c r="AM660" s="235"/>
      <c r="AN660" s="235"/>
      <c r="AO660" s="244"/>
      <c r="AP660" s="235"/>
      <c r="AQ660" s="235"/>
      <c r="AR660" s="235"/>
      <c r="AS660" s="235"/>
      <c r="AT660" s="235"/>
      <c r="AU660" s="235"/>
      <c r="AV660" s="235"/>
      <c r="AW660" s="235"/>
      <c r="AX660" s="235"/>
      <c r="AY660" s="235"/>
      <c r="AZ660" s="235"/>
      <c r="BA660" s="235"/>
    </row>
    <row r="661" spans="1:53" s="129" customFormat="1" outlineLevel="2">
      <c r="A661" s="129" t="s">
        <v>1776</v>
      </c>
      <c r="B661" s="130" t="s">
        <v>1777</v>
      </c>
      <c r="C661" s="131" t="s">
        <v>1778</v>
      </c>
      <c r="D661" s="132"/>
      <c r="E661" s="133"/>
      <c r="F661" s="134">
        <v>-99392.44</v>
      </c>
      <c r="G661" s="134">
        <v>-57585.19</v>
      </c>
      <c r="H661" s="135">
        <v>-41807.25</v>
      </c>
      <c r="I661" s="136">
        <v>-0.72600698200353253</v>
      </c>
      <c r="J661" s="137"/>
      <c r="K661" s="134">
        <v>-260104.24000000002</v>
      </c>
      <c r="L661" s="134">
        <v>-135389.43</v>
      </c>
      <c r="M661" s="135">
        <v>-124714.81000000003</v>
      </c>
      <c r="N661" s="136">
        <v>-0.92115617888338874</v>
      </c>
      <c r="O661" s="138"/>
      <c r="P661" s="137"/>
      <c r="Q661" s="134">
        <v>-260104.24000000002</v>
      </c>
      <c r="R661" s="134">
        <v>-135389.43</v>
      </c>
      <c r="S661" s="135">
        <v>-124714.81000000003</v>
      </c>
      <c r="T661" s="136">
        <v>-0.92115617888338874</v>
      </c>
      <c r="U661" s="137"/>
      <c r="V661" s="134">
        <v>-785468.22</v>
      </c>
      <c r="W661" s="134">
        <v>-299312.61</v>
      </c>
      <c r="X661" s="135">
        <v>-486155.61</v>
      </c>
      <c r="Y661" s="136">
        <v>-1.6242403218494537</v>
      </c>
      <c r="Z661" s="139"/>
      <c r="AA661" s="140">
        <v>-33867.01</v>
      </c>
      <c r="AB661" s="141"/>
      <c r="AC661" s="142">
        <v>-37173.800000000003</v>
      </c>
      <c r="AD661" s="142">
        <v>-40630.44</v>
      </c>
      <c r="AE661" s="142">
        <v>-57585.19</v>
      </c>
      <c r="AF661" s="142">
        <v>-48482.11</v>
      </c>
      <c r="AG661" s="142">
        <v>-51860.18</v>
      </c>
      <c r="AH661" s="142">
        <v>-21648.010000000002</v>
      </c>
      <c r="AI661" s="142">
        <v>-58596.06</v>
      </c>
      <c r="AJ661" s="142">
        <v>-62228.37</v>
      </c>
      <c r="AK661" s="142">
        <v>-65508.69</v>
      </c>
      <c r="AL661" s="142">
        <v>-69056.800000000003</v>
      </c>
      <c r="AM661" s="142">
        <v>-72309.42</v>
      </c>
      <c r="AN661" s="142">
        <v>-75674.34</v>
      </c>
      <c r="AO661" s="141"/>
      <c r="AP661" s="142">
        <v>-79178.240000000005</v>
      </c>
      <c r="AQ661" s="142">
        <v>-81533.56</v>
      </c>
      <c r="AR661" s="142">
        <v>-99392.44</v>
      </c>
      <c r="AS661" s="142">
        <v>0</v>
      </c>
      <c r="AT661" s="142">
        <v>0</v>
      </c>
      <c r="AU661" s="142">
        <v>0</v>
      </c>
      <c r="AV661" s="142">
        <v>0</v>
      </c>
      <c r="AW661" s="142">
        <v>0</v>
      </c>
      <c r="AX661" s="142">
        <v>0</v>
      </c>
      <c r="AY661" s="142">
        <v>0</v>
      </c>
      <c r="AZ661" s="142">
        <v>0</v>
      </c>
      <c r="BA661" s="142">
        <v>0</v>
      </c>
    </row>
    <row r="662" spans="1:53" s="129" customFormat="1" outlineLevel="2">
      <c r="A662" s="129" t="s">
        <v>1779</v>
      </c>
      <c r="B662" s="130" t="s">
        <v>1780</v>
      </c>
      <c r="C662" s="131" t="s">
        <v>1781</v>
      </c>
      <c r="D662" s="132"/>
      <c r="E662" s="133"/>
      <c r="F662" s="134">
        <v>43319.770000000004</v>
      </c>
      <c r="G662" s="134">
        <v>67081.3</v>
      </c>
      <c r="H662" s="135">
        <v>-23761.53</v>
      </c>
      <c r="I662" s="136">
        <v>-0.35421987945970035</v>
      </c>
      <c r="J662" s="137"/>
      <c r="K662" s="134">
        <v>127518.51000000001</v>
      </c>
      <c r="L662" s="134">
        <v>195064.87</v>
      </c>
      <c r="M662" s="135">
        <v>-67546.359999999986</v>
      </c>
      <c r="N662" s="136">
        <v>-0.34627639512947661</v>
      </c>
      <c r="O662" s="138"/>
      <c r="P662" s="137"/>
      <c r="Q662" s="134">
        <v>127518.51000000001</v>
      </c>
      <c r="R662" s="134">
        <v>195064.87</v>
      </c>
      <c r="S662" s="135">
        <v>-67546.359999999986</v>
      </c>
      <c r="T662" s="136">
        <v>-0.34627639512947661</v>
      </c>
      <c r="U662" s="137"/>
      <c r="V662" s="134">
        <v>727940.35</v>
      </c>
      <c r="W662" s="134">
        <v>499550.88</v>
      </c>
      <c r="X662" s="135">
        <v>228389.46999999997</v>
      </c>
      <c r="Y662" s="136">
        <v>0.4571896059916859</v>
      </c>
      <c r="Z662" s="139"/>
      <c r="AA662" s="140">
        <v>35311.93</v>
      </c>
      <c r="AB662" s="141"/>
      <c r="AC662" s="142">
        <v>67407.78</v>
      </c>
      <c r="AD662" s="142">
        <v>60575.79</v>
      </c>
      <c r="AE662" s="142">
        <v>67081.3</v>
      </c>
      <c r="AF662" s="142">
        <v>65359.67</v>
      </c>
      <c r="AG662" s="142">
        <v>67914.509999999995</v>
      </c>
      <c r="AH662" s="142">
        <v>65852.56</v>
      </c>
      <c r="AI662" s="142">
        <v>67651.320000000007</v>
      </c>
      <c r="AJ662" s="142">
        <v>67824.33</v>
      </c>
      <c r="AK662" s="142">
        <v>65348.37</v>
      </c>
      <c r="AL662" s="142">
        <v>67095.06</v>
      </c>
      <c r="AM662" s="142">
        <v>65147.57</v>
      </c>
      <c r="AN662" s="142">
        <v>68228.45</v>
      </c>
      <c r="AO662" s="141"/>
      <c r="AP662" s="142">
        <v>43353.9</v>
      </c>
      <c r="AQ662" s="142">
        <v>40844.840000000004</v>
      </c>
      <c r="AR662" s="142">
        <v>43319.770000000004</v>
      </c>
      <c r="AS662" s="142">
        <v>0</v>
      </c>
      <c r="AT662" s="142">
        <v>0</v>
      </c>
      <c r="AU662" s="142">
        <v>0</v>
      </c>
      <c r="AV662" s="142">
        <v>0</v>
      </c>
      <c r="AW662" s="142">
        <v>0</v>
      </c>
      <c r="AX662" s="142">
        <v>0</v>
      </c>
      <c r="AY662" s="142">
        <v>0</v>
      </c>
      <c r="AZ662" s="142">
        <v>0</v>
      </c>
      <c r="BA662" s="142">
        <v>0</v>
      </c>
    </row>
    <row r="663" spans="1:53" s="129" customFormat="1" outlineLevel="2">
      <c r="A663" s="129" t="s">
        <v>1782</v>
      </c>
      <c r="B663" s="130" t="s">
        <v>1783</v>
      </c>
      <c r="C663" s="131" t="s">
        <v>1784</v>
      </c>
      <c r="D663" s="132"/>
      <c r="E663" s="133"/>
      <c r="F663" s="134">
        <v>26556.52</v>
      </c>
      <c r="G663" s="134">
        <v>22440.41</v>
      </c>
      <c r="H663" s="135">
        <v>4116.1100000000006</v>
      </c>
      <c r="I663" s="136">
        <v>0.18342401052387192</v>
      </c>
      <c r="J663" s="137"/>
      <c r="K663" s="134">
        <v>82706.38</v>
      </c>
      <c r="L663" s="134">
        <v>69677.39</v>
      </c>
      <c r="M663" s="135">
        <v>13028.990000000005</v>
      </c>
      <c r="N663" s="136">
        <v>0.18699021303754354</v>
      </c>
      <c r="O663" s="138"/>
      <c r="P663" s="137"/>
      <c r="Q663" s="134">
        <v>82706.38</v>
      </c>
      <c r="R663" s="134">
        <v>69677.39</v>
      </c>
      <c r="S663" s="135">
        <v>13028.990000000005</v>
      </c>
      <c r="T663" s="136">
        <v>0.18699021303754354</v>
      </c>
      <c r="U663" s="137"/>
      <c r="V663" s="134">
        <v>319724</v>
      </c>
      <c r="W663" s="134">
        <v>264093.28999999998</v>
      </c>
      <c r="X663" s="135">
        <v>55630.710000000021</v>
      </c>
      <c r="Y663" s="136">
        <v>0.21064794944241114</v>
      </c>
      <c r="Z663" s="139"/>
      <c r="AA663" s="140">
        <v>25861.72</v>
      </c>
      <c r="AB663" s="141"/>
      <c r="AC663" s="142">
        <v>24762.170000000002</v>
      </c>
      <c r="AD663" s="142">
        <v>22474.81</v>
      </c>
      <c r="AE663" s="142">
        <v>22440.41</v>
      </c>
      <c r="AF663" s="142">
        <v>26439.53</v>
      </c>
      <c r="AG663" s="142">
        <v>21897</v>
      </c>
      <c r="AH663" s="142">
        <v>18892.96</v>
      </c>
      <c r="AI663" s="142">
        <v>24310.560000000001</v>
      </c>
      <c r="AJ663" s="142">
        <v>21524.48</v>
      </c>
      <c r="AK663" s="142">
        <v>20474.82</v>
      </c>
      <c r="AL663" s="142">
        <v>58082.380000000005</v>
      </c>
      <c r="AM663" s="142">
        <v>22066.880000000001</v>
      </c>
      <c r="AN663" s="142">
        <v>23329.010000000002</v>
      </c>
      <c r="AO663" s="141"/>
      <c r="AP663" s="142">
        <v>27619.56</v>
      </c>
      <c r="AQ663" s="142">
        <v>28530.3</v>
      </c>
      <c r="AR663" s="142">
        <v>26556.52</v>
      </c>
      <c r="AS663" s="142">
        <v>-8483.89</v>
      </c>
      <c r="AT663" s="142">
        <v>0</v>
      </c>
      <c r="AU663" s="142">
        <v>0</v>
      </c>
      <c r="AV663" s="142">
        <v>0</v>
      </c>
      <c r="AW663" s="142">
        <v>0</v>
      </c>
      <c r="AX663" s="142">
        <v>0</v>
      </c>
      <c r="AY663" s="142">
        <v>0</v>
      </c>
      <c r="AZ663" s="142">
        <v>0</v>
      </c>
      <c r="BA663" s="142">
        <v>0</v>
      </c>
    </row>
    <row r="664" spans="1:53" s="129" customFormat="1" outlineLevel="2">
      <c r="A664" s="129" t="s">
        <v>1785</v>
      </c>
      <c r="B664" s="130" t="s">
        <v>1786</v>
      </c>
      <c r="C664" s="131" t="s">
        <v>1787</v>
      </c>
      <c r="D664" s="132"/>
      <c r="E664" s="133"/>
      <c r="F664" s="134">
        <v>0</v>
      </c>
      <c r="G664" s="134">
        <v>-2761</v>
      </c>
      <c r="H664" s="135">
        <v>2761</v>
      </c>
      <c r="I664" s="136" t="s">
        <v>241</v>
      </c>
      <c r="J664" s="137"/>
      <c r="K664" s="134">
        <v>0</v>
      </c>
      <c r="L664" s="134">
        <v>-2761</v>
      </c>
      <c r="M664" s="135">
        <v>2761</v>
      </c>
      <c r="N664" s="136" t="s">
        <v>241</v>
      </c>
      <c r="O664" s="138"/>
      <c r="P664" s="137"/>
      <c r="Q664" s="134">
        <v>0</v>
      </c>
      <c r="R664" s="134">
        <v>-2761</v>
      </c>
      <c r="S664" s="135">
        <v>2761</v>
      </c>
      <c r="T664" s="136" t="s">
        <v>241</v>
      </c>
      <c r="U664" s="137"/>
      <c r="V664" s="134">
        <v>0</v>
      </c>
      <c r="W664" s="134">
        <v>-2761</v>
      </c>
      <c r="X664" s="135">
        <v>2761</v>
      </c>
      <c r="Y664" s="136" t="s">
        <v>241</v>
      </c>
      <c r="Z664" s="139"/>
      <c r="AA664" s="140">
        <v>0</v>
      </c>
      <c r="AB664" s="141"/>
      <c r="AC664" s="142">
        <v>0</v>
      </c>
      <c r="AD664" s="142">
        <v>0</v>
      </c>
      <c r="AE664" s="142">
        <v>-2761</v>
      </c>
      <c r="AF664" s="142">
        <v>0</v>
      </c>
      <c r="AG664" s="142">
        <v>0</v>
      </c>
      <c r="AH664" s="142">
        <v>0</v>
      </c>
      <c r="AI664" s="142">
        <v>0</v>
      </c>
      <c r="AJ664" s="142">
        <v>0</v>
      </c>
      <c r="AK664" s="142">
        <v>0</v>
      </c>
      <c r="AL664" s="142">
        <v>0</v>
      </c>
      <c r="AM664" s="142">
        <v>0</v>
      </c>
      <c r="AN664" s="142">
        <v>0</v>
      </c>
      <c r="AO664" s="141"/>
      <c r="AP664" s="142">
        <v>0</v>
      </c>
      <c r="AQ664" s="142">
        <v>0</v>
      </c>
      <c r="AR664" s="142">
        <v>0</v>
      </c>
      <c r="AS664" s="142">
        <v>0</v>
      </c>
      <c r="AT664" s="142">
        <v>0</v>
      </c>
      <c r="AU664" s="142">
        <v>0</v>
      </c>
      <c r="AV664" s="142">
        <v>0</v>
      </c>
      <c r="AW664" s="142">
        <v>0</v>
      </c>
      <c r="AX664" s="142">
        <v>0</v>
      </c>
      <c r="AY664" s="142">
        <v>0</v>
      </c>
      <c r="AZ664" s="142">
        <v>0</v>
      </c>
      <c r="BA664" s="142">
        <v>0</v>
      </c>
    </row>
    <row r="665" spans="1:53" s="129" customFormat="1" outlineLevel="2">
      <c r="A665" s="129" t="s">
        <v>1788</v>
      </c>
      <c r="B665" s="130" t="s">
        <v>1789</v>
      </c>
      <c r="C665" s="131" t="s">
        <v>1790</v>
      </c>
      <c r="D665" s="132"/>
      <c r="E665" s="133"/>
      <c r="F665" s="134">
        <v>0</v>
      </c>
      <c r="G665" s="134">
        <v>0</v>
      </c>
      <c r="H665" s="135">
        <v>0</v>
      </c>
      <c r="I665" s="136">
        <v>0</v>
      </c>
      <c r="J665" s="137"/>
      <c r="K665" s="134">
        <v>0</v>
      </c>
      <c r="L665" s="134">
        <v>0</v>
      </c>
      <c r="M665" s="135">
        <v>0</v>
      </c>
      <c r="N665" s="136">
        <v>0</v>
      </c>
      <c r="O665" s="138"/>
      <c r="P665" s="137"/>
      <c r="Q665" s="134">
        <v>0</v>
      </c>
      <c r="R665" s="134">
        <v>0</v>
      </c>
      <c r="S665" s="135">
        <v>0</v>
      </c>
      <c r="T665" s="136">
        <v>0</v>
      </c>
      <c r="U665" s="137"/>
      <c r="V665" s="134">
        <v>-15331</v>
      </c>
      <c r="W665" s="134">
        <v>6937.21</v>
      </c>
      <c r="X665" s="135">
        <v>-22268.21</v>
      </c>
      <c r="Y665" s="136">
        <v>-3.2099662544452308</v>
      </c>
      <c r="Z665" s="139"/>
      <c r="AA665" s="140">
        <v>0</v>
      </c>
      <c r="AB665" s="141"/>
      <c r="AC665" s="142">
        <v>0</v>
      </c>
      <c r="AD665" s="142">
        <v>0</v>
      </c>
      <c r="AE665" s="142">
        <v>0</v>
      </c>
      <c r="AF665" s="142">
        <v>0</v>
      </c>
      <c r="AG665" s="142">
        <v>0</v>
      </c>
      <c r="AH665" s="142">
        <v>-15331</v>
      </c>
      <c r="AI665" s="142">
        <v>0</v>
      </c>
      <c r="AJ665" s="142">
        <v>0</v>
      </c>
      <c r="AK665" s="142">
        <v>0</v>
      </c>
      <c r="AL665" s="142">
        <v>0</v>
      </c>
      <c r="AM665" s="142">
        <v>0</v>
      </c>
      <c r="AN665" s="142">
        <v>0</v>
      </c>
      <c r="AO665" s="141"/>
      <c r="AP665" s="142">
        <v>0</v>
      </c>
      <c r="AQ665" s="142">
        <v>0</v>
      </c>
      <c r="AR665" s="142">
        <v>0</v>
      </c>
      <c r="AS665" s="142">
        <v>0</v>
      </c>
      <c r="AT665" s="142">
        <v>0</v>
      </c>
      <c r="AU665" s="142">
        <v>0</v>
      </c>
      <c r="AV665" s="142">
        <v>0</v>
      </c>
      <c r="AW665" s="142">
        <v>0</v>
      </c>
      <c r="AX665" s="142">
        <v>0</v>
      </c>
      <c r="AY665" s="142">
        <v>0</v>
      </c>
      <c r="AZ665" s="142">
        <v>0</v>
      </c>
      <c r="BA665" s="142">
        <v>0</v>
      </c>
    </row>
    <row r="666" spans="1:53" s="243" customFormat="1">
      <c r="A666" s="206" t="s">
        <v>1791</v>
      </c>
      <c r="B666" s="207" t="s">
        <v>1792</v>
      </c>
      <c r="C666" s="233" t="s">
        <v>1793</v>
      </c>
      <c r="D666" s="241"/>
      <c r="E666" s="241"/>
      <c r="F666" s="235">
        <v>-29516.149999999998</v>
      </c>
      <c r="G666" s="235">
        <v>29175.52</v>
      </c>
      <c r="H666" s="230">
        <v>-58691.67</v>
      </c>
      <c r="I666" s="231">
        <v>-2.0116751989339008</v>
      </c>
      <c r="J666" s="242"/>
      <c r="K666" s="235">
        <v>-49879.350000000006</v>
      </c>
      <c r="L666" s="235">
        <v>126591.83</v>
      </c>
      <c r="M666" s="230">
        <v>-176471.18</v>
      </c>
      <c r="N666" s="231">
        <v>-1.3940171336491463</v>
      </c>
      <c r="O666" s="139"/>
      <c r="P666" s="237"/>
      <c r="Q666" s="235">
        <v>-49879.350000000006</v>
      </c>
      <c r="R666" s="235">
        <v>126591.83</v>
      </c>
      <c r="S666" s="230">
        <v>-176471.18</v>
      </c>
      <c r="T666" s="231">
        <v>-1.3940171336491463</v>
      </c>
      <c r="U666" s="237"/>
      <c r="V666" s="235">
        <v>246865.12999999998</v>
      </c>
      <c r="W666" s="235">
        <v>468507.77</v>
      </c>
      <c r="X666" s="230">
        <v>-221642.64000000004</v>
      </c>
      <c r="Y666" s="225">
        <v>-0.47308210064477701</v>
      </c>
      <c r="AA666" s="239">
        <v>27306.639999999999</v>
      </c>
      <c r="AB666" s="244"/>
      <c r="AC666" s="235">
        <v>54996.149999999994</v>
      </c>
      <c r="AD666" s="235">
        <v>42420.160000000003</v>
      </c>
      <c r="AE666" s="235">
        <v>29175.52</v>
      </c>
      <c r="AF666" s="235">
        <v>43317.09</v>
      </c>
      <c r="AG666" s="235">
        <v>37951.329999999994</v>
      </c>
      <c r="AH666" s="235">
        <v>47766.509999999995</v>
      </c>
      <c r="AI666" s="235">
        <v>33365.820000000007</v>
      </c>
      <c r="AJ666" s="235">
        <v>27120.44</v>
      </c>
      <c r="AK666" s="235">
        <v>20314.5</v>
      </c>
      <c r="AL666" s="235">
        <v>56120.639999999999</v>
      </c>
      <c r="AM666" s="235">
        <v>14905.030000000002</v>
      </c>
      <c r="AN666" s="235">
        <v>15883.120000000003</v>
      </c>
      <c r="AO666" s="244"/>
      <c r="AP666" s="235">
        <v>-8204.7800000000025</v>
      </c>
      <c r="AQ666" s="235">
        <v>-12158.419999999995</v>
      </c>
      <c r="AR666" s="235">
        <v>-29516.149999999998</v>
      </c>
      <c r="AS666" s="235">
        <v>-8483.89</v>
      </c>
      <c r="AT666" s="235">
        <v>0</v>
      </c>
      <c r="AU666" s="235">
        <v>0</v>
      </c>
      <c r="AV666" s="235">
        <v>0</v>
      </c>
      <c r="AW666" s="235">
        <v>0</v>
      </c>
      <c r="AX666" s="235">
        <v>0</v>
      </c>
      <c r="AY666" s="235">
        <v>0</v>
      </c>
      <c r="AZ666" s="235">
        <v>0</v>
      </c>
      <c r="BA666" s="235">
        <v>0</v>
      </c>
    </row>
    <row r="667" spans="1:53" s="243" customFormat="1" ht="0.75" customHeight="1" outlineLevel="2">
      <c r="A667" s="206"/>
      <c r="B667" s="207"/>
      <c r="C667" s="233"/>
      <c r="D667" s="241"/>
      <c r="E667" s="241"/>
      <c r="F667" s="235"/>
      <c r="G667" s="235"/>
      <c r="H667" s="230"/>
      <c r="I667" s="231"/>
      <c r="J667" s="242"/>
      <c r="K667" s="235"/>
      <c r="L667" s="235"/>
      <c r="M667" s="230"/>
      <c r="N667" s="231"/>
      <c r="O667" s="139"/>
      <c r="P667" s="237"/>
      <c r="Q667" s="235"/>
      <c r="R667" s="235"/>
      <c r="S667" s="230"/>
      <c r="T667" s="231"/>
      <c r="U667" s="237"/>
      <c r="V667" s="235"/>
      <c r="W667" s="235"/>
      <c r="X667" s="230"/>
      <c r="Y667" s="225"/>
      <c r="AA667" s="239"/>
      <c r="AB667" s="244"/>
      <c r="AC667" s="235"/>
      <c r="AD667" s="235"/>
      <c r="AE667" s="235"/>
      <c r="AF667" s="235"/>
      <c r="AG667" s="235"/>
      <c r="AH667" s="235"/>
      <c r="AI667" s="235"/>
      <c r="AJ667" s="235"/>
      <c r="AK667" s="235"/>
      <c r="AL667" s="235"/>
      <c r="AM667" s="235"/>
      <c r="AN667" s="235"/>
      <c r="AO667" s="244"/>
      <c r="AP667" s="235"/>
      <c r="AQ667" s="235"/>
      <c r="AR667" s="235"/>
      <c r="AS667" s="235"/>
      <c r="AT667" s="235"/>
      <c r="AU667" s="235"/>
      <c r="AV667" s="235"/>
      <c r="AW667" s="235"/>
      <c r="AX667" s="235"/>
      <c r="AY667" s="235"/>
      <c r="AZ667" s="235"/>
      <c r="BA667" s="235"/>
    </row>
    <row r="668" spans="1:53" s="129" customFormat="1" outlineLevel="2">
      <c r="A668" s="129" t="s">
        <v>1794</v>
      </c>
      <c r="B668" s="130" t="s">
        <v>1795</v>
      </c>
      <c r="C668" s="131" t="s">
        <v>1796</v>
      </c>
      <c r="D668" s="132"/>
      <c r="E668" s="133"/>
      <c r="F668" s="134">
        <v>80866.86</v>
      </c>
      <c r="G668" s="134">
        <v>893121.84</v>
      </c>
      <c r="H668" s="135">
        <v>-812254.98</v>
      </c>
      <c r="I668" s="136">
        <v>-0.90945595955866443</v>
      </c>
      <c r="J668" s="137"/>
      <c r="K668" s="134">
        <v>256410.06</v>
      </c>
      <c r="L668" s="134">
        <v>1122260.73</v>
      </c>
      <c r="M668" s="135">
        <v>-865850.66999999993</v>
      </c>
      <c r="N668" s="136">
        <v>-0.77152362802536978</v>
      </c>
      <c r="O668" s="138"/>
      <c r="P668" s="137"/>
      <c r="Q668" s="134">
        <v>256410.06</v>
      </c>
      <c r="R668" s="134">
        <v>1122260.73</v>
      </c>
      <c r="S668" s="135">
        <v>-865850.66999999993</v>
      </c>
      <c r="T668" s="136">
        <v>-0.77152362802536978</v>
      </c>
      <c r="U668" s="137"/>
      <c r="V668" s="134">
        <v>1400487.08</v>
      </c>
      <c r="W668" s="134">
        <v>2081756.99</v>
      </c>
      <c r="X668" s="135">
        <v>-681269.90999999992</v>
      </c>
      <c r="Y668" s="136">
        <v>-0.32725717423915068</v>
      </c>
      <c r="Z668" s="139"/>
      <c r="AA668" s="140">
        <v>125329.11</v>
      </c>
      <c r="AB668" s="141"/>
      <c r="AC668" s="142">
        <v>101869.16</v>
      </c>
      <c r="AD668" s="142">
        <v>127269.73</v>
      </c>
      <c r="AE668" s="142">
        <v>893121.84</v>
      </c>
      <c r="AF668" s="142">
        <v>142595.73000000001</v>
      </c>
      <c r="AG668" s="142">
        <v>102722.48</v>
      </c>
      <c r="AH668" s="142">
        <v>163895.35</v>
      </c>
      <c r="AI668" s="142">
        <v>158516.62</v>
      </c>
      <c r="AJ668" s="142">
        <v>83657.850000000006</v>
      </c>
      <c r="AK668" s="142">
        <v>171662.82</v>
      </c>
      <c r="AL668" s="142">
        <v>153418.06</v>
      </c>
      <c r="AM668" s="142">
        <v>100127.01000000001</v>
      </c>
      <c r="AN668" s="142">
        <v>67481.100000000006</v>
      </c>
      <c r="AO668" s="141"/>
      <c r="AP668" s="142">
        <v>82974.45</v>
      </c>
      <c r="AQ668" s="142">
        <v>92568.75</v>
      </c>
      <c r="AR668" s="142">
        <v>80866.86</v>
      </c>
      <c r="AS668" s="142">
        <v>0</v>
      </c>
      <c r="AT668" s="142">
        <v>0</v>
      </c>
      <c r="AU668" s="142">
        <v>0</v>
      </c>
      <c r="AV668" s="142">
        <v>0</v>
      </c>
      <c r="AW668" s="142">
        <v>0</v>
      </c>
      <c r="AX668" s="142">
        <v>0</v>
      </c>
      <c r="AY668" s="142">
        <v>0</v>
      </c>
      <c r="AZ668" s="142">
        <v>0</v>
      </c>
      <c r="BA668" s="142">
        <v>0</v>
      </c>
    </row>
    <row r="669" spans="1:53" s="243" customFormat="1">
      <c r="A669" s="206" t="s">
        <v>1797</v>
      </c>
      <c r="B669" s="207" t="s">
        <v>1798</v>
      </c>
      <c r="C669" s="263" t="s">
        <v>1799</v>
      </c>
      <c r="D669" s="264"/>
      <c r="E669" s="264"/>
      <c r="F669" s="265">
        <v>80866.86</v>
      </c>
      <c r="G669" s="265">
        <v>893121.84</v>
      </c>
      <c r="H669" s="266">
        <v>-812254.98</v>
      </c>
      <c r="I669" s="267">
        <v>-0.90945595955866443</v>
      </c>
      <c r="J669" s="268"/>
      <c r="K669" s="265">
        <v>256410.06</v>
      </c>
      <c r="L669" s="265">
        <v>1122260.73</v>
      </c>
      <c r="M669" s="266">
        <v>-865850.66999999993</v>
      </c>
      <c r="N669" s="267">
        <v>-0.77152362802536978</v>
      </c>
      <c r="O669" s="269"/>
      <c r="P669" s="270"/>
      <c r="Q669" s="265">
        <v>256410.06</v>
      </c>
      <c r="R669" s="265">
        <v>1122260.73</v>
      </c>
      <c r="S669" s="266">
        <v>-865850.66999999993</v>
      </c>
      <c r="T669" s="267">
        <v>-0.77152362802536978</v>
      </c>
      <c r="U669" s="270"/>
      <c r="V669" s="265">
        <v>1400487.08</v>
      </c>
      <c r="W669" s="265">
        <v>2081756.99</v>
      </c>
      <c r="X669" s="266">
        <v>-681269.90999999992</v>
      </c>
      <c r="Y669" s="271">
        <v>-0.32725717423915068</v>
      </c>
      <c r="Z669" s="272"/>
      <c r="AA669" s="273">
        <v>125329.11</v>
      </c>
      <c r="AB669" s="274"/>
      <c r="AC669" s="265">
        <v>101869.16</v>
      </c>
      <c r="AD669" s="265">
        <v>127269.73</v>
      </c>
      <c r="AE669" s="265">
        <v>893121.84</v>
      </c>
      <c r="AF669" s="265">
        <v>142595.73000000001</v>
      </c>
      <c r="AG669" s="265">
        <v>102722.48</v>
      </c>
      <c r="AH669" s="265">
        <v>163895.35</v>
      </c>
      <c r="AI669" s="265">
        <v>158516.62</v>
      </c>
      <c r="AJ669" s="265">
        <v>83657.850000000006</v>
      </c>
      <c r="AK669" s="265">
        <v>171662.82</v>
      </c>
      <c r="AL669" s="265">
        <v>153418.06</v>
      </c>
      <c r="AM669" s="265">
        <v>100127.01000000001</v>
      </c>
      <c r="AN669" s="265">
        <v>67481.100000000006</v>
      </c>
      <c r="AO669" s="274"/>
      <c r="AP669" s="265">
        <v>82974.45</v>
      </c>
      <c r="AQ669" s="265">
        <v>92568.75</v>
      </c>
      <c r="AR669" s="265">
        <v>80866.86</v>
      </c>
      <c r="AS669" s="265">
        <v>0</v>
      </c>
      <c r="AT669" s="265">
        <v>0</v>
      </c>
      <c r="AU669" s="265">
        <v>0</v>
      </c>
      <c r="AV669" s="265">
        <v>0</v>
      </c>
      <c r="AW669" s="265">
        <v>0</v>
      </c>
      <c r="AX669" s="265">
        <v>0</v>
      </c>
      <c r="AY669" s="265">
        <v>0</v>
      </c>
      <c r="AZ669" s="265">
        <v>0</v>
      </c>
      <c r="BA669" s="265">
        <v>0</v>
      </c>
    </row>
    <row r="670" spans="1:53" s="243" customFormat="1" ht="0.75" customHeight="1" outlineLevel="2">
      <c r="A670" s="206"/>
      <c r="B670" s="207"/>
      <c r="C670" s="233"/>
      <c r="D670" s="241"/>
      <c r="E670" s="241"/>
      <c r="F670" s="235"/>
      <c r="G670" s="235"/>
      <c r="H670" s="230"/>
      <c r="I670" s="231"/>
      <c r="J670" s="242"/>
      <c r="K670" s="235"/>
      <c r="L670" s="235"/>
      <c r="M670" s="230"/>
      <c r="N670" s="231"/>
      <c r="O670" s="139"/>
      <c r="P670" s="237"/>
      <c r="Q670" s="235"/>
      <c r="R670" s="235"/>
      <c r="S670" s="230"/>
      <c r="T670" s="231"/>
      <c r="U670" s="237"/>
      <c r="V670" s="235"/>
      <c r="W670" s="235"/>
      <c r="X670" s="230"/>
      <c r="Y670" s="225"/>
      <c r="AA670" s="239"/>
      <c r="AB670" s="244"/>
      <c r="AC670" s="235"/>
      <c r="AD670" s="235"/>
      <c r="AE670" s="235"/>
      <c r="AF670" s="235"/>
      <c r="AG670" s="235"/>
      <c r="AH670" s="235"/>
      <c r="AI670" s="235"/>
      <c r="AJ670" s="235"/>
      <c r="AK670" s="235"/>
      <c r="AL670" s="235"/>
      <c r="AM670" s="235"/>
      <c r="AN670" s="235"/>
      <c r="AO670" s="244"/>
      <c r="AP670" s="235"/>
      <c r="AQ670" s="235"/>
      <c r="AR670" s="235"/>
      <c r="AS670" s="235"/>
      <c r="AT670" s="235"/>
      <c r="AU670" s="235"/>
      <c r="AV670" s="235"/>
      <c r="AW670" s="235"/>
      <c r="AX670" s="235"/>
      <c r="AY670" s="235"/>
      <c r="AZ670" s="235"/>
      <c r="BA670" s="235"/>
    </row>
    <row r="671" spans="1:53" s="243" customFormat="1">
      <c r="A671" s="206"/>
      <c r="B671" s="207" t="s">
        <v>1800</v>
      </c>
      <c r="C671" s="275" t="s">
        <v>1801</v>
      </c>
      <c r="D671" s="241"/>
      <c r="E671" s="241"/>
      <c r="F671" s="235">
        <v>3330868.54</v>
      </c>
      <c r="G671" s="235">
        <v>2442647.06</v>
      </c>
      <c r="H671" s="230">
        <v>888221.48</v>
      </c>
      <c r="I671" s="231">
        <v>0.3636307080729051</v>
      </c>
      <c r="J671" s="242"/>
      <c r="K671" s="235">
        <v>9887254.0099999998</v>
      </c>
      <c r="L671" s="235">
        <v>8866157.5099999998</v>
      </c>
      <c r="M671" s="230">
        <v>1021096.5</v>
      </c>
      <c r="N671" s="231">
        <v>0.11516787276205293</v>
      </c>
      <c r="O671" s="139"/>
      <c r="P671" s="237"/>
      <c r="Q671" s="235">
        <v>9887254.0099999998</v>
      </c>
      <c r="R671" s="235">
        <v>8866157.5099999998</v>
      </c>
      <c r="S671" s="230">
        <v>1021096.5</v>
      </c>
      <c r="T671" s="231">
        <v>0.11516787276205293</v>
      </c>
      <c r="U671" s="237"/>
      <c r="V671" s="235">
        <v>39444972.410000004</v>
      </c>
      <c r="W671" s="235">
        <v>37491045.240000002</v>
      </c>
      <c r="X671" s="230">
        <v>1953927.1700000018</v>
      </c>
      <c r="Y671" s="225">
        <v>5.211716977992694E-2</v>
      </c>
      <c r="AA671" s="239">
        <v>3170994.49</v>
      </c>
      <c r="AB671" s="244"/>
      <c r="AC671" s="235">
        <v>3254860.2499999995</v>
      </c>
      <c r="AD671" s="235">
        <v>3168650.1999999997</v>
      </c>
      <c r="AE671" s="235">
        <v>2442647.06</v>
      </c>
      <c r="AF671" s="235">
        <v>3218383.0899999994</v>
      </c>
      <c r="AG671" s="235">
        <v>3276090.4899999998</v>
      </c>
      <c r="AH671" s="235">
        <v>3243688.8399999994</v>
      </c>
      <c r="AI671" s="235">
        <v>3306881.7099999995</v>
      </c>
      <c r="AJ671" s="235">
        <v>3332644.4999999995</v>
      </c>
      <c r="AK671" s="235">
        <v>3242866.64</v>
      </c>
      <c r="AL671" s="235">
        <v>3298751.73</v>
      </c>
      <c r="AM671" s="235">
        <v>3302181.3600000003</v>
      </c>
      <c r="AN671" s="235">
        <v>3336230.0399999996</v>
      </c>
      <c r="AO671" s="244"/>
      <c r="AP671" s="235">
        <v>3311973.09</v>
      </c>
      <c r="AQ671" s="235">
        <v>3244412.38</v>
      </c>
      <c r="AR671" s="235">
        <v>3330868.54</v>
      </c>
      <c r="AS671" s="235">
        <v>88601.38</v>
      </c>
      <c r="AT671" s="235">
        <v>0</v>
      </c>
      <c r="AU671" s="235">
        <v>0</v>
      </c>
      <c r="AV671" s="235">
        <v>0</v>
      </c>
      <c r="AW671" s="235">
        <v>0</v>
      </c>
      <c r="AX671" s="235">
        <v>0</v>
      </c>
      <c r="AY671" s="235">
        <v>0</v>
      </c>
      <c r="AZ671" s="235">
        <v>0</v>
      </c>
      <c r="BA671" s="235">
        <v>0</v>
      </c>
    </row>
    <row r="672" spans="1:53" s="243" customFormat="1">
      <c r="A672" s="206"/>
      <c r="B672" s="207" t="s">
        <v>1802</v>
      </c>
      <c r="C672" s="282" t="s">
        <v>1803</v>
      </c>
      <c r="D672" s="241"/>
      <c r="E672" s="241"/>
      <c r="F672" s="235">
        <v>2118219.6779999835</v>
      </c>
      <c r="G672" s="235">
        <v>8794820.3469999991</v>
      </c>
      <c r="H672" s="230">
        <v>-6676600.6690000156</v>
      </c>
      <c r="I672" s="231">
        <v>-0.75915145569488185</v>
      </c>
      <c r="J672" s="242"/>
      <c r="K672" s="235">
        <v>16902700.868000008</v>
      </c>
      <c r="L672" s="235">
        <v>20760754.319999993</v>
      </c>
      <c r="M672" s="230">
        <v>-3858053.4519999847</v>
      </c>
      <c r="N672" s="231">
        <v>-0.18583397272243168</v>
      </c>
      <c r="O672" s="139"/>
      <c r="P672" s="237"/>
      <c r="Q672" s="235">
        <v>16902700.868000008</v>
      </c>
      <c r="R672" s="235">
        <v>20760754.319999993</v>
      </c>
      <c r="S672" s="230">
        <v>-3858053.4519999847</v>
      </c>
      <c r="T672" s="231">
        <v>-0.18583397272243168</v>
      </c>
      <c r="U672" s="237"/>
      <c r="V672" s="235">
        <v>49441693.161999933</v>
      </c>
      <c r="W672" s="235">
        <v>59408158.810999759</v>
      </c>
      <c r="X672" s="230">
        <v>-9966465.6489998251</v>
      </c>
      <c r="Y672" s="225">
        <v>-0.16776257417279994</v>
      </c>
      <c r="AA672" s="239">
        <v>5344079.036000004</v>
      </c>
      <c r="AB672" s="244"/>
      <c r="AC672" s="235">
        <v>10727122.061999993</v>
      </c>
      <c r="AD672" s="235">
        <v>1238811.9109999859</v>
      </c>
      <c r="AE672" s="235">
        <v>8794820.3469999991</v>
      </c>
      <c r="AF672" s="235">
        <v>1539896.5780000077</v>
      </c>
      <c r="AG672" s="235">
        <v>5808422.7059999947</v>
      </c>
      <c r="AH672" s="235">
        <v>152907.78999997536</v>
      </c>
      <c r="AI672" s="235">
        <v>7165946.905999992</v>
      </c>
      <c r="AJ672" s="235">
        <v>3735274.8689999995</v>
      </c>
      <c r="AK672" s="235">
        <v>2752705.7950000078</v>
      </c>
      <c r="AL672" s="235">
        <v>1865484.6799999983</v>
      </c>
      <c r="AM672" s="235">
        <v>7481285.0569999916</v>
      </c>
      <c r="AN672" s="235">
        <v>2037067.9130000235</v>
      </c>
      <c r="AO672" s="244"/>
      <c r="AP672" s="235">
        <v>7138247.3369999994</v>
      </c>
      <c r="AQ672" s="235">
        <v>7646233.8530000066</v>
      </c>
      <c r="AR672" s="235">
        <v>2118219.6779999835</v>
      </c>
      <c r="AS672" s="235">
        <v>-11367821.039999982</v>
      </c>
      <c r="AT672" s="235">
        <v>2512887</v>
      </c>
      <c r="AU672" s="235">
        <v>0</v>
      </c>
      <c r="AV672" s="235">
        <v>0</v>
      </c>
      <c r="AW672" s="235">
        <v>0</v>
      </c>
      <c r="AX672" s="235">
        <v>0</v>
      </c>
      <c r="AY672" s="235">
        <v>0</v>
      </c>
      <c r="AZ672" s="235">
        <v>0</v>
      </c>
      <c r="BA672" s="235">
        <v>0</v>
      </c>
    </row>
    <row r="673" spans="1:53" s="206" customFormat="1">
      <c r="B673" s="207" t="s">
        <v>1804</v>
      </c>
      <c r="C673" s="215" t="s">
        <v>1805</v>
      </c>
      <c r="D673" s="216"/>
      <c r="E673" s="216"/>
      <c r="F673" s="211"/>
      <c r="G673" s="211"/>
      <c r="H673" s="211"/>
      <c r="I673" s="211"/>
      <c r="J673" s="217"/>
      <c r="K673" s="218"/>
      <c r="L673" s="218"/>
      <c r="M673" s="218"/>
      <c r="N673" s="219"/>
      <c r="O673" s="211"/>
      <c r="P673" s="217"/>
      <c r="Q673" s="211"/>
      <c r="R673" s="211"/>
      <c r="S673" s="211"/>
      <c r="T673" s="211"/>
      <c r="U673" s="217"/>
      <c r="V673" s="211"/>
      <c r="W673" s="211"/>
      <c r="X673" s="211"/>
      <c r="Y673" s="211"/>
      <c r="Z673" s="211"/>
      <c r="AA673" s="220"/>
      <c r="AB673" s="221"/>
      <c r="AC673" s="218"/>
      <c r="AD673" s="218"/>
      <c r="AE673" s="218"/>
      <c r="AF673" s="218"/>
      <c r="AG673" s="218"/>
      <c r="AH673" s="218"/>
      <c r="AI673" s="218"/>
      <c r="AJ673" s="218"/>
      <c r="AK673" s="218"/>
      <c r="AL673" s="218"/>
      <c r="AM673" s="218"/>
      <c r="AN673" s="218"/>
      <c r="AO673" s="221"/>
      <c r="AP673" s="218"/>
      <c r="AQ673" s="218"/>
      <c r="AR673" s="218"/>
      <c r="AS673" s="218"/>
      <c r="AT673" s="218"/>
      <c r="AU673" s="218"/>
      <c r="AV673" s="218"/>
      <c r="AW673" s="218"/>
      <c r="AX673" s="218"/>
      <c r="AY673" s="218"/>
      <c r="AZ673" s="218"/>
      <c r="BA673" s="218"/>
    </row>
    <row r="674" spans="1:53" s="243" customFormat="1" ht="0.75" customHeight="1" outlineLevel="2">
      <c r="A674" s="206"/>
      <c r="B674" s="207"/>
      <c r="C674" s="232"/>
      <c r="D674" s="241"/>
      <c r="E674" s="241"/>
      <c r="F674" s="210"/>
      <c r="G674" s="210"/>
      <c r="H674" s="230"/>
      <c r="I674" s="231"/>
      <c r="J674" s="242"/>
      <c r="K674" s="210"/>
      <c r="L674" s="210"/>
      <c r="M674" s="230"/>
      <c r="N674" s="231"/>
      <c r="O674" s="283"/>
      <c r="P674" s="284"/>
      <c r="Q674" s="210"/>
      <c r="R674" s="210"/>
      <c r="S674" s="230"/>
      <c r="T674" s="231"/>
      <c r="U674" s="284"/>
      <c r="V674" s="210"/>
      <c r="W674" s="210"/>
      <c r="X674" s="230"/>
      <c r="Y674" s="225"/>
      <c r="AA674" s="228"/>
      <c r="AB674" s="244"/>
      <c r="AC674" s="210"/>
      <c r="AD674" s="210"/>
      <c r="AE674" s="210"/>
      <c r="AF674" s="210"/>
      <c r="AG674" s="210"/>
      <c r="AH674" s="210"/>
      <c r="AI674" s="210"/>
      <c r="AJ674" s="210"/>
      <c r="AK674" s="210"/>
      <c r="AL674" s="210"/>
      <c r="AM674" s="210"/>
      <c r="AN674" s="210"/>
      <c r="AO674" s="244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</row>
    <row r="675" spans="1:53" s="243" customFormat="1">
      <c r="A675" s="206" t="s">
        <v>1806</v>
      </c>
      <c r="B675" s="206" t="s">
        <v>1807</v>
      </c>
      <c r="C675" s="232" t="s">
        <v>1808</v>
      </c>
      <c r="D675" s="241"/>
      <c r="E675" s="241"/>
      <c r="F675" s="210">
        <v>0</v>
      </c>
      <c r="G675" s="210">
        <v>0</v>
      </c>
      <c r="H675" s="230">
        <v>0</v>
      </c>
      <c r="I675" s="231">
        <v>0</v>
      </c>
      <c r="J675" s="242"/>
      <c r="K675" s="210">
        <v>0</v>
      </c>
      <c r="L675" s="210">
        <v>0</v>
      </c>
      <c r="M675" s="230">
        <v>0</v>
      </c>
      <c r="N675" s="231">
        <v>0</v>
      </c>
      <c r="O675" s="283"/>
      <c r="P675" s="284"/>
      <c r="Q675" s="210">
        <v>0</v>
      </c>
      <c r="R675" s="210">
        <v>0</v>
      </c>
      <c r="S675" s="230">
        <v>0</v>
      </c>
      <c r="T675" s="231">
        <v>0</v>
      </c>
      <c r="U675" s="284"/>
      <c r="V675" s="210">
        <v>0</v>
      </c>
      <c r="W675" s="210">
        <v>0</v>
      </c>
      <c r="X675" s="230">
        <v>0</v>
      </c>
      <c r="Y675" s="225">
        <v>0</v>
      </c>
      <c r="AA675" s="228">
        <v>0</v>
      </c>
      <c r="AB675" s="244"/>
      <c r="AC675" s="210">
        <v>0</v>
      </c>
      <c r="AD675" s="210">
        <v>0</v>
      </c>
      <c r="AE675" s="210">
        <v>0</v>
      </c>
      <c r="AF675" s="210">
        <v>0</v>
      </c>
      <c r="AG675" s="210">
        <v>0</v>
      </c>
      <c r="AH675" s="210">
        <v>0</v>
      </c>
      <c r="AI675" s="210">
        <v>0</v>
      </c>
      <c r="AJ675" s="210">
        <v>0</v>
      </c>
      <c r="AK675" s="210">
        <v>0</v>
      </c>
      <c r="AL675" s="210">
        <v>0</v>
      </c>
      <c r="AM675" s="210">
        <v>0</v>
      </c>
      <c r="AN675" s="210">
        <v>0</v>
      </c>
      <c r="AO675" s="244"/>
      <c r="AP675" s="210">
        <v>0</v>
      </c>
      <c r="AQ675" s="210">
        <v>0</v>
      </c>
      <c r="AR675" s="210">
        <v>0</v>
      </c>
      <c r="AS675" s="210">
        <v>0</v>
      </c>
      <c r="AT675" s="210">
        <v>0</v>
      </c>
      <c r="AU675" s="210">
        <v>0</v>
      </c>
      <c r="AV675" s="210">
        <v>0</v>
      </c>
      <c r="AW675" s="210">
        <v>0</v>
      </c>
      <c r="AX675" s="210">
        <v>0</v>
      </c>
      <c r="AY675" s="210">
        <v>0</v>
      </c>
      <c r="AZ675" s="210">
        <v>0</v>
      </c>
      <c r="BA675" s="210">
        <v>0</v>
      </c>
    </row>
    <row r="676" spans="1:53" s="243" customFormat="1" ht="0.75" customHeight="1" outlineLevel="2">
      <c r="A676" s="206"/>
      <c r="B676" s="207"/>
      <c r="C676" s="232"/>
      <c r="D676" s="241"/>
      <c r="E676" s="241"/>
      <c r="F676" s="210"/>
      <c r="G676" s="210"/>
      <c r="H676" s="230"/>
      <c r="I676" s="231"/>
      <c r="J676" s="242"/>
      <c r="K676" s="210"/>
      <c r="L676" s="210"/>
      <c r="M676" s="230"/>
      <c r="N676" s="231"/>
      <c r="O676" s="283"/>
      <c r="P676" s="284"/>
      <c r="Q676" s="210"/>
      <c r="R676" s="210"/>
      <c r="S676" s="230"/>
      <c r="T676" s="231"/>
      <c r="U676" s="284"/>
      <c r="V676" s="210"/>
      <c r="W676" s="210"/>
      <c r="X676" s="230"/>
      <c r="Y676" s="225"/>
      <c r="AA676" s="228"/>
      <c r="AB676" s="244"/>
      <c r="AC676" s="210"/>
      <c r="AD676" s="210"/>
      <c r="AE676" s="210"/>
      <c r="AF676" s="210"/>
      <c r="AG676" s="210"/>
      <c r="AH676" s="210"/>
      <c r="AI676" s="210"/>
      <c r="AJ676" s="210"/>
      <c r="AK676" s="210"/>
      <c r="AL676" s="210"/>
      <c r="AM676" s="210"/>
      <c r="AN676" s="210"/>
      <c r="AO676" s="244"/>
      <c r="AP676" s="210"/>
      <c r="AQ676" s="210"/>
      <c r="AR676" s="210"/>
      <c r="AS676" s="210"/>
      <c r="AT676" s="210"/>
      <c r="AU676" s="210"/>
      <c r="AV676" s="210"/>
      <c r="AW676" s="210"/>
      <c r="AX676" s="210"/>
      <c r="AY676" s="210"/>
      <c r="AZ676" s="210"/>
      <c r="BA676" s="210"/>
    </row>
    <row r="677" spans="1:53" s="272" customFormat="1">
      <c r="A677" s="297" t="s">
        <v>1809</v>
      </c>
      <c r="B677" s="207" t="s">
        <v>1810</v>
      </c>
      <c r="C677" s="263" t="s">
        <v>1811</v>
      </c>
      <c r="D677" s="264"/>
      <c r="E677" s="264"/>
      <c r="F677" s="298">
        <v>0</v>
      </c>
      <c r="G677" s="298">
        <v>0</v>
      </c>
      <c r="H677" s="266">
        <v>0</v>
      </c>
      <c r="I677" s="267">
        <v>0</v>
      </c>
      <c r="J677" s="268"/>
      <c r="K677" s="298">
        <v>0</v>
      </c>
      <c r="L677" s="298">
        <v>0</v>
      </c>
      <c r="M677" s="266">
        <v>0</v>
      </c>
      <c r="N677" s="267">
        <v>0</v>
      </c>
      <c r="O677" s="299"/>
      <c r="P677" s="300"/>
      <c r="Q677" s="298">
        <v>0</v>
      </c>
      <c r="R677" s="298">
        <v>0</v>
      </c>
      <c r="S677" s="266">
        <v>0</v>
      </c>
      <c r="T677" s="267">
        <v>0</v>
      </c>
      <c r="U677" s="300"/>
      <c r="V677" s="298">
        <v>0</v>
      </c>
      <c r="W677" s="298">
        <v>0</v>
      </c>
      <c r="X677" s="266">
        <v>0</v>
      </c>
      <c r="Y677" s="271">
        <v>0</v>
      </c>
      <c r="AA677" s="301">
        <v>0</v>
      </c>
      <c r="AB677" s="274"/>
      <c r="AC677" s="298">
        <v>0</v>
      </c>
      <c r="AD677" s="298">
        <v>0</v>
      </c>
      <c r="AE677" s="298">
        <v>0</v>
      </c>
      <c r="AF677" s="298">
        <v>0</v>
      </c>
      <c r="AG677" s="298">
        <v>0</v>
      </c>
      <c r="AH677" s="298">
        <v>0</v>
      </c>
      <c r="AI677" s="298">
        <v>0</v>
      </c>
      <c r="AJ677" s="298">
        <v>0</v>
      </c>
      <c r="AK677" s="298">
        <v>0</v>
      </c>
      <c r="AL677" s="298">
        <v>0</v>
      </c>
      <c r="AM677" s="298">
        <v>0</v>
      </c>
      <c r="AN677" s="298">
        <v>0</v>
      </c>
      <c r="AO677" s="274"/>
      <c r="AP677" s="298">
        <v>0</v>
      </c>
      <c r="AQ677" s="298">
        <v>0</v>
      </c>
      <c r="AR677" s="298">
        <v>0</v>
      </c>
      <c r="AS677" s="298">
        <v>0</v>
      </c>
      <c r="AT677" s="298">
        <v>0</v>
      </c>
      <c r="AU677" s="298">
        <v>0</v>
      </c>
      <c r="AV677" s="298">
        <v>0</v>
      </c>
      <c r="AW677" s="298">
        <v>0</v>
      </c>
      <c r="AX677" s="298">
        <v>0</v>
      </c>
      <c r="AY677" s="298">
        <v>0</v>
      </c>
      <c r="AZ677" s="298">
        <v>0</v>
      </c>
      <c r="BA677" s="298">
        <v>0</v>
      </c>
    </row>
    <row r="678" spans="1:53" s="243" customFormat="1" ht="0.75" customHeight="1" outlineLevel="2">
      <c r="A678" s="206"/>
      <c r="B678" s="207"/>
      <c r="C678" s="232"/>
      <c r="D678" s="241"/>
      <c r="E678" s="241"/>
      <c r="F678" s="210"/>
      <c r="G678" s="210"/>
      <c r="H678" s="230"/>
      <c r="I678" s="231"/>
      <c r="J678" s="242"/>
      <c r="K678" s="210"/>
      <c r="L678" s="210"/>
      <c r="M678" s="230"/>
      <c r="N678" s="231"/>
      <c r="O678" s="283"/>
      <c r="P678" s="284"/>
      <c r="Q678" s="210"/>
      <c r="R678" s="210"/>
      <c r="S678" s="230"/>
      <c r="T678" s="231"/>
      <c r="U678" s="284"/>
      <c r="V678" s="210"/>
      <c r="W678" s="210"/>
      <c r="X678" s="230"/>
      <c r="Y678" s="225"/>
      <c r="AA678" s="228"/>
      <c r="AB678" s="244"/>
      <c r="AC678" s="210"/>
      <c r="AD678" s="210"/>
      <c r="AE678" s="210"/>
      <c r="AF678" s="210"/>
      <c r="AG678" s="210"/>
      <c r="AH678" s="210"/>
      <c r="AI678" s="210"/>
      <c r="AJ678" s="210"/>
      <c r="AK678" s="210"/>
      <c r="AL678" s="210"/>
      <c r="AM678" s="210"/>
      <c r="AN678" s="210"/>
      <c r="AO678" s="244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  <c r="BA678" s="210"/>
    </row>
    <row r="679" spans="1:53" s="243" customFormat="1">
      <c r="A679" s="206"/>
      <c r="B679" s="207" t="s">
        <v>1812</v>
      </c>
      <c r="C679" s="275" t="s">
        <v>1813</v>
      </c>
      <c r="D679" s="276"/>
      <c r="E679" s="276"/>
      <c r="F679" s="277">
        <v>0</v>
      </c>
      <c r="G679" s="277">
        <v>0</v>
      </c>
      <c r="H679" s="278">
        <v>0</v>
      </c>
      <c r="I679" s="279">
        <v>0</v>
      </c>
      <c r="J679" s="242"/>
      <c r="K679" s="277">
        <v>0</v>
      </c>
      <c r="L679" s="277">
        <v>0</v>
      </c>
      <c r="M679" s="278">
        <v>0</v>
      </c>
      <c r="N679" s="279">
        <v>0</v>
      </c>
      <c r="O679" s="176"/>
      <c r="P679" s="262"/>
      <c r="Q679" s="277">
        <v>0</v>
      </c>
      <c r="R679" s="277">
        <v>0</v>
      </c>
      <c r="S679" s="278">
        <v>0</v>
      </c>
      <c r="T679" s="279">
        <v>0</v>
      </c>
      <c r="U679" s="262"/>
      <c r="V679" s="277">
        <v>0</v>
      </c>
      <c r="W679" s="277">
        <v>0</v>
      </c>
      <c r="X679" s="278">
        <v>0</v>
      </c>
      <c r="Y679" s="280">
        <v>0</v>
      </c>
      <c r="AA679" s="281">
        <v>0</v>
      </c>
      <c r="AB679" s="244"/>
      <c r="AC679" s="277">
        <v>0</v>
      </c>
      <c r="AD679" s="277">
        <v>0</v>
      </c>
      <c r="AE679" s="277">
        <v>0</v>
      </c>
      <c r="AF679" s="277">
        <v>0</v>
      </c>
      <c r="AG679" s="277">
        <v>0</v>
      </c>
      <c r="AH679" s="277">
        <v>0</v>
      </c>
      <c r="AI679" s="277">
        <v>0</v>
      </c>
      <c r="AJ679" s="277">
        <v>0</v>
      </c>
      <c r="AK679" s="277">
        <v>0</v>
      </c>
      <c r="AL679" s="277">
        <v>0</v>
      </c>
      <c r="AM679" s="277">
        <v>0</v>
      </c>
      <c r="AN679" s="277">
        <v>0</v>
      </c>
      <c r="AO679" s="244"/>
      <c r="AP679" s="277">
        <v>0</v>
      </c>
      <c r="AQ679" s="277">
        <v>0</v>
      </c>
      <c r="AR679" s="277">
        <v>0</v>
      </c>
      <c r="AS679" s="277">
        <v>0</v>
      </c>
      <c r="AT679" s="277">
        <v>0</v>
      </c>
      <c r="AU679" s="277">
        <v>0</v>
      </c>
      <c r="AV679" s="277">
        <v>0</v>
      </c>
      <c r="AW679" s="277">
        <v>0</v>
      </c>
      <c r="AX679" s="277">
        <v>0</v>
      </c>
      <c r="AY679" s="277">
        <v>0</v>
      </c>
      <c r="AZ679" s="277">
        <v>0</v>
      </c>
      <c r="BA679" s="277">
        <v>0</v>
      </c>
    </row>
    <row r="680" spans="1:53" s="243" customFormat="1" ht="0.75" customHeight="1" outlineLevel="2">
      <c r="A680" s="206"/>
      <c r="B680" s="207"/>
      <c r="C680" s="233"/>
      <c r="D680" s="241"/>
      <c r="E680" s="241"/>
      <c r="F680" s="235"/>
      <c r="G680" s="235"/>
      <c r="H680" s="230"/>
      <c r="I680" s="231"/>
      <c r="J680" s="242"/>
      <c r="K680" s="235"/>
      <c r="L680" s="235"/>
      <c r="M680" s="230"/>
      <c r="N680" s="231"/>
      <c r="O680" s="283"/>
      <c r="P680" s="284"/>
      <c r="Q680" s="235"/>
      <c r="R680" s="235"/>
      <c r="S680" s="230"/>
      <c r="T680" s="231"/>
      <c r="U680" s="284"/>
      <c r="V680" s="235"/>
      <c r="W680" s="235"/>
      <c r="X680" s="230"/>
      <c r="Y680" s="225"/>
      <c r="AA680" s="239"/>
      <c r="AB680" s="244"/>
      <c r="AC680" s="235"/>
      <c r="AD680" s="235"/>
      <c r="AE680" s="235"/>
      <c r="AF680" s="235"/>
      <c r="AG680" s="235"/>
      <c r="AH680" s="235"/>
      <c r="AI680" s="235"/>
      <c r="AJ680" s="235"/>
      <c r="AK680" s="235"/>
      <c r="AL680" s="235"/>
      <c r="AM680" s="235"/>
      <c r="AN680" s="235"/>
      <c r="AO680" s="244"/>
      <c r="AP680" s="235"/>
      <c r="AQ680" s="235"/>
      <c r="AR680" s="235"/>
      <c r="AS680" s="235"/>
      <c r="AT680" s="235"/>
      <c r="AU680" s="235"/>
      <c r="AV680" s="235"/>
      <c r="AW680" s="235"/>
      <c r="AX680" s="235"/>
      <c r="AY680" s="235"/>
      <c r="AZ680" s="235"/>
      <c r="BA680" s="235"/>
    </row>
    <row r="681" spans="1:53" s="243" customFormat="1">
      <c r="A681" s="206" t="s">
        <v>1814</v>
      </c>
      <c r="B681" s="207" t="s">
        <v>1815</v>
      </c>
      <c r="C681" s="302" t="s">
        <v>1816</v>
      </c>
      <c r="D681" s="264"/>
      <c r="E681" s="264"/>
      <c r="F681" s="265">
        <v>0</v>
      </c>
      <c r="G681" s="265">
        <v>0</v>
      </c>
      <c r="H681" s="266">
        <v>0</v>
      </c>
      <c r="I681" s="267">
        <v>0</v>
      </c>
      <c r="J681" s="268"/>
      <c r="K681" s="265">
        <v>0</v>
      </c>
      <c r="L681" s="265">
        <v>0</v>
      </c>
      <c r="M681" s="266">
        <v>0</v>
      </c>
      <c r="N681" s="267">
        <v>0</v>
      </c>
      <c r="O681" s="299"/>
      <c r="P681" s="300"/>
      <c r="Q681" s="265">
        <v>0</v>
      </c>
      <c r="R681" s="265">
        <v>0</v>
      </c>
      <c r="S681" s="266">
        <v>0</v>
      </c>
      <c r="T681" s="267">
        <v>0</v>
      </c>
      <c r="U681" s="300"/>
      <c r="V681" s="265">
        <v>0</v>
      </c>
      <c r="W681" s="265">
        <v>0</v>
      </c>
      <c r="X681" s="266">
        <v>0</v>
      </c>
      <c r="Y681" s="271">
        <v>0</v>
      </c>
      <c r="Z681" s="272"/>
      <c r="AA681" s="273">
        <v>0</v>
      </c>
      <c r="AB681" s="274"/>
      <c r="AC681" s="265">
        <v>0</v>
      </c>
      <c r="AD681" s="265">
        <v>0</v>
      </c>
      <c r="AE681" s="265">
        <v>0</v>
      </c>
      <c r="AF681" s="265">
        <v>0</v>
      </c>
      <c r="AG681" s="265">
        <v>0</v>
      </c>
      <c r="AH681" s="265">
        <v>0</v>
      </c>
      <c r="AI681" s="265">
        <v>0</v>
      </c>
      <c r="AJ681" s="265">
        <v>0</v>
      </c>
      <c r="AK681" s="265">
        <v>0</v>
      </c>
      <c r="AL681" s="265">
        <v>0</v>
      </c>
      <c r="AM681" s="265">
        <v>0</v>
      </c>
      <c r="AN681" s="265">
        <v>0</v>
      </c>
      <c r="AO681" s="274"/>
      <c r="AP681" s="265">
        <v>0</v>
      </c>
      <c r="AQ681" s="265">
        <v>0</v>
      </c>
      <c r="AR681" s="265">
        <v>0</v>
      </c>
      <c r="AS681" s="265">
        <v>0</v>
      </c>
      <c r="AT681" s="265">
        <v>0</v>
      </c>
      <c r="AU681" s="265">
        <v>0</v>
      </c>
      <c r="AV681" s="265">
        <v>0</v>
      </c>
      <c r="AW681" s="265">
        <v>0</v>
      </c>
      <c r="AX681" s="265">
        <v>0</v>
      </c>
      <c r="AY681" s="265">
        <v>0</v>
      </c>
      <c r="AZ681" s="265">
        <v>0</v>
      </c>
      <c r="BA681" s="265">
        <v>0</v>
      </c>
    </row>
    <row r="682" spans="1:53" s="243" customFormat="1" ht="0.75" customHeight="1" outlineLevel="2">
      <c r="A682" s="206"/>
      <c r="B682" s="207"/>
      <c r="C682" s="303"/>
      <c r="D682" s="241"/>
      <c r="E682" s="241"/>
      <c r="F682" s="235"/>
      <c r="G682" s="235"/>
      <c r="H682" s="230"/>
      <c r="I682" s="231"/>
      <c r="J682" s="242"/>
      <c r="K682" s="235"/>
      <c r="L682" s="235"/>
      <c r="M682" s="230"/>
      <c r="N682" s="231"/>
      <c r="O682" s="283"/>
      <c r="P682" s="284"/>
      <c r="Q682" s="235"/>
      <c r="R682" s="235"/>
      <c r="S682" s="230"/>
      <c r="T682" s="231"/>
      <c r="U682" s="284"/>
      <c r="V682" s="235"/>
      <c r="W682" s="235"/>
      <c r="X682" s="230"/>
      <c r="Y682" s="225"/>
      <c r="AA682" s="239"/>
      <c r="AB682" s="244"/>
      <c r="AC682" s="235"/>
      <c r="AD682" s="235"/>
      <c r="AE682" s="235"/>
      <c r="AF682" s="235"/>
      <c r="AG682" s="235"/>
      <c r="AH682" s="235"/>
      <c r="AI682" s="235"/>
      <c r="AJ682" s="235"/>
      <c r="AK682" s="235"/>
      <c r="AL682" s="235"/>
      <c r="AM682" s="235"/>
      <c r="AN682" s="235"/>
      <c r="AO682" s="244"/>
      <c r="AP682" s="235"/>
      <c r="AQ682" s="235"/>
      <c r="AR682" s="235"/>
      <c r="AS682" s="235"/>
      <c r="AT682" s="235"/>
      <c r="AU682" s="235"/>
      <c r="AV682" s="235"/>
      <c r="AW682" s="235"/>
      <c r="AX682" s="235"/>
      <c r="AY682" s="235"/>
      <c r="AZ682" s="235"/>
      <c r="BA682" s="235"/>
    </row>
    <row r="683" spans="1:53" s="243" customFormat="1">
      <c r="A683" s="206"/>
      <c r="B683" s="207" t="s">
        <v>1817</v>
      </c>
      <c r="C683" s="282" t="s">
        <v>1818</v>
      </c>
      <c r="D683" s="276"/>
      <c r="E683" s="276"/>
      <c r="F683" s="277">
        <v>0</v>
      </c>
      <c r="G683" s="277">
        <v>0</v>
      </c>
      <c r="H683" s="278">
        <v>0</v>
      </c>
      <c r="I683" s="279">
        <v>0</v>
      </c>
      <c r="J683" s="242"/>
      <c r="K683" s="277">
        <v>0</v>
      </c>
      <c r="L683" s="277">
        <v>0</v>
      </c>
      <c r="M683" s="278">
        <v>0</v>
      </c>
      <c r="N683" s="279">
        <v>0</v>
      </c>
      <c r="O683" s="176"/>
      <c r="P683" s="262"/>
      <c r="Q683" s="277">
        <v>0</v>
      </c>
      <c r="R683" s="277">
        <v>0</v>
      </c>
      <c r="S683" s="278">
        <v>0</v>
      </c>
      <c r="T683" s="279">
        <v>0</v>
      </c>
      <c r="U683" s="262"/>
      <c r="V683" s="277">
        <v>0</v>
      </c>
      <c r="W683" s="277">
        <v>0</v>
      </c>
      <c r="X683" s="278">
        <v>0</v>
      </c>
      <c r="Y683" s="280">
        <v>0</v>
      </c>
      <c r="AA683" s="281">
        <v>0</v>
      </c>
      <c r="AB683" s="244"/>
      <c r="AC683" s="277">
        <v>0</v>
      </c>
      <c r="AD683" s="277">
        <v>0</v>
      </c>
      <c r="AE683" s="277">
        <v>0</v>
      </c>
      <c r="AF683" s="277">
        <v>0</v>
      </c>
      <c r="AG683" s="277">
        <v>0</v>
      </c>
      <c r="AH683" s="277">
        <v>0</v>
      </c>
      <c r="AI683" s="277">
        <v>0</v>
      </c>
      <c r="AJ683" s="277">
        <v>0</v>
      </c>
      <c r="AK683" s="277">
        <v>0</v>
      </c>
      <c r="AL683" s="277">
        <v>0</v>
      </c>
      <c r="AM683" s="277">
        <v>0</v>
      </c>
      <c r="AN683" s="277">
        <v>0</v>
      </c>
      <c r="AO683" s="244"/>
      <c r="AP683" s="277">
        <v>0</v>
      </c>
      <c r="AQ683" s="277">
        <v>0</v>
      </c>
      <c r="AR683" s="277">
        <v>0</v>
      </c>
      <c r="AS683" s="277">
        <v>0</v>
      </c>
      <c r="AT683" s="277">
        <v>0</v>
      </c>
      <c r="AU683" s="277">
        <v>0</v>
      </c>
      <c r="AV683" s="277">
        <v>0</v>
      </c>
      <c r="AW683" s="277">
        <v>0</v>
      </c>
      <c r="AX683" s="277">
        <v>0</v>
      </c>
      <c r="AY683" s="277">
        <v>0</v>
      </c>
      <c r="AZ683" s="277">
        <v>0</v>
      </c>
      <c r="BA683" s="277">
        <v>0</v>
      </c>
    </row>
    <row r="684" spans="1:53" s="243" customFormat="1">
      <c r="A684" s="304"/>
      <c r="B684" s="207" t="s">
        <v>1819</v>
      </c>
      <c r="C684" s="305" t="s">
        <v>1820</v>
      </c>
      <c r="D684" s="276"/>
      <c r="E684" s="276"/>
      <c r="F684" s="277">
        <v>2118219.6779999835</v>
      </c>
      <c r="G684" s="277">
        <v>8794820.3469999991</v>
      </c>
      <c r="H684" s="278">
        <v>-6676600.6690000156</v>
      </c>
      <c r="I684" s="279">
        <v>-0.75915145569488185</v>
      </c>
      <c r="J684" s="242"/>
      <c r="K684" s="277">
        <v>16902700.868000008</v>
      </c>
      <c r="L684" s="277">
        <v>20760754.319999993</v>
      </c>
      <c r="M684" s="278">
        <v>-3858053.4519999847</v>
      </c>
      <c r="N684" s="279">
        <v>-0.18583397272243168</v>
      </c>
      <c r="O684" s="176"/>
      <c r="P684" s="262"/>
      <c r="Q684" s="277">
        <v>16902700.868000008</v>
      </c>
      <c r="R684" s="277">
        <v>20760754.319999993</v>
      </c>
      <c r="S684" s="278">
        <v>-3858053.4519999847</v>
      </c>
      <c r="T684" s="279">
        <v>-0.18583397272243168</v>
      </c>
      <c r="U684" s="262"/>
      <c r="V684" s="277">
        <v>49441693.161999933</v>
      </c>
      <c r="W684" s="277">
        <v>59408158.810999759</v>
      </c>
      <c r="X684" s="278">
        <v>-9966465.6489998251</v>
      </c>
      <c r="Y684" s="280">
        <v>-0.16776257417279994</v>
      </c>
      <c r="AA684" s="281">
        <v>5344079.036000004</v>
      </c>
      <c r="AB684" s="244"/>
      <c r="AC684" s="277">
        <v>10727122.061999993</v>
      </c>
      <c r="AD684" s="277">
        <v>1238811.9109999859</v>
      </c>
      <c r="AE684" s="277">
        <v>8794820.3469999991</v>
      </c>
      <c r="AF684" s="277">
        <v>1539896.5780000077</v>
      </c>
      <c r="AG684" s="277">
        <v>5808422.7059999947</v>
      </c>
      <c r="AH684" s="277">
        <v>152907.78999997536</v>
      </c>
      <c r="AI684" s="277">
        <v>7165946.905999992</v>
      </c>
      <c r="AJ684" s="277">
        <v>3735274.8689999995</v>
      </c>
      <c r="AK684" s="277">
        <v>2752705.7950000078</v>
      </c>
      <c r="AL684" s="277">
        <v>1865484.6799999983</v>
      </c>
      <c r="AM684" s="277">
        <v>7481285.0569999916</v>
      </c>
      <c r="AN684" s="277">
        <v>2037067.9130000235</v>
      </c>
      <c r="AO684" s="244"/>
      <c r="AP684" s="277">
        <v>7138247.3369999994</v>
      </c>
      <c r="AQ684" s="277">
        <v>7646233.8530000066</v>
      </c>
      <c r="AR684" s="277">
        <v>2118219.6779999835</v>
      </c>
      <c r="AS684" s="277">
        <v>-11367821.039999982</v>
      </c>
      <c r="AT684" s="277">
        <v>2512887</v>
      </c>
      <c r="AU684" s="277">
        <v>0</v>
      </c>
      <c r="AV684" s="277">
        <v>0</v>
      </c>
      <c r="AW684" s="277">
        <v>0</v>
      </c>
      <c r="AX684" s="277">
        <v>0</v>
      </c>
      <c r="AY684" s="277">
        <v>0</v>
      </c>
      <c r="AZ684" s="277">
        <v>0</v>
      </c>
      <c r="BA684" s="277">
        <v>0</v>
      </c>
    </row>
    <row r="685" spans="1:53" s="304" customFormat="1">
      <c r="D685" s="241"/>
      <c r="E685" s="241"/>
      <c r="F685" s="306"/>
      <c r="G685" s="306"/>
      <c r="H685" s="278"/>
      <c r="I685" s="279"/>
      <c r="J685" s="307"/>
      <c r="K685" s="306"/>
      <c r="L685" s="306"/>
      <c r="M685" s="278"/>
      <c r="N685" s="279"/>
      <c r="O685" s="283"/>
      <c r="P685" s="284"/>
      <c r="Q685" s="306"/>
      <c r="R685" s="306"/>
      <c r="S685" s="278"/>
      <c r="T685" s="279"/>
      <c r="U685" s="284"/>
      <c r="V685" s="306"/>
      <c r="W685" s="306"/>
      <c r="X685" s="278"/>
      <c r="Y685" s="280"/>
      <c r="AA685" s="308"/>
      <c r="AB685" s="229"/>
      <c r="AC685" s="306"/>
      <c r="AD685" s="306"/>
      <c r="AE685" s="306"/>
      <c r="AF685" s="306"/>
      <c r="AG685" s="306"/>
      <c r="AH685" s="306"/>
      <c r="AI685" s="306"/>
      <c r="AJ685" s="306"/>
      <c r="AK685" s="306"/>
      <c r="AL685" s="306"/>
      <c r="AM685" s="306"/>
      <c r="AN685" s="306"/>
      <c r="AO685" s="229"/>
      <c r="AP685" s="306"/>
      <c r="AQ685" s="306"/>
      <c r="AR685" s="306"/>
      <c r="AS685" s="306"/>
      <c r="AT685" s="306"/>
      <c r="AU685" s="306"/>
      <c r="AV685" s="306"/>
      <c r="AW685" s="306"/>
      <c r="AX685" s="306"/>
      <c r="AY685" s="306"/>
      <c r="AZ685" s="306"/>
      <c r="BA685" s="306"/>
    </row>
    <row r="686" spans="1:53" s="304" customFormat="1">
      <c r="A686" s="304" t="s">
        <v>112</v>
      </c>
      <c r="D686" s="241"/>
      <c r="E686" s="241"/>
      <c r="F686" s="306"/>
      <c r="G686" s="306"/>
      <c r="H686" s="278"/>
      <c r="I686" s="279"/>
      <c r="J686" s="307"/>
      <c r="K686" s="306"/>
      <c r="L686" s="306"/>
      <c r="M686" s="278"/>
      <c r="N686" s="279"/>
      <c r="O686" s="283"/>
      <c r="P686" s="284"/>
      <c r="Q686" s="306"/>
      <c r="R686" s="306"/>
      <c r="S686" s="278"/>
      <c r="T686" s="279"/>
      <c r="U686" s="284"/>
      <c r="V686" s="306"/>
      <c r="W686" s="306"/>
      <c r="X686" s="278"/>
      <c r="Y686" s="280"/>
      <c r="AA686" s="308"/>
      <c r="AB686" s="229"/>
      <c r="AC686" s="306"/>
      <c r="AD686" s="306"/>
      <c r="AE686" s="306"/>
      <c r="AF686" s="306"/>
      <c r="AG686" s="306"/>
      <c r="AH686" s="306"/>
      <c r="AI686" s="306"/>
      <c r="AJ686" s="306"/>
      <c r="AK686" s="306"/>
      <c r="AL686" s="306"/>
      <c r="AM686" s="306"/>
      <c r="AN686" s="306"/>
      <c r="AO686" s="229"/>
      <c r="AP686" s="306"/>
      <c r="AQ686" s="306"/>
      <c r="AR686" s="306"/>
      <c r="AS686" s="306"/>
      <c r="AT686" s="306"/>
      <c r="AU686" s="306"/>
      <c r="AV686" s="306"/>
      <c r="AW686" s="306"/>
      <c r="AX686" s="306"/>
      <c r="AY686" s="306"/>
      <c r="AZ686" s="306"/>
      <c r="BA686" s="306"/>
    </row>
    <row r="687" spans="1:53" s="309" customFormat="1" outlineLevel="1">
      <c r="A687" s="243" t="s">
        <v>1821</v>
      </c>
      <c r="C687" s="309" t="s">
        <v>1822</v>
      </c>
      <c r="D687" s="276"/>
      <c r="E687" s="276"/>
      <c r="F687" s="306">
        <v>-2118219.6779999919</v>
      </c>
      <c r="G687" s="306">
        <v>-8794820.3470000103</v>
      </c>
      <c r="H687" s="278"/>
      <c r="I687" s="279"/>
      <c r="J687" s="310"/>
      <c r="K687" s="306">
        <v>-16902700.867999993</v>
      </c>
      <c r="L687" s="306">
        <v>-20760754.319999926</v>
      </c>
      <c r="M687" s="278"/>
      <c r="N687" s="279"/>
      <c r="O687" s="283"/>
      <c r="P687" s="284"/>
      <c r="Q687" s="306">
        <v>-16902700.867999993</v>
      </c>
      <c r="R687" s="306">
        <v>-20760754.319999926</v>
      </c>
      <c r="S687" s="278"/>
      <c r="T687" s="279"/>
      <c r="U687" s="284"/>
      <c r="V687" s="306">
        <v>-49441693.161999807</v>
      </c>
      <c r="W687" s="306">
        <v>-59408158.811000101</v>
      </c>
      <c r="X687" s="278"/>
      <c r="Y687" s="280"/>
      <c r="AA687" s="308">
        <v>-5344079.0359999957</v>
      </c>
      <c r="AB687" s="244"/>
      <c r="AC687" s="306">
        <v>-10727122.061999993</v>
      </c>
      <c r="AD687" s="306">
        <v>-1238811.910999994</v>
      </c>
      <c r="AE687" s="306">
        <v>-8794820.3470000103</v>
      </c>
      <c r="AF687" s="306">
        <v>-1539896.5779999977</v>
      </c>
      <c r="AG687" s="306">
        <v>-5808422.706000004</v>
      </c>
      <c r="AH687" s="306">
        <v>-152907.79000000213</v>
      </c>
      <c r="AI687" s="306">
        <v>-7165946.9060000041</v>
      </c>
      <c r="AJ687" s="306">
        <v>-3735274.8690000144</v>
      </c>
      <c r="AK687" s="306">
        <v>-2752705.7949999911</v>
      </c>
      <c r="AL687" s="306">
        <v>-1865484.6800000137</v>
      </c>
      <c r="AM687" s="306">
        <v>-7481285.0569999861</v>
      </c>
      <c r="AN687" s="306">
        <v>-2037067.9130000116</v>
      </c>
      <c r="AO687" s="244"/>
      <c r="AP687" s="306">
        <v>-7138247.3370000031</v>
      </c>
      <c r="AQ687" s="306">
        <v>-7646233.8529999927</v>
      </c>
      <c r="AR687" s="306">
        <v>-2118219.6779999919</v>
      </c>
      <c r="AS687" s="306">
        <v>11367821.039999997</v>
      </c>
      <c r="AT687" s="306">
        <v>-2512887</v>
      </c>
      <c r="AU687" s="306">
        <v>0</v>
      </c>
      <c r="AV687" s="306">
        <v>0</v>
      </c>
      <c r="AW687" s="306">
        <v>0</v>
      </c>
      <c r="AX687" s="306">
        <v>0</v>
      </c>
      <c r="AY687" s="306">
        <v>0</v>
      </c>
      <c r="AZ687" s="306">
        <v>0</v>
      </c>
      <c r="BA687" s="306">
        <v>0</v>
      </c>
    </row>
    <row r="688" spans="1:53" s="304" customFormat="1">
      <c r="C688" s="304" t="s">
        <v>1823</v>
      </c>
      <c r="D688" s="241"/>
      <c r="E688" s="241"/>
      <c r="F688" s="311">
        <v>-8.3819031715393066E-9</v>
      </c>
      <c r="G688" s="311">
        <v>0</v>
      </c>
      <c r="H688" s="278"/>
      <c r="I688" s="279"/>
      <c r="J688" s="307"/>
      <c r="K688" s="311">
        <v>0</v>
      </c>
      <c r="L688" s="311">
        <v>6.7055225372314453E-8</v>
      </c>
      <c r="M688" s="278"/>
      <c r="N688" s="279"/>
      <c r="O688" s="283"/>
      <c r="P688" s="284"/>
      <c r="Q688" s="311">
        <v>0</v>
      </c>
      <c r="R688" s="311">
        <v>6.7055225372314453E-8</v>
      </c>
      <c r="S688" s="278"/>
      <c r="T688" s="279"/>
      <c r="U688" s="284"/>
      <c r="V688" s="311">
        <v>1.2665987014770508E-7</v>
      </c>
      <c r="W688" s="311">
        <v>-3.4272670745849609E-7</v>
      </c>
      <c r="X688" s="278"/>
      <c r="Y688" s="280"/>
      <c r="AA688" s="312">
        <v>8.3819031715393066E-9</v>
      </c>
      <c r="AB688" s="229"/>
      <c r="AC688" s="311">
        <v>0</v>
      </c>
      <c r="AD688" s="311">
        <v>-8.149072527885437E-9</v>
      </c>
      <c r="AE688" s="311">
        <v>0</v>
      </c>
      <c r="AF688" s="311">
        <v>1.0011717677116394E-8</v>
      </c>
      <c r="AG688" s="311">
        <v>-9.3132257461547852E-9</v>
      </c>
      <c r="AH688" s="311">
        <v>-2.6775524020195007E-8</v>
      </c>
      <c r="AI688" s="311">
        <v>-1.2107193470001221E-8</v>
      </c>
      <c r="AJ688" s="311">
        <v>-1.4901161193847656E-8</v>
      </c>
      <c r="AK688" s="311">
        <v>1.6763806343078613E-8</v>
      </c>
      <c r="AL688" s="311">
        <v>-1.5366822481155396E-8</v>
      </c>
      <c r="AM688" s="311">
        <v>0</v>
      </c>
      <c r="AN688" s="311">
        <v>1.1874362826347351E-8</v>
      </c>
      <c r="AO688" s="229"/>
      <c r="AP688" s="311">
        <v>0</v>
      </c>
      <c r="AQ688" s="311">
        <v>1.3969838619232178E-8</v>
      </c>
      <c r="AR688" s="311">
        <v>-8.3819031715393066E-9</v>
      </c>
      <c r="AS688" s="311">
        <v>1.4901161193847656E-8</v>
      </c>
      <c r="AT688" s="311">
        <v>0</v>
      </c>
      <c r="AU688" s="311">
        <v>0</v>
      </c>
      <c r="AV688" s="311">
        <v>0</v>
      </c>
      <c r="AW688" s="311">
        <v>0</v>
      </c>
      <c r="AX688" s="311">
        <v>0</v>
      </c>
      <c r="AY688" s="311">
        <v>0</v>
      </c>
      <c r="AZ688" s="311">
        <v>0</v>
      </c>
      <c r="BA688" s="311">
        <v>0</v>
      </c>
    </row>
    <row r="689" spans="1:53" s="304" customFormat="1">
      <c r="D689" s="209"/>
      <c r="E689" s="306"/>
      <c r="F689" s="313"/>
      <c r="G689" s="313"/>
      <c r="H689" s="313"/>
      <c r="I689" s="306"/>
      <c r="J689" s="314"/>
      <c r="K689" s="313"/>
      <c r="L689" s="313"/>
      <c r="M689" s="313"/>
      <c r="N689" s="306"/>
      <c r="O689" s="315"/>
      <c r="P689" s="314"/>
      <c r="Q689" s="313"/>
      <c r="R689" s="313"/>
      <c r="S689" s="313"/>
      <c r="T689" s="306"/>
      <c r="U689" s="314"/>
      <c r="V689" s="313"/>
      <c r="W689" s="313"/>
      <c r="X689" s="313"/>
      <c r="Y689" s="306"/>
      <c r="Z689" s="306"/>
      <c r="AA689" s="316"/>
      <c r="AB689" s="214"/>
      <c r="AC689" s="317"/>
      <c r="AD689" s="317"/>
      <c r="AE689" s="317"/>
      <c r="AF689" s="317"/>
      <c r="AG689" s="317"/>
      <c r="AH689" s="317"/>
      <c r="AI689" s="317"/>
      <c r="AJ689" s="317"/>
      <c r="AK689" s="317"/>
      <c r="AL689" s="317"/>
      <c r="AM689" s="317"/>
      <c r="AN689" s="317"/>
      <c r="AO689" s="214"/>
      <c r="AP689" s="317"/>
      <c r="AQ689" s="317"/>
      <c r="AR689" s="317"/>
      <c r="AS689" s="317"/>
      <c r="AT689" s="317"/>
      <c r="AU689" s="317"/>
      <c r="AV689" s="317"/>
      <c r="AW689" s="317"/>
      <c r="AX689" s="317"/>
      <c r="AY689" s="317"/>
      <c r="AZ689" s="317"/>
      <c r="BA689" s="317"/>
    </row>
    <row r="690" spans="1:53" s="318" customFormat="1">
      <c r="B690" s="304"/>
      <c r="C690" s="304"/>
      <c r="D690" s="319"/>
      <c r="E690" s="320"/>
      <c r="F690" s="321"/>
      <c r="G690" s="321"/>
      <c r="H690" s="322"/>
      <c r="I690" s="323"/>
      <c r="J690" s="164"/>
      <c r="K690" s="321"/>
      <c r="L690" s="321"/>
      <c r="M690" s="322"/>
      <c r="N690" s="323"/>
      <c r="O690" s="165"/>
      <c r="P690" s="164"/>
      <c r="Q690" s="321"/>
      <c r="R690" s="321"/>
      <c r="S690" s="322"/>
      <c r="T690" s="323"/>
      <c r="U690" s="164"/>
      <c r="V690" s="321"/>
      <c r="W690" s="321"/>
      <c r="X690" s="322"/>
      <c r="Y690" s="323"/>
      <c r="Z690" s="139"/>
      <c r="AA690" s="324"/>
      <c r="AB690" s="141"/>
      <c r="AC690" s="322"/>
      <c r="AD690" s="322"/>
      <c r="AE690" s="322"/>
      <c r="AF690" s="322"/>
      <c r="AG690" s="322"/>
      <c r="AH690" s="322"/>
      <c r="AI690" s="322"/>
      <c r="AJ690" s="322"/>
      <c r="AK690" s="322"/>
      <c r="AL690" s="322"/>
      <c r="AM690" s="322"/>
      <c r="AN690" s="322"/>
      <c r="AO690" s="141"/>
      <c r="AP690" s="322"/>
      <c r="AQ690" s="322"/>
      <c r="AR690" s="322"/>
      <c r="AS690" s="322"/>
      <c r="AT690" s="322"/>
      <c r="AU690" s="322"/>
      <c r="AV690" s="322"/>
      <c r="AW690" s="322"/>
      <c r="AX690" s="322"/>
      <c r="AY690" s="322"/>
      <c r="AZ690" s="322"/>
      <c r="BA690" s="322"/>
    </row>
    <row r="691" spans="1:53" s="329" customFormat="1" ht="15">
      <c r="A691" s="318"/>
      <c r="B691" s="325"/>
      <c r="C691" s="326"/>
      <c r="D691" s="318"/>
      <c r="E691" s="320"/>
      <c r="F691" s="321"/>
      <c r="G691" s="321"/>
      <c r="H691" s="322"/>
      <c r="I691" s="323"/>
      <c r="J691" s="164"/>
      <c r="K691" s="321"/>
      <c r="L691" s="321"/>
      <c r="M691" s="322"/>
      <c r="N691" s="323"/>
      <c r="O691" s="165"/>
      <c r="P691" s="164"/>
      <c r="Q691" s="321"/>
      <c r="R691" s="321"/>
      <c r="S691" s="322"/>
      <c r="T691" s="323"/>
      <c r="U691" s="164"/>
      <c r="V691" s="321"/>
      <c r="W691" s="321"/>
      <c r="X691" s="322"/>
      <c r="Y691" s="323"/>
      <c r="Z691" s="139"/>
      <c r="AA691" s="327"/>
      <c r="AB691" s="141"/>
      <c r="AC691" s="328"/>
      <c r="AD691" s="328"/>
      <c r="AE691" s="328"/>
      <c r="AF691" s="328"/>
      <c r="AG691" s="328"/>
      <c r="AH691" s="328"/>
      <c r="AI691" s="328"/>
      <c r="AJ691" s="328"/>
      <c r="AK691" s="328"/>
      <c r="AL691" s="328"/>
      <c r="AM691" s="328"/>
      <c r="AN691" s="328"/>
      <c r="AO691" s="141"/>
      <c r="AP691" s="328"/>
      <c r="AQ691" s="328"/>
      <c r="AR691" s="328"/>
      <c r="AS691" s="328"/>
      <c r="AT691" s="328"/>
      <c r="AU691" s="328"/>
      <c r="AV691" s="328"/>
      <c r="AW691" s="328"/>
      <c r="AX691" s="328"/>
      <c r="AY691" s="328"/>
      <c r="AZ691" s="328"/>
      <c r="BA691" s="328"/>
    </row>
    <row r="692" spans="1:53">
      <c r="C692" s="330"/>
      <c r="D692" s="331"/>
      <c r="E692" s="198"/>
      <c r="F692" s="322"/>
      <c r="G692" s="332"/>
      <c r="H692" s="322"/>
      <c r="I692" s="143"/>
      <c r="J692" s="333"/>
      <c r="K692" s="334"/>
      <c r="L692" s="322"/>
      <c r="M692" s="322"/>
      <c r="N692" s="335"/>
      <c r="O692" s="336"/>
      <c r="Q692" s="334"/>
      <c r="R692" s="322"/>
      <c r="S692" s="322"/>
      <c r="T692" s="337"/>
      <c r="V692" s="334"/>
      <c r="W692" s="322"/>
      <c r="X692" s="322"/>
      <c r="Y692" s="143"/>
      <c r="Z692" s="206"/>
      <c r="AA692" s="338"/>
      <c r="AB692" s="141"/>
      <c r="AC692" s="321"/>
      <c r="AD692" s="321"/>
      <c r="AE692" s="321"/>
      <c r="AF692" s="321"/>
      <c r="AG692" s="321"/>
      <c r="AH692" s="321"/>
      <c r="AI692" s="321"/>
      <c r="AJ692" s="321"/>
      <c r="AK692" s="321"/>
      <c r="AL692" s="321"/>
      <c r="AM692" s="321"/>
      <c r="AN692" s="321"/>
      <c r="AO692" s="141"/>
      <c r="AP692" s="321"/>
      <c r="AQ692" s="321"/>
      <c r="AR692" s="321"/>
      <c r="AS692" s="321"/>
      <c r="AT692" s="321"/>
      <c r="AU692" s="321"/>
      <c r="AV692" s="321"/>
      <c r="AW692" s="321"/>
      <c r="AX692" s="321"/>
      <c r="AY692" s="321"/>
      <c r="AZ692" s="321"/>
      <c r="BA692" s="321"/>
    </row>
    <row r="693" spans="1:53" s="329" customFormat="1" ht="15">
      <c r="A693" s="318"/>
      <c r="B693" s="325"/>
      <c r="C693" s="318"/>
      <c r="D693" s="318"/>
      <c r="E693" s="339"/>
      <c r="F693" s="340"/>
      <c r="G693" s="340"/>
      <c r="H693" s="340"/>
      <c r="I693" s="323"/>
      <c r="J693" s="164"/>
      <c r="K693" s="341"/>
      <c r="L693" s="341"/>
      <c r="M693" s="341"/>
      <c r="N693" s="323"/>
      <c r="O693" s="165"/>
      <c r="P693" s="164"/>
      <c r="Q693" s="341"/>
      <c r="R693" s="341"/>
      <c r="S693" s="341"/>
      <c r="T693" s="323"/>
      <c r="U693" s="164"/>
      <c r="V693" s="341"/>
      <c r="W693" s="341"/>
      <c r="X693" s="341"/>
      <c r="Y693" s="323"/>
      <c r="Z693" s="139"/>
      <c r="AA693" s="342"/>
      <c r="AB693" s="343"/>
      <c r="AC693" s="343"/>
      <c r="AD693" s="343"/>
      <c r="AE693" s="343"/>
      <c r="AF693" s="343"/>
      <c r="AG693" s="343"/>
      <c r="AH693" s="343"/>
      <c r="AI693" s="343"/>
      <c r="AJ693" s="343"/>
      <c r="AK693" s="343"/>
      <c r="AL693" s="343"/>
      <c r="AM693" s="343"/>
      <c r="AN693" s="343"/>
      <c r="AO693" s="343"/>
      <c r="AP693" s="343"/>
      <c r="AQ693" s="343"/>
      <c r="AR693" s="343"/>
      <c r="AS693" s="343"/>
      <c r="AT693" s="343"/>
      <c r="AU693" s="343"/>
      <c r="AV693" s="343"/>
      <c r="AW693" s="343"/>
      <c r="AX693" s="343"/>
      <c r="AY693" s="343"/>
      <c r="AZ693" s="343"/>
      <c r="BA693" s="343"/>
    </row>
    <row r="694" spans="1:53" s="351" customFormat="1" ht="12.75" customHeight="1" outlineLevel="1">
      <c r="A694" s="344"/>
      <c r="B694" s="345" t="s">
        <v>1824</v>
      </c>
      <c r="C694" s="346" t="s">
        <v>1825</v>
      </c>
      <c r="D694" s="347"/>
      <c r="E694" s="347"/>
      <c r="F694" s="348"/>
      <c r="G694" s="348"/>
      <c r="H694" s="340"/>
      <c r="I694" s="323"/>
      <c r="J694" s="164"/>
      <c r="K694" s="155"/>
      <c r="L694" s="155"/>
      <c r="M694" s="341"/>
      <c r="N694" s="323"/>
      <c r="O694" s="165"/>
      <c r="P694" s="164"/>
      <c r="Q694" s="155"/>
      <c r="R694" s="155"/>
      <c r="S694" s="341"/>
      <c r="T694" s="323"/>
      <c r="U694" s="164"/>
      <c r="V694" s="155"/>
      <c r="W694" s="155"/>
      <c r="X694" s="341"/>
      <c r="Y694" s="323"/>
      <c r="Z694" s="139"/>
      <c r="AA694" s="349"/>
      <c r="AB694" s="204"/>
      <c r="AC694" s="350"/>
      <c r="AD694" s="350"/>
      <c r="AE694" s="350"/>
      <c r="AF694" s="350"/>
      <c r="AG694" s="350"/>
      <c r="AH694" s="350"/>
      <c r="AI694" s="350"/>
      <c r="AJ694" s="350"/>
      <c r="AK694" s="350"/>
      <c r="AL694" s="350"/>
      <c r="AM694" s="350"/>
      <c r="AN694" s="350"/>
      <c r="AO694" s="204"/>
      <c r="AP694" s="350"/>
      <c r="AQ694" s="350"/>
      <c r="AR694" s="350"/>
      <c r="AS694" s="350"/>
      <c r="AT694" s="350"/>
      <c r="AU694" s="350"/>
      <c r="AV694" s="350"/>
      <c r="AW694" s="350"/>
      <c r="AX694" s="350"/>
      <c r="AY694" s="350"/>
      <c r="AZ694" s="350"/>
      <c r="BA694" s="350"/>
    </row>
    <row r="695" spans="1:53" s="351" customFormat="1" ht="12.75" customHeight="1" outlineLevel="1">
      <c r="A695" s="344"/>
      <c r="B695" s="351" t="s">
        <v>1826</v>
      </c>
      <c r="C695" s="352">
        <v>1E-3</v>
      </c>
      <c r="D695" s="347"/>
      <c r="E695" s="347"/>
      <c r="F695" s="348"/>
      <c r="G695" s="348"/>
      <c r="H695" s="340"/>
      <c r="I695" s="323"/>
      <c r="J695" s="164"/>
      <c r="K695" s="155"/>
      <c r="L695" s="155"/>
      <c r="M695" s="341"/>
      <c r="N695" s="323"/>
      <c r="O695" s="165"/>
      <c r="P695" s="164"/>
      <c r="Q695" s="155"/>
      <c r="R695" s="155"/>
      <c r="S695" s="341"/>
      <c r="T695" s="323"/>
      <c r="U695" s="164"/>
      <c r="V695" s="155"/>
      <c r="W695" s="155"/>
      <c r="X695" s="341"/>
      <c r="Y695" s="323"/>
      <c r="Z695" s="139"/>
      <c r="AA695" s="349"/>
      <c r="AB695" s="204"/>
      <c r="AC695" s="350"/>
      <c r="AD695" s="350"/>
      <c r="AE695" s="350"/>
      <c r="AF695" s="350"/>
      <c r="AG695" s="350"/>
      <c r="AH695" s="350"/>
      <c r="AI695" s="350"/>
      <c r="AJ695" s="350"/>
      <c r="AK695" s="350"/>
      <c r="AL695" s="350"/>
      <c r="AM695" s="350"/>
      <c r="AN695" s="350"/>
      <c r="AO695" s="204"/>
      <c r="AP695" s="350"/>
      <c r="AQ695" s="350"/>
      <c r="AR695" s="350"/>
      <c r="AS695" s="350"/>
      <c r="AT695" s="350"/>
      <c r="AU695" s="350"/>
      <c r="AV695" s="350"/>
      <c r="AW695" s="350"/>
      <c r="AX695" s="350"/>
      <c r="AY695" s="350"/>
      <c r="AZ695" s="350"/>
      <c r="BA695" s="350"/>
    </row>
    <row r="696" spans="1:53" s="351" customFormat="1" ht="12.75" customHeight="1" outlineLevel="1">
      <c r="A696" s="344"/>
      <c r="B696" s="351" t="s">
        <v>1827</v>
      </c>
      <c r="C696" s="352" t="s">
        <v>1828</v>
      </c>
      <c r="D696" s="347"/>
      <c r="E696" s="347"/>
      <c r="F696" s="348"/>
      <c r="G696" s="348"/>
      <c r="H696" s="340"/>
      <c r="I696" s="323"/>
      <c r="J696" s="164"/>
      <c r="K696" s="155"/>
      <c r="L696" s="155"/>
      <c r="M696" s="341"/>
      <c r="N696" s="323"/>
      <c r="O696" s="165"/>
      <c r="P696" s="164"/>
      <c r="Q696" s="155"/>
      <c r="R696" s="155"/>
      <c r="S696" s="341"/>
      <c r="T696" s="323"/>
      <c r="U696" s="164"/>
      <c r="V696" s="155"/>
      <c r="W696" s="155"/>
      <c r="X696" s="341"/>
      <c r="Y696" s="323"/>
      <c r="Z696" s="139"/>
      <c r="AA696" s="349"/>
      <c r="AB696" s="204"/>
      <c r="AC696" s="350"/>
      <c r="AD696" s="350"/>
      <c r="AE696" s="350"/>
      <c r="AF696" s="350"/>
      <c r="AG696" s="350"/>
      <c r="AH696" s="350"/>
      <c r="AI696" s="350"/>
      <c r="AJ696" s="350"/>
      <c r="AK696" s="350"/>
      <c r="AL696" s="350"/>
      <c r="AM696" s="350"/>
      <c r="AN696" s="350"/>
      <c r="AO696" s="204"/>
      <c r="AP696" s="350"/>
      <c r="AQ696" s="350"/>
      <c r="AR696" s="350"/>
      <c r="AS696" s="350"/>
      <c r="AT696" s="350"/>
      <c r="AU696" s="350"/>
      <c r="AV696" s="350"/>
      <c r="AW696" s="350"/>
      <c r="AX696" s="350"/>
      <c r="AY696" s="350"/>
      <c r="AZ696" s="350"/>
      <c r="BA696" s="350"/>
    </row>
    <row r="697" spans="1:53" s="351" customFormat="1" ht="12.75" customHeight="1" outlineLevel="1">
      <c r="A697" s="344"/>
      <c r="B697" s="351" t="s">
        <v>1827</v>
      </c>
      <c r="C697" s="352" t="s">
        <v>1829</v>
      </c>
      <c r="D697" s="347"/>
      <c r="E697" s="347"/>
      <c r="F697" s="348"/>
      <c r="G697" s="348"/>
      <c r="H697" s="340"/>
      <c r="I697" s="323"/>
      <c r="J697" s="164"/>
      <c r="K697" s="155"/>
      <c r="L697" s="155"/>
      <c r="M697" s="341"/>
      <c r="N697" s="323"/>
      <c r="O697" s="165"/>
      <c r="P697" s="164"/>
      <c r="Q697" s="155"/>
      <c r="R697" s="155"/>
      <c r="S697" s="341"/>
      <c r="T697" s="323"/>
      <c r="U697" s="164"/>
      <c r="V697" s="155"/>
      <c r="W697" s="155"/>
      <c r="X697" s="341"/>
      <c r="Y697" s="323"/>
      <c r="Z697" s="139"/>
      <c r="AA697" s="349"/>
      <c r="AB697" s="204"/>
      <c r="AC697" s="350"/>
      <c r="AD697" s="350"/>
      <c r="AE697" s="350"/>
      <c r="AF697" s="350"/>
      <c r="AG697" s="350"/>
      <c r="AH697" s="350"/>
      <c r="AI697" s="350"/>
      <c r="AJ697" s="350"/>
      <c r="AK697" s="350"/>
      <c r="AL697" s="350"/>
      <c r="AM697" s="350"/>
      <c r="AN697" s="350"/>
      <c r="AO697" s="204"/>
      <c r="AP697" s="350"/>
      <c r="AQ697" s="350"/>
      <c r="AR697" s="350"/>
      <c r="AS697" s="350"/>
      <c r="AT697" s="350"/>
      <c r="AU697" s="350"/>
      <c r="AV697" s="350"/>
      <c r="AW697" s="350"/>
      <c r="AX697" s="350"/>
      <c r="AY697" s="350"/>
      <c r="AZ697" s="350"/>
      <c r="BA697" s="350"/>
    </row>
    <row r="698" spans="1:53" s="351" customFormat="1" ht="12.75" customHeight="1" outlineLevel="1">
      <c r="A698" s="344"/>
      <c r="B698" s="351" t="s">
        <v>1830</v>
      </c>
      <c r="C698" s="352"/>
      <c r="D698" s="347"/>
      <c r="E698" s="347"/>
      <c r="F698" s="348"/>
      <c r="G698" s="348"/>
      <c r="H698" s="340"/>
      <c r="I698" s="323"/>
      <c r="J698" s="164"/>
      <c r="K698" s="155"/>
      <c r="L698" s="155"/>
      <c r="M698" s="341"/>
      <c r="N698" s="323"/>
      <c r="O698" s="165"/>
      <c r="P698" s="164"/>
      <c r="Q698" s="155"/>
      <c r="R698" s="155"/>
      <c r="S698" s="341"/>
      <c r="T698" s="323"/>
      <c r="U698" s="164"/>
      <c r="V698" s="155"/>
      <c r="W698" s="155"/>
      <c r="X698" s="341"/>
      <c r="Y698" s="323"/>
      <c r="Z698" s="139"/>
      <c r="AA698" s="349"/>
      <c r="AB698" s="204"/>
      <c r="AC698" s="350"/>
      <c r="AD698" s="350"/>
      <c r="AE698" s="350"/>
      <c r="AF698" s="350"/>
      <c r="AG698" s="350"/>
      <c r="AH698" s="350"/>
      <c r="AI698" s="350"/>
      <c r="AJ698" s="350"/>
      <c r="AK698" s="350"/>
      <c r="AL698" s="350"/>
      <c r="AM698" s="350"/>
      <c r="AN698" s="350"/>
      <c r="AO698" s="204"/>
      <c r="AP698" s="350"/>
      <c r="AQ698" s="350"/>
      <c r="AR698" s="350"/>
      <c r="AS698" s="350"/>
      <c r="AT698" s="350"/>
      <c r="AU698" s="350"/>
      <c r="AV698" s="350"/>
      <c r="AW698" s="350"/>
      <c r="AX698" s="350"/>
      <c r="AY698" s="350"/>
      <c r="AZ698" s="350"/>
      <c r="BA698" s="350"/>
    </row>
    <row r="699" spans="1:53" s="351" customFormat="1" ht="12.75" customHeight="1" outlineLevel="1">
      <c r="A699" s="344"/>
      <c r="B699" s="351" t="s">
        <v>1830</v>
      </c>
      <c r="C699" s="352"/>
      <c r="D699" s="347"/>
      <c r="E699" s="347"/>
      <c r="F699" s="348"/>
      <c r="G699" s="348"/>
      <c r="H699" s="340"/>
      <c r="I699" s="323"/>
      <c r="J699" s="164"/>
      <c r="K699" s="155"/>
      <c r="L699" s="155"/>
      <c r="M699" s="341"/>
      <c r="N699" s="323"/>
      <c r="O699" s="165"/>
      <c r="P699" s="164"/>
      <c r="Q699" s="155"/>
      <c r="R699" s="155"/>
      <c r="S699" s="341"/>
      <c r="T699" s="323"/>
      <c r="U699" s="164"/>
      <c r="V699" s="155"/>
      <c r="W699" s="155"/>
      <c r="X699" s="341"/>
      <c r="Y699" s="323"/>
      <c r="Z699" s="139"/>
      <c r="AA699" s="349"/>
      <c r="AB699" s="204"/>
      <c r="AC699" s="350"/>
      <c r="AD699" s="350"/>
      <c r="AE699" s="350"/>
      <c r="AF699" s="350"/>
      <c r="AG699" s="350"/>
      <c r="AH699" s="350"/>
      <c r="AI699" s="350"/>
      <c r="AJ699" s="350"/>
      <c r="AK699" s="350"/>
      <c r="AL699" s="350"/>
      <c r="AM699" s="350"/>
      <c r="AN699" s="350"/>
      <c r="AO699" s="204"/>
      <c r="AP699" s="350"/>
      <c r="AQ699" s="350"/>
      <c r="AR699" s="350"/>
      <c r="AS699" s="350"/>
      <c r="AT699" s="350"/>
      <c r="AU699" s="350"/>
      <c r="AV699" s="350"/>
      <c r="AW699" s="350"/>
      <c r="AX699" s="350"/>
      <c r="AY699" s="350"/>
      <c r="AZ699" s="350"/>
      <c r="BA699" s="350"/>
    </row>
    <row r="700" spans="1:53" s="351" customFormat="1" ht="12.75" customHeight="1" outlineLevel="1">
      <c r="A700" s="344"/>
      <c r="B700" s="351" t="s">
        <v>1831</v>
      </c>
      <c r="C700" s="352">
        <v>0</v>
      </c>
      <c r="D700" s="347"/>
      <c r="E700" s="347"/>
      <c r="F700" s="155"/>
      <c r="G700" s="155"/>
      <c r="H700" s="341"/>
      <c r="I700" s="323"/>
      <c r="J700" s="164"/>
      <c r="K700" s="155"/>
      <c r="L700" s="155"/>
      <c r="M700" s="341"/>
      <c r="N700" s="323"/>
      <c r="O700" s="165"/>
      <c r="P700" s="164"/>
      <c r="Q700" s="155"/>
      <c r="R700" s="155"/>
      <c r="S700" s="341"/>
      <c r="T700" s="323"/>
      <c r="U700" s="164"/>
      <c r="V700" s="155"/>
      <c r="W700" s="155"/>
      <c r="X700" s="341"/>
      <c r="Y700" s="323"/>
      <c r="Z700" s="139"/>
      <c r="AA700" s="349"/>
      <c r="AB700" s="204"/>
      <c r="AC700" s="350"/>
      <c r="AD700" s="350"/>
      <c r="AE700" s="350"/>
      <c r="AF700" s="350"/>
      <c r="AG700" s="350"/>
      <c r="AH700" s="350"/>
      <c r="AI700" s="350"/>
      <c r="AJ700" s="350"/>
      <c r="AK700" s="350"/>
      <c r="AL700" s="350"/>
      <c r="AM700" s="350"/>
      <c r="AN700" s="350"/>
      <c r="AO700" s="204"/>
      <c r="AP700" s="350"/>
      <c r="AQ700" s="350"/>
      <c r="AR700" s="350"/>
      <c r="AS700" s="350"/>
      <c r="AT700" s="350"/>
      <c r="AU700" s="350"/>
      <c r="AV700" s="350"/>
      <c r="AW700" s="350"/>
      <c r="AX700" s="350"/>
      <c r="AY700" s="350"/>
      <c r="AZ700" s="350"/>
      <c r="BA700" s="350"/>
    </row>
    <row r="701" spans="1:53" s="351" customFormat="1" ht="12.75" customHeight="1" outlineLevel="1">
      <c r="A701" s="344"/>
      <c r="B701" s="353" t="s">
        <v>1832</v>
      </c>
      <c r="C701" s="354" t="s">
        <v>1833</v>
      </c>
      <c r="D701" s="347"/>
      <c r="E701" s="347"/>
      <c r="F701" s="155"/>
      <c r="G701" s="155"/>
      <c r="H701" s="341"/>
      <c r="I701" s="323"/>
      <c r="J701" s="164"/>
      <c r="K701" s="155"/>
      <c r="L701" s="155"/>
      <c r="M701" s="341"/>
      <c r="N701" s="323"/>
      <c r="O701" s="165"/>
      <c r="P701" s="164"/>
      <c r="Q701" s="155"/>
      <c r="R701" s="155"/>
      <c r="S701" s="341"/>
      <c r="T701" s="323"/>
      <c r="U701" s="164"/>
      <c r="V701" s="155"/>
      <c r="W701" s="155"/>
      <c r="X701" s="341"/>
      <c r="Y701" s="323"/>
      <c r="Z701" s="139"/>
      <c r="AA701" s="349"/>
      <c r="AB701" s="204"/>
      <c r="AC701" s="350"/>
      <c r="AD701" s="350"/>
      <c r="AE701" s="350"/>
      <c r="AF701" s="350"/>
      <c r="AG701" s="350"/>
      <c r="AH701" s="350"/>
      <c r="AI701" s="350"/>
      <c r="AJ701" s="350"/>
      <c r="AK701" s="350"/>
      <c r="AL701" s="350"/>
      <c r="AM701" s="350"/>
      <c r="AN701" s="350"/>
      <c r="AO701" s="204"/>
      <c r="AP701" s="350"/>
      <c r="AQ701" s="350"/>
      <c r="AR701" s="350"/>
      <c r="AS701" s="350"/>
      <c r="AT701" s="350"/>
      <c r="AU701" s="350"/>
      <c r="AV701" s="350"/>
      <c r="AW701" s="350"/>
      <c r="AX701" s="350"/>
      <c r="AY701" s="350"/>
      <c r="AZ701" s="350"/>
      <c r="BA701" s="350"/>
    </row>
    <row r="702" spans="1:53" s="351" customFormat="1" ht="12.75" customHeight="1" outlineLevel="1">
      <c r="A702" s="344"/>
      <c r="B702" s="353" t="s">
        <v>1834</v>
      </c>
      <c r="C702" s="354" t="s">
        <v>1835</v>
      </c>
      <c r="D702" s="347"/>
      <c r="E702" s="347"/>
      <c r="F702" s="155"/>
      <c r="G702" s="155"/>
      <c r="H702" s="341"/>
      <c r="I702" s="323"/>
      <c r="J702" s="164"/>
      <c r="K702" s="155"/>
      <c r="L702" s="155"/>
      <c r="M702" s="341"/>
      <c r="N702" s="323"/>
      <c r="O702" s="165"/>
      <c r="P702" s="164"/>
      <c r="Q702" s="155"/>
      <c r="R702" s="155"/>
      <c r="S702" s="341"/>
      <c r="T702" s="323"/>
      <c r="U702" s="164"/>
      <c r="V702" s="155"/>
      <c r="W702" s="155"/>
      <c r="X702" s="341"/>
      <c r="Y702" s="323"/>
      <c r="Z702" s="139"/>
      <c r="AA702" s="349"/>
      <c r="AB702" s="204"/>
      <c r="AC702" s="350"/>
      <c r="AD702" s="350"/>
      <c r="AE702" s="350"/>
      <c r="AF702" s="350"/>
      <c r="AG702" s="350"/>
      <c r="AH702" s="350"/>
      <c r="AI702" s="350"/>
      <c r="AJ702" s="350"/>
      <c r="AK702" s="350"/>
      <c r="AL702" s="350"/>
      <c r="AM702" s="350"/>
      <c r="AN702" s="350"/>
      <c r="AO702" s="204"/>
      <c r="AP702" s="350"/>
      <c r="AQ702" s="350"/>
      <c r="AR702" s="350"/>
      <c r="AS702" s="350"/>
      <c r="AT702" s="350"/>
      <c r="AU702" s="350"/>
      <c r="AV702" s="350"/>
      <c r="AW702" s="350"/>
      <c r="AX702" s="350"/>
      <c r="AY702" s="350"/>
      <c r="AZ702" s="350"/>
      <c r="BA702" s="350"/>
    </row>
    <row r="703" spans="1:53" s="351" customFormat="1" ht="12.75" customHeight="1" outlineLevel="1">
      <c r="A703" s="344"/>
      <c r="B703" s="353" t="s">
        <v>1836</v>
      </c>
      <c r="C703" s="354" t="s">
        <v>1835</v>
      </c>
      <c r="D703" s="347"/>
      <c r="E703" s="347"/>
      <c r="F703" s="155"/>
      <c r="G703" s="155"/>
      <c r="H703" s="341"/>
      <c r="I703" s="323"/>
      <c r="J703" s="164"/>
      <c r="K703" s="155"/>
      <c r="L703" s="155"/>
      <c r="M703" s="341"/>
      <c r="N703" s="323"/>
      <c r="O703" s="165"/>
      <c r="P703" s="164"/>
      <c r="Q703" s="155"/>
      <c r="R703" s="155"/>
      <c r="S703" s="341"/>
      <c r="T703" s="323"/>
      <c r="U703" s="164"/>
      <c r="V703" s="155"/>
      <c r="W703" s="155"/>
      <c r="X703" s="341"/>
      <c r="Y703" s="323"/>
      <c r="Z703" s="139"/>
      <c r="AA703" s="349"/>
      <c r="AB703" s="204"/>
      <c r="AC703" s="350"/>
      <c r="AD703" s="350"/>
      <c r="AE703" s="350"/>
      <c r="AF703" s="350"/>
      <c r="AG703" s="350"/>
      <c r="AH703" s="350"/>
      <c r="AI703" s="350"/>
      <c r="AJ703" s="350"/>
      <c r="AK703" s="350"/>
      <c r="AL703" s="350"/>
      <c r="AM703" s="350"/>
      <c r="AN703" s="350"/>
      <c r="AO703" s="204"/>
      <c r="AP703" s="350"/>
      <c r="AQ703" s="350"/>
      <c r="AR703" s="350"/>
      <c r="AS703" s="350"/>
      <c r="AT703" s="350"/>
      <c r="AU703" s="350"/>
      <c r="AV703" s="350"/>
      <c r="AW703" s="350"/>
      <c r="AX703" s="350"/>
      <c r="AY703" s="350"/>
      <c r="AZ703" s="350"/>
      <c r="BA703" s="350"/>
    </row>
    <row r="704" spans="1:53" s="351" customFormat="1" ht="12.75" customHeight="1" outlineLevel="1">
      <c r="A704" s="344"/>
      <c r="B704" s="355" t="s">
        <v>1837</v>
      </c>
      <c r="C704" s="354" t="s">
        <v>1838</v>
      </c>
      <c r="D704" s="347"/>
      <c r="E704" s="347"/>
      <c r="F704" s="155"/>
      <c r="G704" s="155"/>
      <c r="H704" s="341"/>
      <c r="I704" s="323"/>
      <c r="J704" s="164"/>
      <c r="K704" s="155"/>
      <c r="L704" s="155"/>
      <c r="M704" s="341"/>
      <c r="N704" s="323"/>
      <c r="O704" s="165"/>
      <c r="P704" s="164"/>
      <c r="Q704" s="155"/>
      <c r="R704" s="155"/>
      <c r="S704" s="341"/>
      <c r="T704" s="323"/>
      <c r="U704" s="164"/>
      <c r="V704" s="155"/>
      <c r="W704" s="155"/>
      <c r="X704" s="341"/>
      <c r="Y704" s="323"/>
      <c r="Z704" s="139"/>
      <c r="AA704" s="349"/>
      <c r="AB704" s="204"/>
      <c r="AC704" s="350"/>
      <c r="AD704" s="350"/>
      <c r="AE704" s="350"/>
      <c r="AF704" s="350"/>
      <c r="AG704" s="350"/>
      <c r="AH704" s="350"/>
      <c r="AI704" s="350"/>
      <c r="AJ704" s="350"/>
      <c r="AK704" s="350"/>
      <c r="AL704" s="350"/>
      <c r="AM704" s="350"/>
      <c r="AN704" s="350"/>
      <c r="AO704" s="204"/>
      <c r="AP704" s="350"/>
      <c r="AQ704" s="350"/>
      <c r="AR704" s="350"/>
      <c r="AS704" s="350"/>
      <c r="AT704" s="350"/>
      <c r="AU704" s="350"/>
      <c r="AV704" s="350"/>
      <c r="AW704" s="350"/>
      <c r="AX704" s="350"/>
      <c r="AY704" s="350"/>
      <c r="AZ704" s="350"/>
      <c r="BA704" s="350"/>
    </row>
    <row r="705" spans="1:53" s="351" customFormat="1" ht="12.75" customHeight="1" outlineLevel="1">
      <c r="A705" s="344"/>
      <c r="B705" s="355" t="s">
        <v>1839</v>
      </c>
      <c r="C705" s="354" t="s">
        <v>1840</v>
      </c>
      <c r="D705" s="347"/>
      <c r="E705" s="347"/>
      <c r="F705" s="155"/>
      <c r="G705" s="155"/>
      <c r="H705" s="341"/>
      <c r="I705" s="323"/>
      <c r="J705" s="164"/>
      <c r="K705" s="155"/>
      <c r="L705" s="155"/>
      <c r="M705" s="341"/>
      <c r="N705" s="323"/>
      <c r="O705" s="165"/>
      <c r="P705" s="164"/>
      <c r="Q705" s="155"/>
      <c r="R705" s="155"/>
      <c r="S705" s="341"/>
      <c r="T705" s="323"/>
      <c r="U705" s="164"/>
      <c r="V705" s="155"/>
      <c r="W705" s="155"/>
      <c r="X705" s="341"/>
      <c r="Y705" s="323"/>
      <c r="Z705" s="139"/>
      <c r="AA705" s="349"/>
      <c r="AB705" s="204"/>
      <c r="AC705" s="350"/>
      <c r="AD705" s="350"/>
      <c r="AE705" s="350"/>
      <c r="AF705" s="350"/>
      <c r="AG705" s="350"/>
      <c r="AH705" s="350"/>
      <c r="AI705" s="350"/>
      <c r="AJ705" s="350"/>
      <c r="AK705" s="350"/>
      <c r="AL705" s="350"/>
      <c r="AM705" s="350"/>
      <c r="AN705" s="350"/>
      <c r="AO705" s="204"/>
      <c r="AP705" s="350"/>
      <c r="AQ705" s="350"/>
      <c r="AR705" s="350"/>
      <c r="AS705" s="350"/>
      <c r="AT705" s="350"/>
      <c r="AU705" s="350"/>
      <c r="AV705" s="350"/>
      <c r="AW705" s="350"/>
      <c r="AX705" s="350"/>
      <c r="AY705" s="350"/>
      <c r="AZ705" s="350"/>
      <c r="BA705" s="350"/>
    </row>
    <row r="706" spans="1:53" s="351" customFormat="1" ht="12.75" customHeight="1" outlineLevel="1">
      <c r="A706" s="344"/>
      <c r="B706" s="355" t="s">
        <v>1841</v>
      </c>
      <c r="C706" s="354" t="s">
        <v>1842</v>
      </c>
      <c r="D706" s="347"/>
      <c r="E706" s="347"/>
      <c r="F706" s="155"/>
      <c r="G706" s="155"/>
      <c r="H706" s="341"/>
      <c r="I706" s="323"/>
      <c r="J706" s="164"/>
      <c r="K706" s="155"/>
      <c r="L706" s="155"/>
      <c r="M706" s="341"/>
      <c r="N706" s="323"/>
      <c r="O706" s="165"/>
      <c r="P706" s="164"/>
      <c r="Q706" s="155"/>
      <c r="R706" s="155"/>
      <c r="S706" s="341"/>
      <c r="T706" s="323"/>
      <c r="U706" s="164"/>
      <c r="V706" s="155"/>
      <c r="W706" s="155"/>
      <c r="X706" s="341"/>
      <c r="Y706" s="323"/>
      <c r="Z706" s="139"/>
      <c r="AA706" s="349"/>
      <c r="AB706" s="204"/>
      <c r="AC706" s="350"/>
      <c r="AD706" s="350"/>
      <c r="AE706" s="350"/>
      <c r="AF706" s="350"/>
      <c r="AG706" s="350"/>
      <c r="AH706" s="350"/>
      <c r="AI706" s="350"/>
      <c r="AJ706" s="350"/>
      <c r="AK706" s="350"/>
      <c r="AL706" s="350"/>
      <c r="AM706" s="350"/>
      <c r="AN706" s="350"/>
      <c r="AO706" s="204"/>
      <c r="AP706" s="350"/>
      <c r="AQ706" s="350"/>
      <c r="AR706" s="350"/>
      <c r="AS706" s="350"/>
      <c r="AT706" s="350"/>
      <c r="AU706" s="350"/>
      <c r="AV706" s="350"/>
      <c r="AW706" s="350"/>
      <c r="AX706" s="350"/>
      <c r="AY706" s="350"/>
      <c r="AZ706" s="350"/>
      <c r="BA706" s="350"/>
    </row>
    <row r="707" spans="1:53" s="351" customFormat="1" ht="12.75" customHeight="1" outlineLevel="1">
      <c r="A707" s="344"/>
      <c r="B707" s="355" t="s">
        <v>1843</v>
      </c>
      <c r="C707" s="354" t="s">
        <v>156</v>
      </c>
      <c r="D707" s="347"/>
      <c r="E707" s="347"/>
      <c r="F707" s="155"/>
      <c r="G707" s="155"/>
      <c r="H707" s="341"/>
      <c r="I707" s="323"/>
      <c r="J707" s="164"/>
      <c r="K707" s="155"/>
      <c r="L707" s="155"/>
      <c r="M707" s="341"/>
      <c r="N707" s="323"/>
      <c r="O707" s="165"/>
      <c r="P707" s="164"/>
      <c r="Q707" s="155"/>
      <c r="R707" s="155"/>
      <c r="S707" s="341"/>
      <c r="T707" s="323"/>
      <c r="U707" s="164"/>
      <c r="V707" s="155"/>
      <c r="W707" s="155"/>
      <c r="X707" s="341"/>
      <c r="Y707" s="323"/>
      <c r="Z707" s="139"/>
      <c r="AA707" s="349"/>
      <c r="AB707" s="204"/>
      <c r="AC707" s="350"/>
      <c r="AD707" s="350"/>
      <c r="AE707" s="350"/>
      <c r="AF707" s="350"/>
      <c r="AG707" s="350"/>
      <c r="AH707" s="350"/>
      <c r="AI707" s="350"/>
      <c r="AJ707" s="350"/>
      <c r="AK707" s="350"/>
      <c r="AL707" s="350"/>
      <c r="AM707" s="350"/>
      <c r="AN707" s="350"/>
      <c r="AO707" s="204"/>
      <c r="AP707" s="350"/>
      <c r="AQ707" s="350"/>
      <c r="AR707" s="350"/>
      <c r="AS707" s="350"/>
      <c r="AT707" s="350"/>
      <c r="AU707" s="350"/>
      <c r="AV707" s="350"/>
      <c r="AW707" s="350"/>
      <c r="AX707" s="350"/>
      <c r="AY707" s="350"/>
      <c r="AZ707" s="350"/>
      <c r="BA707" s="350"/>
    </row>
    <row r="708" spans="1:53" s="351" customFormat="1" ht="12.75" customHeight="1" outlineLevel="1">
      <c r="A708" s="344"/>
      <c r="B708" s="355" t="s">
        <v>1844</v>
      </c>
      <c r="C708" s="354" t="s">
        <v>1845</v>
      </c>
      <c r="D708" s="347"/>
      <c r="E708" s="347"/>
      <c r="F708" s="155"/>
      <c r="G708" s="155"/>
      <c r="H708" s="341"/>
      <c r="I708" s="323"/>
      <c r="J708" s="164"/>
      <c r="K708" s="155"/>
      <c r="L708" s="155"/>
      <c r="M708" s="341"/>
      <c r="N708" s="323"/>
      <c r="O708" s="165"/>
      <c r="P708" s="164"/>
      <c r="Q708" s="155"/>
      <c r="R708" s="155"/>
      <c r="S708" s="341"/>
      <c r="T708" s="323"/>
      <c r="U708" s="164"/>
      <c r="V708" s="155"/>
      <c r="W708" s="155"/>
      <c r="X708" s="341"/>
      <c r="Y708" s="323"/>
      <c r="Z708" s="139"/>
      <c r="AA708" s="349"/>
      <c r="AB708" s="204"/>
      <c r="AC708" s="350"/>
      <c r="AD708" s="350"/>
      <c r="AE708" s="350"/>
      <c r="AF708" s="350"/>
      <c r="AG708" s="350"/>
      <c r="AH708" s="350"/>
      <c r="AI708" s="350"/>
      <c r="AJ708" s="350"/>
      <c r="AK708" s="350"/>
      <c r="AL708" s="350"/>
      <c r="AM708" s="350"/>
      <c r="AN708" s="350"/>
      <c r="AO708" s="204"/>
      <c r="AP708" s="350"/>
      <c r="AQ708" s="350"/>
      <c r="AR708" s="350"/>
      <c r="AS708" s="350"/>
      <c r="AT708" s="350"/>
      <c r="AU708" s="350"/>
      <c r="AV708" s="350"/>
      <c r="AW708" s="350"/>
      <c r="AX708" s="350"/>
      <c r="AY708" s="350"/>
      <c r="AZ708" s="350"/>
      <c r="BA708" s="350"/>
    </row>
    <row r="709" spans="1:53" s="351" customFormat="1" ht="12.75" customHeight="1" outlineLevel="1">
      <c r="A709" s="344"/>
      <c r="B709" s="355" t="s">
        <v>1846</v>
      </c>
      <c r="C709" s="354" t="s">
        <v>153</v>
      </c>
      <c r="D709" s="347"/>
      <c r="E709" s="347"/>
      <c r="F709" s="155"/>
      <c r="G709" s="155"/>
      <c r="H709" s="341"/>
      <c r="I709" s="323"/>
      <c r="J709" s="164"/>
      <c r="K709" s="155"/>
      <c r="L709" s="155"/>
      <c r="M709" s="341"/>
      <c r="N709" s="323"/>
      <c r="O709" s="165"/>
      <c r="P709" s="164"/>
      <c r="Q709" s="155"/>
      <c r="R709" s="155"/>
      <c r="S709" s="341"/>
      <c r="T709" s="323"/>
      <c r="U709" s="164"/>
      <c r="V709" s="155"/>
      <c r="W709" s="155"/>
      <c r="X709" s="341"/>
      <c r="Y709" s="323"/>
      <c r="Z709" s="139"/>
      <c r="AA709" s="349"/>
      <c r="AB709" s="204"/>
      <c r="AC709" s="350"/>
      <c r="AD709" s="350"/>
      <c r="AE709" s="350"/>
      <c r="AF709" s="350"/>
      <c r="AG709" s="350"/>
      <c r="AH709" s="350"/>
      <c r="AI709" s="350"/>
      <c r="AJ709" s="350"/>
      <c r="AK709" s="350"/>
      <c r="AL709" s="350"/>
      <c r="AM709" s="350"/>
      <c r="AN709" s="350"/>
      <c r="AO709" s="204"/>
      <c r="AP709" s="350"/>
      <c r="AQ709" s="350"/>
      <c r="AR709" s="350"/>
      <c r="AS709" s="350"/>
      <c r="AT709" s="350"/>
      <c r="AU709" s="350"/>
      <c r="AV709" s="350"/>
      <c r="AW709" s="350"/>
      <c r="AX709" s="350"/>
      <c r="AY709" s="350"/>
      <c r="AZ709" s="350"/>
      <c r="BA709" s="350"/>
    </row>
    <row r="710" spans="1:53" s="351" customFormat="1" ht="12.75" customHeight="1" outlineLevel="1">
      <c r="A710" s="344"/>
      <c r="B710" s="355" t="s">
        <v>1847</v>
      </c>
      <c r="C710" s="354" t="s">
        <v>163</v>
      </c>
      <c r="D710" s="347"/>
      <c r="E710" s="347"/>
      <c r="F710" s="155"/>
      <c r="G710" s="155"/>
      <c r="H710" s="341"/>
      <c r="I710" s="323"/>
      <c r="J710" s="164"/>
      <c r="K710" s="155"/>
      <c r="L710" s="155"/>
      <c r="M710" s="341"/>
      <c r="N710" s="323"/>
      <c r="O710" s="165"/>
      <c r="P710" s="164"/>
      <c r="Q710" s="155"/>
      <c r="R710" s="155"/>
      <c r="S710" s="341"/>
      <c r="T710" s="323"/>
      <c r="U710" s="164"/>
      <c r="V710" s="155"/>
      <c r="W710" s="155"/>
      <c r="X710" s="341"/>
      <c r="Y710" s="323"/>
      <c r="Z710" s="139"/>
      <c r="AA710" s="349"/>
      <c r="AB710" s="204"/>
      <c r="AC710" s="350"/>
      <c r="AD710" s="350"/>
      <c r="AE710" s="350"/>
      <c r="AF710" s="350"/>
      <c r="AG710" s="350"/>
      <c r="AH710" s="350"/>
      <c r="AI710" s="350"/>
      <c r="AJ710" s="350"/>
      <c r="AK710" s="350"/>
      <c r="AL710" s="350"/>
      <c r="AM710" s="350"/>
      <c r="AN710" s="350"/>
      <c r="AO710" s="204"/>
      <c r="AP710" s="350"/>
      <c r="AQ710" s="350"/>
      <c r="AR710" s="350"/>
      <c r="AS710" s="350"/>
      <c r="AT710" s="350"/>
      <c r="AU710" s="350"/>
      <c r="AV710" s="350"/>
      <c r="AW710" s="350"/>
      <c r="AX710" s="350"/>
      <c r="AY710" s="350"/>
      <c r="AZ710" s="350"/>
      <c r="BA710" s="350"/>
    </row>
    <row r="711" spans="1:53" s="351" customFormat="1" ht="12.75" customHeight="1" outlineLevel="1">
      <c r="B711" s="355" t="s">
        <v>1848</v>
      </c>
      <c r="C711" s="354" t="s">
        <v>1849</v>
      </c>
      <c r="D711" s="347"/>
      <c r="E711" s="347"/>
      <c r="F711" s="155"/>
      <c r="G711" s="155"/>
      <c r="H711" s="341"/>
      <c r="I711" s="323"/>
      <c r="J711" s="164"/>
      <c r="K711" s="155"/>
      <c r="L711" s="155"/>
      <c r="M711" s="341"/>
      <c r="N711" s="323"/>
      <c r="O711" s="165"/>
      <c r="P711" s="164"/>
      <c r="Q711" s="155"/>
      <c r="R711" s="155"/>
      <c r="S711" s="341"/>
      <c r="T711" s="323"/>
      <c r="U711" s="164"/>
      <c r="V711" s="155"/>
      <c r="W711" s="155"/>
      <c r="X711" s="341"/>
      <c r="Y711" s="323"/>
      <c r="Z711" s="139"/>
      <c r="AA711" s="349"/>
      <c r="AB711" s="204"/>
      <c r="AC711" s="350"/>
      <c r="AD711" s="350"/>
      <c r="AE711" s="350"/>
      <c r="AF711" s="350"/>
      <c r="AG711" s="350"/>
      <c r="AH711" s="350"/>
      <c r="AI711" s="350"/>
      <c r="AJ711" s="350"/>
      <c r="AK711" s="350"/>
      <c r="AL711" s="350"/>
      <c r="AM711" s="350"/>
      <c r="AN711" s="350"/>
      <c r="AO711" s="204"/>
      <c r="AP711" s="350"/>
      <c r="AQ711" s="350"/>
      <c r="AR711" s="350"/>
      <c r="AS711" s="350"/>
      <c r="AT711" s="350"/>
      <c r="AU711" s="350"/>
      <c r="AV711" s="350"/>
      <c r="AW711" s="350"/>
      <c r="AX711" s="350"/>
      <c r="AY711" s="350"/>
      <c r="AZ711" s="350"/>
      <c r="BA711" s="350"/>
    </row>
    <row r="712" spans="1:53" s="351" customFormat="1" ht="12.75" customHeight="1" outlineLevel="1">
      <c r="A712" s="304"/>
      <c r="B712" s="356" t="s">
        <v>1850</v>
      </c>
      <c r="C712" s="357" t="s">
        <v>1857</v>
      </c>
      <c r="D712" s="347"/>
      <c r="E712" s="347"/>
      <c r="F712" s="155"/>
      <c r="G712" s="155"/>
      <c r="H712" s="341"/>
      <c r="I712" s="323"/>
      <c r="J712" s="164"/>
      <c r="K712" s="155"/>
      <c r="L712" s="155"/>
      <c r="M712" s="341"/>
      <c r="N712" s="323"/>
      <c r="O712" s="165"/>
      <c r="P712" s="164"/>
      <c r="Q712" s="155"/>
      <c r="R712" s="155"/>
      <c r="S712" s="341"/>
      <c r="T712" s="323"/>
      <c r="U712" s="164"/>
      <c r="V712" s="155"/>
      <c r="W712" s="155"/>
      <c r="X712" s="341"/>
      <c r="Y712" s="323"/>
      <c r="Z712" s="139"/>
      <c r="AA712" s="349"/>
      <c r="AB712" s="204"/>
      <c r="AC712" s="350"/>
      <c r="AD712" s="350"/>
      <c r="AE712" s="350"/>
      <c r="AF712" s="350"/>
      <c r="AG712" s="350"/>
      <c r="AH712" s="350"/>
      <c r="AI712" s="350"/>
      <c r="AJ712" s="350"/>
      <c r="AK712" s="350"/>
      <c r="AL712" s="350"/>
      <c r="AM712" s="350"/>
      <c r="AN712" s="350"/>
      <c r="AO712" s="204"/>
      <c r="AP712" s="350"/>
      <c r="AQ712" s="350"/>
      <c r="AR712" s="350"/>
      <c r="AS712" s="350"/>
      <c r="AT712" s="350"/>
      <c r="AU712" s="350"/>
      <c r="AV712" s="350"/>
      <c r="AW712" s="350"/>
      <c r="AX712" s="350"/>
      <c r="AY712" s="350"/>
      <c r="AZ712" s="350"/>
      <c r="BA712" s="350"/>
    </row>
    <row r="713" spans="1:53" s="351" customFormat="1" ht="12.75" customHeight="1" outlineLevel="1">
      <c r="A713" s="304"/>
      <c r="B713" s="356" t="s">
        <v>1851</v>
      </c>
      <c r="C713" s="357" t="s">
        <v>1852</v>
      </c>
      <c r="D713" s="347"/>
      <c r="E713" s="347"/>
      <c r="F713" s="155"/>
      <c r="G713" s="155"/>
      <c r="H713" s="341"/>
      <c r="I713" s="323"/>
      <c r="J713" s="164"/>
      <c r="K713" s="155"/>
      <c r="L713" s="155"/>
      <c r="M713" s="341"/>
      <c r="N713" s="323"/>
      <c r="O713" s="165"/>
      <c r="P713" s="164"/>
      <c r="Q713" s="155"/>
      <c r="R713" s="155"/>
      <c r="S713" s="341"/>
      <c r="T713" s="323"/>
      <c r="U713" s="164"/>
      <c r="V713" s="155"/>
      <c r="W713" s="155"/>
      <c r="X713" s="341"/>
      <c r="Y713" s="323"/>
      <c r="Z713" s="139"/>
      <c r="AA713" s="349"/>
      <c r="AB713" s="204"/>
      <c r="AC713" s="350"/>
      <c r="AD713" s="350"/>
      <c r="AE713" s="350"/>
      <c r="AF713" s="350"/>
      <c r="AG713" s="350"/>
      <c r="AH713" s="350"/>
      <c r="AI713" s="350"/>
      <c r="AJ713" s="350"/>
      <c r="AK713" s="350"/>
      <c r="AL713" s="350"/>
      <c r="AM713" s="350"/>
      <c r="AN713" s="350"/>
      <c r="AO713" s="204"/>
      <c r="AP713" s="350"/>
      <c r="AQ713" s="350"/>
      <c r="AR713" s="350"/>
      <c r="AS713" s="350"/>
      <c r="AT713" s="350"/>
      <c r="AU713" s="350"/>
      <c r="AV713" s="350"/>
      <c r="AW713" s="350"/>
      <c r="AX713" s="350"/>
      <c r="AY713" s="350"/>
      <c r="AZ713" s="350"/>
      <c r="BA713" s="350"/>
    </row>
    <row r="714" spans="1:53" s="351" customFormat="1" ht="12.75" customHeight="1" outlineLevel="1">
      <c r="A714" s="304"/>
      <c r="B714" s="356" t="s">
        <v>1853</v>
      </c>
      <c r="C714" s="357" t="s">
        <v>1852</v>
      </c>
      <c r="D714" s="347"/>
      <c r="E714" s="347"/>
      <c r="F714" s="155"/>
      <c r="G714" s="155"/>
      <c r="H714" s="341"/>
      <c r="I714" s="323"/>
      <c r="J714" s="164"/>
      <c r="K714" s="155"/>
      <c r="L714" s="155"/>
      <c r="M714" s="341"/>
      <c r="N714" s="323"/>
      <c r="O714" s="165"/>
      <c r="P714" s="164"/>
      <c r="Q714" s="155"/>
      <c r="R714" s="155"/>
      <c r="S714" s="341"/>
      <c r="T714" s="323"/>
      <c r="U714" s="164"/>
      <c r="V714" s="155"/>
      <c r="W714" s="155"/>
      <c r="X714" s="341"/>
      <c r="Y714" s="323"/>
      <c r="Z714" s="139"/>
      <c r="AA714" s="349"/>
      <c r="AB714" s="204"/>
      <c r="AC714" s="350"/>
      <c r="AD714" s="350"/>
      <c r="AE714" s="350"/>
      <c r="AF714" s="350"/>
      <c r="AG714" s="350"/>
      <c r="AH714" s="350"/>
      <c r="AI714" s="350"/>
      <c r="AJ714" s="350"/>
      <c r="AK714" s="350"/>
      <c r="AL714" s="350"/>
      <c r="AM714" s="350"/>
      <c r="AN714" s="350"/>
      <c r="AO714" s="204"/>
      <c r="AP714" s="350"/>
      <c r="AQ714" s="350"/>
      <c r="AR714" s="350"/>
      <c r="AS714" s="350"/>
      <c r="AT714" s="350"/>
      <c r="AU714" s="350"/>
      <c r="AV714" s="350"/>
      <c r="AW714" s="350"/>
      <c r="AX714" s="350"/>
      <c r="AY714" s="350"/>
      <c r="AZ714" s="350"/>
      <c r="BA714" s="350"/>
    </row>
    <row r="715" spans="1:53" s="351" customFormat="1">
      <c r="A715" s="143"/>
      <c r="B715" s="358" t="s">
        <v>1854</v>
      </c>
      <c r="C715" s="359"/>
      <c r="D715" s="347"/>
      <c r="E715" s="347"/>
      <c r="F715" s="155"/>
      <c r="G715" s="155"/>
      <c r="H715" s="341"/>
      <c r="I715" s="323"/>
      <c r="J715" s="164"/>
      <c r="K715" s="155"/>
      <c r="L715" s="155"/>
      <c r="M715" s="341"/>
      <c r="N715" s="323"/>
      <c r="O715" s="165"/>
      <c r="P715" s="164"/>
      <c r="Q715" s="155"/>
      <c r="R715" s="155"/>
      <c r="S715" s="341"/>
      <c r="T715" s="323"/>
      <c r="U715" s="164"/>
      <c r="V715" s="155"/>
      <c r="W715" s="155"/>
      <c r="X715" s="341"/>
      <c r="Y715" s="323"/>
      <c r="Z715" s="139"/>
      <c r="AA715" s="349"/>
      <c r="AB715" s="204"/>
      <c r="AC715" s="350"/>
      <c r="AD715" s="350"/>
      <c r="AE715" s="350"/>
      <c r="AF715" s="350"/>
      <c r="AG715" s="350"/>
      <c r="AH715" s="350"/>
      <c r="AI715" s="350"/>
      <c r="AJ715" s="350"/>
      <c r="AK715" s="350"/>
      <c r="AL715" s="350"/>
      <c r="AM715" s="350"/>
      <c r="AN715" s="350"/>
      <c r="AO715" s="204"/>
      <c r="AP715" s="350"/>
      <c r="AQ715" s="350"/>
      <c r="AR715" s="350"/>
      <c r="AS715" s="350"/>
      <c r="AT715" s="350"/>
      <c r="AU715" s="350"/>
      <c r="AV715" s="350"/>
      <c r="AW715" s="350"/>
      <c r="AX715" s="350"/>
      <c r="AY715" s="350"/>
      <c r="AZ715" s="350"/>
      <c r="BA715" s="350"/>
    </row>
  </sheetData>
  <conditionalFormatting sqref="C4">
    <cfRule type="cellIs" dxfId="0" priority="1" stopIfTrue="1" operator="equal">
      <formula>"REPORT HAS ERRORS"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C6B21C-7121-4E49-B3CA-C89C434EF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40523-5304-4b09-b6d4-64a124c994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6D35E2-7F1B-49AE-BE9A-7473208749C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17E5C615-1476-49A0-8D35-E0F05954C7F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040523-5304-4b09-b6d4-64a124c994e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F6D3CBA-5DEB-4A9D-AE3F-43EA85FA76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ADJ W03 WP Remove FGD Expenses</vt:lpstr>
      <vt:lpstr>ADJ 05 WP Revenue Adj</vt:lpstr>
      <vt:lpstr>Environmental</vt:lpstr>
      <vt:lpstr>ML-FGD</vt:lpstr>
      <vt:lpstr>ML-Non FGD</vt:lpstr>
      <vt:lpstr>RP</vt:lpstr>
      <vt:lpstr>Allocation Factors</vt:lpstr>
      <vt:lpstr>Property Tax</vt:lpstr>
      <vt:lpstr>IS</vt:lpstr>
      <vt:lpstr>3.15 </vt:lpstr>
      <vt:lpstr>'ADJ W03 WP Remove FGD Expenses'!Print_Area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Randy1</cp:lastModifiedBy>
  <cp:lastPrinted>2020-06-08T19:08:22Z</cp:lastPrinted>
  <dcterms:created xsi:type="dcterms:W3CDTF">2020-01-31T18:51:21Z</dcterms:created>
  <dcterms:modified xsi:type="dcterms:W3CDTF">2020-10-30T15:09:30Z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8bab86f4-0439-4bb1-a2ff-9850fd4f7433</vt:lpwstr>
  </property>
  <property fmtid="{D5CDD505-2E9C-101B-9397-08002B2CF9AE}" pid="3" name="bjSaver">
    <vt:lpwstr>xWtygnmZ3ePjZFHoeKTnKSW5ZnfnWOZO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/&gt;&lt;/sisl&gt;</vt:lpwstr>
  </property>
  <property fmtid="{D5CDD505-2E9C-101B-9397-08002B2CF9AE}" pid="6" name="bjDocumentSecurityLabel">
    <vt:lpwstr>AEP Public</vt:lpwstr>
  </property>
  <property fmtid="{D5CDD505-2E9C-101B-9397-08002B2CF9AE}" pid="7" name="ContentTypeId">
    <vt:lpwstr>0x0101002135A8D66889804D93A541DC7FCD6740</vt:lpwstr>
  </property>
</Properties>
</file>