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207409\Desktop\KPCo WFH2020\Base Case\Discovery\KIUC AG Set 2\"/>
    </mc:Choice>
  </mc:AlternateContent>
  <bookViews>
    <workbookView xWindow="0" yWindow="0" windowWidth="19200" windowHeight="7050" tabRatio="911"/>
  </bookViews>
  <sheets>
    <sheet name="BSDR-Page 1" sheetId="7" r:id="rId1"/>
    <sheet name="BSDR-Page 2" sheetId="6" r:id="rId2"/>
    <sheet name="Calculation" sheetId="25" r:id="rId3"/>
  </sheets>
  <definedNames>
    <definedName name="_xlnm.Print_Area" localSheetId="0">'BSDR-Page 1'!$A$1:$I$43</definedName>
    <definedName name="_xlnm.Print_Area" localSheetId="1">'BSDR-Page 2'!$A$2:$K$51</definedName>
    <definedName name="_xlnm.Print_Titles" localSheetId="2">Calculation!$1:$8</definedName>
    <definedName name="tim" localSheetId="2">#REF!</definedName>
    <definedName name="tim">#REF!</definedName>
  </definedNames>
  <calcPr calcId="162913" iterate="1"/>
</workbook>
</file>

<file path=xl/calcChain.xml><?xml version="1.0" encoding="utf-8"?>
<calcChain xmlns="http://schemas.openxmlformats.org/spreadsheetml/2006/main">
  <c r="K43" i="6" l="1"/>
  <c r="H39" i="6" l="1"/>
  <c r="H38" i="6" s="1"/>
  <c r="J71" i="25" l="1"/>
  <c r="J70" i="25"/>
  <c r="L71" i="25"/>
  <c r="L70" i="25"/>
  <c r="G65" i="25"/>
  <c r="G71" i="25"/>
  <c r="D72" i="25"/>
  <c r="G72" i="25" s="1"/>
  <c r="D71" i="25"/>
  <c r="H71" i="25"/>
  <c r="F311" i="25"/>
  <c r="I71" i="25" l="1"/>
  <c r="G47" i="25" l="1"/>
  <c r="D4" i="25"/>
  <c r="K17" i="6" l="1"/>
  <c r="G34" i="25" l="1"/>
  <c r="G44" i="25" l="1"/>
  <c r="F308" i="25" l="1"/>
  <c r="D2" i="25"/>
  <c r="L9" i="25"/>
  <c r="L10" i="25" s="1"/>
  <c r="L11" i="25" s="1"/>
  <c r="L12" i="25" s="1"/>
  <c r="L13" i="25" s="1"/>
  <c r="L14" i="25" s="1"/>
  <c r="L15" i="25" s="1"/>
  <c r="L16" i="25" s="1"/>
  <c r="L17" i="25" s="1"/>
  <c r="L18" i="25" s="1"/>
  <c r="L19" i="25" s="1"/>
  <c r="L20" i="25" s="1"/>
  <c r="L21" i="25" s="1"/>
  <c r="L22" i="25" s="1"/>
  <c r="L23" i="25" s="1"/>
  <c r="L24" i="25" s="1"/>
  <c r="L25" i="25" s="1"/>
  <c r="L26" i="25" s="1"/>
  <c r="L27" i="25" s="1"/>
  <c r="L28" i="25" s="1"/>
  <c r="L29" i="25" s="1"/>
  <c r="L30" i="25" s="1"/>
  <c r="L31" i="25" s="1"/>
  <c r="L32" i="25" s="1"/>
  <c r="L33" i="25" s="1"/>
  <c r="L34" i="25" s="1"/>
  <c r="L35" i="25" s="1"/>
  <c r="L36" i="25" s="1"/>
  <c r="L37" i="25" s="1"/>
  <c r="L38" i="25" s="1"/>
  <c r="L39" i="25" s="1"/>
  <c r="J34" i="25"/>
  <c r="J10" i="25"/>
  <c r="J11" i="25" s="1"/>
  <c r="J12" i="25" s="1"/>
  <c r="J13" i="25" s="1"/>
  <c r="J14" i="25" s="1"/>
  <c r="J15" i="25" s="1"/>
  <c r="J16" i="25" s="1"/>
  <c r="J17" i="25" s="1"/>
  <c r="J18" i="25" s="1"/>
  <c r="J19" i="25" s="1"/>
  <c r="J20" i="25" s="1"/>
  <c r="J21" i="25" s="1"/>
  <c r="G45" i="25"/>
  <c r="L40" i="25" l="1"/>
  <c r="L41" i="25" s="1"/>
  <c r="L42" i="25" s="1"/>
  <c r="F307" i="25"/>
  <c r="F284" i="25"/>
  <c r="F275" i="25"/>
  <c r="F260" i="25"/>
  <c r="F251" i="25"/>
  <c r="F244" i="25"/>
  <c r="F240" i="25"/>
  <c r="F237" i="25"/>
  <c r="F231" i="25"/>
  <c r="F228" i="25"/>
  <c r="F225" i="25"/>
  <c r="F211" i="25"/>
  <c r="F208" i="25"/>
  <c r="F205" i="25"/>
  <c r="F199" i="25"/>
  <c r="F194" i="25"/>
  <c r="F193" i="25"/>
  <c r="F191" i="25"/>
  <c r="F190" i="25"/>
  <c r="F187" i="25"/>
  <c r="F181" i="25"/>
  <c r="F178" i="25"/>
  <c r="F177" i="25"/>
  <c r="F175" i="25"/>
  <c r="F174" i="25"/>
  <c r="F173" i="25"/>
  <c r="F171" i="25"/>
  <c r="F170" i="25"/>
  <c r="F167" i="25"/>
  <c r="F165" i="25"/>
  <c r="F162" i="25"/>
  <c r="F161" i="25"/>
  <c r="F159" i="25"/>
  <c r="F158" i="25"/>
  <c r="F156" i="25"/>
  <c r="F155" i="25"/>
  <c r="F154" i="25"/>
  <c r="F152" i="25"/>
  <c r="F151" i="25"/>
  <c r="F150" i="25"/>
  <c r="F148" i="25"/>
  <c r="F147" i="25"/>
  <c r="F146" i="25"/>
  <c r="F144" i="25"/>
  <c r="F143" i="25"/>
  <c r="F142" i="25"/>
  <c r="F140" i="25"/>
  <c r="F139" i="25"/>
  <c r="F138" i="25"/>
  <c r="F136" i="25"/>
  <c r="F135" i="25"/>
  <c r="F134" i="25"/>
  <c r="F132" i="25"/>
  <c r="F131" i="25"/>
  <c r="F130" i="25"/>
  <c r="F128" i="25"/>
  <c r="F127" i="25"/>
  <c r="F126" i="25"/>
  <c r="F124" i="25"/>
  <c r="F123" i="25"/>
  <c r="F122" i="25"/>
  <c r="F120" i="25"/>
  <c r="F119" i="25"/>
  <c r="F118" i="25"/>
  <c r="F116" i="25"/>
  <c r="F115" i="25"/>
  <c r="F114" i="25"/>
  <c r="F112" i="25"/>
  <c r="F111" i="25"/>
  <c r="F110" i="25"/>
  <c r="F108" i="25"/>
  <c r="F107" i="25"/>
  <c r="F106" i="25"/>
  <c r="F104" i="25"/>
  <c r="F103" i="25"/>
  <c r="F102" i="25"/>
  <c r="F100" i="25"/>
  <c r="F99" i="25"/>
  <c r="F98" i="25"/>
  <c r="F96" i="25"/>
  <c r="F95" i="25"/>
  <c r="F94" i="25"/>
  <c r="F92" i="25"/>
  <c r="F91" i="25"/>
  <c r="F90" i="25"/>
  <c r="F88" i="25"/>
  <c r="F87" i="25"/>
  <c r="F86" i="25"/>
  <c r="F84" i="25"/>
  <c r="F83" i="25"/>
  <c r="F82" i="25"/>
  <c r="F80" i="25"/>
  <c r="F79" i="25"/>
  <c r="F78" i="25"/>
  <c r="F76" i="25"/>
  <c r="F75" i="25"/>
  <c r="F74" i="25"/>
  <c r="F72" i="25"/>
  <c r="F71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L43" i="25" l="1"/>
  <c r="L44" i="25" s="1"/>
  <c r="L45" i="25" s="1"/>
  <c r="L46" i="25" s="1"/>
  <c r="L47" i="25" s="1"/>
  <c r="L48" i="25" s="1"/>
  <c r="L49" i="25" s="1"/>
  <c r="L50" i="25" s="1"/>
  <c r="L51" i="25" s="1"/>
  <c r="G10" i="25"/>
  <c r="H10" i="25" s="1"/>
  <c r="G11" i="25"/>
  <c r="F309" i="25"/>
  <c r="F305" i="25"/>
  <c r="F301" i="25"/>
  <c r="F297" i="25"/>
  <c r="F293" i="25"/>
  <c r="F289" i="25"/>
  <c r="F285" i="25"/>
  <c r="F281" i="25"/>
  <c r="F277" i="25"/>
  <c r="F310" i="25"/>
  <c r="F306" i="25"/>
  <c r="F302" i="25"/>
  <c r="F298" i="25"/>
  <c r="F294" i="25"/>
  <c r="F290" i="25"/>
  <c r="F286" i="25"/>
  <c r="F282" i="25"/>
  <c r="F278" i="25"/>
  <c r="F274" i="25"/>
  <c r="F270" i="25"/>
  <c r="F266" i="25"/>
  <c r="F303" i="25"/>
  <c r="F295" i="25"/>
  <c r="F287" i="25"/>
  <c r="F279" i="25"/>
  <c r="F271" i="25"/>
  <c r="F268" i="25"/>
  <c r="F265" i="25"/>
  <c r="F261" i="25"/>
  <c r="F257" i="25"/>
  <c r="F253" i="25"/>
  <c r="F249" i="25"/>
  <c r="F245" i="25"/>
  <c r="F304" i="25"/>
  <c r="F296" i="25"/>
  <c r="F288" i="25"/>
  <c r="F280" i="25"/>
  <c r="F267" i="25"/>
  <c r="F264" i="25"/>
  <c r="F262" i="25"/>
  <c r="F258" i="25"/>
  <c r="F254" i="25"/>
  <c r="F250" i="25"/>
  <c r="F246" i="25"/>
  <c r="F242" i="25"/>
  <c r="F238" i="25"/>
  <c r="F234" i="25"/>
  <c r="F230" i="25"/>
  <c r="F226" i="25"/>
  <c r="F222" i="25"/>
  <c r="F218" i="25"/>
  <c r="F214" i="25"/>
  <c r="F210" i="25"/>
  <c r="F206" i="25"/>
  <c r="F202" i="25"/>
  <c r="F198" i="25"/>
  <c r="F299" i="25"/>
  <c r="F283" i="25"/>
  <c r="F263" i="25"/>
  <c r="F255" i="25"/>
  <c r="F247" i="25"/>
  <c r="F239" i="25"/>
  <c r="F236" i="25"/>
  <c r="F233" i="25"/>
  <c r="F223" i="25"/>
  <c r="F220" i="25"/>
  <c r="F217" i="25"/>
  <c r="F207" i="25"/>
  <c r="F204" i="25"/>
  <c r="F201" i="25"/>
  <c r="F195" i="25"/>
  <c r="F292" i="25"/>
  <c r="F276" i="25"/>
  <c r="F272" i="25"/>
  <c r="F269" i="25"/>
  <c r="F256" i="25"/>
  <c r="F248" i="25"/>
  <c r="F235" i="25"/>
  <c r="F232" i="25"/>
  <c r="F229" i="25"/>
  <c r="F219" i="25"/>
  <c r="F216" i="25"/>
  <c r="F213" i="25"/>
  <c r="F203" i="25"/>
  <c r="F200" i="25"/>
  <c r="F196" i="25"/>
  <c r="F192" i="25"/>
  <c r="F188" i="25"/>
  <c r="F184" i="25"/>
  <c r="F180" i="25"/>
  <c r="F176" i="25"/>
  <c r="F172" i="25"/>
  <c r="F168" i="25"/>
  <c r="F164" i="25"/>
  <c r="F160" i="25"/>
  <c r="F73" i="25"/>
  <c r="F77" i="25"/>
  <c r="F81" i="25"/>
  <c r="F85" i="25"/>
  <c r="F89" i="25"/>
  <c r="F93" i="25"/>
  <c r="F97" i="25"/>
  <c r="F101" i="25"/>
  <c r="F105" i="25"/>
  <c r="F109" i="25"/>
  <c r="F113" i="25"/>
  <c r="F117" i="25"/>
  <c r="F121" i="25"/>
  <c r="F125" i="25"/>
  <c r="F129" i="25"/>
  <c r="F133" i="25"/>
  <c r="F137" i="25"/>
  <c r="F141" i="25"/>
  <c r="F145" i="25"/>
  <c r="F149" i="25"/>
  <c r="F153" i="25"/>
  <c r="F157" i="25"/>
  <c r="F163" i="25"/>
  <c r="F166" i="25"/>
  <c r="F169" i="25"/>
  <c r="F179" i="25"/>
  <c r="F182" i="25"/>
  <c r="F185" i="25"/>
  <c r="F221" i="25"/>
  <c r="F224" i="25"/>
  <c r="F227" i="25"/>
  <c r="F252" i="25"/>
  <c r="F300" i="25"/>
  <c r="F183" i="25"/>
  <c r="F186" i="25"/>
  <c r="F189" i="25"/>
  <c r="F197" i="25"/>
  <c r="F209" i="25"/>
  <c r="F212" i="25"/>
  <c r="F215" i="25"/>
  <c r="F241" i="25"/>
  <c r="F243" i="25"/>
  <c r="F259" i="25"/>
  <c r="F273" i="25"/>
  <c r="F291" i="25"/>
  <c r="H23" i="6"/>
  <c r="F16" i="7" s="1"/>
  <c r="F38" i="6"/>
  <c r="H22" i="6"/>
  <c r="F15" i="7" s="1"/>
  <c r="F20" i="7"/>
  <c r="L52" i="25" l="1"/>
  <c r="L53" i="25" s="1"/>
  <c r="L54" i="25" s="1"/>
  <c r="L55" i="25" s="1"/>
  <c r="L56" i="25" s="1"/>
  <c r="L57" i="25" s="1"/>
  <c r="L58" i="25" s="1"/>
  <c r="L59" i="25" s="1"/>
  <c r="K22" i="6"/>
  <c r="H16" i="7"/>
  <c r="K38" i="6"/>
  <c r="H43" i="6" s="1"/>
  <c r="H11" i="25"/>
  <c r="G12" i="25"/>
  <c r="L60" i="25" l="1"/>
  <c r="L61" i="25" s="1"/>
  <c r="L62" i="25" s="1"/>
  <c r="L63" i="25" s="1"/>
  <c r="L64" i="25" s="1"/>
  <c r="L65" i="25" s="1"/>
  <c r="L66" i="25" s="1"/>
  <c r="L67" i="25" s="1"/>
  <c r="L68" i="25" s="1"/>
  <c r="L69" i="25" s="1"/>
  <c r="H12" i="25"/>
  <c r="F19" i="7"/>
  <c r="H19" i="7" s="1"/>
  <c r="G13" i="25"/>
  <c r="H13" i="25" s="1"/>
  <c r="G14" i="25" l="1"/>
  <c r="H14" i="25" s="1"/>
  <c r="G15" i="25" l="1"/>
  <c r="H15" i="25" s="1"/>
  <c r="G16" i="25" l="1"/>
  <c r="H16" i="25" s="1"/>
  <c r="G17" i="25" l="1"/>
  <c r="H17" i="25" s="1"/>
  <c r="G18" i="25" l="1"/>
  <c r="H18" i="25" s="1"/>
  <c r="G19" i="25" l="1"/>
  <c r="H19" i="25" s="1"/>
  <c r="G20" i="25" l="1"/>
  <c r="H20" i="25" s="1"/>
  <c r="H21" i="25" l="1"/>
  <c r="H22" i="25" l="1"/>
  <c r="H23" i="25" l="1"/>
  <c r="H24" i="25" l="1"/>
  <c r="H25" i="25" l="1"/>
  <c r="H26" i="25" l="1"/>
  <c r="H27" i="25" l="1"/>
  <c r="H28" i="25" l="1"/>
  <c r="H29" i="25" l="1"/>
  <c r="H30" i="25" l="1"/>
  <c r="H31" i="25" l="1"/>
  <c r="H32" i="25" l="1"/>
  <c r="H33" i="25" l="1"/>
  <c r="H34" i="25" l="1"/>
  <c r="G35" i="25" l="1"/>
  <c r="H35" i="25" l="1"/>
  <c r="J35" i="25" l="1"/>
  <c r="G36" i="25" l="1"/>
  <c r="H36" i="25" l="1"/>
  <c r="J36" i="25" l="1"/>
  <c r="G37" i="25" l="1"/>
  <c r="H37" i="25" l="1"/>
  <c r="J37" i="25" l="1"/>
  <c r="G38" i="25" l="1"/>
  <c r="H38" i="25" l="1"/>
  <c r="J38" i="25" l="1"/>
  <c r="G39" i="25" l="1"/>
  <c r="J39" i="25"/>
  <c r="J40" i="25" s="1"/>
  <c r="H39" i="25"/>
  <c r="G40" i="25" l="1"/>
  <c r="H40" i="25" l="1"/>
  <c r="G41" i="25"/>
  <c r="J41" i="25" s="1"/>
  <c r="H41" i="25" l="1"/>
  <c r="G42" i="25"/>
  <c r="J42" i="25" s="1"/>
  <c r="H42" i="25" l="1"/>
  <c r="G43" i="25" l="1"/>
  <c r="J43" i="25" s="1"/>
  <c r="J44" i="25" s="1"/>
  <c r="H43" i="25" l="1"/>
  <c r="J45" i="25"/>
  <c r="J46" i="25" s="1"/>
  <c r="J47" i="25" s="1"/>
  <c r="J48" i="25" s="1"/>
  <c r="J49" i="25" s="1"/>
  <c r="J50" i="25" s="1"/>
  <c r="J51" i="25" s="1"/>
  <c r="J52" i="25" s="1"/>
  <c r="J53" i="25" s="1"/>
  <c r="J54" i="25" s="1"/>
  <c r="J55" i="25" s="1"/>
  <c r="J56" i="25" s="1"/>
  <c r="J57" i="25" s="1"/>
  <c r="J58" i="25" s="1"/>
  <c r="J59" i="25" s="1"/>
  <c r="H44" i="25"/>
  <c r="J60" i="25" l="1"/>
  <c r="J61" i="25" s="1"/>
  <c r="H45" i="25"/>
  <c r="J62" i="25" l="1"/>
  <c r="J63" i="25" s="1"/>
  <c r="J64" i="25" s="1"/>
  <c r="G46" i="25"/>
  <c r="H46" i="25" s="1"/>
  <c r="J65" i="25" l="1"/>
  <c r="J66" i="25" s="1"/>
  <c r="H47" i="25"/>
  <c r="J67" i="25" l="1"/>
  <c r="J68" i="25" s="1"/>
  <c r="J69" i="25" s="1"/>
  <c r="G48" i="25"/>
  <c r="H48" i="25" l="1"/>
  <c r="G49" i="25" l="1"/>
  <c r="H49" i="25" l="1"/>
  <c r="G50" i="25" l="1"/>
  <c r="H50" i="25" l="1"/>
  <c r="G51" i="25" l="1"/>
  <c r="H51" i="25" l="1"/>
  <c r="G52" i="25" l="1"/>
  <c r="H52" i="25" l="1"/>
  <c r="G53" i="25" l="1"/>
  <c r="H53" i="25" l="1"/>
  <c r="G54" i="25" l="1"/>
  <c r="H54" i="25" l="1"/>
  <c r="G55" i="25" l="1"/>
  <c r="H55" i="25" s="1"/>
  <c r="G56" i="25" l="1"/>
  <c r="H56" i="25" l="1"/>
  <c r="G57" i="25" l="1"/>
  <c r="H57" i="25" s="1"/>
  <c r="G58" i="25" l="1"/>
  <c r="H58" i="25" l="1"/>
  <c r="G59" i="25" l="1"/>
  <c r="H59" i="25" l="1"/>
  <c r="G60" i="25" l="1"/>
  <c r="H60" i="25" l="1"/>
  <c r="G61" i="25" l="1"/>
  <c r="H61" i="25" l="1"/>
  <c r="G62" i="25" l="1"/>
  <c r="H62" i="25" l="1"/>
  <c r="G63" i="25" l="1"/>
  <c r="H63" i="25" l="1"/>
  <c r="G64" i="25" l="1"/>
  <c r="H64" i="25" l="1"/>
  <c r="H65" i="25" l="1"/>
  <c r="G66" i="25" l="1"/>
  <c r="H66" i="25" l="1"/>
  <c r="G67" i="25" l="1"/>
  <c r="H67" i="25" l="1"/>
  <c r="G68" i="25" l="1"/>
  <c r="H68" i="25" l="1"/>
  <c r="G69" i="25" l="1"/>
  <c r="H69" i="25" l="1"/>
  <c r="I72" i="25" l="1"/>
  <c r="H72" i="25"/>
  <c r="J72" i="25" l="1"/>
  <c r="L72" i="25"/>
  <c r="D73" i="25" s="1"/>
  <c r="G73" i="25" s="1"/>
  <c r="I73" i="25" l="1"/>
  <c r="H73" i="25"/>
  <c r="J73" i="25" l="1"/>
  <c r="L73" i="25"/>
  <c r="D74" i="25" s="1"/>
  <c r="G74" i="25" l="1"/>
  <c r="I74" i="25" l="1"/>
  <c r="H74" i="25"/>
  <c r="J74" i="25" l="1"/>
  <c r="L74" i="25"/>
  <c r="D75" i="25" s="1"/>
  <c r="G75" i="25" l="1"/>
  <c r="I75" i="25" l="1"/>
  <c r="H75" i="25"/>
  <c r="J75" i="25" l="1"/>
  <c r="L75" i="25"/>
  <c r="D76" i="25" s="1"/>
  <c r="G76" i="25" l="1"/>
  <c r="I76" i="25" l="1"/>
  <c r="H76" i="25"/>
  <c r="L76" i="25" l="1"/>
  <c r="J76" i="25"/>
  <c r="D77" i="25"/>
  <c r="G77" i="25" l="1"/>
  <c r="I77" i="25" l="1"/>
  <c r="J77" i="25" s="1"/>
  <c r="H77" i="25"/>
  <c r="L77" i="25" l="1"/>
  <c r="D78" i="25" s="1"/>
  <c r="G78" i="25" l="1"/>
  <c r="I78" i="25" l="1"/>
  <c r="J78" i="25" s="1"/>
  <c r="H78" i="25"/>
  <c r="L78" i="25" l="1"/>
  <c r="D79" i="25" s="1"/>
  <c r="G79" i="25" l="1"/>
  <c r="I79" i="25" l="1"/>
  <c r="J79" i="25" s="1"/>
  <c r="H79" i="25"/>
  <c r="L79" i="25" l="1"/>
  <c r="D80" i="25" s="1"/>
  <c r="G80" i="25" l="1"/>
  <c r="I80" i="25" l="1"/>
  <c r="J80" i="25" s="1"/>
  <c r="H80" i="25"/>
  <c r="L80" i="25" l="1"/>
  <c r="D81" i="25" s="1"/>
  <c r="G81" i="25" l="1"/>
  <c r="I81" i="25" l="1"/>
  <c r="J81" i="25" s="1"/>
  <c r="H81" i="25"/>
  <c r="L81" i="25" l="1"/>
  <c r="D82" i="25" s="1"/>
  <c r="G82" i="25" l="1"/>
  <c r="I82" i="25" l="1"/>
  <c r="J82" i="25" s="1"/>
  <c r="H82" i="25"/>
  <c r="L82" i="25" l="1"/>
  <c r="D83" i="25" s="1"/>
  <c r="G83" i="25" l="1"/>
  <c r="H83" i="25" l="1"/>
  <c r="I83" i="25"/>
  <c r="J83" i="25" s="1"/>
  <c r="L83" i="25" l="1"/>
  <c r="D84" i="25" l="1"/>
  <c r="G84" i="25" s="1"/>
  <c r="I84" i="25" l="1"/>
  <c r="J84" i="25" s="1"/>
  <c r="H84" i="25"/>
  <c r="L84" i="25" l="1"/>
  <c r="D85" i="25" l="1"/>
  <c r="G85" i="25" l="1"/>
  <c r="I85" i="25" l="1"/>
  <c r="J85" i="25" s="1"/>
  <c r="H85" i="25"/>
  <c r="L85" i="25" l="1"/>
  <c r="D86" i="25" l="1"/>
  <c r="G86" i="25" l="1"/>
  <c r="I86" i="25" l="1"/>
  <c r="J86" i="25" s="1"/>
  <c r="H86" i="25"/>
  <c r="L86" i="25" l="1"/>
  <c r="D87" i="25" l="1"/>
  <c r="G87" i="25" l="1"/>
  <c r="I87" i="25" l="1"/>
  <c r="J87" i="25" s="1"/>
  <c r="H87" i="25"/>
  <c r="L87" i="25" l="1"/>
  <c r="D88" i="25" l="1"/>
  <c r="G88" i="25" l="1"/>
  <c r="I88" i="25" l="1"/>
  <c r="J88" i="25" s="1"/>
  <c r="H88" i="25"/>
  <c r="L88" i="25" l="1"/>
  <c r="D89" i="25" l="1"/>
  <c r="G89" i="25" l="1"/>
  <c r="I89" i="25" l="1"/>
  <c r="J89" i="25" s="1"/>
  <c r="H89" i="25"/>
  <c r="L89" i="25" l="1"/>
  <c r="D90" i="25" l="1"/>
  <c r="G90" i="25" l="1"/>
  <c r="I90" i="25" l="1"/>
  <c r="J90" i="25" s="1"/>
  <c r="H90" i="25"/>
  <c r="L90" i="25" l="1"/>
  <c r="D91" i="25" l="1"/>
  <c r="G91" i="25" l="1"/>
  <c r="I91" i="25" l="1"/>
  <c r="J91" i="25" s="1"/>
  <c r="H91" i="25"/>
  <c r="L91" i="25" l="1"/>
  <c r="D92" i="25" l="1"/>
  <c r="G92" i="25" l="1"/>
  <c r="I92" i="25" l="1"/>
  <c r="J92" i="25" s="1"/>
  <c r="H92" i="25"/>
  <c r="L92" i="25" l="1"/>
  <c r="D93" i="25" l="1"/>
  <c r="G93" i="25" l="1"/>
  <c r="I93" i="25" l="1"/>
  <c r="J93" i="25" s="1"/>
  <c r="H93" i="25"/>
  <c r="L93" i="25" l="1"/>
  <c r="D94" i="25" l="1"/>
  <c r="G94" i="25" l="1"/>
  <c r="I94" i="25" l="1"/>
  <c r="J94" i="25" s="1"/>
  <c r="H94" i="25"/>
  <c r="L94" i="25" l="1"/>
  <c r="D95" i="25" l="1"/>
  <c r="G95" i="25" s="1"/>
  <c r="I95" i="25" l="1"/>
  <c r="J95" i="25" s="1"/>
  <c r="H95" i="25"/>
  <c r="L95" i="25" l="1"/>
  <c r="D96" i="25" l="1"/>
  <c r="G96" i="25" s="1"/>
  <c r="I96" i="25" l="1"/>
  <c r="J96" i="25" s="1"/>
  <c r="H96" i="25"/>
  <c r="L96" i="25" l="1"/>
  <c r="D97" i="25" s="1"/>
  <c r="G97" i="25" s="1"/>
  <c r="I97" i="25" s="1"/>
  <c r="J97" i="25" s="1"/>
  <c r="L97" i="25" l="1"/>
  <c r="D98" i="25" s="1"/>
  <c r="G98" i="25" s="1"/>
  <c r="I98" i="25" s="1"/>
  <c r="J98" i="25" s="1"/>
  <c r="H97" i="25"/>
  <c r="H98" i="25" l="1"/>
  <c r="L98" i="25"/>
  <c r="D99" i="25" s="1"/>
  <c r="G99" i="25" s="1"/>
  <c r="I99" i="25" s="1"/>
  <c r="J99" i="25" s="1"/>
  <c r="L99" i="25" l="1"/>
  <c r="D100" i="25" s="1"/>
  <c r="G100" i="25" s="1"/>
  <c r="I100" i="25" s="1"/>
  <c r="J100" i="25" s="1"/>
  <c r="H99" i="25"/>
  <c r="H100" i="25" l="1"/>
  <c r="L100" i="25"/>
  <c r="D101" i="25" s="1"/>
  <c r="G101" i="25" s="1"/>
  <c r="I101" i="25" s="1"/>
  <c r="J101" i="25" s="1"/>
  <c r="L101" i="25" l="1"/>
  <c r="D102" i="25" s="1"/>
  <c r="G102" i="25" s="1"/>
  <c r="I102" i="25" s="1"/>
  <c r="J102" i="25" s="1"/>
  <c r="H101" i="25"/>
  <c r="H102" i="25" l="1"/>
  <c r="L102" i="25"/>
  <c r="D103" i="25" s="1"/>
  <c r="G103" i="25" s="1"/>
  <c r="I103" i="25" s="1"/>
  <c r="J103" i="25" s="1"/>
  <c r="L103" i="25" l="1"/>
  <c r="D104" i="25" s="1"/>
  <c r="G104" i="25" s="1"/>
  <c r="I104" i="25" s="1"/>
  <c r="J104" i="25" s="1"/>
  <c r="H103" i="25"/>
  <c r="H104" i="25" l="1"/>
  <c r="L104" i="25"/>
  <c r="D105" i="25" s="1"/>
  <c r="G105" i="25" s="1"/>
  <c r="I105" i="25" s="1"/>
  <c r="J105" i="25" s="1"/>
  <c r="J106" i="25" l="1"/>
  <c r="L105" i="25"/>
  <c r="D106" i="25" s="1"/>
  <c r="G106" i="25" s="1"/>
  <c r="I106" i="25" s="1"/>
  <c r="H105" i="25"/>
  <c r="H106" i="25" l="1"/>
  <c r="L106" i="25"/>
  <c r="D107" i="25" s="1"/>
  <c r="G107" i="25" s="1"/>
  <c r="I107" i="25" s="1"/>
  <c r="J107" i="25" s="1"/>
  <c r="L107" i="25" l="1"/>
  <c r="D108" i="25" s="1"/>
  <c r="G108" i="25" s="1"/>
  <c r="I108" i="25" s="1"/>
  <c r="J108" i="25" s="1"/>
  <c r="H107" i="25"/>
  <c r="J109" i="25" l="1"/>
  <c r="H108" i="25"/>
  <c r="L108" i="25"/>
  <c r="D109" i="25" s="1"/>
  <c r="G109" i="25" s="1"/>
  <c r="I109" i="25" s="1"/>
  <c r="L109" i="25" l="1"/>
  <c r="D110" i="25" s="1"/>
  <c r="G110" i="25" s="1"/>
  <c r="I110" i="25" s="1"/>
  <c r="J110" i="25" s="1"/>
  <c r="H109" i="25"/>
  <c r="H110" i="25" l="1"/>
  <c r="L110" i="25"/>
  <c r="D111" i="25" s="1"/>
  <c r="G111" i="25" s="1"/>
  <c r="I111" i="25" s="1"/>
  <c r="J111" i="25" s="1"/>
  <c r="L111" i="25" l="1"/>
  <c r="D112" i="25" s="1"/>
  <c r="G112" i="25" s="1"/>
  <c r="I112" i="25" s="1"/>
  <c r="J112" i="25" s="1"/>
  <c r="H111" i="25"/>
  <c r="H112" i="25" l="1"/>
  <c r="L112" i="25"/>
  <c r="D113" i="25" s="1"/>
  <c r="G113" i="25" s="1"/>
  <c r="I113" i="25" s="1"/>
  <c r="J113" i="25" s="1"/>
  <c r="L113" i="25" l="1"/>
  <c r="D114" i="25" s="1"/>
  <c r="G114" i="25" s="1"/>
  <c r="I114" i="25" s="1"/>
  <c r="J114" i="25" s="1"/>
  <c r="H113" i="25"/>
  <c r="H114" i="25" l="1"/>
  <c r="L114" i="25"/>
  <c r="D115" i="25" s="1"/>
  <c r="G115" i="25" s="1"/>
  <c r="I115" i="25" s="1"/>
  <c r="J115" i="25" s="1"/>
  <c r="L115" i="25" l="1"/>
  <c r="D116" i="25" s="1"/>
  <c r="G116" i="25" s="1"/>
  <c r="I116" i="25" s="1"/>
  <c r="J116" i="25" s="1"/>
  <c r="H115" i="25"/>
  <c r="H116" i="25" s="1"/>
  <c r="L116" i="25" l="1"/>
  <c r="D117" i="25" s="1"/>
  <c r="G117" i="25" s="1"/>
  <c r="I117" i="25" s="1"/>
  <c r="J117" i="25" s="1"/>
  <c r="L117" i="25" l="1"/>
  <c r="D118" i="25" s="1"/>
  <c r="G118" i="25" s="1"/>
  <c r="I118" i="25" s="1"/>
  <c r="J118" i="25" s="1"/>
  <c r="H117" i="25"/>
  <c r="H118" i="25" s="1"/>
  <c r="L118" i="25" l="1"/>
  <c r="D119" i="25" s="1"/>
  <c r="G119" i="25" s="1"/>
  <c r="I119" i="25" s="1"/>
  <c r="J119" i="25" s="1"/>
  <c r="L119" i="25" l="1"/>
  <c r="D120" i="25" s="1"/>
  <c r="G120" i="25" s="1"/>
  <c r="I120" i="25" s="1"/>
  <c r="J120" i="25" s="1"/>
  <c r="H119" i="25"/>
  <c r="H120" i="25" s="1"/>
  <c r="L120" i="25" l="1"/>
  <c r="D121" i="25" s="1"/>
  <c r="G121" i="25" s="1"/>
  <c r="I121" i="25" s="1"/>
  <c r="J121" i="25" s="1"/>
  <c r="L121" i="25" l="1"/>
  <c r="D122" i="25" s="1"/>
  <c r="G122" i="25" s="1"/>
  <c r="I122" i="25" s="1"/>
  <c r="J122" i="25" s="1"/>
  <c r="H121" i="25"/>
  <c r="H122" i="25" l="1"/>
  <c r="L122" i="25"/>
  <c r="D123" i="25" s="1"/>
  <c r="G123" i="25" s="1"/>
  <c r="I123" i="25" s="1"/>
  <c r="J123" i="25" s="1"/>
  <c r="L123" i="25" l="1"/>
  <c r="D124" i="25" s="1"/>
  <c r="G124" i="25" s="1"/>
  <c r="I124" i="25" s="1"/>
  <c r="J124" i="25" s="1"/>
  <c r="H123" i="25"/>
  <c r="H124" i="25" l="1"/>
  <c r="L124" i="25"/>
  <c r="D125" i="25" s="1"/>
  <c r="G125" i="25" s="1"/>
  <c r="I125" i="25" s="1"/>
  <c r="J125" i="25" s="1"/>
  <c r="L125" i="25" l="1"/>
  <c r="D126" i="25" s="1"/>
  <c r="G126" i="25" s="1"/>
  <c r="I126" i="25" s="1"/>
  <c r="J126" i="25" s="1"/>
  <c r="H125" i="25"/>
  <c r="H126" i="25" l="1"/>
  <c r="L126" i="25"/>
  <c r="D127" i="25" s="1"/>
  <c r="G127" i="25" s="1"/>
  <c r="I127" i="25" s="1"/>
  <c r="J127" i="25" s="1"/>
  <c r="L127" i="25" l="1"/>
  <c r="D128" i="25" s="1"/>
  <c r="G128" i="25" s="1"/>
  <c r="I128" i="25" s="1"/>
  <c r="J128" i="25" s="1"/>
  <c r="H127" i="25"/>
  <c r="H128" i="25" l="1"/>
  <c r="L128" i="25"/>
  <c r="D129" i="25" s="1"/>
  <c r="G129" i="25" s="1"/>
  <c r="I129" i="25" s="1"/>
  <c r="J129" i="25" s="1"/>
  <c r="L129" i="25" l="1"/>
  <c r="D130" i="25" s="1"/>
  <c r="G130" i="25" s="1"/>
  <c r="I130" i="25" s="1"/>
  <c r="J130" i="25" s="1"/>
  <c r="H129" i="25"/>
  <c r="H130" i="25" l="1"/>
  <c r="L130" i="25"/>
  <c r="D131" i="25" s="1"/>
  <c r="G131" i="25" s="1"/>
  <c r="I131" i="25" s="1"/>
  <c r="L131" i="25" s="1"/>
  <c r="D132" i="25" s="1"/>
  <c r="G132" i="25" s="1"/>
  <c r="J131" i="25" l="1"/>
  <c r="J132" i="25" s="1"/>
  <c r="H131" i="25"/>
  <c r="I132" i="25"/>
  <c r="L132" i="25" s="1"/>
  <c r="D133" i="25" s="1"/>
  <c r="H132" i="25"/>
  <c r="G133" i="25" l="1"/>
  <c r="I133" i="25" l="1"/>
  <c r="H133" i="25"/>
  <c r="L133" i="25" l="1"/>
  <c r="D134" i="25" s="1"/>
  <c r="J133" i="25"/>
  <c r="G134" i="25"/>
  <c r="I134" i="25" l="1"/>
  <c r="L134" i="25" s="1"/>
  <c r="D135" i="25" s="1"/>
  <c r="H134" i="25"/>
  <c r="J134" i="25" l="1"/>
  <c r="G135" i="25"/>
  <c r="I135" i="25" l="1"/>
  <c r="L135" i="25" s="1"/>
  <c r="D136" i="25" s="1"/>
  <c r="H135" i="25"/>
  <c r="J135" i="25" l="1"/>
  <c r="G136" i="25"/>
  <c r="I136" i="25" l="1"/>
  <c r="L136" i="25" s="1"/>
  <c r="D137" i="25" s="1"/>
  <c r="H136" i="25"/>
  <c r="J136" i="25" l="1"/>
  <c r="G137" i="25"/>
  <c r="I137" i="25" l="1"/>
  <c r="L137" i="25" s="1"/>
  <c r="D138" i="25" s="1"/>
  <c r="H137" i="25"/>
  <c r="J137" i="25" l="1"/>
  <c r="G138" i="25"/>
  <c r="I138" i="25" l="1"/>
  <c r="L138" i="25" s="1"/>
  <c r="D139" i="25" s="1"/>
  <c r="H138" i="25"/>
  <c r="J138" i="25" l="1"/>
  <c r="G139" i="25"/>
  <c r="I139" i="25" l="1"/>
  <c r="J139" i="25" s="1"/>
  <c r="H139" i="25"/>
  <c r="L139" i="25" l="1"/>
  <c r="D140" i="25" s="1"/>
  <c r="G140" i="25"/>
  <c r="I140" i="25" l="1"/>
  <c r="J140" i="25" s="1"/>
  <c r="H140" i="25"/>
  <c r="L140" i="25" l="1"/>
  <c r="D141" i="25" s="1"/>
  <c r="G141" i="25"/>
  <c r="I141" i="25" l="1"/>
  <c r="J141" i="25" s="1"/>
  <c r="H141" i="25"/>
  <c r="L141" i="25" l="1"/>
  <c r="D142" i="25" s="1"/>
  <c r="G142" i="25" s="1"/>
  <c r="I142" i="25" l="1"/>
  <c r="J142" i="25" s="1"/>
  <c r="H142" i="25"/>
  <c r="L142" i="25" l="1"/>
  <c r="D143" i="25" s="1"/>
  <c r="G143" i="25"/>
  <c r="I143" i="25" l="1"/>
  <c r="J143" i="25" s="1"/>
  <c r="H143" i="25"/>
  <c r="L143" i="25" l="1"/>
  <c r="D144" i="25" s="1"/>
  <c r="G144" i="25"/>
  <c r="I144" i="25" l="1"/>
  <c r="J144" i="25" s="1"/>
  <c r="H144" i="25"/>
  <c r="L144" i="25" l="1"/>
  <c r="D145" i="25" s="1"/>
  <c r="G145" i="25" s="1"/>
  <c r="I145" i="25" l="1"/>
  <c r="J145" i="25" s="1"/>
  <c r="H145" i="25"/>
  <c r="L145" i="25" l="1"/>
  <c r="D146" i="25" s="1"/>
  <c r="G146" i="25"/>
  <c r="I146" i="25" l="1"/>
  <c r="J146" i="25" s="1"/>
  <c r="H146" i="25"/>
  <c r="L146" i="25" l="1"/>
  <c r="D147" i="25" s="1"/>
  <c r="G147" i="25" s="1"/>
  <c r="I147" i="25" l="1"/>
  <c r="J147" i="25" s="1"/>
  <c r="H147" i="25"/>
  <c r="L147" i="25" l="1"/>
  <c r="D148" i="25" s="1"/>
  <c r="G148" i="25"/>
  <c r="I148" i="25" l="1"/>
  <c r="J148" i="25" s="1"/>
  <c r="H148" i="25"/>
  <c r="L148" i="25" l="1"/>
  <c r="D149" i="25" s="1"/>
  <c r="G149" i="25"/>
  <c r="I149" i="25" l="1"/>
  <c r="J149" i="25" s="1"/>
  <c r="H149" i="25"/>
  <c r="L149" i="25" l="1"/>
  <c r="D150" i="25" s="1"/>
  <c r="G150" i="25" s="1"/>
  <c r="I150" i="25" l="1"/>
  <c r="J150" i="25" s="1"/>
  <c r="H150" i="25"/>
  <c r="L150" i="25" l="1"/>
  <c r="D151" i="25" s="1"/>
  <c r="G151" i="25" s="1"/>
  <c r="I151" i="25" l="1"/>
  <c r="J151" i="25" s="1"/>
  <c r="H151" i="25"/>
  <c r="L151" i="25" l="1"/>
  <c r="D152" i="25" s="1"/>
  <c r="G152" i="25" s="1"/>
  <c r="I152" i="25" l="1"/>
  <c r="J152" i="25" s="1"/>
  <c r="H152" i="25"/>
  <c r="L152" i="25" l="1"/>
  <c r="D153" i="25" s="1"/>
  <c r="G153" i="25" s="1"/>
  <c r="I153" i="25" l="1"/>
  <c r="J153" i="25" s="1"/>
  <c r="H153" i="25"/>
  <c r="L153" i="25" l="1"/>
  <c r="D154" i="25" s="1"/>
  <c r="G154" i="25" s="1"/>
  <c r="I154" i="25" l="1"/>
  <c r="J154" i="25" s="1"/>
  <c r="H154" i="25"/>
  <c r="L154" i="25" l="1"/>
  <c r="D155" i="25" s="1"/>
  <c r="G155" i="25" s="1"/>
  <c r="I155" i="25" l="1"/>
  <c r="J155" i="25" s="1"/>
  <c r="H155" i="25"/>
  <c r="L155" i="25" l="1"/>
  <c r="D156" i="25" s="1"/>
  <c r="G156" i="25" s="1"/>
  <c r="I156" i="25" l="1"/>
  <c r="J156" i="25" s="1"/>
  <c r="H156" i="25"/>
  <c r="L156" i="25" l="1"/>
  <c r="D157" i="25" s="1"/>
  <c r="G157" i="25" s="1"/>
  <c r="I157" i="25" l="1"/>
  <c r="J157" i="25" s="1"/>
  <c r="H157" i="25"/>
  <c r="L157" i="25" l="1"/>
  <c r="D158" i="25" s="1"/>
  <c r="G158" i="25" s="1"/>
  <c r="I158" i="25" l="1"/>
  <c r="J158" i="25" s="1"/>
  <c r="H158" i="25"/>
  <c r="L158" i="25" l="1"/>
  <c r="D159" i="25" s="1"/>
  <c r="G159" i="25" s="1"/>
  <c r="I159" i="25" l="1"/>
  <c r="J159" i="25" s="1"/>
  <c r="H159" i="25"/>
  <c r="L159" i="25" l="1"/>
  <c r="D160" i="25" s="1"/>
  <c r="G160" i="25" s="1"/>
  <c r="I160" i="25" l="1"/>
  <c r="H160" i="25"/>
  <c r="L160" i="25" l="1"/>
  <c r="D161" i="25" s="1"/>
  <c r="G161" i="25" s="1"/>
  <c r="J160" i="25"/>
  <c r="I161" i="25" l="1"/>
  <c r="L161" i="25" s="1"/>
  <c r="D162" i="25" s="1"/>
  <c r="H161" i="25"/>
  <c r="J161" i="25" l="1"/>
  <c r="G162" i="25"/>
  <c r="I162" i="25" l="1"/>
  <c r="L162" i="25" s="1"/>
  <c r="D163" i="25" s="1"/>
  <c r="H162" i="25"/>
  <c r="J162" i="25" l="1"/>
  <c r="G163" i="25"/>
  <c r="I163" i="25" l="1"/>
  <c r="L163" i="25" s="1"/>
  <c r="D164" i="25" s="1"/>
  <c r="H163" i="25"/>
  <c r="J163" i="25" l="1"/>
  <c r="G164" i="25"/>
  <c r="J164" i="25" l="1"/>
  <c r="I164" i="25"/>
  <c r="L164" i="25" s="1"/>
  <c r="D165" i="25" s="1"/>
  <c r="H164" i="25"/>
  <c r="G165" i="25" l="1"/>
  <c r="I165" i="25" l="1"/>
  <c r="H165" i="25"/>
  <c r="L165" i="25" l="1"/>
  <c r="D166" i="25" s="1"/>
  <c r="J165" i="25"/>
  <c r="G166" i="25"/>
  <c r="I166" i="25" l="1"/>
  <c r="L166" i="25" s="1"/>
  <c r="D167" i="25" s="1"/>
  <c r="H166" i="25"/>
  <c r="J166" i="25" l="1"/>
  <c r="G167" i="25"/>
  <c r="I167" i="25" l="1"/>
  <c r="L167" i="25" s="1"/>
  <c r="D168" i="25" s="1"/>
  <c r="H167" i="25"/>
  <c r="J167" i="25" l="1"/>
  <c r="G168" i="25"/>
  <c r="I168" i="25" l="1"/>
  <c r="L168" i="25" s="1"/>
  <c r="D169" i="25" s="1"/>
  <c r="H168" i="25"/>
  <c r="J168" i="25" l="1"/>
  <c r="G169" i="25"/>
  <c r="I169" i="25" l="1"/>
  <c r="L169" i="25" s="1"/>
  <c r="D170" i="25" s="1"/>
  <c r="H169" i="25"/>
  <c r="J169" i="25" l="1"/>
  <c r="G170" i="25"/>
  <c r="J170" i="25" l="1"/>
  <c r="I170" i="25"/>
  <c r="H170" i="25"/>
  <c r="L170" i="25" l="1"/>
  <c r="D171" i="25" s="1"/>
  <c r="G171" i="25" s="1"/>
  <c r="I171" i="25" l="1"/>
  <c r="H171" i="25"/>
  <c r="L171" i="25" l="1"/>
  <c r="D172" i="25" s="1"/>
  <c r="J171" i="25"/>
  <c r="G172" i="25"/>
  <c r="J172" i="25" l="1"/>
  <c r="I172" i="25"/>
  <c r="L172" i="25" s="1"/>
  <c r="D173" i="25" s="1"/>
  <c r="H172" i="25"/>
  <c r="G173" i="25" l="1"/>
  <c r="I173" i="25" l="1"/>
  <c r="H173" i="25"/>
  <c r="L173" i="25" l="1"/>
  <c r="D174" i="25" s="1"/>
  <c r="G174" i="25" s="1"/>
  <c r="J173" i="25"/>
  <c r="I174" i="25" l="1"/>
  <c r="J174" i="25" s="1"/>
  <c r="H174" i="25"/>
  <c r="L174" i="25" l="1"/>
  <c r="D175" i="25" s="1"/>
  <c r="G175" i="25" s="1"/>
  <c r="I175" i="25" l="1"/>
  <c r="J175" i="25" s="1"/>
  <c r="H175" i="25"/>
  <c r="L175" i="25" l="1"/>
  <c r="D176" i="25" s="1"/>
  <c r="G176" i="25" s="1"/>
  <c r="I176" i="25" l="1"/>
  <c r="J176" i="25" s="1"/>
  <c r="H176" i="25"/>
  <c r="L176" i="25" l="1"/>
  <c r="D177" i="25" s="1"/>
  <c r="G177" i="25" s="1"/>
  <c r="I177" i="25" l="1"/>
  <c r="J177" i="25" s="1"/>
  <c r="H177" i="25"/>
  <c r="L177" i="25" l="1"/>
  <c r="D178" i="25" s="1"/>
  <c r="G178" i="25" s="1"/>
  <c r="I178" i="25" l="1"/>
  <c r="J178" i="25" s="1"/>
  <c r="H178" i="25"/>
  <c r="L178" i="25" l="1"/>
  <c r="D179" i="25" s="1"/>
  <c r="G179" i="25" s="1"/>
  <c r="I179" i="25" l="1"/>
  <c r="J179" i="25" s="1"/>
  <c r="H179" i="25"/>
  <c r="L179" i="25" l="1"/>
  <c r="D180" i="25" s="1"/>
  <c r="G180" i="25" s="1"/>
  <c r="I180" i="25" l="1"/>
  <c r="J180" i="25" s="1"/>
  <c r="H180" i="25"/>
  <c r="L180" i="25" l="1"/>
  <c r="D181" i="25" s="1"/>
  <c r="G181" i="25" s="1"/>
  <c r="I181" i="25" l="1"/>
  <c r="J181" i="25" s="1"/>
  <c r="H181" i="25"/>
  <c r="L181" i="25" l="1"/>
  <c r="D182" i="25" s="1"/>
  <c r="G182" i="25" s="1"/>
  <c r="I182" i="25" l="1"/>
  <c r="J182" i="25" s="1"/>
  <c r="H182" i="25"/>
  <c r="L182" i="25" l="1"/>
  <c r="D183" i="25" s="1"/>
  <c r="G183" i="25"/>
  <c r="I183" i="25" l="1"/>
  <c r="J183" i="25" s="1"/>
  <c r="H183" i="25"/>
  <c r="L183" i="25" l="1"/>
  <c r="D184" i="25" s="1"/>
  <c r="G184" i="25" s="1"/>
  <c r="I184" i="25" l="1"/>
  <c r="J184" i="25" s="1"/>
  <c r="H184" i="25"/>
  <c r="L184" i="25" l="1"/>
  <c r="D185" i="25" s="1"/>
  <c r="G185" i="25" s="1"/>
  <c r="I185" i="25" l="1"/>
  <c r="J185" i="25" s="1"/>
  <c r="H185" i="25"/>
  <c r="L185" i="25" l="1"/>
  <c r="D186" i="25" s="1"/>
  <c r="G186" i="25" s="1"/>
  <c r="I186" i="25" l="1"/>
  <c r="J186" i="25" s="1"/>
  <c r="H186" i="25"/>
  <c r="L186" i="25" l="1"/>
  <c r="D187" i="25" s="1"/>
  <c r="G187" i="25"/>
  <c r="I187" i="25" l="1"/>
  <c r="H187" i="25"/>
  <c r="L187" i="25" l="1"/>
  <c r="D188" i="25" s="1"/>
  <c r="G188" i="25" s="1"/>
  <c r="J187" i="25"/>
  <c r="I188" i="25" l="1"/>
  <c r="L188" i="25" s="1"/>
  <c r="D189" i="25" s="1"/>
  <c r="H188" i="25"/>
  <c r="J188" i="25" l="1"/>
  <c r="G189" i="25"/>
  <c r="I189" i="25" l="1"/>
  <c r="L189" i="25" s="1"/>
  <c r="D190" i="25" s="1"/>
  <c r="H189" i="25"/>
  <c r="J189" i="25" l="1"/>
  <c r="G190" i="25"/>
  <c r="J190" i="25" l="1"/>
  <c r="I190" i="25"/>
  <c r="L190" i="25" s="1"/>
  <c r="D191" i="25" s="1"/>
  <c r="H190" i="25"/>
  <c r="G191" i="25" l="1"/>
  <c r="I191" i="25" l="1"/>
  <c r="H191" i="25"/>
  <c r="L191" i="25" l="1"/>
  <c r="D192" i="25" s="1"/>
  <c r="J191" i="25"/>
  <c r="G192" i="25"/>
  <c r="I192" i="25" l="1"/>
  <c r="L192" i="25" s="1"/>
  <c r="D193" i="25" s="1"/>
  <c r="H192" i="25"/>
  <c r="J192" i="25" l="1"/>
  <c r="G193" i="25"/>
  <c r="I193" i="25" l="1"/>
  <c r="L193" i="25" s="1"/>
  <c r="D194" i="25" s="1"/>
  <c r="H193" i="25"/>
  <c r="J193" i="25" l="1"/>
  <c r="G194" i="25"/>
  <c r="I194" i="25" l="1"/>
  <c r="L194" i="25" s="1"/>
  <c r="D195" i="25" s="1"/>
  <c r="H194" i="25"/>
  <c r="J194" i="25" l="1"/>
  <c r="G195" i="25"/>
  <c r="I195" i="25" l="1"/>
  <c r="L195" i="25" s="1"/>
  <c r="D196" i="25" s="1"/>
  <c r="H195" i="25"/>
  <c r="J195" i="25" l="1"/>
  <c r="G196" i="25"/>
  <c r="J196" i="25" l="1"/>
  <c r="I196" i="25"/>
  <c r="L196" i="25" s="1"/>
  <c r="D197" i="25" s="1"/>
  <c r="H196" i="25"/>
  <c r="G197" i="25" l="1"/>
  <c r="I197" i="25" l="1"/>
  <c r="H197" i="25"/>
  <c r="L197" i="25" l="1"/>
  <c r="D198" i="25" s="1"/>
  <c r="G198" i="25" s="1"/>
  <c r="J197" i="25"/>
  <c r="I198" i="25" l="1"/>
  <c r="L198" i="25" s="1"/>
  <c r="D199" i="25" s="1"/>
  <c r="H198" i="25"/>
  <c r="J198" i="25" l="1"/>
  <c r="G199" i="25"/>
  <c r="I199" i="25" l="1"/>
  <c r="L199" i="25" s="1"/>
  <c r="D200" i="25" s="1"/>
  <c r="H199" i="25"/>
  <c r="J199" i="25" l="1"/>
  <c r="G200" i="25"/>
  <c r="I200" i="25" l="1"/>
  <c r="L200" i="25" s="1"/>
  <c r="D201" i="25" s="1"/>
  <c r="H200" i="25"/>
  <c r="J200" i="25" l="1"/>
  <c r="G201" i="25"/>
  <c r="I201" i="25" l="1"/>
  <c r="L201" i="25" s="1"/>
  <c r="D202" i="25" s="1"/>
  <c r="H201" i="25"/>
  <c r="J201" i="25" l="1"/>
  <c r="G202" i="25"/>
  <c r="J202" i="25" l="1"/>
  <c r="I202" i="25"/>
  <c r="L202" i="25" s="1"/>
  <c r="D203" i="25" s="1"/>
  <c r="H202" i="25"/>
  <c r="G203" i="25" l="1"/>
  <c r="I203" i="25" l="1"/>
  <c r="H203" i="25"/>
  <c r="L203" i="25" l="1"/>
  <c r="D204" i="25" s="1"/>
  <c r="J203" i="25"/>
  <c r="G204" i="25"/>
  <c r="I204" i="25" l="1"/>
  <c r="L204" i="25" s="1"/>
  <c r="D205" i="25" s="1"/>
  <c r="H204" i="25"/>
  <c r="J204" i="25" l="1"/>
  <c r="G205" i="25"/>
  <c r="I205" i="25" l="1"/>
  <c r="L205" i="25" s="1"/>
  <c r="D206" i="25" s="1"/>
  <c r="H205" i="25"/>
  <c r="J205" i="25" l="1"/>
  <c r="G206" i="25"/>
  <c r="I206" i="25" l="1"/>
  <c r="L206" i="25" s="1"/>
  <c r="D207" i="25" s="1"/>
  <c r="H206" i="25"/>
  <c r="J206" i="25" l="1"/>
  <c r="G207" i="25"/>
  <c r="I207" i="25" l="1"/>
  <c r="L207" i="25" s="1"/>
  <c r="D208" i="25" s="1"/>
  <c r="H207" i="25"/>
  <c r="J207" i="25" l="1"/>
  <c r="G208" i="25"/>
  <c r="I208" i="25" l="1"/>
  <c r="L208" i="25" s="1"/>
  <c r="D209" i="25" s="1"/>
  <c r="H208" i="25"/>
  <c r="J208" i="25" l="1"/>
  <c r="G209" i="25"/>
  <c r="I209" i="25" l="1"/>
  <c r="L209" i="25" s="1"/>
  <c r="D210" i="25" s="1"/>
  <c r="H209" i="25"/>
  <c r="J209" i="25" l="1"/>
  <c r="G210" i="25"/>
  <c r="I210" i="25" l="1"/>
  <c r="L210" i="25" s="1"/>
  <c r="D211" i="25" s="1"/>
  <c r="H210" i="25"/>
  <c r="J210" i="25" l="1"/>
  <c r="G211" i="25"/>
  <c r="I211" i="25" l="1"/>
  <c r="J211" i="25" s="1"/>
  <c r="H211" i="25"/>
  <c r="L211" i="25" l="1"/>
  <c r="D212" i="25" s="1"/>
  <c r="G212" i="25" s="1"/>
  <c r="I212" i="25" l="1"/>
  <c r="J212" i="25" s="1"/>
  <c r="H212" i="25"/>
  <c r="L212" i="25" l="1"/>
  <c r="D213" i="25" s="1"/>
  <c r="G213" i="25" s="1"/>
  <c r="I213" i="25" l="1"/>
  <c r="J213" i="25" s="1"/>
  <c r="H213" i="25"/>
  <c r="L213" i="25" l="1"/>
  <c r="D214" i="25" l="1"/>
  <c r="G214" i="25" s="1"/>
  <c r="H214" i="25" l="1"/>
  <c r="I214" i="25"/>
  <c r="J214" i="25" s="1"/>
  <c r="L214" i="25"/>
  <c r="D215" i="25" s="1"/>
  <c r="G215" i="25" s="1"/>
  <c r="I215" i="25" l="1"/>
  <c r="J215" i="25" s="1"/>
  <c r="H215" i="25"/>
  <c r="L215" i="25" l="1"/>
  <c r="D216" i="25" s="1"/>
  <c r="G216" i="25" s="1"/>
  <c r="I216" i="25" l="1"/>
  <c r="J216" i="25" s="1"/>
  <c r="H216" i="25"/>
  <c r="L216" i="25" l="1"/>
  <c r="D217" i="25" s="1"/>
  <c r="G217" i="25" s="1"/>
  <c r="I217" i="25" l="1"/>
  <c r="H217" i="25"/>
  <c r="L217" i="25" l="1"/>
  <c r="D218" i="25" s="1"/>
  <c r="J217" i="25"/>
  <c r="G218" i="25"/>
  <c r="J218" i="25" l="1"/>
  <c r="I218" i="25"/>
  <c r="L218" i="25" s="1"/>
  <c r="D219" i="25" s="1"/>
  <c r="H218" i="25"/>
  <c r="G219" i="25" l="1"/>
  <c r="I219" i="25" l="1"/>
  <c r="H219" i="25"/>
  <c r="L219" i="25" l="1"/>
  <c r="D220" i="25" s="1"/>
  <c r="J219" i="25"/>
  <c r="G220" i="25"/>
  <c r="I220" i="25" l="1"/>
  <c r="L220" i="25" s="1"/>
  <c r="D221" i="25" s="1"/>
  <c r="H220" i="25"/>
  <c r="J220" i="25" l="1"/>
  <c r="G221" i="25"/>
  <c r="J221" i="25" l="1"/>
  <c r="I221" i="25"/>
  <c r="L221" i="25" s="1"/>
  <c r="D222" i="25" s="1"/>
  <c r="H221" i="25"/>
  <c r="G222" i="25" l="1"/>
  <c r="I222" i="25" l="1"/>
  <c r="J222" i="25" s="1"/>
  <c r="H222" i="25"/>
  <c r="L222" i="25" l="1"/>
  <c r="D223" i="25" s="1"/>
  <c r="G223" i="25" s="1"/>
  <c r="I223" i="25" l="1"/>
  <c r="J223" i="25" s="1"/>
  <c r="H223" i="25"/>
  <c r="L223" i="25" l="1"/>
  <c r="D224" i="25" s="1"/>
  <c r="G224" i="25" s="1"/>
  <c r="I224" i="25" l="1"/>
  <c r="J224" i="25" s="1"/>
  <c r="H224" i="25"/>
  <c r="L224" i="25" l="1"/>
  <c r="D225" i="25" s="1"/>
  <c r="G225" i="25" s="1"/>
  <c r="I225" i="25" l="1"/>
  <c r="J225" i="25" s="1"/>
  <c r="H225" i="25"/>
  <c r="L225" i="25" l="1"/>
  <c r="D226" i="25" s="1"/>
  <c r="G226" i="25" s="1"/>
  <c r="I226" i="25" l="1"/>
  <c r="J226" i="25" s="1"/>
  <c r="H226" i="25"/>
  <c r="L226" i="25" l="1"/>
  <c r="D227" i="25" s="1"/>
  <c r="G227" i="25" s="1"/>
  <c r="I227" i="25" l="1"/>
  <c r="J227" i="25" s="1"/>
  <c r="H227" i="25"/>
  <c r="L227" i="25" l="1"/>
  <c r="D228" i="25" s="1"/>
  <c r="G228" i="25" s="1"/>
  <c r="I228" i="25" l="1"/>
  <c r="J228" i="25" s="1"/>
  <c r="H228" i="25"/>
  <c r="L228" i="25" l="1"/>
  <c r="D229" i="25" s="1"/>
  <c r="G229" i="25" s="1"/>
  <c r="I229" i="25" l="1"/>
  <c r="J229" i="25" s="1"/>
  <c r="H229" i="25"/>
  <c r="L229" i="25" l="1"/>
  <c r="D230" i="25" s="1"/>
  <c r="G230" i="25"/>
  <c r="I230" i="25" l="1"/>
  <c r="J230" i="25" s="1"/>
  <c r="H230" i="25"/>
  <c r="L230" i="25" l="1"/>
  <c r="D231" i="25" s="1"/>
  <c r="G231" i="25" s="1"/>
  <c r="I231" i="25" l="1"/>
  <c r="J231" i="25" s="1"/>
  <c r="H231" i="25"/>
  <c r="L231" i="25" l="1"/>
  <c r="D232" i="25" s="1"/>
  <c r="G232" i="25" s="1"/>
  <c r="I232" i="25" s="1"/>
  <c r="J232" i="25" s="1"/>
  <c r="L232" i="25" l="1"/>
  <c r="D233" i="25" s="1"/>
  <c r="H232" i="25"/>
  <c r="G233" i="25" l="1"/>
  <c r="I233" i="25" s="1"/>
  <c r="J233" i="25" s="1"/>
  <c r="L233" i="25" l="1"/>
  <c r="D234" i="25" s="1"/>
  <c r="H233" i="25"/>
  <c r="G234" i="25" l="1"/>
  <c r="I234" i="25" s="1"/>
  <c r="J234" i="25" s="1"/>
  <c r="L234" i="25" l="1"/>
  <c r="D235" i="25" s="1"/>
  <c r="H234" i="25"/>
  <c r="G235" i="25" l="1"/>
  <c r="I235" i="25" s="1"/>
  <c r="J235" i="25" s="1"/>
  <c r="L235" i="25" l="1"/>
  <c r="D236" i="25" s="1"/>
  <c r="H235" i="25"/>
  <c r="G236" i="25" l="1"/>
  <c r="I236" i="25" s="1"/>
  <c r="J236" i="25" s="1"/>
  <c r="L236" i="25" l="1"/>
  <c r="D237" i="25" s="1"/>
  <c r="H236" i="25"/>
  <c r="G237" i="25" l="1"/>
  <c r="I237" i="25" s="1"/>
  <c r="J237" i="25" s="1"/>
  <c r="L237" i="25" l="1"/>
  <c r="D238" i="25" s="1"/>
  <c r="H237" i="25"/>
  <c r="G238" i="25" l="1"/>
  <c r="I238" i="25" s="1"/>
  <c r="J238" i="25" s="1"/>
  <c r="L238" i="25" l="1"/>
  <c r="D239" i="25" s="1"/>
  <c r="H238" i="25"/>
  <c r="G239" i="25" l="1"/>
  <c r="I239" i="25" s="1"/>
  <c r="J239" i="25" s="1"/>
  <c r="L239" i="25" l="1"/>
  <c r="D240" i="25" s="1"/>
  <c r="G240" i="25" s="1"/>
  <c r="I240" i="25" s="1"/>
  <c r="J240" i="25" s="1"/>
  <c r="H239" i="25"/>
  <c r="L240" i="25" l="1"/>
  <c r="D241" i="25" s="1"/>
  <c r="G241" i="25" s="1"/>
  <c r="I241" i="25" s="1"/>
  <c r="J241" i="25" s="1"/>
  <c r="H240" i="25"/>
  <c r="L241" i="25" l="1"/>
  <c r="D242" i="25" s="1"/>
  <c r="H241" i="25"/>
  <c r="G242" i="25"/>
  <c r="I242" i="25" s="1"/>
  <c r="J242" i="25" s="1"/>
  <c r="L242" i="25" l="1"/>
  <c r="D243" i="25" s="1"/>
  <c r="G243" i="25" s="1"/>
  <c r="I243" i="25" s="1"/>
  <c r="J243" i="25" s="1"/>
  <c r="H242" i="25"/>
  <c r="L243" i="25" l="1"/>
  <c r="D244" i="25" s="1"/>
  <c r="G244" i="25" s="1"/>
  <c r="I244" i="25" s="1"/>
  <c r="J244" i="25" s="1"/>
  <c r="H243" i="25"/>
  <c r="L244" i="25" l="1"/>
  <c r="D245" i="25" s="1"/>
  <c r="H244" i="25"/>
  <c r="G245" i="25" l="1"/>
  <c r="I245" i="25" l="1"/>
  <c r="J245" i="25" s="1"/>
  <c r="H245" i="25"/>
  <c r="L245" i="25" l="1"/>
  <c r="D246" i="25" s="1"/>
  <c r="G246" i="25" s="1"/>
  <c r="I246" i="25" l="1"/>
  <c r="H246" i="25"/>
  <c r="L246" i="25" l="1"/>
  <c r="D247" i="25" s="1"/>
  <c r="G247" i="25" s="1"/>
  <c r="J246" i="25"/>
  <c r="J247" i="25" l="1"/>
  <c r="I247" i="25"/>
  <c r="L247" i="25" s="1"/>
  <c r="D248" i="25" s="1"/>
  <c r="H247" i="25"/>
  <c r="G248" i="25" l="1"/>
  <c r="I248" i="25" l="1"/>
  <c r="H248" i="25"/>
  <c r="L248" i="25" l="1"/>
  <c r="D249" i="25" s="1"/>
  <c r="J248" i="25"/>
  <c r="G249" i="25"/>
  <c r="I249" i="25" l="1"/>
  <c r="L249" i="25" s="1"/>
  <c r="D250" i="25" s="1"/>
  <c r="H249" i="25"/>
  <c r="J249" i="25" l="1"/>
  <c r="G250" i="25"/>
  <c r="I250" i="25" s="1"/>
  <c r="L250" i="25" s="1"/>
  <c r="D251" i="25" s="1"/>
  <c r="J250" i="25" l="1"/>
  <c r="H250" i="25"/>
  <c r="G251" i="25"/>
  <c r="I251" i="25" s="1"/>
  <c r="L251" i="25" s="1"/>
  <c r="D252" i="25" s="1"/>
  <c r="J251" i="25" l="1"/>
  <c r="H251" i="25"/>
  <c r="G252" i="25" l="1"/>
  <c r="I252" i="25" l="1"/>
  <c r="J252" i="25" s="1"/>
  <c r="H252" i="25"/>
  <c r="L252" i="25" l="1"/>
  <c r="D253" i="25" s="1"/>
  <c r="G253" i="25" s="1"/>
  <c r="I253" i="25" s="1"/>
  <c r="J253" i="25" s="1"/>
  <c r="L253" i="25" l="1"/>
  <c r="D254" i="25" s="1"/>
  <c r="H253" i="25"/>
  <c r="G254" i="25" l="1"/>
  <c r="I254" i="25" s="1"/>
  <c r="L254" i="25" l="1"/>
  <c r="D255" i="25" s="1"/>
  <c r="J254" i="25"/>
  <c r="H254" i="25"/>
  <c r="G255" i="25" l="1"/>
  <c r="I255" i="25" l="1"/>
  <c r="J255" i="25" s="1"/>
  <c r="H255" i="25"/>
  <c r="L255" i="25" l="1"/>
  <c r="D256" i="25" s="1"/>
  <c r="G256" i="25"/>
  <c r="I256" i="25" l="1"/>
  <c r="H256" i="25"/>
  <c r="L256" i="25" l="1"/>
  <c r="D257" i="25" s="1"/>
  <c r="J256" i="25"/>
  <c r="G257" i="25"/>
  <c r="I257" i="25" l="1"/>
  <c r="L257" i="25" s="1"/>
  <c r="D258" i="25" s="1"/>
  <c r="H257" i="25"/>
  <c r="J257" i="25" l="1"/>
  <c r="G258" i="25"/>
  <c r="I258" i="25" l="1"/>
  <c r="L258" i="25" s="1"/>
  <c r="D259" i="25" s="1"/>
  <c r="H258" i="25"/>
  <c r="J258" i="25" l="1"/>
  <c r="G259" i="25"/>
  <c r="I259" i="25" l="1"/>
  <c r="L259" i="25" s="1"/>
  <c r="D260" i="25" s="1"/>
  <c r="H259" i="25"/>
  <c r="J259" i="25" l="1"/>
  <c r="G260" i="25"/>
  <c r="I260" i="25" l="1"/>
  <c r="J260" i="25" s="1"/>
  <c r="H260" i="25"/>
  <c r="L260" i="25" l="1"/>
  <c r="D261" i="25" s="1"/>
  <c r="G261" i="25" s="1"/>
  <c r="I261" i="25" l="1"/>
  <c r="J261" i="25" s="1"/>
  <c r="H261" i="25"/>
  <c r="L261" i="25" l="1"/>
  <c r="D262" i="25" s="1"/>
  <c r="G262" i="25"/>
  <c r="I262" i="25" l="1"/>
  <c r="J262" i="25" s="1"/>
  <c r="H262" i="25"/>
  <c r="L262" i="25" l="1"/>
  <c r="D263" i="25" s="1"/>
  <c r="G263" i="25"/>
  <c r="I263" i="25" l="1"/>
  <c r="J263" i="25" s="1"/>
  <c r="H263" i="25"/>
  <c r="L263" i="25" l="1"/>
  <c r="D264" i="25" s="1"/>
  <c r="G264" i="25" s="1"/>
  <c r="I264" i="25" l="1"/>
  <c r="J264" i="25" s="1"/>
  <c r="H264" i="25"/>
  <c r="L264" i="25" l="1"/>
  <c r="D265" i="25" s="1"/>
  <c r="G265" i="25"/>
  <c r="I265" i="25" l="1"/>
  <c r="J265" i="25" s="1"/>
  <c r="H265" i="25"/>
  <c r="L265" i="25" l="1"/>
  <c r="D266" i="25" s="1"/>
  <c r="G266" i="25" s="1"/>
  <c r="I266" i="25" l="1"/>
  <c r="J266" i="25" s="1"/>
  <c r="H266" i="25"/>
  <c r="L266" i="25" l="1"/>
  <c r="D267" i="25" s="1"/>
  <c r="G267" i="25"/>
  <c r="I267" i="25" l="1"/>
  <c r="H267" i="25"/>
  <c r="L267" i="25" l="1"/>
  <c r="D268" i="25" s="1"/>
  <c r="G268" i="25" s="1"/>
  <c r="J267" i="25"/>
  <c r="I268" i="25" l="1"/>
  <c r="L268" i="25" s="1"/>
  <c r="D269" i="25" s="1"/>
  <c r="H268" i="25"/>
  <c r="J268" i="25" l="1"/>
  <c r="G269" i="25"/>
  <c r="I269" i="25" l="1"/>
  <c r="L269" i="25" s="1"/>
  <c r="D270" i="25" s="1"/>
  <c r="H269" i="25"/>
  <c r="J269" i="25" l="1"/>
  <c r="G270" i="25"/>
  <c r="I270" i="25" l="1"/>
  <c r="L270" i="25" s="1"/>
  <c r="D271" i="25" s="1"/>
  <c r="H270" i="25"/>
  <c r="J270" i="25" l="1"/>
  <c r="G271" i="25"/>
  <c r="I271" i="25" l="1"/>
  <c r="L271" i="25" s="1"/>
  <c r="D272" i="25" s="1"/>
  <c r="H271" i="25"/>
  <c r="J271" i="25" l="1"/>
  <c r="G272" i="25"/>
  <c r="I272" i="25" l="1"/>
  <c r="L272" i="25" s="1"/>
  <c r="D273" i="25" s="1"/>
  <c r="H272" i="25"/>
  <c r="J272" i="25" l="1"/>
  <c r="G273" i="25"/>
  <c r="I273" i="25" l="1"/>
  <c r="L273" i="25" s="1"/>
  <c r="D274" i="25" s="1"/>
  <c r="H273" i="25"/>
  <c r="J273" i="25" l="1"/>
  <c r="G274" i="25"/>
  <c r="I274" i="25" l="1"/>
  <c r="J274" i="25" s="1"/>
  <c r="H274" i="25"/>
  <c r="L274" i="25" l="1"/>
  <c r="D275" i="25" s="1"/>
  <c r="G275" i="25"/>
  <c r="I275" i="25" l="1"/>
  <c r="J275" i="25" s="1"/>
  <c r="H275" i="25"/>
  <c r="L275" i="25" l="1"/>
  <c r="D276" i="25" s="1"/>
  <c r="G276" i="25"/>
  <c r="I276" i="25" l="1"/>
  <c r="J276" i="25" s="1"/>
  <c r="H276" i="25"/>
  <c r="L276" i="25" l="1"/>
  <c r="D277" i="25" s="1"/>
  <c r="G277" i="25"/>
  <c r="I277" i="25" l="1"/>
  <c r="J277" i="25" s="1"/>
  <c r="H277" i="25"/>
  <c r="L277" i="25" l="1"/>
  <c r="D278" i="25" s="1"/>
  <c r="G278" i="25"/>
  <c r="I278" i="25" l="1"/>
  <c r="H278" i="25"/>
  <c r="L278" i="25" l="1"/>
  <c r="D279" i="25" s="1"/>
  <c r="J278" i="25"/>
  <c r="G279" i="25"/>
  <c r="I279" i="25" l="1"/>
  <c r="L279" i="25" s="1"/>
  <c r="D280" i="25" s="1"/>
  <c r="H279" i="25"/>
  <c r="J279" i="25" l="1"/>
  <c r="G280" i="25"/>
  <c r="I280" i="25" l="1"/>
  <c r="L280" i="25" s="1"/>
  <c r="D281" i="25" s="1"/>
  <c r="H280" i="25"/>
  <c r="J280" i="25" l="1"/>
  <c r="G281" i="25"/>
  <c r="I281" i="25" l="1"/>
  <c r="J281" i="25" s="1"/>
  <c r="H281" i="25"/>
  <c r="L281" i="25" l="1"/>
  <c r="D282" i="25" s="1"/>
  <c r="G282" i="25" s="1"/>
  <c r="I282" i="25" l="1"/>
  <c r="J282" i="25" s="1"/>
  <c r="H282" i="25"/>
  <c r="L282" i="25" l="1"/>
  <c r="D283" i="25" s="1"/>
  <c r="G283" i="25"/>
  <c r="I283" i="25" l="1"/>
  <c r="J283" i="25" s="1"/>
  <c r="H283" i="25"/>
  <c r="L283" i="25" l="1"/>
  <c r="D284" i="25" s="1"/>
  <c r="G284" i="25"/>
  <c r="I284" i="25" l="1"/>
  <c r="J284" i="25" s="1"/>
  <c r="H284" i="25"/>
  <c r="L284" i="25" l="1"/>
  <c r="D285" i="25" s="1"/>
  <c r="G285" i="25"/>
  <c r="I285" i="25" l="1"/>
  <c r="J285" i="25" s="1"/>
  <c r="H285" i="25"/>
  <c r="L285" i="25" l="1"/>
  <c r="D286" i="25" s="1"/>
  <c r="G286" i="25"/>
  <c r="I286" i="25" l="1"/>
  <c r="J286" i="25" s="1"/>
  <c r="H286" i="25"/>
  <c r="L286" i="25" l="1"/>
  <c r="D287" i="25" s="1"/>
  <c r="G287" i="25"/>
  <c r="I287" i="25" l="1"/>
  <c r="J287" i="25" s="1"/>
  <c r="H287" i="25"/>
  <c r="L287" i="25" l="1"/>
  <c r="D288" i="25" s="1"/>
  <c r="G288" i="25"/>
  <c r="I288" i="25" l="1"/>
  <c r="J288" i="25" s="1"/>
  <c r="H288" i="25"/>
  <c r="L288" i="25" l="1"/>
  <c r="D289" i="25" s="1"/>
  <c r="G289" i="25"/>
  <c r="I289" i="25" l="1"/>
  <c r="H289" i="25"/>
  <c r="L289" i="25" l="1"/>
  <c r="D290" i="25" s="1"/>
  <c r="J289" i="25"/>
  <c r="G290" i="25"/>
  <c r="I290" i="25" l="1"/>
  <c r="L290" i="25" s="1"/>
  <c r="D291" i="25" s="1"/>
  <c r="H290" i="25"/>
  <c r="J290" i="25" l="1"/>
  <c r="G291" i="25"/>
  <c r="I291" i="25" l="1"/>
  <c r="L291" i="25" s="1"/>
  <c r="D292" i="25" s="1"/>
  <c r="H291" i="25"/>
  <c r="J291" i="25" l="1"/>
  <c r="G292" i="25"/>
  <c r="I292" i="25" l="1"/>
  <c r="J292" i="25" s="1"/>
  <c r="H292" i="25"/>
  <c r="L292" i="25" l="1"/>
  <c r="D293" i="25" s="1"/>
  <c r="G293" i="25" s="1"/>
  <c r="I293" i="25" l="1"/>
  <c r="J293" i="25" s="1"/>
  <c r="H293" i="25"/>
  <c r="L293" i="25" l="1"/>
  <c r="D294" i="25" s="1"/>
  <c r="G294" i="25"/>
  <c r="I294" i="25" l="1"/>
  <c r="J294" i="25" s="1"/>
  <c r="H294" i="25"/>
  <c r="L294" i="25" l="1"/>
  <c r="D295" i="25" s="1"/>
  <c r="G295" i="25"/>
  <c r="I295" i="25" l="1"/>
  <c r="J295" i="25" s="1"/>
  <c r="H295" i="25"/>
  <c r="L295" i="25" l="1"/>
  <c r="D296" i="25" s="1"/>
  <c r="G296" i="25"/>
  <c r="I296" i="25" l="1"/>
  <c r="J296" i="25" s="1"/>
  <c r="H296" i="25"/>
  <c r="L296" i="25" l="1"/>
  <c r="D297" i="25" s="1"/>
  <c r="G297" i="25" s="1"/>
  <c r="I297" i="25" s="1"/>
  <c r="J297" i="25" s="1"/>
  <c r="L297" i="25" l="1"/>
  <c r="D298" i="25" s="1"/>
  <c r="H297" i="25"/>
  <c r="G298" i="25"/>
  <c r="I298" i="25" l="1"/>
  <c r="J298" i="25" s="1"/>
  <c r="H298" i="25"/>
  <c r="L298" i="25" l="1"/>
  <c r="D299" i="25" s="1"/>
  <c r="G299" i="25" s="1"/>
  <c r="I299" i="25" l="1"/>
  <c r="J299" i="25" s="1"/>
  <c r="H299" i="25"/>
  <c r="L299" i="25" l="1"/>
  <c r="D300" i="25" s="1"/>
  <c r="G300" i="25"/>
  <c r="I300" i="25" l="1"/>
  <c r="J300" i="25" s="1"/>
  <c r="H300" i="25"/>
  <c r="L300" i="25" l="1"/>
  <c r="D301" i="25" s="1"/>
  <c r="G301" i="25"/>
  <c r="I301" i="25" l="1"/>
  <c r="J301" i="25" s="1"/>
  <c r="H301" i="25"/>
  <c r="L301" i="25" l="1"/>
  <c r="D302" i="25" s="1"/>
  <c r="G302" i="25" s="1"/>
  <c r="I302" i="25" l="1"/>
  <c r="J302" i="25" s="1"/>
  <c r="H302" i="25"/>
  <c r="L302" i="25" l="1"/>
  <c r="D303" i="25" s="1"/>
  <c r="G303" i="25" s="1"/>
  <c r="I303" i="25" l="1"/>
  <c r="H303" i="25"/>
  <c r="L303" i="25" l="1"/>
  <c r="D304" i="25" s="1"/>
  <c r="G304" i="25" s="1"/>
  <c r="I304" i="25" s="1"/>
  <c r="L304" i="25" s="1"/>
  <c r="D305" i="25" s="1"/>
  <c r="J303" i="25"/>
  <c r="J304" i="25" l="1"/>
  <c r="H304" i="25"/>
  <c r="G305" i="25"/>
  <c r="I305" i="25" s="1"/>
  <c r="L305" i="25" s="1"/>
  <c r="D306" i="25" s="1"/>
  <c r="J305" i="25" l="1"/>
  <c r="J306" i="25" s="1"/>
  <c r="G306" i="25"/>
  <c r="I306" i="25" s="1"/>
  <c r="L306" i="25" s="1"/>
  <c r="D307" i="25" s="1"/>
  <c r="H305" i="25"/>
  <c r="H306" i="25" l="1"/>
  <c r="G307" i="25"/>
  <c r="I307" i="25" s="1"/>
  <c r="L307" i="25" s="1"/>
  <c r="D308" i="25" s="1"/>
  <c r="J307" i="25" l="1"/>
  <c r="G308" i="25"/>
  <c r="I308" i="25" s="1"/>
  <c r="L308" i="25" s="1"/>
  <c r="D309" i="25" s="1"/>
  <c r="H307" i="25"/>
  <c r="J308" i="25" l="1"/>
  <c r="H308" i="25"/>
  <c r="G309" i="25"/>
  <c r="I309" i="25" s="1"/>
  <c r="L309" i="25" s="1"/>
  <c r="J309" i="25" l="1"/>
  <c r="D311" i="25"/>
  <c r="D310" i="25"/>
  <c r="G310" i="25" s="1"/>
  <c r="G311" i="25" s="1"/>
  <c r="H309" i="25"/>
  <c r="H310" i="25" l="1"/>
  <c r="I310" i="25"/>
  <c r="I311" i="25" s="1"/>
  <c r="J310" i="25" l="1"/>
  <c r="L310" i="25"/>
</calcChain>
</file>

<file path=xl/sharedStrings.xml><?xml version="1.0" encoding="utf-8"?>
<sst xmlns="http://schemas.openxmlformats.org/spreadsheetml/2006/main" count="89" uniqueCount="54">
  <si>
    <t>KENTUCKY POWER COMPANY</t>
  </si>
  <si>
    <t>Effective Date for Billing</t>
  </si>
  <si>
    <t>Submitted by:</t>
  </si>
  <si>
    <t>(Signature)</t>
  </si>
  <si>
    <t>Title:</t>
  </si>
  <si>
    <t>Date Submitted:</t>
  </si>
  <si>
    <t>B.</t>
  </si>
  <si>
    <t>=</t>
  </si>
  <si>
    <t xml:space="preserve"> </t>
  </si>
  <si>
    <t>Residential Adjustment Factor</t>
  </si>
  <si>
    <t>Summary</t>
  </si>
  <si>
    <t>x</t>
  </si>
  <si>
    <t xml:space="preserve">Adjustment Factor </t>
  </si>
  <si>
    <t>Residential Retail Revenue</t>
  </si>
  <si>
    <t>All Other Classes, Non-Fuel Retail Revenue</t>
  </si>
  <si>
    <t>All Other Adjustment Factor</t>
  </si>
  <si>
    <t>Year Ended:</t>
  </si>
  <si>
    <t>*</t>
  </si>
  <si>
    <t>Base Annual Residential Allocation</t>
  </si>
  <si>
    <t>Base Annual All Other Allocation</t>
  </si>
  <si>
    <t>A.</t>
  </si>
  <si>
    <t>Balance of Components Subject to WACC</t>
  </si>
  <si>
    <t>ADIT Balance</t>
  </si>
  <si>
    <t>Month End Reg Asset Balance</t>
  </si>
  <si>
    <t>Calculated Change in RA</t>
  </si>
  <si>
    <t>Levelized Payment</t>
  </si>
  <si>
    <t>Actual Revenue</t>
  </si>
  <si>
    <t>Carrying Charges</t>
  </si>
  <si>
    <t>Additions</t>
  </si>
  <si>
    <t>Month</t>
  </si>
  <si>
    <t>Line</t>
  </si>
  <si>
    <t>Monthly Payment</t>
  </si>
  <si>
    <t>Monthly</t>
  </si>
  <si>
    <t>WACC</t>
  </si>
  <si>
    <t>NRA (from A above)</t>
  </si>
  <si>
    <t>NOA (from A above)</t>
  </si>
  <si>
    <t>Retail Revenue Requirement</t>
  </si>
  <si>
    <t>C.</t>
  </si>
  <si>
    <t>D.</t>
  </si>
  <si>
    <t>Page 1 of 2</t>
  </si>
  <si>
    <t>Page 2 of 2</t>
  </si>
  <si>
    <t>Excess Unprotected ADIT</t>
  </si>
  <si>
    <t>ADIT on RA at 21%</t>
  </si>
  <si>
    <t>Big Sandy Decommissioning Rider</t>
  </si>
  <si>
    <t>Residential B.S.D.R. Adjustment Factor</t>
  </si>
  <si>
    <t>All Other Classes B.S.D.R. Adjustment Factor</t>
  </si>
  <si>
    <t>Balance Updated to Reflect Remaining Excess ADIT</t>
  </si>
  <si>
    <t>Totals July 2020 - June 2040</t>
  </si>
  <si>
    <t>June 30, 2020</t>
  </si>
  <si>
    <t>*Actuals provided through June 2020. July 2020 - June 2040 is an estimation of the amortization payment schedule</t>
  </si>
  <si>
    <t>September 28, 2020</t>
  </si>
  <si>
    <t>/s/ Brian K. West</t>
  </si>
  <si>
    <t>Director of Regulatory Services</t>
  </si>
  <si>
    <t>(1st Billing Cycle of October)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</si>
</sst>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_);\(#,##0.00000\)"/>
    <numFmt numFmtId="165" formatCode="&quot;$&quot;#,##0"/>
    <numFmt numFmtId="166" formatCode="[$-409]mmmm\ d\,\ yyyy;@"/>
    <numFmt numFmtId="167" formatCode="_(* #,##0_);_(* \(#,##0\);_(* &quot;-&quot;??_);_(@_)"/>
    <numFmt numFmtId="168" formatCode="_(&quot;$&quot;* #,##0_);_(&quot;$&quot;* \(#,##0\);_(&quot;$&quot;* &quot;-&quot;??_);_(@_)"/>
    <numFmt numFmtId="169" formatCode="0.0000%"/>
    <numFmt numFmtId="171" formatCode="[$-409]mmmm\-yy;@"/>
    <numFmt numFmtId="172" formatCode="_(* #,##0.0_);_(* \(#,##0.0\);&quot;&quot;;_(@_)"/>
    <numFmt numFmtId="173" formatCode="[Blue]#,##0,_);[Red]\(#,##0,\)"/>
  </numFmts>
  <fonts count="8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sz val="10"/>
      <name val="Arial Unicode MS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2"/>
      <name val="Arial MT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 Unicode MS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78">
    <xf numFmtId="0" fontId="0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2" borderId="0" applyNumberFormat="0" applyBorder="0" applyAlignment="0" applyProtection="0"/>
    <xf numFmtId="0" fontId="29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0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15" borderId="0" applyNumberFormat="0" applyBorder="0" applyAlignment="0" applyProtection="0"/>
    <xf numFmtId="0" fontId="29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2" fillId="16" borderId="0" applyNumberFormat="0" applyBorder="0" applyAlignment="0" applyProtection="0"/>
    <xf numFmtId="0" fontId="31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13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8" borderId="0" applyNumberFormat="0" applyBorder="0" applyAlignment="0" applyProtection="0"/>
    <xf numFmtId="0" fontId="31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13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2" fillId="20" borderId="0" applyNumberFormat="0" applyBorder="0" applyAlignment="0" applyProtection="0"/>
    <xf numFmtId="0" fontId="31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2" fillId="21" borderId="0" applyNumberFormat="0" applyBorder="0" applyAlignment="0" applyProtection="0"/>
    <xf numFmtId="0" fontId="13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2" fillId="22" borderId="0" applyNumberFormat="0" applyBorder="0" applyAlignment="0" applyProtection="0"/>
    <xf numFmtId="0" fontId="13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2" fillId="18" borderId="0" applyNumberFormat="0" applyBorder="0" applyAlignment="0" applyProtection="0"/>
    <xf numFmtId="0" fontId="31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13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2" fillId="24" borderId="0" applyNumberFormat="0" applyBorder="0" applyAlignment="0" applyProtection="0"/>
    <xf numFmtId="0" fontId="14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4" fillId="4" borderId="0" applyNumberFormat="0" applyBorder="0" applyAlignment="0" applyProtection="0"/>
    <xf numFmtId="0" fontId="33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5" fillId="3" borderId="1" applyNumberFormat="0" applyAlignment="0" applyProtection="0"/>
    <xf numFmtId="0" fontId="36" fillId="3" borderId="1" applyNumberFormat="0" applyAlignment="0" applyProtection="0"/>
    <xf numFmtId="0" fontId="16" fillId="11" borderId="2" applyNumberFormat="0" applyAlignment="0" applyProtection="0"/>
    <xf numFmtId="0" fontId="37" fillId="11" borderId="2" applyNumberFormat="0" applyAlignment="0" applyProtection="0"/>
    <xf numFmtId="0" fontId="37" fillId="11" borderId="2" applyNumberFormat="0" applyAlignment="0" applyProtection="0"/>
    <xf numFmtId="0" fontId="37" fillId="11" borderId="2" applyNumberFormat="0" applyAlignment="0" applyProtection="0"/>
    <xf numFmtId="0" fontId="38" fillId="26" borderId="2" applyNumberFormat="0" applyAlignment="0" applyProtection="0"/>
    <xf numFmtId="0" fontId="37" fillId="26" borderId="2" applyNumberFormat="0" applyAlignment="0" applyProtection="0"/>
    <xf numFmtId="0" fontId="16" fillId="26" borderId="2" applyNumberFormat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4" fillId="5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4" applyNumberFormat="0" applyFill="0" applyAlignment="0" applyProtection="0"/>
    <xf numFmtId="0" fontId="46" fillId="0" borderId="4" applyNumberFormat="0" applyFill="0" applyAlignment="0" applyProtection="0"/>
    <xf numFmtId="0" fontId="46" fillId="0" borderId="4" applyNumberFormat="0" applyFill="0" applyAlignment="0" applyProtection="0"/>
    <xf numFmtId="0" fontId="47" fillId="0" borderId="3" applyNumberFormat="0" applyFill="0" applyAlignment="0" applyProtection="0"/>
    <xf numFmtId="0" fontId="48" fillId="0" borderId="3" applyNumberFormat="0" applyFill="0" applyAlignment="0" applyProtection="0"/>
    <xf numFmtId="0" fontId="19" fillId="0" borderId="3" applyNumberFormat="0" applyFill="0" applyAlignment="0" applyProtection="0"/>
    <xf numFmtId="0" fontId="49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1" fillId="0" borderId="5" applyNumberFormat="0" applyFill="0" applyAlignment="0" applyProtection="0"/>
    <xf numFmtId="0" fontId="52" fillId="0" borderId="5" applyNumberFormat="0" applyFill="0" applyAlignment="0" applyProtection="0"/>
    <xf numFmtId="0" fontId="20" fillId="0" borderId="5" applyNumberFormat="0" applyFill="0" applyAlignment="0" applyProtection="0"/>
    <xf numFmtId="0" fontId="53" fillId="0" borderId="8" applyNumberFormat="0" applyFill="0" applyAlignment="0" applyProtection="0"/>
    <xf numFmtId="0" fontId="54" fillId="0" borderId="8" applyNumberFormat="0" applyFill="0" applyAlignment="0" applyProtection="0"/>
    <xf numFmtId="0" fontId="54" fillId="0" borderId="8" applyNumberFormat="0" applyFill="0" applyAlignment="0" applyProtection="0"/>
    <xf numFmtId="0" fontId="54" fillId="0" borderId="8" applyNumberFormat="0" applyFill="0" applyAlignment="0" applyProtection="0"/>
    <xf numFmtId="0" fontId="55" fillId="0" borderId="7" applyNumberFormat="0" applyFill="0" applyAlignment="0" applyProtection="0"/>
    <xf numFmtId="0" fontId="56" fillId="0" borderId="7" applyNumberFormat="0" applyFill="0" applyAlignment="0" applyProtection="0"/>
    <xf numFmtId="0" fontId="21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9" borderId="1" applyNumberFormat="0" applyAlignment="0" applyProtection="0"/>
    <xf numFmtId="0" fontId="57" fillId="9" borderId="1" applyNumberFormat="0" applyAlignment="0" applyProtection="0"/>
    <xf numFmtId="0" fontId="57" fillId="9" borderId="1" applyNumberFormat="0" applyAlignment="0" applyProtection="0"/>
    <xf numFmtId="0" fontId="57" fillId="9" borderId="1" applyNumberFormat="0" applyAlignment="0" applyProtection="0"/>
    <xf numFmtId="0" fontId="58" fillId="9" borderId="1" applyNumberFormat="0" applyAlignment="0" applyProtection="0"/>
    <xf numFmtId="41" fontId="59" fillId="0" borderId="0">
      <alignment horizontal="left"/>
    </xf>
    <xf numFmtId="0" fontId="23" fillId="0" borderId="9" applyNumberFormat="0" applyFill="0" applyAlignment="0" applyProtection="0"/>
    <xf numFmtId="0" fontId="60" fillId="0" borderId="9" applyNumberFormat="0" applyFill="0" applyAlignment="0" applyProtection="0"/>
    <xf numFmtId="0" fontId="60" fillId="0" borderId="9" applyNumberFormat="0" applyFill="0" applyAlignment="0" applyProtection="0"/>
    <xf numFmtId="0" fontId="60" fillId="0" borderId="9" applyNumberFormat="0" applyFill="0" applyAlignment="0" applyProtection="0"/>
    <xf numFmtId="0" fontId="61" fillId="0" borderId="9" applyNumberFormat="0" applyFill="0" applyAlignment="0" applyProtection="0"/>
    <xf numFmtId="0" fontId="24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3" fillId="14" borderId="0" applyNumberFormat="0" applyBorder="0" applyAlignment="0" applyProtection="0"/>
    <xf numFmtId="0" fontId="76" fillId="0" borderId="0"/>
    <xf numFmtId="0" fontId="40" fillId="0" borderId="0"/>
    <xf numFmtId="37" fontId="64" fillId="0" borderId="0"/>
    <xf numFmtId="0" fontId="64" fillId="0" borderId="0"/>
    <xf numFmtId="0" fontId="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0" fontId="75" fillId="0" borderId="0"/>
    <xf numFmtId="0" fontId="75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0" fontId="7" fillId="0" borderId="0"/>
    <xf numFmtId="0" fontId="65" fillId="0" borderId="0"/>
    <xf numFmtId="0" fontId="65" fillId="0" borderId="0"/>
    <xf numFmtId="0" fontId="40" fillId="0" borderId="0"/>
    <xf numFmtId="0" fontId="9" fillId="0" borderId="0"/>
    <xf numFmtId="0" fontId="40" fillId="0" borderId="0"/>
    <xf numFmtId="0" fontId="40" fillId="0" borderId="0"/>
    <xf numFmtId="0" fontId="7" fillId="0" borderId="0"/>
    <xf numFmtId="0" fontId="65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40" fillId="0" borderId="0"/>
    <xf numFmtId="0" fontId="40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" fillId="6" borderId="10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43" fontId="57" fillId="0" borderId="0"/>
    <xf numFmtId="173" fontId="66" fillId="0" borderId="0"/>
    <xf numFmtId="0" fontId="25" fillId="3" borderId="11" applyNumberFormat="0" applyAlignment="0" applyProtection="0"/>
    <xf numFmtId="0" fontId="67" fillId="3" borderId="11" applyNumberFormat="0" applyAlignment="0" applyProtection="0"/>
    <xf numFmtId="0" fontId="67" fillId="3" borderId="11" applyNumberFormat="0" applyAlignment="0" applyProtection="0"/>
    <xf numFmtId="0" fontId="67" fillId="3" borderId="11" applyNumberFormat="0" applyAlignment="0" applyProtection="0"/>
    <xf numFmtId="0" fontId="68" fillId="3" borderId="11" applyNumberFormat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69" fillId="0" borderId="12">
      <alignment horizontal="center"/>
    </xf>
    <xf numFmtId="0" fontId="69" fillId="0" borderId="12">
      <alignment horizontal="center"/>
    </xf>
    <xf numFmtId="0" fontId="69" fillId="0" borderId="12">
      <alignment horizontal="center"/>
    </xf>
    <xf numFmtId="0" fontId="69" fillId="0" borderId="12">
      <alignment horizontal="center"/>
    </xf>
    <xf numFmtId="0" fontId="69" fillId="0" borderId="12">
      <alignment horizontal="center"/>
    </xf>
    <xf numFmtId="0" fontId="69" fillId="0" borderId="12">
      <alignment horizontal="center"/>
    </xf>
    <xf numFmtId="0" fontId="69" fillId="0" borderId="12">
      <alignment horizontal="center"/>
    </xf>
    <xf numFmtId="0" fontId="69" fillId="0" borderId="12">
      <alignment horizontal="center"/>
    </xf>
    <xf numFmtId="0" fontId="69" fillId="0" borderId="12">
      <alignment horizontal="center"/>
    </xf>
    <xf numFmtId="0" fontId="69" fillId="0" borderId="12">
      <alignment horizontal="center"/>
    </xf>
    <xf numFmtId="0" fontId="69" fillId="0" borderId="12">
      <alignment horizontal="center"/>
    </xf>
    <xf numFmtId="0" fontId="69" fillId="0" borderId="12">
      <alignment horizontal="center"/>
    </xf>
    <xf numFmtId="0" fontId="69" fillId="0" borderId="12">
      <alignment horizontal="center"/>
    </xf>
    <xf numFmtId="0" fontId="69" fillId="0" borderId="12">
      <alignment horizontal="center"/>
    </xf>
    <xf numFmtId="0" fontId="69" fillId="0" borderId="12">
      <alignment horizontal="center"/>
    </xf>
    <xf numFmtId="0" fontId="69" fillId="0" borderId="12">
      <alignment horizontal="center"/>
    </xf>
    <xf numFmtId="0" fontId="69" fillId="0" borderId="12">
      <alignment horizontal="center"/>
    </xf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" fillId="27" borderId="0" applyNumberFormat="0" applyFont="0" applyBorder="0" applyAlignment="0" applyProtection="0"/>
    <xf numFmtId="0" fontId="9" fillId="27" borderId="0" applyNumberFormat="0" applyFont="0" applyBorder="0" applyAlignment="0" applyProtection="0"/>
    <xf numFmtId="0" fontId="9" fillId="27" borderId="0" applyNumberFormat="0" applyFont="0" applyBorder="0" applyAlignment="0" applyProtection="0"/>
    <xf numFmtId="0" fontId="9" fillId="27" borderId="0" applyNumberFormat="0" applyFont="0" applyBorder="0" applyAlignment="0" applyProtection="0"/>
    <xf numFmtId="0" fontId="9" fillId="27" borderId="0" applyNumberFormat="0" applyFont="0" applyBorder="0" applyAlignment="0" applyProtection="0"/>
    <xf numFmtId="0" fontId="9" fillId="27" borderId="0" applyNumberFormat="0" applyFont="0" applyBorder="0" applyAlignment="0" applyProtection="0"/>
    <xf numFmtId="0" fontId="9" fillId="27" borderId="0" applyNumberFormat="0" applyFont="0" applyBorder="0" applyAlignment="0" applyProtection="0"/>
    <xf numFmtId="0" fontId="9" fillId="27" borderId="0" applyNumberFormat="0" applyFont="0" applyBorder="0" applyAlignment="0" applyProtection="0"/>
    <xf numFmtId="0" fontId="9" fillId="27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2" fillId="0" borderId="13" applyNumberFormat="0" applyFill="0" applyAlignment="0" applyProtection="0"/>
    <xf numFmtId="0" fontId="71" fillId="0" borderId="13" applyNumberFormat="0" applyFill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9" fillId="0" borderId="0"/>
    <xf numFmtId="0" fontId="40" fillId="0" borderId="0"/>
  </cellStyleXfs>
  <cellXfs count="130">
    <xf numFmtId="0" fontId="0" fillId="0" borderId="0" xfId="0"/>
    <xf numFmtId="0" fontId="3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0" fillId="0" borderId="0" xfId="0" applyBorder="1"/>
    <xf numFmtId="164" fontId="3" fillId="0" borderId="0" xfId="0" applyNumberFormat="1" applyFont="1" applyBorder="1"/>
    <xf numFmtId="5" fontId="3" fillId="0" borderId="0" xfId="0" applyNumberFormat="1" applyFont="1" applyBorder="1" applyAlignment="1">
      <alignment horizontal="center"/>
    </xf>
    <xf numFmtId="168" fontId="10" fillId="0" borderId="0" xfId="328" applyNumberFormat="1" applyFont="1"/>
    <xf numFmtId="49" fontId="3" fillId="0" borderId="0" xfId="0" applyNumberFormat="1" applyFont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right"/>
    </xf>
    <xf numFmtId="165" fontId="3" fillId="0" borderId="0" xfId="0" applyNumberFormat="1" applyFont="1"/>
    <xf numFmtId="3" fontId="0" fillId="0" borderId="0" xfId="0" applyNumberFormat="1"/>
    <xf numFmtId="165" fontId="3" fillId="0" borderId="15" xfId="0" applyNumberFormat="1" applyFont="1" applyBorder="1" applyAlignment="1">
      <alignment vertical="center"/>
    </xf>
    <xf numFmtId="169" fontId="3" fillId="0" borderId="0" xfId="608" applyNumberFormat="1" applyFont="1"/>
    <xf numFmtId="165" fontId="3" fillId="0" borderId="15" xfId="0" applyNumberFormat="1" applyFont="1" applyBorder="1"/>
    <xf numFmtId="165" fontId="3" fillId="0" borderId="0" xfId="0" applyNumberFormat="1" applyFont="1" applyBorder="1" applyAlignment="1">
      <alignment vertical="center"/>
    </xf>
    <xf numFmtId="166" fontId="4" fillId="0" borderId="0" xfId="452" applyNumberFormat="1" applyFont="1" applyBorder="1" applyAlignment="1">
      <alignment horizontal="center" wrapText="1"/>
    </xf>
    <xf numFmtId="5" fontId="3" fillId="0" borderId="15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>
      <alignment horizontal="left" vertical="top"/>
    </xf>
    <xf numFmtId="37" fontId="3" fillId="0" borderId="0" xfId="0" applyNumberFormat="1" applyFont="1" applyFill="1" applyAlignment="1">
      <alignment horizontal="center"/>
    </xf>
    <xf numFmtId="5" fontId="3" fillId="0" borderId="0" xfId="0" applyNumberFormat="1" applyFont="1" applyFill="1" applyBorder="1" applyAlignment="1">
      <alignment horizontal="center"/>
    </xf>
    <xf numFmtId="165" fontId="3" fillId="0" borderId="15" xfId="328" applyNumberFormat="1" applyFont="1" applyFill="1" applyBorder="1" applyAlignment="1">
      <alignment horizontal="center"/>
    </xf>
    <xf numFmtId="0" fontId="3" fillId="0" borderId="0" xfId="0" applyFont="1" applyFill="1"/>
    <xf numFmtId="169" fontId="3" fillId="0" borderId="17" xfId="608" applyNumberFormat="1" applyFont="1" applyFill="1" applyBorder="1" applyAlignment="1">
      <alignment horizontal="right"/>
    </xf>
    <xf numFmtId="165" fontId="3" fillId="0" borderId="0" xfId="328" applyNumberFormat="1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7" fillId="0" borderId="0" xfId="0" applyFont="1" applyFill="1"/>
    <xf numFmtId="37" fontId="3" fillId="0" borderId="0" xfId="0" applyNumberFormat="1" applyFont="1" applyFill="1" applyBorder="1"/>
    <xf numFmtId="0" fontId="3" fillId="0" borderId="0" xfId="0" quotePrefix="1" applyFont="1" applyFill="1" applyAlignment="1">
      <alignment horizontal="center"/>
    </xf>
    <xf numFmtId="0" fontId="3" fillId="0" borderId="15" xfId="0" applyFont="1" applyFill="1" applyBorder="1" applyAlignment="1">
      <alignment horizontal="center"/>
    </xf>
    <xf numFmtId="2" fontId="3" fillId="0" borderId="0" xfId="0" applyNumberFormat="1" applyFont="1" applyFill="1" applyBorder="1"/>
    <xf numFmtId="0" fontId="0" fillId="0" borderId="0" xfId="0" applyFill="1"/>
    <xf numFmtId="167" fontId="77" fillId="0" borderId="0" xfId="221" applyNumberFormat="1" applyFont="1" applyFill="1"/>
    <xf numFmtId="167" fontId="77" fillId="0" borderId="15" xfId="221" applyNumberFormat="1" applyFont="1" applyFill="1" applyBorder="1"/>
    <xf numFmtId="169" fontId="75" fillId="0" borderId="0" xfId="625" applyNumberFormat="1" applyFont="1" applyFill="1"/>
    <xf numFmtId="6" fontId="75" fillId="0" borderId="0" xfId="221" applyNumberFormat="1" applyFont="1" applyFill="1"/>
    <xf numFmtId="167" fontId="75" fillId="0" borderId="0" xfId="221" applyNumberFormat="1" applyFont="1" applyFill="1"/>
    <xf numFmtId="0" fontId="75" fillId="0" borderId="0" xfId="435" applyFill="1"/>
    <xf numFmtId="0" fontId="78" fillId="0" borderId="0" xfId="435" applyFont="1" applyFill="1"/>
    <xf numFmtId="43" fontId="75" fillId="0" borderId="0" xfId="221" applyFont="1" applyFill="1"/>
    <xf numFmtId="0" fontId="75" fillId="0" borderId="0" xfId="435" applyFill="1" applyAlignment="1">
      <alignment horizontal="center"/>
    </xf>
    <xf numFmtId="167" fontId="75" fillId="0" borderId="0" xfId="435" applyNumberFormat="1" applyFill="1" applyAlignment="1">
      <alignment horizontal="center"/>
    </xf>
    <xf numFmtId="0" fontId="78" fillId="0" borderId="0" xfId="435" applyFont="1" applyFill="1" applyAlignment="1">
      <alignment horizontal="center"/>
    </xf>
    <xf numFmtId="169" fontId="75" fillId="0" borderId="0" xfId="625" applyNumberFormat="1" applyFont="1" applyFill="1" applyAlignment="1">
      <alignment horizontal="center"/>
    </xf>
    <xf numFmtId="0" fontId="75" fillId="0" borderId="0" xfId="435" applyFill="1" applyAlignment="1">
      <alignment horizontal="center" wrapText="1"/>
    </xf>
    <xf numFmtId="0" fontId="77" fillId="0" borderId="0" xfId="435" applyFont="1" applyFill="1" applyAlignment="1">
      <alignment horizontal="center" wrapText="1"/>
    </xf>
    <xf numFmtId="0" fontId="75" fillId="0" borderId="0" xfId="435" applyFill="1" applyBorder="1" applyAlignment="1">
      <alignment horizontal="center" wrapText="1"/>
    </xf>
    <xf numFmtId="171" fontId="75" fillId="0" borderId="0" xfId="435" applyNumberFormat="1" applyFill="1"/>
    <xf numFmtId="8" fontId="75" fillId="0" borderId="0" xfId="435" applyNumberFormat="1" applyFill="1"/>
    <xf numFmtId="167" fontId="75" fillId="0" borderId="0" xfId="178" applyNumberFormat="1" applyFont="1" applyFill="1"/>
    <xf numFmtId="167" fontId="75" fillId="0" borderId="0" xfId="435" applyNumberFormat="1" applyFill="1"/>
    <xf numFmtId="171" fontId="75" fillId="0" borderId="15" xfId="435" applyNumberFormat="1" applyFill="1" applyBorder="1"/>
    <xf numFmtId="167" fontId="75" fillId="0" borderId="15" xfId="221" applyNumberFormat="1" applyFont="1" applyFill="1" applyBorder="1"/>
    <xf numFmtId="8" fontId="78" fillId="0" borderId="0" xfId="435" applyNumberFormat="1" applyFont="1" applyFill="1"/>
    <xf numFmtId="167" fontId="75" fillId="0" borderId="0" xfId="186" applyNumberFormat="1" applyFont="1" applyFill="1"/>
    <xf numFmtId="6" fontId="75" fillId="0" borderId="0" xfId="435" applyNumberFormat="1" applyFill="1"/>
    <xf numFmtId="43" fontId="75" fillId="0" borderId="0" xfId="435" applyNumberFormat="1" applyFill="1"/>
    <xf numFmtId="38" fontId="75" fillId="0" borderId="0" xfId="221" applyNumberFormat="1" applyFont="1" applyFill="1" applyBorder="1"/>
    <xf numFmtId="44" fontId="75" fillId="0" borderId="0" xfId="221" applyNumberFormat="1" applyFont="1" applyFill="1"/>
    <xf numFmtId="10" fontId="75" fillId="0" borderId="0" xfId="625" applyNumberFormat="1" applyFont="1" applyFill="1"/>
    <xf numFmtId="169" fontId="0" fillId="0" borderId="0" xfId="608" applyNumberFormat="1" applyFont="1"/>
    <xf numFmtId="9" fontId="3" fillId="0" borderId="0" xfId="608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8" fontId="3" fillId="0" borderId="0" xfId="328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75" fillId="0" borderId="0" xfId="435" applyFill="1" applyBorder="1" applyAlignment="1">
      <alignment horizontal="center"/>
    </xf>
    <xf numFmtId="167" fontId="1" fillId="0" borderId="0" xfId="728" applyNumberFormat="1" applyFont="1" applyFill="1"/>
    <xf numFmtId="167" fontId="1" fillId="0" borderId="0" xfId="728" applyNumberFormat="1" applyFont="1" applyFill="1" applyBorder="1"/>
    <xf numFmtId="167" fontId="1" fillId="0" borderId="15" xfId="728" applyNumberFormat="1" applyFont="1" applyFill="1" applyBorder="1"/>
    <xf numFmtId="5" fontId="3" fillId="0" borderId="0" xfId="0" applyNumberFormat="1" applyFont="1" applyBorder="1" applyAlignment="1">
      <alignment horizontal="center"/>
    </xf>
    <xf numFmtId="167" fontId="78" fillId="0" borderId="0" xfId="435" applyNumberFormat="1" applyFont="1" applyFill="1"/>
    <xf numFmtId="9" fontId="3" fillId="0" borderId="0" xfId="608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right"/>
    </xf>
    <xf numFmtId="0" fontId="8" fillId="0" borderId="0" xfId="0" applyFont="1" applyFill="1" applyAlignment="1"/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9" fontId="3" fillId="0" borderId="0" xfId="0" applyNumberFormat="1" applyFont="1" applyFill="1"/>
    <xf numFmtId="0" fontId="7" fillId="0" borderId="0" xfId="0" applyFont="1" applyFill="1" applyAlignment="1">
      <alignment horizontal="center"/>
    </xf>
    <xf numFmtId="7" fontId="0" fillId="0" borderId="0" xfId="0" applyNumberFormat="1" applyFill="1"/>
    <xf numFmtId="0" fontId="10" fillId="0" borderId="0" xfId="0" applyFont="1" applyFill="1"/>
    <xf numFmtId="0" fontId="3" fillId="0" borderId="0" xfId="0" quotePrefix="1" applyFont="1" applyFill="1"/>
    <xf numFmtId="0" fontId="0" fillId="0" borderId="16" xfId="0" applyFill="1" applyBorder="1"/>
    <xf numFmtId="168" fontId="3" fillId="0" borderId="0" xfId="328" applyNumberFormat="1" applyFont="1" applyFill="1" applyBorder="1" applyAlignment="1">
      <alignment horizontal="center" vertical="center"/>
    </xf>
    <xf numFmtId="169" fontId="3" fillId="0" borderId="0" xfId="608" applyNumberFormat="1" applyFont="1" applyFill="1" applyBorder="1" applyAlignment="1">
      <alignment horizontal="right"/>
    </xf>
    <xf numFmtId="0" fontId="75" fillId="0" borderId="0" xfId="435" applyFill="1" applyAlignment="1">
      <alignment horizontal="left"/>
    </xf>
    <xf numFmtId="169" fontId="3" fillId="0" borderId="0" xfId="608" applyNumberFormat="1" applyFont="1" applyBorder="1"/>
    <xf numFmtId="165" fontId="3" fillId="0" borderId="0" xfId="0" applyNumberFormat="1" applyFont="1" applyBorder="1"/>
    <xf numFmtId="0" fontId="3" fillId="0" borderId="15" xfId="0" applyFont="1" applyFill="1" applyBorder="1"/>
    <xf numFmtId="0" fontId="6" fillId="0" borderId="0" xfId="0" applyFont="1" applyAlignment="1"/>
    <xf numFmtId="0" fontId="4" fillId="0" borderId="0" xfId="0" quotePrefix="1" applyFont="1" applyAlignment="1"/>
    <xf numFmtId="0" fontId="4" fillId="0" borderId="0" xfId="0" applyFont="1" applyAlignment="1"/>
    <xf numFmtId="166" fontId="3" fillId="0" borderId="15" xfId="0" quotePrefix="1" applyNumberFormat="1" applyFont="1" applyFill="1" applyBorder="1" applyAlignment="1">
      <alignment horizontal="center"/>
    </xf>
    <xf numFmtId="166" fontId="7" fillId="0" borderId="15" xfId="0" applyNumberFormat="1" applyFont="1" applyFill="1" applyBorder="1" applyAlignment="1"/>
    <xf numFmtId="166" fontId="3" fillId="0" borderId="15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5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8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6" fontId="4" fillId="0" borderId="0" xfId="452" applyNumberFormat="1" applyFont="1" applyBorder="1" applyAlignment="1">
      <alignment horizontal="center" wrapText="1"/>
    </xf>
    <xf numFmtId="37" fontId="3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168" fontId="3" fillId="0" borderId="0" xfId="328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8" fontId="3" fillId="0" borderId="0" xfId="328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75" fillId="0" borderId="0" xfId="435" applyFill="1" applyBorder="1" applyAlignment="1">
      <alignment horizontal="center"/>
    </xf>
  </cellXfs>
  <cellStyles count="978">
    <cellStyle name="20% - Accent1 2" xfId="1"/>
    <cellStyle name="20% - Accent1 2 2" xfId="2"/>
    <cellStyle name="20% - Accent1 3" xfId="3"/>
    <cellStyle name="20% - Accent1 4" xfId="4"/>
    <cellStyle name="20% - Accent1 5" xfId="5"/>
    <cellStyle name="20% - Accent1 6" xfId="6"/>
    <cellStyle name="20% - Accent1 7" xfId="7"/>
    <cellStyle name="20% - Accent1 8" xfId="8"/>
    <cellStyle name="20% - Accent2 2" xfId="9"/>
    <cellStyle name="20% - Accent2 2 2" xfId="10"/>
    <cellStyle name="20% - Accent2 3" xfId="11"/>
    <cellStyle name="20% - Accent2 4" xfId="12"/>
    <cellStyle name="20% - Accent2 5" xfId="13"/>
    <cellStyle name="20% - Accent2 6" xfId="14"/>
    <cellStyle name="20% - Accent3 2" xfId="15"/>
    <cellStyle name="20% - Accent3 2 2" xfId="16"/>
    <cellStyle name="20% - Accent3 3" xfId="17"/>
    <cellStyle name="20% - Accent3 4" xfId="18"/>
    <cellStyle name="20% - Accent3 5" xfId="19"/>
    <cellStyle name="20% - Accent3 6" xfId="20"/>
    <cellStyle name="20% - Accent3 7" xfId="21"/>
    <cellStyle name="20% - Accent3 8" xfId="22"/>
    <cellStyle name="20% - Accent4 2" xfId="23"/>
    <cellStyle name="20% - Accent4 2 2" xfId="24"/>
    <cellStyle name="20% - Accent4 3" xfId="25"/>
    <cellStyle name="20% - Accent4 4" xfId="26"/>
    <cellStyle name="20% - Accent4 5" xfId="27"/>
    <cellStyle name="20% - Accent4 6" xfId="28"/>
    <cellStyle name="20% - Accent4 7" xfId="29"/>
    <cellStyle name="20% - Accent4 8" xfId="30"/>
    <cellStyle name="20% - Accent5 2" xfId="31"/>
    <cellStyle name="20% - Accent5 2 2" xfId="32"/>
    <cellStyle name="20% - Accent5 3" xfId="33"/>
    <cellStyle name="20% - Accent5 4" xfId="34"/>
    <cellStyle name="20% - Accent5 5" xfId="35"/>
    <cellStyle name="20% - Accent5 6" xfId="36"/>
    <cellStyle name="20% - Accent6 2" xfId="37"/>
    <cellStyle name="20% - Accent6 2 2" xfId="38"/>
    <cellStyle name="20% - Accent6 3" xfId="39"/>
    <cellStyle name="20% - Accent6 4" xfId="40"/>
    <cellStyle name="20% - Accent6 5" xfId="41"/>
    <cellStyle name="20% - Accent6 6" xfId="42"/>
    <cellStyle name="40% - Accent1 2" xfId="43"/>
    <cellStyle name="40% - Accent1 2 2" xfId="44"/>
    <cellStyle name="40% - Accent1 3" xfId="45"/>
    <cellStyle name="40% - Accent1 4" xfId="46"/>
    <cellStyle name="40% - Accent1 5" xfId="47"/>
    <cellStyle name="40% - Accent1 6" xfId="48"/>
    <cellStyle name="40% - Accent1 7" xfId="49"/>
    <cellStyle name="40% - Accent1 8" xfId="50"/>
    <cellStyle name="40% - Accent2 2" xfId="51"/>
    <cellStyle name="40% - Accent2 2 2" xfId="52"/>
    <cellStyle name="40% - Accent2 3" xfId="53"/>
    <cellStyle name="40% - Accent2 4" xfId="54"/>
    <cellStyle name="40% - Accent2 5" xfId="55"/>
    <cellStyle name="40% - Accent2 6" xfId="56"/>
    <cellStyle name="40% - Accent3 2" xfId="57"/>
    <cellStyle name="40% - Accent3 2 2" xfId="58"/>
    <cellStyle name="40% - Accent3 3" xfId="59"/>
    <cellStyle name="40% - Accent3 4" xfId="60"/>
    <cellStyle name="40% - Accent3 5" xfId="61"/>
    <cellStyle name="40% - Accent3 6" xfId="62"/>
    <cellStyle name="40% - Accent3 7" xfId="63"/>
    <cellStyle name="40% - Accent3 8" xfId="64"/>
    <cellStyle name="40% - Accent4 2" xfId="65"/>
    <cellStyle name="40% - Accent4 2 2" xfId="66"/>
    <cellStyle name="40% - Accent4 3" xfId="67"/>
    <cellStyle name="40% - Accent4 4" xfId="68"/>
    <cellStyle name="40% - Accent4 5" xfId="69"/>
    <cellStyle name="40% - Accent4 6" xfId="70"/>
    <cellStyle name="40% - Accent4 7" xfId="71"/>
    <cellStyle name="40% - Accent4 8" xfId="72"/>
    <cellStyle name="40% - Accent5 2" xfId="73"/>
    <cellStyle name="40% - Accent5 2 2" xfId="74"/>
    <cellStyle name="40% - Accent5 3" xfId="75"/>
    <cellStyle name="40% - Accent5 4" xfId="76"/>
    <cellStyle name="40% - Accent5 5" xfId="77"/>
    <cellStyle name="40% - Accent5 6" xfId="78"/>
    <cellStyle name="40% - Accent6 2" xfId="79"/>
    <cellStyle name="40% - Accent6 2 2" xfId="80"/>
    <cellStyle name="40% - Accent6 3" xfId="81"/>
    <cellStyle name="40% - Accent6 4" xfId="82"/>
    <cellStyle name="40% - Accent6 5" xfId="83"/>
    <cellStyle name="40% - Accent6 6" xfId="84"/>
    <cellStyle name="40% - Accent6 7" xfId="85"/>
    <cellStyle name="40% - Accent6 8" xfId="86"/>
    <cellStyle name="60% - Accent1 2" xfId="87"/>
    <cellStyle name="60% - Accent1 3" xfId="88"/>
    <cellStyle name="60% - Accent1 4" xfId="89"/>
    <cellStyle name="60% - Accent1 5" xfId="90"/>
    <cellStyle name="60% - Accent1 6" xfId="91"/>
    <cellStyle name="60% - Accent1 7" xfId="92"/>
    <cellStyle name="60% - Accent1 8" xfId="93"/>
    <cellStyle name="60% - Accent2 2" xfId="94"/>
    <cellStyle name="60% - Accent2 3" xfId="95"/>
    <cellStyle name="60% - Accent2 4" xfId="96"/>
    <cellStyle name="60% - Accent2 5" xfId="97"/>
    <cellStyle name="60% - Accent2 6" xfId="98"/>
    <cellStyle name="60% - Accent3 2" xfId="99"/>
    <cellStyle name="60% - Accent3 3" xfId="100"/>
    <cellStyle name="60% - Accent3 4" xfId="101"/>
    <cellStyle name="60% - Accent3 5" xfId="102"/>
    <cellStyle name="60% - Accent3 6" xfId="103"/>
    <cellStyle name="60% - Accent3 7" xfId="104"/>
    <cellStyle name="60% - Accent3 8" xfId="105"/>
    <cellStyle name="60% - Accent4 2" xfId="106"/>
    <cellStyle name="60% - Accent4 3" xfId="107"/>
    <cellStyle name="60% - Accent4 4" xfId="108"/>
    <cellStyle name="60% - Accent4 5" xfId="109"/>
    <cellStyle name="60% - Accent4 6" xfId="110"/>
    <cellStyle name="60% - Accent4 7" xfId="111"/>
    <cellStyle name="60% - Accent4 8" xfId="112"/>
    <cellStyle name="60% - Accent5 2" xfId="113"/>
    <cellStyle name="60% - Accent5 3" xfId="114"/>
    <cellStyle name="60% - Accent5 4" xfId="115"/>
    <cellStyle name="60% - Accent5 5" xfId="116"/>
    <cellStyle name="60% - Accent5 6" xfId="117"/>
    <cellStyle name="60% - Accent6 2" xfId="118"/>
    <cellStyle name="60% - Accent6 3" xfId="119"/>
    <cellStyle name="60% - Accent6 4" xfId="120"/>
    <cellStyle name="60% - Accent6 5" xfId="121"/>
    <cellStyle name="60% - Accent6 6" xfId="122"/>
    <cellStyle name="60% - Accent6 7" xfId="123"/>
    <cellStyle name="60% - Accent6 8" xfId="124"/>
    <cellStyle name="Accent1 2" xfId="125"/>
    <cellStyle name="Accent1 3" xfId="126"/>
    <cellStyle name="Accent1 4" xfId="127"/>
    <cellStyle name="Accent1 5" xfId="128"/>
    <cellStyle name="Accent1 6" xfId="129"/>
    <cellStyle name="Accent1 7" xfId="130"/>
    <cellStyle name="Accent1 8" xfId="131"/>
    <cellStyle name="Accent2 2" xfId="132"/>
    <cellStyle name="Accent2 3" xfId="133"/>
    <cellStyle name="Accent2 4" xfId="134"/>
    <cellStyle name="Accent2 5" xfId="135"/>
    <cellStyle name="Accent2 6" xfId="136"/>
    <cellStyle name="Accent3 2" xfId="137"/>
    <cellStyle name="Accent3 3" xfId="138"/>
    <cellStyle name="Accent3 4" xfId="139"/>
    <cellStyle name="Accent3 5" xfId="140"/>
    <cellStyle name="Accent3 6" xfId="141"/>
    <cellStyle name="Accent4 2" xfId="142"/>
    <cellStyle name="Accent4 3" xfId="143"/>
    <cellStyle name="Accent4 4" xfId="144"/>
    <cellStyle name="Accent4 5" xfId="145"/>
    <cellStyle name="Accent4 6" xfId="146"/>
    <cellStyle name="Accent4 7" xfId="147"/>
    <cellStyle name="Accent4 8" xfId="148"/>
    <cellStyle name="Accent5 2" xfId="149"/>
    <cellStyle name="Accent5 3" xfId="150"/>
    <cellStyle name="Accent5 4" xfId="151"/>
    <cellStyle name="Accent5 5" xfId="152"/>
    <cellStyle name="Accent5 6" xfId="153"/>
    <cellStyle name="Accent6 2" xfId="154"/>
    <cellStyle name="Accent6 3" xfId="155"/>
    <cellStyle name="Accent6 4" xfId="156"/>
    <cellStyle name="Accent6 5" xfId="157"/>
    <cellStyle name="Accent6 6" xfId="158"/>
    <cellStyle name="Bad 2" xfId="159"/>
    <cellStyle name="Bad 3" xfId="160"/>
    <cellStyle name="Bad 4" xfId="161"/>
    <cellStyle name="Bad 5" xfId="162"/>
    <cellStyle name="Bad 6" xfId="163"/>
    <cellStyle name="Bad 7" xfId="164"/>
    <cellStyle name="Bad 8" xfId="165"/>
    <cellStyle name="Calculation 2" xfId="166"/>
    <cellStyle name="Calculation 3" xfId="167"/>
    <cellStyle name="Calculation 4" xfId="168"/>
    <cellStyle name="Calculation 5" xfId="169"/>
    <cellStyle name="Calculation 6" xfId="170"/>
    <cellStyle name="Check Cell 2" xfId="171"/>
    <cellStyle name="Check Cell 3" xfId="172"/>
    <cellStyle name="Check Cell 4" xfId="173"/>
    <cellStyle name="Check Cell 5" xfId="174"/>
    <cellStyle name="Check Cell 6" xfId="175"/>
    <cellStyle name="Check Cell 7" xfId="176"/>
    <cellStyle name="Check Cell 8" xfId="177"/>
    <cellStyle name="Comma" xfId="178" builtinId="3"/>
    <cellStyle name="Comma 10" xfId="179"/>
    <cellStyle name="Comma 11" xfId="180"/>
    <cellStyle name="Comma 12" xfId="181"/>
    <cellStyle name="Comma 13" xfId="182"/>
    <cellStyle name="Comma 14" xfId="183"/>
    <cellStyle name="Comma 15" xfId="184"/>
    <cellStyle name="Comma 16" xfId="185"/>
    <cellStyle name="Comma 17" xfId="186"/>
    <cellStyle name="Comma 17 2" xfId="187"/>
    <cellStyle name="Comma 17 2 2" xfId="188"/>
    <cellStyle name="Comma 17 2 2 2" xfId="189"/>
    <cellStyle name="Comma 17 2 2 2 2" xfId="728"/>
    <cellStyle name="Comma 17 2 2 3" xfId="727"/>
    <cellStyle name="Comma 17 2 3" xfId="190"/>
    <cellStyle name="Comma 17 2 3 2" xfId="729"/>
    <cellStyle name="Comma 17 2 4" xfId="726"/>
    <cellStyle name="Comma 17 3" xfId="191"/>
    <cellStyle name="Comma 17 3 2" xfId="192"/>
    <cellStyle name="Comma 17 3 2 2" xfId="193"/>
    <cellStyle name="Comma 17 3 2 2 2" xfId="732"/>
    <cellStyle name="Comma 17 3 2 3" xfId="731"/>
    <cellStyle name="Comma 17 3 3" xfId="194"/>
    <cellStyle name="Comma 17 3 3 2" xfId="733"/>
    <cellStyle name="Comma 17 3 4" xfId="730"/>
    <cellStyle name="Comma 17 4" xfId="195"/>
    <cellStyle name="Comma 17 4 2" xfId="196"/>
    <cellStyle name="Comma 17 4 2 2" xfId="735"/>
    <cellStyle name="Comma 17 4 3" xfId="734"/>
    <cellStyle name="Comma 17 5" xfId="197"/>
    <cellStyle name="Comma 17 5 2" xfId="736"/>
    <cellStyle name="Comma 17 6" xfId="725"/>
    <cellStyle name="Comma 18" xfId="198"/>
    <cellStyle name="Comma 19" xfId="199"/>
    <cellStyle name="Comma 2" xfId="200"/>
    <cellStyle name="Comma 2 2" xfId="201"/>
    <cellStyle name="Comma 2 2 2" xfId="202"/>
    <cellStyle name="Comma 2 2 3" xfId="203"/>
    <cellStyle name="Comma 2 3" xfId="204"/>
    <cellStyle name="Comma 2 4" xfId="205"/>
    <cellStyle name="Comma 2 5" xfId="206"/>
    <cellStyle name="Comma 2_Allocators" xfId="207"/>
    <cellStyle name="Comma 20" xfId="208"/>
    <cellStyle name="Comma 20 2" xfId="209"/>
    <cellStyle name="Comma 20 2 2" xfId="210"/>
    <cellStyle name="Comma 20 2 2 2" xfId="211"/>
    <cellStyle name="Comma 20 2 2 2 2" xfId="740"/>
    <cellStyle name="Comma 20 2 2 3" xfId="739"/>
    <cellStyle name="Comma 20 2 3" xfId="212"/>
    <cellStyle name="Comma 20 2 3 2" xfId="741"/>
    <cellStyle name="Comma 20 2 4" xfId="738"/>
    <cellStyle name="Comma 20 3" xfId="213"/>
    <cellStyle name="Comma 20 3 2" xfId="214"/>
    <cellStyle name="Comma 20 3 2 2" xfId="215"/>
    <cellStyle name="Comma 20 3 2 2 2" xfId="744"/>
    <cellStyle name="Comma 20 3 2 3" xfId="743"/>
    <cellStyle name="Comma 20 3 3" xfId="216"/>
    <cellStyle name="Comma 20 3 3 2" xfId="745"/>
    <cellStyle name="Comma 20 3 4" xfId="742"/>
    <cellStyle name="Comma 20 4" xfId="217"/>
    <cellStyle name="Comma 20 4 2" xfId="218"/>
    <cellStyle name="Comma 20 4 2 2" xfId="747"/>
    <cellStyle name="Comma 20 4 3" xfId="746"/>
    <cellStyle name="Comma 20 5" xfId="219"/>
    <cellStyle name="Comma 20 5 2" xfId="748"/>
    <cellStyle name="Comma 20 6" xfId="737"/>
    <cellStyle name="Comma 21" xfId="220"/>
    <cellStyle name="Comma 22" xfId="724"/>
    <cellStyle name="Comma 3" xfId="221"/>
    <cellStyle name="Comma 3 10" xfId="222"/>
    <cellStyle name="Comma 3 10 2" xfId="223"/>
    <cellStyle name="Comma 3 10 2 2" xfId="224"/>
    <cellStyle name="Comma 3 10 2 2 2" xfId="225"/>
    <cellStyle name="Comma 3 10 2 2 2 2" xfId="752"/>
    <cellStyle name="Comma 3 10 2 2 3" xfId="751"/>
    <cellStyle name="Comma 3 10 2 3" xfId="226"/>
    <cellStyle name="Comma 3 10 2 3 2" xfId="753"/>
    <cellStyle name="Comma 3 10 2 4" xfId="750"/>
    <cellStyle name="Comma 3 10 3" xfId="227"/>
    <cellStyle name="Comma 3 10 3 2" xfId="228"/>
    <cellStyle name="Comma 3 10 3 2 2" xfId="229"/>
    <cellStyle name="Comma 3 10 3 2 2 2" xfId="756"/>
    <cellStyle name="Comma 3 10 3 2 3" xfId="755"/>
    <cellStyle name="Comma 3 10 3 3" xfId="230"/>
    <cellStyle name="Comma 3 10 3 3 2" xfId="757"/>
    <cellStyle name="Comma 3 10 3 4" xfId="754"/>
    <cellStyle name="Comma 3 10 4" xfId="231"/>
    <cellStyle name="Comma 3 10 4 2" xfId="232"/>
    <cellStyle name="Comma 3 10 4 2 2" xfId="759"/>
    <cellStyle name="Comma 3 10 4 3" xfId="758"/>
    <cellStyle name="Comma 3 10 5" xfId="233"/>
    <cellStyle name="Comma 3 10 5 2" xfId="760"/>
    <cellStyle name="Comma 3 10 6" xfId="749"/>
    <cellStyle name="Comma 3 11" xfId="234"/>
    <cellStyle name="Comma 3 12" xfId="235"/>
    <cellStyle name="Comma 3 12 2" xfId="236"/>
    <cellStyle name="Comma 3 12 2 2" xfId="237"/>
    <cellStyle name="Comma 3 12 2 2 2" xfId="763"/>
    <cellStyle name="Comma 3 12 2 3" xfId="762"/>
    <cellStyle name="Comma 3 12 3" xfId="238"/>
    <cellStyle name="Comma 3 12 3 2" xfId="764"/>
    <cellStyle name="Comma 3 12 4" xfId="761"/>
    <cellStyle name="Comma 3 13" xfId="239"/>
    <cellStyle name="Comma 3 2" xfId="240"/>
    <cellStyle name="Comma 3 3" xfId="241"/>
    <cellStyle name="Comma 3 4" xfId="242"/>
    <cellStyle name="Comma 3 4 2" xfId="243"/>
    <cellStyle name="Comma 3 4 2 2" xfId="244"/>
    <cellStyle name="Comma 3 4 2 2 2" xfId="245"/>
    <cellStyle name="Comma 3 4 2 2 2 2" xfId="768"/>
    <cellStyle name="Comma 3 4 2 2 3" xfId="767"/>
    <cellStyle name="Comma 3 4 2 3" xfId="246"/>
    <cellStyle name="Comma 3 4 2 3 2" xfId="769"/>
    <cellStyle name="Comma 3 4 2 4" xfId="766"/>
    <cellStyle name="Comma 3 4 3" xfId="247"/>
    <cellStyle name="Comma 3 4 3 2" xfId="248"/>
    <cellStyle name="Comma 3 4 3 2 2" xfId="249"/>
    <cellStyle name="Comma 3 4 3 2 2 2" xfId="772"/>
    <cellStyle name="Comma 3 4 3 2 3" xfId="771"/>
    <cellStyle name="Comma 3 4 3 3" xfId="250"/>
    <cellStyle name="Comma 3 4 3 3 2" xfId="773"/>
    <cellStyle name="Comma 3 4 3 4" xfId="770"/>
    <cellStyle name="Comma 3 4 4" xfId="251"/>
    <cellStyle name="Comma 3 4 4 2" xfId="252"/>
    <cellStyle name="Comma 3 4 4 2 2" xfId="775"/>
    <cellStyle name="Comma 3 4 4 3" xfId="774"/>
    <cellStyle name="Comma 3 4 5" xfId="253"/>
    <cellStyle name="Comma 3 4 5 2" xfId="776"/>
    <cellStyle name="Comma 3 4 6" xfId="765"/>
    <cellStyle name="Comma 3 5" xfId="254"/>
    <cellStyle name="Comma 3 5 2" xfId="255"/>
    <cellStyle name="Comma 3 5 2 2" xfId="256"/>
    <cellStyle name="Comma 3 5 2 2 2" xfId="257"/>
    <cellStyle name="Comma 3 5 2 2 2 2" xfId="780"/>
    <cellStyle name="Comma 3 5 2 2 3" xfId="779"/>
    <cellStyle name="Comma 3 5 2 3" xfId="258"/>
    <cellStyle name="Comma 3 5 2 3 2" xfId="781"/>
    <cellStyle name="Comma 3 5 2 4" xfId="778"/>
    <cellStyle name="Comma 3 5 3" xfId="259"/>
    <cellStyle name="Comma 3 5 3 2" xfId="260"/>
    <cellStyle name="Comma 3 5 3 2 2" xfId="261"/>
    <cellStyle name="Comma 3 5 3 2 2 2" xfId="784"/>
    <cellStyle name="Comma 3 5 3 2 3" xfId="783"/>
    <cellStyle name="Comma 3 5 3 3" xfId="262"/>
    <cellStyle name="Comma 3 5 3 3 2" xfId="785"/>
    <cellStyle name="Comma 3 5 3 4" xfId="782"/>
    <cellStyle name="Comma 3 5 4" xfId="263"/>
    <cellStyle name="Comma 3 5 4 2" xfId="264"/>
    <cellStyle name="Comma 3 5 4 2 2" xfId="787"/>
    <cellStyle name="Comma 3 5 4 3" xfId="786"/>
    <cellStyle name="Comma 3 5 5" xfId="265"/>
    <cellStyle name="Comma 3 5 5 2" xfId="788"/>
    <cellStyle name="Comma 3 5 6" xfId="777"/>
    <cellStyle name="Comma 3 6" xfId="266"/>
    <cellStyle name="Comma 3 6 2" xfId="267"/>
    <cellStyle name="Comma 3 6 2 2" xfId="268"/>
    <cellStyle name="Comma 3 6 2 2 2" xfId="269"/>
    <cellStyle name="Comma 3 6 2 2 2 2" xfId="792"/>
    <cellStyle name="Comma 3 6 2 2 3" xfId="791"/>
    <cellStyle name="Comma 3 6 2 3" xfId="270"/>
    <cellStyle name="Comma 3 6 2 3 2" xfId="793"/>
    <cellStyle name="Comma 3 6 2 4" xfId="790"/>
    <cellStyle name="Comma 3 6 3" xfId="271"/>
    <cellStyle name="Comma 3 6 3 2" xfId="272"/>
    <cellStyle name="Comma 3 6 3 2 2" xfId="273"/>
    <cellStyle name="Comma 3 6 3 2 2 2" xfId="796"/>
    <cellStyle name="Comma 3 6 3 2 3" xfId="795"/>
    <cellStyle name="Comma 3 6 3 3" xfId="274"/>
    <cellStyle name="Comma 3 6 3 3 2" xfId="797"/>
    <cellStyle name="Comma 3 6 3 4" xfId="794"/>
    <cellStyle name="Comma 3 6 4" xfId="275"/>
    <cellStyle name="Comma 3 6 4 2" xfId="276"/>
    <cellStyle name="Comma 3 6 4 2 2" xfId="799"/>
    <cellStyle name="Comma 3 6 4 3" xfId="798"/>
    <cellStyle name="Comma 3 6 5" xfId="277"/>
    <cellStyle name="Comma 3 6 5 2" xfId="800"/>
    <cellStyle name="Comma 3 6 6" xfId="789"/>
    <cellStyle name="Comma 3 7" xfId="278"/>
    <cellStyle name="Comma 3 7 2" xfId="279"/>
    <cellStyle name="Comma 3 7 2 2" xfId="280"/>
    <cellStyle name="Comma 3 7 2 2 2" xfId="281"/>
    <cellStyle name="Comma 3 7 2 2 2 2" xfId="804"/>
    <cellStyle name="Comma 3 7 2 2 3" xfId="803"/>
    <cellStyle name="Comma 3 7 2 3" xfId="282"/>
    <cellStyle name="Comma 3 7 2 3 2" xfId="805"/>
    <cellStyle name="Comma 3 7 2 4" xfId="802"/>
    <cellStyle name="Comma 3 7 3" xfId="283"/>
    <cellStyle name="Comma 3 7 3 2" xfId="284"/>
    <cellStyle name="Comma 3 7 3 2 2" xfId="285"/>
    <cellStyle name="Comma 3 7 3 2 2 2" xfId="808"/>
    <cellStyle name="Comma 3 7 3 2 3" xfId="807"/>
    <cellStyle name="Comma 3 7 3 3" xfId="286"/>
    <cellStyle name="Comma 3 7 3 3 2" xfId="809"/>
    <cellStyle name="Comma 3 7 3 4" xfId="806"/>
    <cellStyle name="Comma 3 7 4" xfId="287"/>
    <cellStyle name="Comma 3 7 4 2" xfId="288"/>
    <cellStyle name="Comma 3 7 4 2 2" xfId="811"/>
    <cellStyle name="Comma 3 7 4 3" xfId="810"/>
    <cellStyle name="Comma 3 7 5" xfId="289"/>
    <cellStyle name="Comma 3 7 5 2" xfId="812"/>
    <cellStyle name="Comma 3 7 6" xfId="801"/>
    <cellStyle name="Comma 3 8" xfId="290"/>
    <cellStyle name="Comma 3 8 2" xfId="291"/>
    <cellStyle name="Comma 3 8 2 2" xfId="292"/>
    <cellStyle name="Comma 3 8 2 2 2" xfId="293"/>
    <cellStyle name="Comma 3 8 2 2 2 2" xfId="816"/>
    <cellStyle name="Comma 3 8 2 2 3" xfId="815"/>
    <cellStyle name="Comma 3 8 2 3" xfId="294"/>
    <cellStyle name="Comma 3 8 2 3 2" xfId="817"/>
    <cellStyle name="Comma 3 8 2 4" xfId="814"/>
    <cellStyle name="Comma 3 8 3" xfId="295"/>
    <cellStyle name="Comma 3 8 3 2" xfId="296"/>
    <cellStyle name="Comma 3 8 3 2 2" xfId="297"/>
    <cellStyle name="Comma 3 8 3 2 2 2" xfId="820"/>
    <cellStyle name="Comma 3 8 3 2 3" xfId="819"/>
    <cellStyle name="Comma 3 8 3 3" xfId="298"/>
    <cellStyle name="Comma 3 8 3 3 2" xfId="821"/>
    <cellStyle name="Comma 3 8 3 4" xfId="818"/>
    <cellStyle name="Comma 3 8 4" xfId="299"/>
    <cellStyle name="Comma 3 8 4 2" xfId="300"/>
    <cellStyle name="Comma 3 8 4 2 2" xfId="823"/>
    <cellStyle name="Comma 3 8 4 3" xfId="822"/>
    <cellStyle name="Comma 3 8 5" xfId="301"/>
    <cellStyle name="Comma 3 8 5 2" xfId="824"/>
    <cellStyle name="Comma 3 8 6" xfId="813"/>
    <cellStyle name="Comma 3 9" xfId="302"/>
    <cellStyle name="Comma 3 9 2" xfId="303"/>
    <cellStyle name="Comma 3 9 2 2" xfId="304"/>
    <cellStyle name="Comma 3 9 2 2 2" xfId="305"/>
    <cellStyle name="Comma 3 9 2 2 2 2" xfId="828"/>
    <cellStyle name="Comma 3 9 2 2 3" xfId="827"/>
    <cellStyle name="Comma 3 9 2 3" xfId="306"/>
    <cellStyle name="Comma 3 9 2 3 2" xfId="829"/>
    <cellStyle name="Comma 3 9 2 4" xfId="826"/>
    <cellStyle name="Comma 3 9 3" xfId="307"/>
    <cellStyle name="Comma 3 9 3 2" xfId="308"/>
    <cellStyle name="Comma 3 9 3 2 2" xfId="309"/>
    <cellStyle name="Comma 3 9 3 2 2 2" xfId="832"/>
    <cellStyle name="Comma 3 9 3 2 3" xfId="831"/>
    <cellStyle name="Comma 3 9 3 3" xfId="310"/>
    <cellStyle name="Comma 3 9 3 3 2" xfId="833"/>
    <cellStyle name="Comma 3 9 3 4" xfId="830"/>
    <cellStyle name="Comma 3 9 4" xfId="311"/>
    <cellStyle name="Comma 3 9 4 2" xfId="312"/>
    <cellStyle name="Comma 3 9 4 2 2" xfId="835"/>
    <cellStyle name="Comma 3 9 4 3" xfId="834"/>
    <cellStyle name="Comma 3 9 5" xfId="313"/>
    <cellStyle name="Comma 3 9 5 2" xfId="836"/>
    <cellStyle name="Comma 3 9 6" xfId="825"/>
    <cellStyle name="Comma 4" xfId="314"/>
    <cellStyle name="Comma 4 2" xfId="315"/>
    <cellStyle name="Comma 4 3" xfId="316"/>
    <cellStyle name="Comma 4 4" xfId="317"/>
    <cellStyle name="Comma 5" xfId="318"/>
    <cellStyle name="Comma 6" xfId="319"/>
    <cellStyle name="Comma 6 2" xfId="320"/>
    <cellStyle name="Comma 7" xfId="321"/>
    <cellStyle name="Comma 7 2" xfId="322"/>
    <cellStyle name="Comma 8" xfId="323"/>
    <cellStyle name="Comma 8 2" xfId="324"/>
    <cellStyle name="Comma 9" xfId="325"/>
    <cellStyle name="CommaBlank" xfId="326"/>
    <cellStyle name="CommaBlank 2" xfId="327"/>
    <cellStyle name="Currency" xfId="328" builtinId="4"/>
    <cellStyle name="Currency 10" xfId="329"/>
    <cellStyle name="Currency 10 2" xfId="330"/>
    <cellStyle name="Currency 10 2 2" xfId="331"/>
    <cellStyle name="Currency 10 2 2 2" xfId="332"/>
    <cellStyle name="Currency 10 2 2 2 2" xfId="841"/>
    <cellStyle name="Currency 10 2 2 3" xfId="840"/>
    <cellStyle name="Currency 10 2 3" xfId="333"/>
    <cellStyle name="Currency 10 2 3 2" xfId="842"/>
    <cellStyle name="Currency 10 2 4" xfId="839"/>
    <cellStyle name="Currency 10 3" xfId="334"/>
    <cellStyle name="Currency 10 3 2" xfId="335"/>
    <cellStyle name="Currency 10 3 2 2" xfId="336"/>
    <cellStyle name="Currency 10 3 2 2 2" xfId="845"/>
    <cellStyle name="Currency 10 3 2 3" xfId="844"/>
    <cellStyle name="Currency 10 3 3" xfId="337"/>
    <cellStyle name="Currency 10 3 3 2" xfId="846"/>
    <cellStyle name="Currency 10 3 4" xfId="843"/>
    <cellStyle name="Currency 10 4" xfId="338"/>
    <cellStyle name="Currency 10 4 2" xfId="339"/>
    <cellStyle name="Currency 10 4 2 2" xfId="848"/>
    <cellStyle name="Currency 10 4 3" xfId="847"/>
    <cellStyle name="Currency 10 5" xfId="340"/>
    <cellStyle name="Currency 10 5 2" xfId="849"/>
    <cellStyle name="Currency 10 6" xfId="838"/>
    <cellStyle name="Currency 11" xfId="341"/>
    <cellStyle name="Currency 12" xfId="837"/>
    <cellStyle name="Currency 2" xfId="342"/>
    <cellStyle name="Currency 2 2" xfId="343"/>
    <cellStyle name="Currency 2 3" xfId="344"/>
    <cellStyle name="Currency 2 4" xfId="345"/>
    <cellStyle name="Currency 3" xfId="346"/>
    <cellStyle name="Currency 3 2" xfId="347"/>
    <cellStyle name="Currency 3 3" xfId="348"/>
    <cellStyle name="Currency 3 4" xfId="349"/>
    <cellStyle name="Currency 3 5" xfId="350"/>
    <cellStyle name="Currency 4" xfId="351"/>
    <cellStyle name="Currency 4 2" xfId="352"/>
    <cellStyle name="Currency 4 3" xfId="353"/>
    <cellStyle name="Currency 4 4" xfId="354"/>
    <cellStyle name="Currency 5" xfId="355"/>
    <cellStyle name="Currency 6" xfId="356"/>
    <cellStyle name="Currency 7" xfId="357"/>
    <cellStyle name="Currency 8" xfId="358"/>
    <cellStyle name="Currency 9" xfId="359"/>
    <cellStyle name="Explanatory Text 2" xfId="360"/>
    <cellStyle name="Explanatory Text 3" xfId="361"/>
    <cellStyle name="Explanatory Text 4" xfId="362"/>
    <cellStyle name="Explanatory Text 5" xfId="363"/>
    <cellStyle name="Explanatory Text 6" xfId="364"/>
    <cellStyle name="Good 2" xfId="365"/>
    <cellStyle name="Good 3" xfId="366"/>
    <cellStyle name="Good 4" xfId="367"/>
    <cellStyle name="Good 5" xfId="368"/>
    <cellStyle name="Good 6" xfId="369"/>
    <cellStyle name="Heading 1 2" xfId="370"/>
    <cellStyle name="Heading 1 3" xfId="371"/>
    <cellStyle name="Heading 1 4" xfId="372"/>
    <cellStyle name="Heading 1 5" xfId="373"/>
    <cellStyle name="Heading 1 6" xfId="374"/>
    <cellStyle name="Heading 1 7" xfId="375"/>
    <cellStyle name="Heading 1 8" xfId="376"/>
    <cellStyle name="Heading 2 2" xfId="377"/>
    <cellStyle name="Heading 2 3" xfId="378"/>
    <cellStyle name="Heading 2 4" xfId="379"/>
    <cellStyle name="Heading 2 5" xfId="380"/>
    <cellStyle name="Heading 2 6" xfId="381"/>
    <cellStyle name="Heading 2 7" xfId="382"/>
    <cellStyle name="Heading 2 8" xfId="383"/>
    <cellStyle name="Heading 3 2" xfId="384"/>
    <cellStyle name="Heading 3 3" xfId="385"/>
    <cellStyle name="Heading 3 4" xfId="386"/>
    <cellStyle name="Heading 3 5" xfId="387"/>
    <cellStyle name="Heading 3 6" xfId="388"/>
    <cellStyle name="Heading 3 7" xfId="389"/>
    <cellStyle name="Heading 3 8" xfId="390"/>
    <cellStyle name="Heading 4 2" xfId="391"/>
    <cellStyle name="Heading 4 3" xfId="392"/>
    <cellStyle name="Heading 4 4" xfId="393"/>
    <cellStyle name="Heading 4 5" xfId="394"/>
    <cellStyle name="Heading 4 6" xfId="395"/>
    <cellStyle name="Heading 4 7" xfId="396"/>
    <cellStyle name="Heading 4 8" xfId="397"/>
    <cellStyle name="Input 2" xfId="398"/>
    <cellStyle name="Input 3" xfId="399"/>
    <cellStyle name="Input 4" xfId="400"/>
    <cellStyle name="Input 5" xfId="401"/>
    <cellStyle name="Input 6" xfId="402"/>
    <cellStyle name="kirkdollars" xfId="403"/>
    <cellStyle name="Linked Cell 2" xfId="404"/>
    <cellStyle name="Linked Cell 3" xfId="405"/>
    <cellStyle name="Linked Cell 4" xfId="406"/>
    <cellStyle name="Linked Cell 5" xfId="407"/>
    <cellStyle name="Linked Cell 6" xfId="408"/>
    <cellStyle name="Neutral 2" xfId="409"/>
    <cellStyle name="Neutral 3" xfId="410"/>
    <cellStyle name="Neutral 4" xfId="411"/>
    <cellStyle name="Neutral 5" xfId="412"/>
    <cellStyle name="Neutral 6" xfId="413"/>
    <cellStyle name="Normal" xfId="0" builtinId="0"/>
    <cellStyle name="Normal 10" xfId="414"/>
    <cellStyle name="Normal 11" xfId="415"/>
    <cellStyle name="Normal 12" xfId="416"/>
    <cellStyle name="Normal 13" xfId="417"/>
    <cellStyle name="Normal 14" xfId="418"/>
    <cellStyle name="Normal 15" xfId="419"/>
    <cellStyle name="Normal 15 2" xfId="420"/>
    <cellStyle name="Normal 15 2 2" xfId="421"/>
    <cellStyle name="Normal 15 2 2 2" xfId="422"/>
    <cellStyle name="Normal 15 2 2 2 2" xfId="853"/>
    <cellStyle name="Normal 15 2 2 3" xfId="852"/>
    <cellStyle name="Normal 15 2 3" xfId="423"/>
    <cellStyle name="Normal 15 2 3 2" xfId="854"/>
    <cellStyle name="Normal 15 2 4" xfId="851"/>
    <cellStyle name="Normal 15 3" xfId="424"/>
    <cellStyle name="Normal 15 3 2" xfId="425"/>
    <cellStyle name="Normal 15 3 2 2" xfId="426"/>
    <cellStyle name="Normal 15 3 2 2 2" xfId="857"/>
    <cellStyle name="Normal 15 3 2 3" xfId="856"/>
    <cellStyle name="Normal 15 3 3" xfId="427"/>
    <cellStyle name="Normal 15 3 3 2" xfId="858"/>
    <cellStyle name="Normal 15 3 4" xfId="855"/>
    <cellStyle name="Normal 15 4" xfId="428"/>
    <cellStyle name="Normal 15 4 2" xfId="429"/>
    <cellStyle name="Normal 15 4 2 2" xfId="860"/>
    <cellStyle name="Normal 15 4 3" xfId="859"/>
    <cellStyle name="Normal 15 5" xfId="430"/>
    <cellStyle name="Normal 15 5 2" xfId="861"/>
    <cellStyle name="Normal 15 6" xfId="850"/>
    <cellStyle name="Normal 16" xfId="431"/>
    <cellStyle name="Normal 17" xfId="432"/>
    <cellStyle name="Normal 18" xfId="433"/>
    <cellStyle name="Normal 19" xfId="434"/>
    <cellStyle name="Normal 2" xfId="435"/>
    <cellStyle name="Normal 2 2" xfId="436"/>
    <cellStyle name="Normal 2 2 2" xfId="437"/>
    <cellStyle name="Normal 2 2 3" xfId="862"/>
    <cellStyle name="Normal 2 3" xfId="438"/>
    <cellStyle name="Normal 2 4" xfId="439"/>
    <cellStyle name="Normal 2 5" xfId="440"/>
    <cellStyle name="Normal 2_Adjustment WP" xfId="441"/>
    <cellStyle name="Normal 20" xfId="442"/>
    <cellStyle name="Normal 21" xfId="443"/>
    <cellStyle name="Normal 22" xfId="444"/>
    <cellStyle name="Normal 23" xfId="445"/>
    <cellStyle name="Normal 24" xfId="446"/>
    <cellStyle name="Normal 25" xfId="447"/>
    <cellStyle name="Normal 26" xfId="448"/>
    <cellStyle name="Normal 27" xfId="449"/>
    <cellStyle name="Normal 28" xfId="450"/>
    <cellStyle name="Normal 29" xfId="451"/>
    <cellStyle name="Normal 3" xfId="452"/>
    <cellStyle name="Normal 3 2" xfId="453"/>
    <cellStyle name="Normal 3 3" xfId="454"/>
    <cellStyle name="Normal 3 4" xfId="455"/>
    <cellStyle name="Normal 3 5" xfId="456"/>
    <cellStyle name="Normal 3 6" xfId="457"/>
    <cellStyle name="Normal 3 7" xfId="458"/>
    <cellStyle name="Normal 3 8" xfId="459"/>
    <cellStyle name="Normal 3_108 Summary" xfId="460"/>
    <cellStyle name="Normal 30" xfId="461"/>
    <cellStyle name="Normal 31" xfId="462"/>
    <cellStyle name="Normal 32" xfId="463"/>
    <cellStyle name="Normal 33" xfId="464"/>
    <cellStyle name="Normal 34" xfId="465"/>
    <cellStyle name="Normal 35" xfId="466"/>
    <cellStyle name="Normal 35 2" xfId="467"/>
    <cellStyle name="Normal 35 2 2" xfId="468"/>
    <cellStyle name="Normal 35 2 2 2" xfId="469"/>
    <cellStyle name="Normal 35 2 2 2 2" xfId="866"/>
    <cellStyle name="Normal 35 2 2 3" xfId="865"/>
    <cellStyle name="Normal 35 2 3" xfId="470"/>
    <cellStyle name="Normal 35 2 3 2" xfId="867"/>
    <cellStyle name="Normal 35 2 4" xfId="864"/>
    <cellStyle name="Normal 35 3" xfId="471"/>
    <cellStyle name="Normal 35 3 2" xfId="472"/>
    <cellStyle name="Normal 35 3 2 2" xfId="473"/>
    <cellStyle name="Normal 35 3 2 2 2" xfId="870"/>
    <cellStyle name="Normal 35 3 2 3" xfId="869"/>
    <cellStyle name="Normal 35 3 3" xfId="474"/>
    <cellStyle name="Normal 35 3 3 2" xfId="871"/>
    <cellStyle name="Normal 35 3 4" xfId="868"/>
    <cellStyle name="Normal 35 4" xfId="475"/>
    <cellStyle name="Normal 35 4 2" xfId="476"/>
    <cellStyle name="Normal 35 4 2 2" xfId="873"/>
    <cellStyle name="Normal 35 4 3" xfId="872"/>
    <cellStyle name="Normal 35 5" xfId="477"/>
    <cellStyle name="Normal 35 5 2" xfId="874"/>
    <cellStyle name="Normal 35 6" xfId="863"/>
    <cellStyle name="Normal 36" xfId="478"/>
    <cellStyle name="Normal 36 2" xfId="479"/>
    <cellStyle name="Normal 37" xfId="723"/>
    <cellStyle name="Normal 37 2" xfId="976"/>
    <cellStyle name="Normal 37 3" xfId="977"/>
    <cellStyle name="Normal 4" xfId="480"/>
    <cellStyle name="Normal 4 2" xfId="481"/>
    <cellStyle name="Normal 4 3" xfId="482"/>
    <cellStyle name="Normal 4 4" xfId="483"/>
    <cellStyle name="Normal 4 5" xfId="484"/>
    <cellStyle name="Normal 5" xfId="485"/>
    <cellStyle name="Normal 5 2" xfId="486"/>
    <cellStyle name="Normal 5 3" xfId="487"/>
    <cellStyle name="Normal 6" xfId="488"/>
    <cellStyle name="Normal 6 10" xfId="489"/>
    <cellStyle name="Normal 6 10 2" xfId="490"/>
    <cellStyle name="Normal 6 10 2 2" xfId="491"/>
    <cellStyle name="Normal 6 10 2 2 2" xfId="877"/>
    <cellStyle name="Normal 6 10 2 3" xfId="876"/>
    <cellStyle name="Normal 6 10 3" xfId="492"/>
    <cellStyle name="Normal 6 10 3 2" xfId="878"/>
    <cellStyle name="Normal 6 10 4" xfId="875"/>
    <cellStyle name="Normal 6 2" xfId="493"/>
    <cellStyle name="Normal 6 2 2" xfId="494"/>
    <cellStyle name="Normal 6 2 2 2" xfId="495"/>
    <cellStyle name="Normal 6 2 2 2 2" xfId="496"/>
    <cellStyle name="Normal 6 2 2 2 2 2" xfId="882"/>
    <cellStyle name="Normal 6 2 2 2 3" xfId="881"/>
    <cellStyle name="Normal 6 2 2 3" xfId="497"/>
    <cellStyle name="Normal 6 2 2 3 2" xfId="883"/>
    <cellStyle name="Normal 6 2 2 4" xfId="880"/>
    <cellStyle name="Normal 6 2 3" xfId="498"/>
    <cellStyle name="Normal 6 2 3 2" xfId="499"/>
    <cellStyle name="Normal 6 2 3 2 2" xfId="500"/>
    <cellStyle name="Normal 6 2 3 2 2 2" xfId="886"/>
    <cellStyle name="Normal 6 2 3 2 3" xfId="885"/>
    <cellStyle name="Normal 6 2 3 3" xfId="501"/>
    <cellStyle name="Normal 6 2 3 3 2" xfId="887"/>
    <cellStyle name="Normal 6 2 3 4" xfId="884"/>
    <cellStyle name="Normal 6 2 4" xfId="502"/>
    <cellStyle name="Normal 6 2 4 2" xfId="503"/>
    <cellStyle name="Normal 6 2 4 2 2" xfId="889"/>
    <cellStyle name="Normal 6 2 4 3" xfId="888"/>
    <cellStyle name="Normal 6 2 5" xfId="504"/>
    <cellStyle name="Normal 6 2 5 2" xfId="890"/>
    <cellStyle name="Normal 6 2 6" xfId="879"/>
    <cellStyle name="Normal 6 3" xfId="505"/>
    <cellStyle name="Normal 6 3 2" xfId="506"/>
    <cellStyle name="Normal 6 3 2 2" xfId="507"/>
    <cellStyle name="Normal 6 3 2 2 2" xfId="508"/>
    <cellStyle name="Normal 6 3 2 2 2 2" xfId="894"/>
    <cellStyle name="Normal 6 3 2 2 3" xfId="893"/>
    <cellStyle name="Normal 6 3 2 3" xfId="509"/>
    <cellStyle name="Normal 6 3 2 3 2" xfId="895"/>
    <cellStyle name="Normal 6 3 2 4" xfId="892"/>
    <cellStyle name="Normal 6 3 3" xfId="510"/>
    <cellStyle name="Normal 6 3 3 2" xfId="511"/>
    <cellStyle name="Normal 6 3 3 2 2" xfId="512"/>
    <cellStyle name="Normal 6 3 3 2 2 2" xfId="898"/>
    <cellStyle name="Normal 6 3 3 2 3" xfId="897"/>
    <cellStyle name="Normal 6 3 3 3" xfId="513"/>
    <cellStyle name="Normal 6 3 3 3 2" xfId="899"/>
    <cellStyle name="Normal 6 3 3 4" xfId="896"/>
    <cellStyle name="Normal 6 3 4" xfId="514"/>
    <cellStyle name="Normal 6 3 4 2" xfId="515"/>
    <cellStyle name="Normal 6 3 4 2 2" xfId="901"/>
    <cellStyle name="Normal 6 3 4 3" xfId="900"/>
    <cellStyle name="Normal 6 3 5" xfId="516"/>
    <cellStyle name="Normal 6 3 5 2" xfId="902"/>
    <cellStyle name="Normal 6 3 6" xfId="891"/>
    <cellStyle name="Normal 6 4" xfId="517"/>
    <cellStyle name="Normal 6 4 2" xfId="518"/>
    <cellStyle name="Normal 6 4 2 2" xfId="519"/>
    <cellStyle name="Normal 6 4 2 2 2" xfId="520"/>
    <cellStyle name="Normal 6 4 2 2 2 2" xfId="906"/>
    <cellStyle name="Normal 6 4 2 2 3" xfId="905"/>
    <cellStyle name="Normal 6 4 2 3" xfId="521"/>
    <cellStyle name="Normal 6 4 2 3 2" xfId="907"/>
    <cellStyle name="Normal 6 4 2 4" xfId="904"/>
    <cellStyle name="Normal 6 4 3" xfId="522"/>
    <cellStyle name="Normal 6 4 3 2" xfId="523"/>
    <cellStyle name="Normal 6 4 3 2 2" xfId="524"/>
    <cellStyle name="Normal 6 4 3 2 2 2" xfId="910"/>
    <cellStyle name="Normal 6 4 3 2 3" xfId="909"/>
    <cellStyle name="Normal 6 4 3 3" xfId="525"/>
    <cellStyle name="Normal 6 4 3 3 2" xfId="911"/>
    <cellStyle name="Normal 6 4 3 4" xfId="908"/>
    <cellStyle name="Normal 6 4 4" xfId="526"/>
    <cellStyle name="Normal 6 4 4 2" xfId="527"/>
    <cellStyle name="Normal 6 4 4 2 2" xfId="913"/>
    <cellStyle name="Normal 6 4 4 3" xfId="912"/>
    <cellStyle name="Normal 6 4 5" xfId="528"/>
    <cellStyle name="Normal 6 4 5 2" xfId="914"/>
    <cellStyle name="Normal 6 4 6" xfId="903"/>
    <cellStyle name="Normal 6 5" xfId="529"/>
    <cellStyle name="Normal 6 5 2" xfId="530"/>
    <cellStyle name="Normal 6 5 2 2" xfId="531"/>
    <cellStyle name="Normal 6 5 2 2 2" xfId="532"/>
    <cellStyle name="Normal 6 5 2 2 2 2" xfId="918"/>
    <cellStyle name="Normal 6 5 2 2 3" xfId="917"/>
    <cellStyle name="Normal 6 5 2 3" xfId="533"/>
    <cellStyle name="Normal 6 5 2 3 2" xfId="919"/>
    <cellStyle name="Normal 6 5 2 4" xfId="916"/>
    <cellStyle name="Normal 6 5 3" xfId="534"/>
    <cellStyle name="Normal 6 5 3 2" xfId="535"/>
    <cellStyle name="Normal 6 5 3 2 2" xfId="536"/>
    <cellStyle name="Normal 6 5 3 2 2 2" xfId="922"/>
    <cellStyle name="Normal 6 5 3 2 3" xfId="921"/>
    <cellStyle name="Normal 6 5 3 3" xfId="537"/>
    <cellStyle name="Normal 6 5 3 3 2" xfId="923"/>
    <cellStyle name="Normal 6 5 3 4" xfId="920"/>
    <cellStyle name="Normal 6 5 4" xfId="538"/>
    <cellStyle name="Normal 6 5 4 2" xfId="539"/>
    <cellStyle name="Normal 6 5 4 2 2" xfId="925"/>
    <cellStyle name="Normal 6 5 4 3" xfId="924"/>
    <cellStyle name="Normal 6 5 5" xfId="540"/>
    <cellStyle name="Normal 6 5 5 2" xfId="926"/>
    <cellStyle name="Normal 6 5 6" xfId="915"/>
    <cellStyle name="Normal 6 6" xfId="541"/>
    <cellStyle name="Normal 6 6 2" xfId="542"/>
    <cellStyle name="Normal 6 6 2 2" xfId="543"/>
    <cellStyle name="Normal 6 6 2 2 2" xfId="544"/>
    <cellStyle name="Normal 6 6 2 2 2 2" xfId="930"/>
    <cellStyle name="Normal 6 6 2 2 3" xfId="929"/>
    <cellStyle name="Normal 6 6 2 3" xfId="545"/>
    <cellStyle name="Normal 6 6 2 3 2" xfId="931"/>
    <cellStyle name="Normal 6 6 2 4" xfId="928"/>
    <cellStyle name="Normal 6 6 3" xfId="546"/>
    <cellStyle name="Normal 6 6 3 2" xfId="547"/>
    <cellStyle name="Normal 6 6 3 2 2" xfId="548"/>
    <cellStyle name="Normal 6 6 3 2 2 2" xfId="934"/>
    <cellStyle name="Normal 6 6 3 2 3" xfId="933"/>
    <cellStyle name="Normal 6 6 3 3" xfId="549"/>
    <cellStyle name="Normal 6 6 3 3 2" xfId="935"/>
    <cellStyle name="Normal 6 6 3 4" xfId="932"/>
    <cellStyle name="Normal 6 6 4" xfId="550"/>
    <cellStyle name="Normal 6 6 4 2" xfId="551"/>
    <cellStyle name="Normal 6 6 4 2 2" xfId="937"/>
    <cellStyle name="Normal 6 6 4 3" xfId="936"/>
    <cellStyle name="Normal 6 6 5" xfId="552"/>
    <cellStyle name="Normal 6 6 5 2" xfId="938"/>
    <cellStyle name="Normal 6 6 6" xfId="927"/>
    <cellStyle name="Normal 6 7" xfId="553"/>
    <cellStyle name="Normal 6 7 2" xfId="554"/>
    <cellStyle name="Normal 6 7 2 2" xfId="555"/>
    <cellStyle name="Normal 6 7 2 2 2" xfId="556"/>
    <cellStyle name="Normal 6 7 2 2 2 2" xfId="942"/>
    <cellStyle name="Normal 6 7 2 2 3" xfId="941"/>
    <cellStyle name="Normal 6 7 2 3" xfId="557"/>
    <cellStyle name="Normal 6 7 2 3 2" xfId="943"/>
    <cellStyle name="Normal 6 7 2 4" xfId="940"/>
    <cellStyle name="Normal 6 7 3" xfId="558"/>
    <cellStyle name="Normal 6 7 3 2" xfId="559"/>
    <cellStyle name="Normal 6 7 3 2 2" xfId="560"/>
    <cellStyle name="Normal 6 7 3 2 2 2" xfId="946"/>
    <cellStyle name="Normal 6 7 3 2 3" xfId="945"/>
    <cellStyle name="Normal 6 7 3 3" xfId="561"/>
    <cellStyle name="Normal 6 7 3 3 2" xfId="947"/>
    <cellStyle name="Normal 6 7 3 4" xfId="944"/>
    <cellStyle name="Normal 6 7 4" xfId="562"/>
    <cellStyle name="Normal 6 7 4 2" xfId="563"/>
    <cellStyle name="Normal 6 7 4 2 2" xfId="949"/>
    <cellStyle name="Normal 6 7 4 3" xfId="948"/>
    <cellStyle name="Normal 6 7 5" xfId="564"/>
    <cellStyle name="Normal 6 7 5 2" xfId="950"/>
    <cellStyle name="Normal 6 7 6" xfId="939"/>
    <cellStyle name="Normal 6 8" xfId="565"/>
    <cellStyle name="Normal 6 8 2" xfId="566"/>
    <cellStyle name="Normal 6 8 2 2" xfId="567"/>
    <cellStyle name="Normal 6 8 2 2 2" xfId="568"/>
    <cellStyle name="Normal 6 8 2 2 2 2" xfId="954"/>
    <cellStyle name="Normal 6 8 2 2 3" xfId="953"/>
    <cellStyle name="Normal 6 8 2 3" xfId="569"/>
    <cellStyle name="Normal 6 8 2 3 2" xfId="955"/>
    <cellStyle name="Normal 6 8 2 4" xfId="952"/>
    <cellStyle name="Normal 6 8 3" xfId="570"/>
    <cellStyle name="Normal 6 8 3 2" xfId="571"/>
    <cellStyle name="Normal 6 8 3 2 2" xfId="572"/>
    <cellStyle name="Normal 6 8 3 2 2 2" xfId="958"/>
    <cellStyle name="Normal 6 8 3 2 3" xfId="957"/>
    <cellStyle name="Normal 6 8 3 3" xfId="573"/>
    <cellStyle name="Normal 6 8 3 3 2" xfId="959"/>
    <cellStyle name="Normal 6 8 3 4" xfId="956"/>
    <cellStyle name="Normal 6 8 4" xfId="574"/>
    <cellStyle name="Normal 6 8 4 2" xfId="575"/>
    <cellStyle name="Normal 6 8 4 2 2" xfId="961"/>
    <cellStyle name="Normal 6 8 4 3" xfId="960"/>
    <cellStyle name="Normal 6 8 5" xfId="576"/>
    <cellStyle name="Normal 6 8 5 2" xfId="962"/>
    <cellStyle name="Normal 6 8 6" xfId="951"/>
    <cellStyle name="Normal 6 9" xfId="577"/>
    <cellStyle name="Normal 7" xfId="578"/>
    <cellStyle name="Normal 8" xfId="579"/>
    <cellStyle name="Normal 9" xfId="580"/>
    <cellStyle name="Note 10" xfId="581"/>
    <cellStyle name="Note 11" xfId="582"/>
    <cellStyle name="Note 2" xfId="583"/>
    <cellStyle name="Note 2 2" xfId="584"/>
    <cellStyle name="Note 2_Allocators" xfId="585"/>
    <cellStyle name="Note 3" xfId="586"/>
    <cellStyle name="Note 3 2" xfId="587"/>
    <cellStyle name="Note 3 3" xfId="588"/>
    <cellStyle name="Note 3_Allocators" xfId="589"/>
    <cellStyle name="Note 4" xfId="590"/>
    <cellStyle name="Note 4 2" xfId="591"/>
    <cellStyle name="Note 4_Allocators" xfId="592"/>
    <cellStyle name="Note 5" xfId="593"/>
    <cellStyle name="Note 6" xfId="594"/>
    <cellStyle name="Note 6 2" xfId="595"/>
    <cellStyle name="Note 6_Allocators" xfId="596"/>
    <cellStyle name="Note 7" xfId="597"/>
    <cellStyle name="Note 7 2" xfId="598"/>
    <cellStyle name="Note 8" xfId="599"/>
    <cellStyle name="Note 9" xfId="600"/>
    <cellStyle name="nPlosion" xfId="601"/>
    <cellStyle name="nvision" xfId="602"/>
    <cellStyle name="Output 2" xfId="603"/>
    <cellStyle name="Output 3" xfId="604"/>
    <cellStyle name="Output 4" xfId="605"/>
    <cellStyle name="Output 5" xfId="606"/>
    <cellStyle name="Output 6" xfId="607"/>
    <cellStyle name="Percent" xfId="608" builtinId="5"/>
    <cellStyle name="Percent 10" xfId="609"/>
    <cellStyle name="Percent 11" xfId="610"/>
    <cellStyle name="Percent 12" xfId="611"/>
    <cellStyle name="Percent 13" xfId="612"/>
    <cellStyle name="Percent 13 2" xfId="613"/>
    <cellStyle name="Percent 13 2 2" xfId="614"/>
    <cellStyle name="Percent 13 2 2 2" xfId="615"/>
    <cellStyle name="Percent 13 2 2 2 2" xfId="967"/>
    <cellStyle name="Percent 13 2 2 3" xfId="966"/>
    <cellStyle name="Percent 13 2 3" xfId="616"/>
    <cellStyle name="Percent 13 2 3 2" xfId="968"/>
    <cellStyle name="Percent 13 2 4" xfId="965"/>
    <cellStyle name="Percent 13 3" xfId="617"/>
    <cellStyle name="Percent 13 3 2" xfId="618"/>
    <cellStyle name="Percent 13 3 2 2" xfId="619"/>
    <cellStyle name="Percent 13 3 2 2 2" xfId="971"/>
    <cellStyle name="Percent 13 3 2 3" xfId="970"/>
    <cellStyle name="Percent 13 3 3" xfId="620"/>
    <cellStyle name="Percent 13 3 3 2" xfId="972"/>
    <cellStyle name="Percent 13 3 4" xfId="969"/>
    <cellStyle name="Percent 13 4" xfId="621"/>
    <cellStyle name="Percent 13 4 2" xfId="622"/>
    <cellStyle name="Percent 13 4 2 2" xfId="974"/>
    <cellStyle name="Percent 13 4 3" xfId="973"/>
    <cellStyle name="Percent 13 5" xfId="623"/>
    <cellStyle name="Percent 13 5 2" xfId="975"/>
    <cellStyle name="Percent 13 6" xfId="964"/>
    <cellStyle name="Percent 14" xfId="624"/>
    <cellStyle name="Percent 15" xfId="963"/>
    <cellStyle name="Percent 2" xfId="625"/>
    <cellStyle name="Percent 2 2" xfId="626"/>
    <cellStyle name="Percent 2 3" xfId="627"/>
    <cellStyle name="Percent 3" xfId="628"/>
    <cellStyle name="Percent 3 2" xfId="629"/>
    <cellStyle name="Percent 3 3" xfId="630"/>
    <cellStyle name="Percent 3 4" xfId="631"/>
    <cellStyle name="Percent 3 5" xfId="632"/>
    <cellStyle name="Percent 3 6" xfId="633"/>
    <cellStyle name="Percent 4" xfId="634"/>
    <cellStyle name="Percent 4 2" xfId="635"/>
    <cellStyle name="Percent 4 3" xfId="636"/>
    <cellStyle name="Percent 4 4" xfId="637"/>
    <cellStyle name="Percent 5" xfId="638"/>
    <cellStyle name="Percent 5 2" xfId="639"/>
    <cellStyle name="Percent 6" xfId="640"/>
    <cellStyle name="Percent 6 2" xfId="641"/>
    <cellStyle name="Percent 7" xfId="642"/>
    <cellStyle name="Percent 8" xfId="643"/>
    <cellStyle name="Percent 9" xfId="644"/>
    <cellStyle name="PSChar" xfId="645"/>
    <cellStyle name="PSChar 2" xfId="646"/>
    <cellStyle name="PSChar 2 2" xfId="647"/>
    <cellStyle name="PSChar 2 3" xfId="648"/>
    <cellStyle name="PSChar 3" xfId="649"/>
    <cellStyle name="PSChar 3 2" xfId="650"/>
    <cellStyle name="PSChar 4" xfId="651"/>
    <cellStyle name="PSChar 5" xfId="652"/>
    <cellStyle name="PSChar 6" xfId="653"/>
    <cellStyle name="PSDate" xfId="654"/>
    <cellStyle name="PSDate 2" xfId="655"/>
    <cellStyle name="PSDate 2 2" xfId="656"/>
    <cellStyle name="PSDate 2 3" xfId="657"/>
    <cellStyle name="PSDate 3" xfId="658"/>
    <cellStyle name="PSDate 3 2" xfId="659"/>
    <cellStyle name="PSDate 4" xfId="660"/>
    <cellStyle name="PSDate 5" xfId="661"/>
    <cellStyle name="PSDate 6" xfId="662"/>
    <cellStyle name="PSDec" xfId="663"/>
    <cellStyle name="PSDec 2" xfId="664"/>
    <cellStyle name="PSDec 2 2" xfId="665"/>
    <cellStyle name="PSDec 2 3" xfId="666"/>
    <cellStyle name="PSDec 3" xfId="667"/>
    <cellStyle name="PSDec 3 2" xfId="668"/>
    <cellStyle name="PSDec 4" xfId="669"/>
    <cellStyle name="PSDec 5" xfId="670"/>
    <cellStyle name="PSDec 6" xfId="671"/>
    <cellStyle name="PSHeading" xfId="672"/>
    <cellStyle name="PSHeading 10" xfId="673"/>
    <cellStyle name="PSHeading 11" xfId="674"/>
    <cellStyle name="PSHeading 2" xfId="675"/>
    <cellStyle name="PSHeading 2 2" xfId="676"/>
    <cellStyle name="PSHeading 2 3" xfId="677"/>
    <cellStyle name="PSHeading 2_108 Summary" xfId="678"/>
    <cellStyle name="PSHeading 3" xfId="679"/>
    <cellStyle name="PSHeading 3 2" xfId="680"/>
    <cellStyle name="PSHeading 3_108 Summary" xfId="681"/>
    <cellStyle name="PSHeading 4" xfId="682"/>
    <cellStyle name="PSHeading 5" xfId="683"/>
    <cellStyle name="PSHeading 6" xfId="684"/>
    <cellStyle name="PSHeading 7" xfId="685"/>
    <cellStyle name="PSHeading 8" xfId="686"/>
    <cellStyle name="PSHeading 9" xfId="687"/>
    <cellStyle name="PSHeading_101 check" xfId="688"/>
    <cellStyle name="PSInt" xfId="689"/>
    <cellStyle name="PSInt 2" xfId="690"/>
    <cellStyle name="PSInt 2 2" xfId="691"/>
    <cellStyle name="PSInt 2 3" xfId="692"/>
    <cellStyle name="PSInt 3" xfId="693"/>
    <cellStyle name="PSInt 3 2" xfId="694"/>
    <cellStyle name="PSInt 4" xfId="695"/>
    <cellStyle name="PSInt 5" xfId="696"/>
    <cellStyle name="PSInt 6" xfId="697"/>
    <cellStyle name="PSSpacer" xfId="698"/>
    <cellStyle name="PSSpacer 2" xfId="699"/>
    <cellStyle name="PSSpacer 2 2" xfId="700"/>
    <cellStyle name="PSSpacer 2 3" xfId="701"/>
    <cellStyle name="PSSpacer 3" xfId="702"/>
    <cellStyle name="PSSpacer 3 2" xfId="703"/>
    <cellStyle name="PSSpacer 4" xfId="704"/>
    <cellStyle name="PSSpacer 5" xfId="705"/>
    <cellStyle name="PSSpacer 6" xfId="706"/>
    <cellStyle name="Title 2" xfId="707"/>
    <cellStyle name="Title 3" xfId="708"/>
    <cellStyle name="Title 4" xfId="709"/>
    <cellStyle name="Title 5" xfId="710"/>
    <cellStyle name="Total 2" xfId="711"/>
    <cellStyle name="Total 3" xfId="712"/>
    <cellStyle name="Total 4" xfId="713"/>
    <cellStyle name="Total 5" xfId="714"/>
    <cellStyle name="Total 6" xfId="715"/>
    <cellStyle name="Total 7" xfId="716"/>
    <cellStyle name="Total 8" xfId="717"/>
    <cellStyle name="Warning Text 2" xfId="718"/>
    <cellStyle name="Warning Text 3" xfId="719"/>
    <cellStyle name="Warning Text 4" xfId="720"/>
    <cellStyle name="Warning Text 5" xfId="721"/>
    <cellStyle name="Warning Text 6" xfId="7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Normal="100" workbookViewId="0">
      <pane ySplit="12" topLeftCell="A13" activePane="bottomLeft" state="frozen"/>
      <selection activeCell="D37" sqref="D37"/>
      <selection pane="bottomLeft" activeCell="K19" sqref="K19:K20"/>
    </sheetView>
  </sheetViews>
  <sheetFormatPr defaultRowHeight="12.75"/>
  <cols>
    <col min="3" max="3" width="20.140625" customWidth="1"/>
    <col min="4" max="4" width="2.28515625" customWidth="1"/>
    <col min="5" max="5" width="8.140625" customWidth="1"/>
    <col min="6" max="6" width="15.28515625" customWidth="1"/>
    <col min="7" max="7" width="9.140625" customWidth="1"/>
    <col min="8" max="8" width="13.5703125" customWidth="1"/>
    <col min="9" max="9" width="15" customWidth="1"/>
    <col min="10" max="10" width="10.85546875" bestFit="1" customWidth="1"/>
  </cols>
  <sheetData>
    <row r="1" spans="1:12">
      <c r="A1" s="119" t="s">
        <v>8</v>
      </c>
      <c r="B1" s="119"/>
      <c r="C1" s="119"/>
      <c r="D1" s="119"/>
      <c r="E1" s="119"/>
      <c r="F1" s="119"/>
      <c r="H1" s="4" t="s">
        <v>39</v>
      </c>
    </row>
    <row r="2" spans="1:12">
      <c r="A2" s="20"/>
      <c r="B2" s="20"/>
      <c r="C2" s="20"/>
      <c r="D2" s="20"/>
      <c r="E2" s="20"/>
      <c r="F2" s="20"/>
      <c r="H2" s="4"/>
    </row>
    <row r="3" spans="1:12">
      <c r="A3" s="20"/>
      <c r="B3" s="20"/>
      <c r="C3" s="20"/>
      <c r="D3" s="20"/>
      <c r="E3" s="20"/>
      <c r="F3" s="20"/>
      <c r="H3" s="4"/>
    </row>
    <row r="4" spans="1:12">
      <c r="C4" s="1"/>
      <c r="D4" s="1"/>
      <c r="E4" s="1"/>
      <c r="F4" s="1"/>
      <c r="G4" s="1"/>
    </row>
    <row r="5" spans="1:12">
      <c r="C5" s="1"/>
      <c r="D5" s="1"/>
      <c r="E5" s="2" t="s">
        <v>0</v>
      </c>
      <c r="F5" s="1"/>
      <c r="G5" s="1"/>
    </row>
    <row r="6" spans="1:12">
      <c r="C6" s="1"/>
      <c r="D6" s="1"/>
      <c r="E6" s="2"/>
      <c r="F6" s="1"/>
      <c r="G6" s="1"/>
    </row>
    <row r="7" spans="1:12">
      <c r="C7" s="1"/>
      <c r="D7" s="1"/>
      <c r="E7" s="2" t="s">
        <v>43</v>
      </c>
      <c r="F7" s="1"/>
      <c r="G7" s="1"/>
    </row>
    <row r="8" spans="1:12">
      <c r="C8" s="1"/>
      <c r="D8" s="1"/>
      <c r="E8" s="2"/>
      <c r="F8" s="1"/>
      <c r="G8" s="1"/>
    </row>
    <row r="9" spans="1:12">
      <c r="C9" s="1"/>
      <c r="D9" s="1"/>
      <c r="E9" s="2" t="s">
        <v>10</v>
      </c>
      <c r="F9" s="1"/>
      <c r="G9" s="1"/>
    </row>
    <row r="10" spans="1:12">
      <c r="C10" s="1"/>
      <c r="D10" s="1"/>
      <c r="E10" s="3"/>
      <c r="F10" s="1"/>
      <c r="G10" s="1"/>
    </row>
    <row r="11" spans="1:12">
      <c r="C11" s="13" t="s">
        <v>16</v>
      </c>
      <c r="D11" s="13"/>
      <c r="F11" s="105" t="s">
        <v>48</v>
      </c>
      <c r="G11" s="106"/>
    </row>
    <row r="12" spans="1:12">
      <c r="C12" s="1"/>
      <c r="D12" s="1"/>
      <c r="E12" s="1"/>
      <c r="F12" s="1"/>
      <c r="G12" s="1"/>
    </row>
    <row r="13" spans="1:12">
      <c r="C13" s="1"/>
      <c r="D13" s="1"/>
      <c r="E13" s="1"/>
      <c r="F13" s="1"/>
      <c r="G13" s="1"/>
    </row>
    <row r="14" spans="1:12" ht="12.75" customHeight="1">
      <c r="C14" s="1" t="s">
        <v>8</v>
      </c>
      <c r="D14" s="1"/>
      <c r="E14" s="9" t="s">
        <v>8</v>
      </c>
      <c r="F14" s="1"/>
      <c r="G14" s="9"/>
      <c r="H14" s="112"/>
      <c r="I14" s="10"/>
      <c r="J14" s="6"/>
      <c r="K14" s="76"/>
      <c r="L14" s="117"/>
    </row>
    <row r="15" spans="1:12" ht="12.75" customHeight="1">
      <c r="C15" s="115" t="s">
        <v>44</v>
      </c>
      <c r="D15" s="115"/>
      <c r="E15" s="120" t="s">
        <v>7</v>
      </c>
      <c r="F15" s="16">
        <f>'BSDR-Page 2'!H22</f>
        <v>11232715</v>
      </c>
      <c r="G15" s="113" t="s">
        <v>7</v>
      </c>
      <c r="H15" s="112"/>
      <c r="J15" s="19"/>
      <c r="K15" s="113"/>
      <c r="L15" s="117"/>
    </row>
    <row r="16" spans="1:12" ht="15" customHeight="1">
      <c r="C16" s="115"/>
      <c r="D16" s="115"/>
      <c r="E16" s="120"/>
      <c r="F16" s="19">
        <f>'BSDR-Page 2'!H23</f>
        <v>209767898.69242397</v>
      </c>
      <c r="G16" s="113"/>
      <c r="H16" s="17">
        <f>ROUND(F15/F16,6)</f>
        <v>5.3547999999999998E-2</v>
      </c>
      <c r="I16" s="65"/>
      <c r="J16" s="19"/>
      <c r="K16" s="113"/>
      <c r="L16" s="101"/>
    </row>
    <row r="17" spans="3:12" ht="15" customHeight="1">
      <c r="C17" s="1"/>
      <c r="D17" s="1"/>
      <c r="E17" s="1"/>
      <c r="F17" s="14"/>
      <c r="G17" s="1"/>
      <c r="H17" s="1"/>
      <c r="I17" s="65"/>
      <c r="J17" s="102"/>
      <c r="K17" s="6"/>
      <c r="L17" s="6"/>
    </row>
    <row r="18" spans="3:12" ht="12.75" customHeight="1">
      <c r="F18" s="14"/>
      <c r="G18" s="1"/>
      <c r="H18" s="1"/>
      <c r="I18" s="65"/>
      <c r="J18" s="102"/>
      <c r="K18" s="6"/>
      <c r="L18" s="6"/>
    </row>
    <row r="19" spans="3:12" ht="12.75" customHeight="1">
      <c r="C19" s="115" t="s">
        <v>45</v>
      </c>
      <c r="D19" s="115"/>
      <c r="E19" s="121" t="s">
        <v>7</v>
      </c>
      <c r="F19" s="18">
        <f>'BSDR-Page 2'!H43</f>
        <v>13856916</v>
      </c>
      <c r="G19" s="114" t="s">
        <v>7</v>
      </c>
      <c r="H19" s="17">
        <f>ROUND(F19/F20,6)</f>
        <v>8.1228999999999996E-2</v>
      </c>
      <c r="I19" s="65"/>
      <c r="J19" s="102"/>
      <c r="K19" s="118"/>
      <c r="L19" s="101"/>
    </row>
    <row r="20" spans="3:12">
      <c r="C20" s="115"/>
      <c r="D20" s="115"/>
      <c r="E20" s="121"/>
      <c r="F20" s="14">
        <f>'BSDR-Page 2'!H44</f>
        <v>170590393.55574089</v>
      </c>
      <c r="G20" s="114"/>
      <c r="H20" s="1"/>
      <c r="J20" s="102"/>
      <c r="K20" s="118"/>
      <c r="L20" s="6"/>
    </row>
    <row r="21" spans="3:12" ht="20.100000000000001" customHeight="1">
      <c r="C21" s="1"/>
      <c r="D21" s="1"/>
      <c r="E21" s="1"/>
      <c r="F21" s="14"/>
      <c r="G21" s="8"/>
      <c r="H21" s="11"/>
      <c r="I21" s="7"/>
      <c r="J21" s="7"/>
      <c r="K21" s="7"/>
      <c r="L21" s="7"/>
    </row>
    <row r="22" spans="3:12">
      <c r="C22" s="1"/>
      <c r="D22" s="1"/>
      <c r="E22" s="26"/>
      <c r="F22" s="26"/>
      <c r="G22" s="29"/>
      <c r="H22" s="7"/>
      <c r="I22" s="7"/>
    </row>
    <row r="23" spans="3:12">
      <c r="C23" s="1"/>
      <c r="D23" s="1"/>
      <c r="E23" s="26"/>
      <c r="F23" s="26"/>
      <c r="G23" s="36"/>
    </row>
    <row r="24" spans="3:12">
      <c r="C24" s="1"/>
      <c r="D24" s="1"/>
      <c r="E24" s="26"/>
      <c r="F24" s="26"/>
      <c r="G24" s="26"/>
    </row>
    <row r="25" spans="3:12">
      <c r="C25" s="1"/>
      <c r="D25" s="1"/>
      <c r="E25" s="26"/>
      <c r="F25" s="26"/>
      <c r="G25" s="26"/>
    </row>
    <row r="26" spans="3:12">
      <c r="C26" s="1"/>
      <c r="D26" s="1"/>
      <c r="E26" s="26"/>
      <c r="F26" s="26"/>
      <c r="G26" s="26"/>
    </row>
    <row r="27" spans="3:12" ht="15" customHeight="1">
      <c r="C27" s="5" t="s">
        <v>1</v>
      </c>
      <c r="D27" s="1"/>
      <c r="E27" s="107" t="s">
        <v>50</v>
      </c>
      <c r="F27" s="108"/>
      <c r="G27" s="108"/>
    </row>
    <row r="28" spans="3:12">
      <c r="C28" s="1"/>
      <c r="D28" s="1"/>
      <c r="E28" s="116" t="s">
        <v>53</v>
      </c>
      <c r="F28" s="116"/>
      <c r="G28" s="116"/>
    </row>
    <row r="29" spans="3:12">
      <c r="C29" s="1"/>
      <c r="D29" s="1"/>
      <c r="E29" s="26"/>
      <c r="F29" s="26"/>
      <c r="G29" s="26"/>
    </row>
    <row r="30" spans="3:12">
      <c r="C30" s="1"/>
      <c r="D30" s="1"/>
      <c r="E30" s="26"/>
      <c r="F30" s="26"/>
      <c r="G30" s="26"/>
    </row>
    <row r="31" spans="3:12">
      <c r="C31" s="5" t="s">
        <v>2</v>
      </c>
      <c r="D31" s="1"/>
      <c r="E31" s="103"/>
      <c r="F31" s="103" t="s">
        <v>51</v>
      </c>
      <c r="G31" s="103"/>
    </row>
    <row r="32" spans="3:12">
      <c r="C32" s="1"/>
      <c r="D32" s="1"/>
      <c r="E32" s="26"/>
      <c r="F32" s="30" t="s">
        <v>3</v>
      </c>
      <c r="G32" s="26"/>
    </row>
    <row r="33" spans="3:15">
      <c r="C33" s="1"/>
      <c r="D33" s="1"/>
      <c r="E33" s="26"/>
      <c r="F33" s="26"/>
      <c r="G33" s="26"/>
      <c r="J33" s="15"/>
    </row>
    <row r="34" spans="3:15">
      <c r="C34" s="1"/>
      <c r="D34" s="1"/>
      <c r="E34" s="26"/>
      <c r="F34" s="26"/>
      <c r="G34" s="26"/>
    </row>
    <row r="35" spans="3:15">
      <c r="C35" s="5" t="s">
        <v>4</v>
      </c>
      <c r="D35" s="1"/>
      <c r="E35" s="110" t="s">
        <v>52</v>
      </c>
      <c r="F35" s="111"/>
      <c r="G35" s="111"/>
    </row>
    <row r="36" spans="3:15">
      <c r="C36" s="1"/>
      <c r="D36" s="1"/>
      <c r="E36" s="26"/>
      <c r="F36" s="26"/>
      <c r="G36" s="26"/>
      <c r="O36" s="12"/>
    </row>
    <row r="37" spans="3:15">
      <c r="C37" s="1"/>
      <c r="D37" s="1"/>
      <c r="E37" s="26"/>
      <c r="F37" s="26"/>
      <c r="G37" s="26"/>
    </row>
    <row r="38" spans="3:15">
      <c r="C38" s="5" t="s">
        <v>5</v>
      </c>
      <c r="D38" s="1"/>
      <c r="E38" s="109">
        <v>44054</v>
      </c>
      <c r="F38" s="108"/>
      <c r="G38" s="108"/>
    </row>
    <row r="39" spans="3:15">
      <c r="C39" s="1"/>
      <c r="D39" s="1"/>
      <c r="E39" s="30"/>
      <c r="F39" s="26"/>
      <c r="G39" s="26"/>
    </row>
    <row r="40" spans="3:15">
      <c r="E40" s="36"/>
      <c r="F40" s="36"/>
      <c r="G40" s="36"/>
    </row>
    <row r="41" spans="3:15">
      <c r="E41" s="36"/>
      <c r="F41" s="36"/>
      <c r="G41" s="36"/>
    </row>
    <row r="43" spans="3:15">
      <c r="C43" s="104"/>
      <c r="D43" s="104"/>
      <c r="E43" s="104"/>
      <c r="F43" s="104"/>
      <c r="G43" s="104"/>
      <c r="H43" s="104"/>
    </row>
  </sheetData>
  <mergeCells count="17">
    <mergeCell ref="L14:L15"/>
    <mergeCell ref="K15:K16"/>
    <mergeCell ref="K19:K20"/>
    <mergeCell ref="A1:F1"/>
    <mergeCell ref="E15:E16"/>
    <mergeCell ref="E19:E20"/>
    <mergeCell ref="C43:H43"/>
    <mergeCell ref="F11:G11"/>
    <mergeCell ref="E27:G27"/>
    <mergeCell ref="E38:G38"/>
    <mergeCell ref="E35:G35"/>
    <mergeCell ref="H14:H15"/>
    <mergeCell ref="G15:G16"/>
    <mergeCell ref="G19:G20"/>
    <mergeCell ref="C15:D16"/>
    <mergeCell ref="C19:D20"/>
    <mergeCell ref="E28:G28"/>
  </mergeCells>
  <phoneticPr fontId="0" type="noConversion"/>
  <printOptions horizontalCentered="1" verticalCentered="1"/>
  <pageMargins left="0.5" right="0" top="0.5" bottom="0.5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3"/>
  <sheetViews>
    <sheetView zoomScaleNormal="100" workbookViewId="0">
      <pane ySplit="7" topLeftCell="A8" activePane="bottomLeft" state="frozen"/>
      <selection activeCell="F13" sqref="F13"/>
      <selection pane="bottomLeft" activeCell="S33" sqref="S33"/>
    </sheetView>
  </sheetViews>
  <sheetFormatPr defaultColWidth="8.7109375" defaultRowHeight="12.75"/>
  <cols>
    <col min="1" max="1" width="5.7109375" style="89" customWidth="1"/>
    <col min="2" max="2" width="4.7109375" style="36" customWidth="1"/>
    <col min="3" max="3" width="8.7109375" style="36"/>
    <col min="4" max="4" width="23.28515625" style="36" customWidth="1"/>
    <col min="5" max="5" width="4" style="36" customWidth="1"/>
    <col min="6" max="6" width="17" style="36" customWidth="1"/>
    <col min="7" max="7" width="5.28515625" style="36" customWidth="1"/>
    <col min="8" max="8" width="15.42578125" style="36" customWidth="1"/>
    <col min="9" max="9" width="2.7109375" style="36" customWidth="1"/>
    <col min="10" max="10" width="6.42578125" style="36" customWidth="1"/>
    <col min="11" max="11" width="14.42578125" style="36" customWidth="1"/>
    <col min="12" max="12" width="3.7109375" style="36" customWidth="1"/>
    <col min="13" max="13" width="8.7109375" style="36"/>
    <col min="14" max="14" width="13.5703125" style="36" customWidth="1"/>
    <col min="15" max="15" width="8.7109375" style="36"/>
    <col min="16" max="16" width="13.42578125" style="36" bestFit="1" customWidth="1"/>
    <col min="17" max="17" width="14.42578125" style="36" bestFit="1" customWidth="1"/>
    <col min="18" max="16384" width="8.7109375" style="36"/>
  </cols>
  <sheetData>
    <row r="2" spans="1:14">
      <c r="A2" s="78"/>
      <c r="B2" s="26"/>
      <c r="C2" s="26"/>
      <c r="D2" s="26"/>
      <c r="E2" s="26"/>
      <c r="F2" s="26"/>
      <c r="G2" s="26"/>
      <c r="H2" s="26"/>
      <c r="I2" s="26"/>
      <c r="J2" s="26"/>
      <c r="K2" s="79" t="s">
        <v>40</v>
      </c>
    </row>
    <row r="3" spans="1:14">
      <c r="A3" s="79"/>
      <c r="B3" s="26"/>
      <c r="C3" s="26"/>
      <c r="D3" s="26"/>
      <c r="E3" s="26"/>
      <c r="F3" s="80" t="s">
        <v>0</v>
      </c>
      <c r="G3" s="26"/>
      <c r="H3" s="26"/>
      <c r="I3" s="26"/>
      <c r="J3" s="26"/>
      <c r="K3" s="26"/>
    </row>
    <row r="4" spans="1:14">
      <c r="A4" s="79"/>
      <c r="B4" s="26"/>
      <c r="C4" s="26"/>
      <c r="D4" s="26"/>
      <c r="E4" s="26"/>
      <c r="F4" s="80"/>
      <c r="G4" s="26"/>
      <c r="H4" s="26"/>
      <c r="I4" s="26"/>
      <c r="J4" s="26"/>
      <c r="K4" s="26"/>
    </row>
    <row r="5" spans="1:14">
      <c r="A5" s="79"/>
      <c r="B5" s="26"/>
      <c r="C5" s="26"/>
      <c r="D5" s="26"/>
      <c r="E5" s="81"/>
      <c r="F5" s="80" t="s">
        <v>43</v>
      </c>
      <c r="G5" s="26"/>
      <c r="H5" s="26"/>
      <c r="I5" s="26"/>
      <c r="J5" s="26"/>
      <c r="K5" s="26"/>
    </row>
    <row r="6" spans="1:14">
      <c r="A6" s="82"/>
      <c r="B6" s="26"/>
      <c r="C6" s="26"/>
      <c r="D6" s="83"/>
      <c r="E6" s="83"/>
      <c r="F6" s="84"/>
      <c r="G6" s="26"/>
      <c r="H6" s="26"/>
      <c r="I6" s="26"/>
      <c r="J6" s="26"/>
      <c r="K6" s="26"/>
    </row>
    <row r="7" spans="1:14">
      <c r="A7" s="79"/>
      <c r="B7" s="26"/>
      <c r="C7" s="26"/>
      <c r="D7" s="82"/>
      <c r="E7" s="85" t="s">
        <v>16</v>
      </c>
      <c r="G7" s="86" t="s">
        <v>48</v>
      </c>
      <c r="H7" s="87"/>
      <c r="I7" s="87"/>
      <c r="J7" s="26"/>
      <c r="K7" s="26"/>
    </row>
    <row r="8" spans="1:14">
      <c r="A8" s="79"/>
      <c r="B8" s="26"/>
      <c r="C8" s="26"/>
      <c r="D8" s="82"/>
      <c r="E8" s="82"/>
      <c r="F8" s="85"/>
      <c r="G8" s="88"/>
      <c r="H8" s="87"/>
      <c r="I8" s="87"/>
      <c r="J8" s="26"/>
      <c r="K8" s="26"/>
    </row>
    <row r="9" spans="1:14">
      <c r="A9" s="79"/>
      <c r="B9" s="26"/>
      <c r="C9" s="26"/>
      <c r="D9" s="82"/>
      <c r="E9" s="82"/>
      <c r="F9" s="85"/>
      <c r="G9" s="88"/>
      <c r="H9" s="87"/>
      <c r="I9" s="87"/>
      <c r="J9" s="26"/>
      <c r="K9" s="26"/>
    </row>
    <row r="10" spans="1:14">
      <c r="A10" s="79"/>
      <c r="B10" s="26"/>
      <c r="C10" s="26"/>
      <c r="D10" s="82"/>
      <c r="E10" s="82"/>
      <c r="F10" s="85"/>
      <c r="G10" s="88"/>
      <c r="H10" s="87"/>
      <c r="I10" s="87"/>
      <c r="J10" s="26"/>
      <c r="K10" s="26"/>
    </row>
    <row r="11" spans="1:14">
      <c r="A11" s="79"/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4">
      <c r="A12" s="79"/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4" ht="12.75" customHeight="1">
      <c r="E13" s="123" t="s">
        <v>9</v>
      </c>
      <c r="F13" s="123"/>
      <c r="G13" s="123"/>
      <c r="J13" s="79" t="s">
        <v>8</v>
      </c>
      <c r="K13" s="32" t="s">
        <v>8</v>
      </c>
    </row>
    <row r="14" spans="1:14" ht="12.75" customHeight="1">
      <c r="E14" s="90"/>
      <c r="F14" s="90"/>
      <c r="G14" s="90"/>
      <c r="J14" s="79"/>
      <c r="K14" s="32"/>
      <c r="N14" s="91"/>
    </row>
    <row r="15" spans="1:14" ht="12.75" customHeight="1">
      <c r="E15" s="91"/>
      <c r="F15" s="90"/>
      <c r="G15" s="91"/>
      <c r="J15" s="79"/>
      <c r="K15" s="32"/>
      <c r="N15" s="91"/>
    </row>
    <row r="16" spans="1:14" ht="12.75" customHeight="1">
      <c r="A16" s="79"/>
      <c r="B16" s="92"/>
      <c r="C16" s="92"/>
      <c r="D16" s="92"/>
      <c r="E16" s="92"/>
      <c r="F16" s="26"/>
      <c r="G16" s="26"/>
      <c r="H16" s="26"/>
      <c r="I16" s="26"/>
      <c r="J16" s="79" t="s">
        <v>8</v>
      </c>
      <c r="K16" s="32" t="s">
        <v>8</v>
      </c>
      <c r="N16" s="91"/>
    </row>
    <row r="17" spans="1:16" ht="12.75" customHeight="1">
      <c r="A17" s="93" t="s">
        <v>20</v>
      </c>
      <c r="B17" s="92"/>
      <c r="C17" s="92" t="s">
        <v>18</v>
      </c>
      <c r="D17" s="26"/>
      <c r="E17" s="71" t="s">
        <v>7</v>
      </c>
      <c r="F17" s="21">
        <v>25089631.081658952</v>
      </c>
      <c r="G17" s="71" t="s">
        <v>11</v>
      </c>
      <c r="H17" s="21">
        <v>209767898.69242397</v>
      </c>
      <c r="I17" s="22" t="s">
        <v>17</v>
      </c>
      <c r="J17" s="67" t="s">
        <v>7</v>
      </c>
      <c r="K17" s="69">
        <f>ROUND(F17*H17/H18,0)</f>
        <v>11232715</v>
      </c>
      <c r="N17" s="98"/>
      <c r="P17" s="94"/>
    </row>
    <row r="18" spans="1:16" ht="12.75" customHeight="1">
      <c r="A18" s="79"/>
      <c r="B18" s="92"/>
      <c r="C18" s="26" t="s">
        <v>8</v>
      </c>
      <c r="D18" s="26"/>
      <c r="E18" s="71"/>
      <c r="F18" s="23"/>
      <c r="G18" s="71"/>
      <c r="H18" s="24">
        <v>468542029.85508966</v>
      </c>
      <c r="I18" s="24" t="s">
        <v>8</v>
      </c>
      <c r="J18" s="68"/>
      <c r="K18" s="69"/>
      <c r="N18" s="98"/>
      <c r="O18" s="95" t="s">
        <v>8</v>
      </c>
    </row>
    <row r="19" spans="1:16" ht="12.75" customHeight="1">
      <c r="A19" s="79"/>
      <c r="B19" s="92"/>
      <c r="C19" s="26"/>
      <c r="D19" s="26"/>
      <c r="E19" s="71"/>
      <c r="F19" s="23"/>
      <c r="G19" s="71"/>
      <c r="H19" s="24"/>
      <c r="I19" s="24"/>
      <c r="J19" s="68"/>
      <c r="K19" s="69"/>
      <c r="N19" s="98"/>
      <c r="O19" s="95"/>
    </row>
    <row r="20" spans="1:16" ht="12.75" customHeight="1">
      <c r="A20" s="79"/>
      <c r="B20" s="92"/>
      <c r="C20" s="26"/>
      <c r="D20" s="26"/>
      <c r="E20" s="71"/>
      <c r="F20" s="23"/>
      <c r="G20" s="71"/>
      <c r="H20" s="66"/>
      <c r="I20" s="24"/>
      <c r="J20" s="68"/>
      <c r="K20" s="69"/>
      <c r="N20" s="98"/>
      <c r="O20" s="95"/>
    </row>
    <row r="21" spans="1:16" ht="15" customHeight="1">
      <c r="A21" s="79"/>
      <c r="B21" s="92"/>
      <c r="C21" s="92"/>
      <c r="D21" s="30"/>
      <c r="E21" s="30"/>
      <c r="F21" s="31"/>
      <c r="G21" s="26"/>
      <c r="H21" s="26"/>
      <c r="I21" s="26"/>
      <c r="J21" s="26"/>
      <c r="K21" s="32" t="s">
        <v>8</v>
      </c>
      <c r="N21" s="32"/>
    </row>
    <row r="22" spans="1:16" ht="13.5" thickBot="1">
      <c r="A22" s="79" t="s">
        <v>6</v>
      </c>
      <c r="B22" s="92"/>
      <c r="D22" s="92" t="s">
        <v>12</v>
      </c>
      <c r="E22" s="33" t="s">
        <v>7</v>
      </c>
      <c r="F22" s="34" t="s">
        <v>34</v>
      </c>
      <c r="G22" s="96" t="s">
        <v>7</v>
      </c>
      <c r="H22" s="25">
        <f>K17</f>
        <v>11232715</v>
      </c>
      <c r="I22" s="26" t="s">
        <v>8</v>
      </c>
      <c r="J22" s="26" t="s">
        <v>8</v>
      </c>
      <c r="K22" s="27">
        <f>ROUND(H22/H23, 6)</f>
        <v>5.3547999999999998E-2</v>
      </c>
      <c r="N22" s="99"/>
    </row>
    <row r="23" spans="1:16" ht="13.5" thickTop="1">
      <c r="A23" s="79"/>
      <c r="B23" s="92"/>
      <c r="C23" s="92"/>
      <c r="D23" s="30"/>
      <c r="E23" s="30"/>
      <c r="F23" s="30" t="s">
        <v>13</v>
      </c>
      <c r="G23" s="26"/>
      <c r="H23" s="28">
        <f>H17</f>
        <v>209767898.69242397</v>
      </c>
      <c r="I23" s="26"/>
      <c r="J23" s="26"/>
      <c r="K23" s="29"/>
      <c r="N23" s="29"/>
    </row>
    <row r="24" spans="1:16">
      <c r="A24" s="79"/>
      <c r="B24" s="92"/>
      <c r="C24" s="92"/>
      <c r="D24" s="30"/>
      <c r="E24" s="30"/>
      <c r="F24" s="30"/>
      <c r="G24" s="26"/>
      <c r="H24" s="28"/>
      <c r="I24" s="26"/>
      <c r="J24" s="26"/>
      <c r="K24" s="29"/>
      <c r="N24" s="29"/>
    </row>
    <row r="25" spans="1:16">
      <c r="A25" s="79"/>
      <c r="B25" s="92"/>
      <c r="C25" s="92"/>
      <c r="D25" s="30"/>
      <c r="E25" s="30"/>
      <c r="F25" s="30"/>
      <c r="G25" s="26"/>
      <c r="H25" s="28"/>
      <c r="I25" s="26"/>
      <c r="J25" s="26"/>
      <c r="K25" s="29"/>
      <c r="N25" s="29"/>
    </row>
    <row r="26" spans="1:16">
      <c r="A26" s="79"/>
      <c r="B26" s="92"/>
      <c r="C26" s="92"/>
      <c r="D26" s="30"/>
      <c r="E26" s="30"/>
      <c r="F26" s="30"/>
      <c r="G26" s="26"/>
      <c r="H26" s="28"/>
      <c r="I26" s="26"/>
      <c r="J26" s="26"/>
      <c r="K26" s="29"/>
      <c r="N26" s="29"/>
    </row>
    <row r="27" spans="1:16">
      <c r="A27" s="36"/>
      <c r="N27" s="91"/>
    </row>
    <row r="28" spans="1:16">
      <c r="A28" s="36"/>
      <c r="N28" s="91"/>
    </row>
    <row r="29" spans="1:16" ht="13.5" thickBot="1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N29" s="91"/>
    </row>
    <row r="30" spans="1:16" ht="13.5" thickTop="1">
      <c r="A30" s="36"/>
      <c r="N30" s="91"/>
    </row>
    <row r="31" spans="1:16">
      <c r="A31" s="36"/>
      <c r="N31" s="91"/>
    </row>
    <row r="32" spans="1:16">
      <c r="A32" s="36"/>
      <c r="N32" s="91"/>
    </row>
    <row r="33" spans="1:17">
      <c r="A33" s="36"/>
      <c r="N33" s="91"/>
    </row>
    <row r="34" spans="1:17" ht="12.75" customHeight="1">
      <c r="A34" s="36"/>
      <c r="E34" s="123" t="s">
        <v>15</v>
      </c>
      <c r="F34" s="123"/>
      <c r="G34" s="123"/>
      <c r="N34" s="91"/>
    </row>
    <row r="35" spans="1:17" ht="12.75" customHeight="1">
      <c r="A35" s="36"/>
      <c r="E35" s="90"/>
      <c r="F35" s="90"/>
      <c r="G35" s="90"/>
      <c r="N35" s="91"/>
    </row>
    <row r="36" spans="1:17" ht="12.75" customHeight="1">
      <c r="A36" s="36"/>
      <c r="N36" s="91"/>
    </row>
    <row r="37" spans="1:17" ht="15" customHeight="1">
      <c r="A37" s="36"/>
      <c r="N37" s="91"/>
    </row>
    <row r="38" spans="1:17">
      <c r="A38" s="93" t="s">
        <v>37</v>
      </c>
      <c r="B38" s="92"/>
      <c r="C38" s="92" t="s">
        <v>19</v>
      </c>
      <c r="D38" s="26"/>
      <c r="E38" s="128" t="s">
        <v>7</v>
      </c>
      <c r="F38" s="21">
        <f>F17</f>
        <v>25089631.081658952</v>
      </c>
      <c r="G38" s="128" t="s">
        <v>11</v>
      </c>
      <c r="H38" s="21">
        <f>H39-'BSDR-Page 2'!H17</f>
        <v>258774131.16266569</v>
      </c>
      <c r="I38" s="22" t="s">
        <v>17</v>
      </c>
      <c r="J38" s="124" t="s">
        <v>7</v>
      </c>
      <c r="K38" s="126">
        <f>ROUND(F38*H38/H39,0)</f>
        <v>13856916</v>
      </c>
      <c r="N38" s="122"/>
      <c r="Q38" s="94"/>
    </row>
    <row r="39" spans="1:17" ht="13.5" customHeight="1">
      <c r="A39" s="79"/>
      <c r="B39" s="92"/>
      <c r="C39" s="26" t="s">
        <v>8</v>
      </c>
      <c r="D39" s="26"/>
      <c r="E39" s="128"/>
      <c r="F39" s="23"/>
      <c r="G39" s="128"/>
      <c r="H39" s="24">
        <f>'BSDR-Page 2'!H18</f>
        <v>468542029.85508966</v>
      </c>
      <c r="I39" s="24" t="s">
        <v>8</v>
      </c>
      <c r="J39" s="125"/>
      <c r="K39" s="126"/>
      <c r="N39" s="122"/>
    </row>
    <row r="40" spans="1:17">
      <c r="A40" s="79"/>
      <c r="B40" s="92"/>
      <c r="C40" s="26"/>
      <c r="D40" s="26"/>
      <c r="E40" s="71"/>
      <c r="F40" s="23"/>
      <c r="G40" s="71"/>
      <c r="H40" s="24"/>
      <c r="I40" s="24"/>
      <c r="J40" s="68"/>
      <c r="K40" s="69"/>
      <c r="N40" s="98"/>
    </row>
    <row r="41" spans="1:17">
      <c r="A41" s="79"/>
      <c r="B41" s="92"/>
      <c r="C41" s="26"/>
      <c r="D41" s="26"/>
      <c r="E41" s="71"/>
      <c r="F41" s="23"/>
      <c r="G41" s="71"/>
      <c r="H41" s="66"/>
      <c r="I41" s="24"/>
      <c r="J41" s="68"/>
      <c r="K41" s="69"/>
      <c r="N41" s="98"/>
    </row>
    <row r="42" spans="1:17">
      <c r="A42" s="79"/>
      <c r="B42" s="92"/>
      <c r="C42" s="92"/>
      <c r="D42" s="30"/>
      <c r="E42" s="30"/>
      <c r="F42" s="31"/>
      <c r="G42" s="30"/>
      <c r="H42" s="26"/>
      <c r="I42" s="26"/>
      <c r="J42" s="26"/>
      <c r="K42" s="32" t="s">
        <v>8</v>
      </c>
      <c r="N42" s="32"/>
    </row>
    <row r="43" spans="1:17" ht="13.5" thickBot="1">
      <c r="A43" s="79" t="s">
        <v>38</v>
      </c>
      <c r="B43" s="92"/>
      <c r="D43" s="92" t="s">
        <v>12</v>
      </c>
      <c r="E43" s="33" t="s">
        <v>7</v>
      </c>
      <c r="F43" s="34" t="s">
        <v>35</v>
      </c>
      <c r="G43" s="33" t="s">
        <v>7</v>
      </c>
      <c r="H43" s="25">
        <f>K38</f>
        <v>13856916</v>
      </c>
      <c r="I43" s="26" t="s">
        <v>8</v>
      </c>
      <c r="J43" s="26" t="s">
        <v>8</v>
      </c>
      <c r="K43" s="27">
        <f>ROUND(H43/H44, 6)</f>
        <v>8.1228999999999996E-2</v>
      </c>
      <c r="N43" s="91"/>
    </row>
    <row r="44" spans="1:17" ht="13.5" thickTop="1">
      <c r="A44" s="79"/>
      <c r="B44" s="92"/>
      <c r="C44" s="92"/>
      <c r="D44" s="30"/>
      <c r="E44" s="127" t="s">
        <v>14</v>
      </c>
      <c r="F44" s="127"/>
      <c r="G44" s="127"/>
      <c r="H44" s="28">
        <v>170590393.55574089</v>
      </c>
      <c r="I44" s="26"/>
      <c r="J44" s="26"/>
      <c r="K44" s="35"/>
      <c r="N44" s="91"/>
    </row>
    <row r="45" spans="1:17">
      <c r="A45" s="36"/>
      <c r="E45" s="127"/>
      <c r="F45" s="127"/>
      <c r="G45" s="127"/>
      <c r="N45" s="91"/>
    </row>
    <row r="46" spans="1:17">
      <c r="A46" s="36"/>
      <c r="E46" s="70"/>
      <c r="F46" s="70"/>
      <c r="G46" s="70"/>
      <c r="N46" s="91"/>
    </row>
    <row r="47" spans="1:17" ht="13.5" thickBo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</row>
    <row r="48" spans="1:17" ht="13.5" thickTop="1">
      <c r="A48" s="36"/>
    </row>
    <row r="49" spans="1:1">
      <c r="A49" s="36"/>
    </row>
    <row r="50" spans="1:1">
      <c r="A50" s="36"/>
    </row>
    <row r="51" spans="1:1">
      <c r="A51" s="36"/>
    </row>
    <row r="52" spans="1:1">
      <c r="A52" s="36"/>
    </row>
    <row r="53" spans="1:1">
      <c r="A53" s="36"/>
    </row>
    <row r="54" spans="1:1">
      <c r="A54" s="36"/>
    </row>
    <row r="55" spans="1:1">
      <c r="A55" s="36"/>
    </row>
    <row r="56" spans="1:1">
      <c r="A56" s="36"/>
    </row>
    <row r="57" spans="1:1">
      <c r="A57" s="36"/>
    </row>
    <row r="58" spans="1:1">
      <c r="A58" s="36"/>
    </row>
    <row r="59" spans="1:1">
      <c r="A59" s="36"/>
    </row>
    <row r="60" spans="1:1">
      <c r="A60" s="36"/>
    </row>
    <row r="61" spans="1:1">
      <c r="A61" s="36"/>
    </row>
    <row r="62" spans="1:1">
      <c r="A62" s="36"/>
    </row>
    <row r="63" spans="1:1">
      <c r="A63" s="36"/>
    </row>
  </sheetData>
  <mergeCells count="8">
    <mergeCell ref="N38:N39"/>
    <mergeCell ref="E13:G13"/>
    <mergeCell ref="J38:J39"/>
    <mergeCell ref="K38:K39"/>
    <mergeCell ref="E44:G45"/>
    <mergeCell ref="E34:G34"/>
    <mergeCell ref="E38:E39"/>
    <mergeCell ref="G38:G39"/>
  </mergeCells>
  <phoneticPr fontId="0" type="noConversion"/>
  <printOptions horizontalCentered="1"/>
  <pageMargins left="0.5" right="0" top="0.5" bottom="0.5" header="0" footer="0"/>
  <pageSetup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3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1" sqref="E1"/>
    </sheetView>
  </sheetViews>
  <sheetFormatPr defaultColWidth="9.140625" defaultRowHeight="15" outlineLevelRow="1"/>
  <cols>
    <col min="1" max="1" width="4.7109375" style="42" bestFit="1" customWidth="1"/>
    <col min="2" max="2" width="31.5703125" style="42" customWidth="1"/>
    <col min="3" max="3" width="13.7109375" style="42" customWidth="1"/>
    <col min="4" max="4" width="17.7109375" style="42" bestFit="1" customWidth="1"/>
    <col min="5" max="5" width="16.7109375" style="42" bestFit="1" customWidth="1"/>
    <col min="6" max="6" width="19.5703125" style="42" bestFit="1" customWidth="1"/>
    <col min="7" max="7" width="20" style="43" bestFit="1" customWidth="1"/>
    <col min="8" max="8" width="15.85546875" style="43" bestFit="1" customWidth="1"/>
    <col min="9" max="9" width="14.140625" style="43" bestFit="1" customWidth="1"/>
    <col min="10" max="10" width="14.42578125" style="43" bestFit="1" customWidth="1"/>
    <col min="11" max="11" width="18.5703125" style="43" bestFit="1" customWidth="1"/>
    <col min="12" max="12" width="24.5703125" style="42" bestFit="1" customWidth="1"/>
    <col min="13" max="13" width="17.140625" style="42" customWidth="1"/>
    <col min="14" max="14" width="9.85546875" style="42" bestFit="1" customWidth="1"/>
    <col min="15" max="16384" width="9.140625" style="42"/>
  </cols>
  <sheetData>
    <row r="1" spans="1:13">
      <c r="B1" s="42" t="s">
        <v>33</v>
      </c>
      <c r="D1" s="64">
        <v>7.8799999999999995E-2</v>
      </c>
      <c r="E1" s="39"/>
    </row>
    <row r="2" spans="1:13">
      <c r="B2" s="42" t="s">
        <v>32</v>
      </c>
      <c r="D2" s="39">
        <f>D1/12</f>
        <v>6.566666666666666E-3</v>
      </c>
      <c r="E2" s="39"/>
    </row>
    <row r="3" spans="1:13">
      <c r="B3" s="42" t="s">
        <v>31</v>
      </c>
      <c r="D3" s="63">
        <v>2090802.5901382458</v>
      </c>
      <c r="E3" s="44"/>
    </row>
    <row r="4" spans="1:13">
      <c r="B4" s="42" t="s">
        <v>36</v>
      </c>
      <c r="D4" s="40">
        <f>D3*12</f>
        <v>25089631.081658952</v>
      </c>
      <c r="E4" s="44"/>
    </row>
    <row r="5" spans="1:13">
      <c r="B5" s="42" t="s">
        <v>49</v>
      </c>
      <c r="D5" s="40"/>
      <c r="E5" s="44"/>
    </row>
    <row r="6" spans="1:13">
      <c r="C6" s="45"/>
      <c r="D6" s="46"/>
      <c r="E6" s="45"/>
      <c r="F6" s="45"/>
      <c r="G6" s="47"/>
      <c r="H6" s="47"/>
      <c r="I6" s="47"/>
      <c r="J6" s="47"/>
      <c r="K6" s="47"/>
      <c r="L6" s="48"/>
    </row>
    <row r="7" spans="1:13">
      <c r="C7" s="129"/>
      <c r="D7" s="129"/>
      <c r="E7" s="129"/>
      <c r="F7" s="129"/>
      <c r="G7" s="129"/>
      <c r="H7" s="129"/>
      <c r="I7" s="47"/>
      <c r="J7" s="47"/>
      <c r="K7" s="47"/>
      <c r="L7" s="48"/>
    </row>
    <row r="8" spans="1:13" ht="30">
      <c r="A8" s="45" t="s">
        <v>30</v>
      </c>
      <c r="B8" s="49" t="s">
        <v>29</v>
      </c>
      <c r="C8" s="49" t="s">
        <v>28</v>
      </c>
      <c r="D8" s="49" t="s">
        <v>27</v>
      </c>
      <c r="E8" s="49" t="s">
        <v>26</v>
      </c>
      <c r="F8" s="49" t="s">
        <v>25</v>
      </c>
      <c r="G8" s="50" t="s">
        <v>24</v>
      </c>
      <c r="H8" s="50" t="s">
        <v>23</v>
      </c>
      <c r="I8" s="50" t="s">
        <v>42</v>
      </c>
      <c r="J8" s="50" t="s">
        <v>22</v>
      </c>
      <c r="K8" s="50" t="s">
        <v>41</v>
      </c>
      <c r="L8" s="51" t="s">
        <v>21</v>
      </c>
    </row>
    <row r="9" spans="1:13">
      <c r="A9" s="45"/>
      <c r="B9" s="52">
        <v>42156</v>
      </c>
      <c r="C9" s="41"/>
      <c r="D9" s="41"/>
      <c r="E9" s="41"/>
      <c r="F9" s="41"/>
      <c r="G9" s="37"/>
      <c r="H9" s="37">
        <v>193208573.22251999</v>
      </c>
      <c r="I9" s="37"/>
      <c r="J9" s="37">
        <v>-65108222.228077002</v>
      </c>
      <c r="K9" s="37"/>
      <c r="L9" s="62">
        <f>H9+J9</f>
        <v>128100350.994443</v>
      </c>
    </row>
    <row r="10" spans="1:13">
      <c r="A10" s="45">
        <v>1</v>
      </c>
      <c r="B10" s="52">
        <v>42186</v>
      </c>
      <c r="C10" s="59">
        <v>2301190.3082599998</v>
      </c>
      <c r="D10" s="73">
        <v>1081166.9635581565</v>
      </c>
      <c r="E10" s="59">
        <v>862519.87</v>
      </c>
      <c r="F10" s="41"/>
      <c r="G10" s="37">
        <f>C10+D10-E10-F10</f>
        <v>2519837.4018181562</v>
      </c>
      <c r="H10" s="37">
        <f>H9+G10</f>
        <v>195728410.62433815</v>
      </c>
      <c r="I10" s="37">
        <v>-429968.35</v>
      </c>
      <c r="J10" s="37">
        <f>I10+J9</f>
        <v>-65538190.578077003</v>
      </c>
      <c r="K10" s="37"/>
      <c r="L10" s="62">
        <f>L9+C10+D10+I10-E10-F10</f>
        <v>130190220.04626115</v>
      </c>
      <c r="M10" s="53"/>
    </row>
    <row r="11" spans="1:13">
      <c r="A11" s="45">
        <v>2</v>
      </c>
      <c r="B11" s="52">
        <v>42217</v>
      </c>
      <c r="C11" s="59">
        <v>816670.2069799999</v>
      </c>
      <c r="D11" s="73">
        <v>1098805.4583555018</v>
      </c>
      <c r="E11" s="59">
        <v>1720480.79</v>
      </c>
      <c r="F11" s="41"/>
      <c r="G11" s="37">
        <f t="shared" ref="G11:G75" si="0">C11+D11-E11-F11</f>
        <v>194994.87533550151</v>
      </c>
      <c r="H11" s="37">
        <f t="shared" ref="H11:H75" si="1">H10+G11</f>
        <v>195923405.49967366</v>
      </c>
      <c r="I11" s="37">
        <v>-292269.25</v>
      </c>
      <c r="J11" s="37">
        <f t="shared" ref="J11:J43" si="2">I11+J10</f>
        <v>-65830459.828077003</v>
      </c>
      <c r="K11" s="37"/>
      <c r="L11" s="62">
        <f t="shared" ref="L11:L44" si="3">L10+C11+D11+I11-E11-F11</f>
        <v>130092945.67159665</v>
      </c>
    </row>
    <row r="12" spans="1:13">
      <c r="A12" s="45">
        <v>3</v>
      </c>
      <c r="B12" s="52">
        <v>42248</v>
      </c>
      <c r="C12" s="59">
        <v>988202.21127999993</v>
      </c>
      <c r="D12" s="73">
        <v>1097984.4626333334</v>
      </c>
      <c r="E12" s="59">
        <v>1005141.8</v>
      </c>
      <c r="F12" s="41"/>
      <c r="G12" s="37">
        <f t="shared" si="0"/>
        <v>1081044.8739133333</v>
      </c>
      <c r="H12" s="37">
        <f t="shared" si="1"/>
        <v>197004450.37358701</v>
      </c>
      <c r="I12" s="37">
        <v>-327647.95</v>
      </c>
      <c r="J12" s="37">
        <f>I12+J11</f>
        <v>-66158107.778077006</v>
      </c>
      <c r="K12" s="37"/>
      <c r="L12" s="62">
        <f t="shared" si="3"/>
        <v>130846342.59550998</v>
      </c>
    </row>
    <row r="13" spans="1:13">
      <c r="A13" s="45">
        <v>4</v>
      </c>
      <c r="B13" s="52">
        <v>42278</v>
      </c>
      <c r="C13" s="59">
        <v>931778.53876000014</v>
      </c>
      <c r="D13" s="73">
        <v>1104343.1326711618</v>
      </c>
      <c r="E13" s="59">
        <v>1310039.17</v>
      </c>
      <c r="F13" s="41"/>
      <c r="G13" s="37">
        <f t="shared" si="0"/>
        <v>726082.501431162</v>
      </c>
      <c r="H13" s="37">
        <f t="shared" si="1"/>
        <v>197730532.87501818</v>
      </c>
      <c r="I13" s="37">
        <v>-337002.75</v>
      </c>
      <c r="J13" s="37">
        <f t="shared" si="2"/>
        <v>-66495110.528077006</v>
      </c>
      <c r="K13" s="37"/>
      <c r="L13" s="62">
        <f t="shared" si="3"/>
        <v>131235422.34694114</v>
      </c>
    </row>
    <row r="14" spans="1:13">
      <c r="A14" s="45">
        <v>5</v>
      </c>
      <c r="B14" s="52">
        <v>42309</v>
      </c>
      <c r="C14" s="59">
        <v>1928313.1303800002</v>
      </c>
      <c r="D14" s="73">
        <v>1107626.9657732409</v>
      </c>
      <c r="E14" s="59">
        <v>986500.57</v>
      </c>
      <c r="F14" s="41"/>
      <c r="G14" s="37">
        <f t="shared" si="0"/>
        <v>2049439.5261532413</v>
      </c>
      <c r="H14" s="37">
        <f t="shared" si="1"/>
        <v>199779972.40117142</v>
      </c>
      <c r="I14" s="37">
        <v>-2011701.65</v>
      </c>
      <c r="J14" s="37">
        <f t="shared" si="2"/>
        <v>-68506812.178077012</v>
      </c>
      <c r="K14" s="37"/>
      <c r="L14" s="62">
        <f t="shared" si="3"/>
        <v>131273160.2230944</v>
      </c>
    </row>
    <row r="15" spans="1:13">
      <c r="A15" s="45">
        <v>6</v>
      </c>
      <c r="B15" s="52">
        <v>42339</v>
      </c>
      <c r="C15" s="59">
        <v>2250117.6774600004</v>
      </c>
      <c r="D15" s="73">
        <v>1107945.4734479743</v>
      </c>
      <c r="E15" s="59">
        <v>1275419.93</v>
      </c>
      <c r="F15" s="41"/>
      <c r="G15" s="37">
        <f t="shared" si="0"/>
        <v>2082643.2209079748</v>
      </c>
      <c r="H15" s="37">
        <f t="shared" si="1"/>
        <v>201862615.6220794</v>
      </c>
      <c r="I15" s="37">
        <v>-794115</v>
      </c>
      <c r="J15" s="37">
        <f t="shared" si="2"/>
        <v>-69300927.178077012</v>
      </c>
      <c r="K15" s="37"/>
      <c r="L15" s="62">
        <f t="shared" si="3"/>
        <v>132561688.44400236</v>
      </c>
    </row>
    <row r="16" spans="1:13">
      <c r="A16" s="45">
        <v>7</v>
      </c>
      <c r="B16" s="52">
        <v>42370</v>
      </c>
      <c r="C16" s="59">
        <v>2011546.0147200001</v>
      </c>
      <c r="D16" s="73">
        <v>1118820.6516324375</v>
      </c>
      <c r="E16" s="59">
        <v>1595851.46</v>
      </c>
      <c r="F16" s="41"/>
      <c r="G16" s="37">
        <f t="shared" si="0"/>
        <v>1534515.2063524378</v>
      </c>
      <c r="H16" s="37">
        <f t="shared" si="1"/>
        <v>203397130.82843184</v>
      </c>
      <c r="I16" s="37">
        <v>-740278.7</v>
      </c>
      <c r="J16" s="37">
        <f t="shared" si="2"/>
        <v>-70041205.878077015</v>
      </c>
      <c r="K16" s="37"/>
      <c r="L16" s="62">
        <f t="shared" si="3"/>
        <v>133355924.9503548</v>
      </c>
    </row>
    <row r="17" spans="1:13">
      <c r="A17" s="45">
        <v>8</v>
      </c>
      <c r="B17" s="52">
        <v>42401</v>
      </c>
      <c r="C17" s="59">
        <v>2039467.02042</v>
      </c>
      <c r="D17" s="73">
        <v>1125524.007746052</v>
      </c>
      <c r="E17" s="59">
        <v>1526707.51</v>
      </c>
      <c r="F17" s="41"/>
      <c r="G17" s="37">
        <f t="shared" si="0"/>
        <v>1638283.5181660519</v>
      </c>
      <c r="H17" s="37">
        <f t="shared" si="1"/>
        <v>205035414.34659791</v>
      </c>
      <c r="I17" s="37">
        <v>-714095.2</v>
      </c>
      <c r="J17" s="37">
        <f t="shared" si="2"/>
        <v>-70755301.078077018</v>
      </c>
      <c r="K17" s="37"/>
      <c r="L17" s="62">
        <f t="shared" si="3"/>
        <v>134280113.26852086</v>
      </c>
    </row>
    <row r="18" spans="1:13">
      <c r="A18" s="45">
        <v>9</v>
      </c>
      <c r="B18" s="52">
        <v>42430</v>
      </c>
      <c r="C18" s="59">
        <v>3108192.77538</v>
      </c>
      <c r="D18" s="73">
        <v>1133324.1571513733</v>
      </c>
      <c r="E18" s="59">
        <v>1230134.22</v>
      </c>
      <c r="F18" s="41"/>
      <c r="G18" s="37">
        <f t="shared" si="0"/>
        <v>3011382.7125313738</v>
      </c>
      <c r="H18" s="37">
        <f t="shared" si="1"/>
        <v>208046797.0591293</v>
      </c>
      <c r="I18" s="37">
        <v>-1100389.5</v>
      </c>
      <c r="J18" s="37">
        <f t="shared" si="2"/>
        <v>-71855690.578077018</v>
      </c>
      <c r="K18" s="37"/>
      <c r="L18" s="62">
        <f t="shared" si="3"/>
        <v>136191106.48105222</v>
      </c>
    </row>
    <row r="19" spans="1:13">
      <c r="A19" s="45">
        <v>10</v>
      </c>
      <c r="B19" s="52">
        <v>42461</v>
      </c>
      <c r="C19" s="59">
        <v>2238242.7568799998</v>
      </c>
      <c r="D19" s="73">
        <v>1149452.9398651381</v>
      </c>
      <c r="E19" s="59">
        <v>1448879.16</v>
      </c>
      <c r="F19" s="41"/>
      <c r="G19" s="37">
        <f t="shared" si="0"/>
        <v>1938816.5367451378</v>
      </c>
      <c r="H19" s="37">
        <f t="shared" si="1"/>
        <v>209985613.59587443</v>
      </c>
      <c r="I19" s="37">
        <v>-826144.2</v>
      </c>
      <c r="J19" s="37">
        <f t="shared" si="2"/>
        <v>-72681834.778077021</v>
      </c>
      <c r="K19" s="37"/>
      <c r="L19" s="62">
        <f t="shared" si="3"/>
        <v>137303778.81779736</v>
      </c>
    </row>
    <row r="20" spans="1:13">
      <c r="A20" s="45">
        <v>11</v>
      </c>
      <c r="B20" s="52">
        <v>42491</v>
      </c>
      <c r="C20" s="59">
        <v>2351170.8060200005</v>
      </c>
      <c r="D20" s="73">
        <v>1158843.8943872671</v>
      </c>
      <c r="E20" s="59">
        <v>1111171.07</v>
      </c>
      <c r="F20" s="41"/>
      <c r="G20" s="37">
        <f>C20+D20-E20-F20</f>
        <v>2398843.6304072673</v>
      </c>
      <c r="H20" s="37">
        <f t="shared" si="1"/>
        <v>212384457.2262817</v>
      </c>
      <c r="I20" s="37">
        <v>-842178.75</v>
      </c>
      <c r="J20" s="37">
        <f>I20+J19</f>
        <v>-73524013.528077021</v>
      </c>
      <c r="K20" s="37"/>
      <c r="L20" s="62">
        <f t="shared" si="3"/>
        <v>138860443.69820464</v>
      </c>
      <c r="M20" s="54"/>
    </row>
    <row r="21" spans="1:13">
      <c r="A21" s="45">
        <v>12</v>
      </c>
      <c r="B21" s="52">
        <v>42522</v>
      </c>
      <c r="C21" s="59">
        <v>921065.1</v>
      </c>
      <c r="D21" s="73">
        <v>1171982.1459779046</v>
      </c>
      <c r="E21" s="59">
        <v>1172648.4099999999</v>
      </c>
      <c r="F21" s="41"/>
      <c r="G21" s="37">
        <f>C21+D21-E21-F21</f>
        <v>920398.83597790473</v>
      </c>
      <c r="H21" s="37">
        <f>H20+G21</f>
        <v>213304856.06225961</v>
      </c>
      <c r="I21" s="37">
        <v>-349029.1</v>
      </c>
      <c r="J21" s="37">
        <f>I21+J20</f>
        <v>-73873042.628077015</v>
      </c>
      <c r="K21" s="37"/>
      <c r="L21" s="62">
        <f t="shared" si="3"/>
        <v>139431813.43418255</v>
      </c>
      <c r="M21" s="55"/>
    </row>
    <row r="22" spans="1:13">
      <c r="A22" s="45">
        <v>13</v>
      </c>
      <c r="B22" s="52">
        <v>42552</v>
      </c>
      <c r="C22" s="41">
        <v>1481327.75</v>
      </c>
      <c r="D22" s="73">
        <v>1176804.5065208622</v>
      </c>
      <c r="E22" s="41">
        <v>1376084.67</v>
      </c>
      <c r="F22" s="41"/>
      <c r="G22" s="37">
        <f>C22+D22-E22-F22</f>
        <v>1282047.5865208623</v>
      </c>
      <c r="H22" s="37">
        <f>H21+G22</f>
        <v>214586903.64878047</v>
      </c>
      <c r="I22" s="37">
        <v>-533927.80000000005</v>
      </c>
      <c r="J22" s="37">
        <v>-74406970.430000007</v>
      </c>
      <c r="K22" s="37"/>
      <c r="L22" s="62">
        <f t="shared" si="3"/>
        <v>140179933.22070342</v>
      </c>
    </row>
    <row r="23" spans="1:13">
      <c r="A23" s="45">
        <v>14</v>
      </c>
      <c r="B23" s="52">
        <v>42583</v>
      </c>
      <c r="C23" s="41">
        <v>4493640.8899999997</v>
      </c>
      <c r="D23" s="73">
        <v>1183118.6375089702</v>
      </c>
      <c r="E23" s="41">
        <v>1269969.8899999999</v>
      </c>
      <c r="F23" s="41"/>
      <c r="G23" s="37">
        <f t="shared" si="0"/>
        <v>4406789.6375089707</v>
      </c>
      <c r="H23" s="37">
        <f t="shared" si="1"/>
        <v>218993693.28628942</v>
      </c>
      <c r="I23" s="37">
        <v>-1585094.35</v>
      </c>
      <c r="J23" s="37">
        <v>-75992064.780000001</v>
      </c>
      <c r="K23" s="37"/>
      <c r="L23" s="62">
        <f t="shared" si="3"/>
        <v>143001628.50821239</v>
      </c>
    </row>
    <row r="24" spans="1:13">
      <c r="A24" s="45">
        <v>15</v>
      </c>
      <c r="B24" s="52">
        <v>42614</v>
      </c>
      <c r="C24" s="41">
        <v>3388529.81</v>
      </c>
      <c r="D24" s="73">
        <v>1206933.745721367</v>
      </c>
      <c r="E24" s="41">
        <v>1214458.07</v>
      </c>
      <c r="F24" s="41"/>
      <c r="G24" s="37">
        <f t="shared" si="0"/>
        <v>3381005.4857213665</v>
      </c>
      <c r="H24" s="37">
        <f t="shared" si="1"/>
        <v>222374698.7720108</v>
      </c>
      <c r="I24" s="37">
        <v>-1188974.8500000001</v>
      </c>
      <c r="J24" s="37">
        <v>-77181039.629999995</v>
      </c>
      <c r="K24" s="37"/>
      <c r="L24" s="62">
        <f t="shared" si="3"/>
        <v>145193659.14393377</v>
      </c>
    </row>
    <row r="25" spans="1:13">
      <c r="A25" s="45">
        <v>16</v>
      </c>
      <c r="B25" s="52">
        <v>42644</v>
      </c>
      <c r="C25" s="41">
        <v>6751667.7300000004</v>
      </c>
      <c r="D25" s="73">
        <v>1225434.4842924259</v>
      </c>
      <c r="E25" s="41">
        <v>1292256.27</v>
      </c>
      <c r="F25" s="41"/>
      <c r="G25" s="37">
        <f t="shared" si="0"/>
        <v>6684845.9442924261</v>
      </c>
      <c r="H25" s="37">
        <f t="shared" si="1"/>
        <v>229059544.71630323</v>
      </c>
      <c r="I25" s="37">
        <v>-2382525.6</v>
      </c>
      <c r="J25" s="37">
        <v>-79563565.230000004</v>
      </c>
      <c r="K25" s="37"/>
      <c r="L25" s="62">
        <f t="shared" si="3"/>
        <v>149495979.48822618</v>
      </c>
    </row>
    <row r="26" spans="1:13">
      <c r="A26" s="45">
        <v>17</v>
      </c>
      <c r="B26" s="52">
        <v>42675</v>
      </c>
      <c r="C26" s="41">
        <v>1883279.68</v>
      </c>
      <c r="D26" s="73">
        <v>1261746.067987222</v>
      </c>
      <c r="E26" s="41">
        <v>1504933.45</v>
      </c>
      <c r="F26" s="41"/>
      <c r="G26" s="37">
        <f t="shared" si="0"/>
        <v>1640092.297987222</v>
      </c>
      <c r="H26" s="37">
        <f t="shared" si="1"/>
        <v>230699637.01429045</v>
      </c>
      <c r="I26" s="37">
        <v>-667702.69999999995</v>
      </c>
      <c r="J26" s="37">
        <v>-80231267.930000007</v>
      </c>
      <c r="K26" s="37"/>
      <c r="L26" s="62">
        <f t="shared" si="3"/>
        <v>150468369.08621344</v>
      </c>
    </row>
    <row r="27" spans="1:13">
      <c r="A27" s="45">
        <v>18</v>
      </c>
      <c r="B27" s="52">
        <v>42705</v>
      </c>
      <c r="C27" s="41">
        <v>2119436.9300000002</v>
      </c>
      <c r="D27" s="73">
        <v>1269953.0361989609</v>
      </c>
      <c r="E27" s="41">
        <v>1781691.88</v>
      </c>
      <c r="F27" s="41"/>
      <c r="G27" s="37">
        <f t="shared" si="0"/>
        <v>1607698.0861989614</v>
      </c>
      <c r="H27" s="37">
        <f t="shared" si="1"/>
        <v>232307335.10048941</v>
      </c>
      <c r="I27" s="37">
        <v>-746049.85</v>
      </c>
      <c r="J27" s="37">
        <v>-80977317.780000001</v>
      </c>
      <c r="K27" s="37"/>
      <c r="L27" s="62">
        <f t="shared" si="3"/>
        <v>151330017.32241243</v>
      </c>
    </row>
    <row r="28" spans="1:13">
      <c r="A28" s="45">
        <v>19</v>
      </c>
      <c r="B28" s="52">
        <v>42736</v>
      </c>
      <c r="C28" s="41">
        <v>683847.26</v>
      </c>
      <c r="D28" s="73">
        <v>1277225.3473543427</v>
      </c>
      <c r="E28" s="41">
        <v>1685014.4</v>
      </c>
      <c r="F28" s="41"/>
      <c r="G28" s="37">
        <f t="shared" si="0"/>
        <v>276058.2073543428</v>
      </c>
      <c r="H28" s="37">
        <f t="shared" si="1"/>
        <v>232583393.30784374</v>
      </c>
      <c r="I28" s="37">
        <v>-287343.7</v>
      </c>
      <c r="J28" s="37">
        <v>-81264661.480000004</v>
      </c>
      <c r="K28" s="37"/>
      <c r="L28" s="62">
        <f t="shared" si="3"/>
        <v>151318731.82976678</v>
      </c>
    </row>
    <row r="29" spans="1:13">
      <c r="A29" s="45">
        <v>20</v>
      </c>
      <c r="B29" s="52">
        <v>42767</v>
      </c>
      <c r="C29" s="41">
        <v>731186.53</v>
      </c>
      <c r="D29" s="73">
        <v>1277130.0978062039</v>
      </c>
      <c r="E29" s="41">
        <v>1437691.49</v>
      </c>
      <c r="F29" s="41"/>
      <c r="G29" s="37">
        <f t="shared" si="0"/>
        <v>570625.13780620391</v>
      </c>
      <c r="H29" s="37">
        <f t="shared" si="1"/>
        <v>233154018.44564995</v>
      </c>
      <c r="I29" s="37">
        <v>-259010.85</v>
      </c>
      <c r="J29" s="37">
        <v>-81523672.329999998</v>
      </c>
      <c r="K29" s="37"/>
      <c r="L29" s="62">
        <f t="shared" si="3"/>
        <v>151630346.11757299</v>
      </c>
    </row>
    <row r="30" spans="1:13">
      <c r="A30" s="45">
        <v>21</v>
      </c>
      <c r="B30" s="52">
        <v>42795</v>
      </c>
      <c r="C30" s="41">
        <v>1256185.32</v>
      </c>
      <c r="D30" s="73">
        <v>1279760.1224049097</v>
      </c>
      <c r="E30" s="41">
        <v>1758176.78</v>
      </c>
      <c r="F30" s="41"/>
      <c r="G30" s="37">
        <f t="shared" si="0"/>
        <v>777768.66240490996</v>
      </c>
      <c r="H30" s="37">
        <f t="shared" si="1"/>
        <v>233931787.10805488</v>
      </c>
      <c r="I30" s="37">
        <v>-440934.9</v>
      </c>
      <c r="J30" s="37">
        <v>-81964607.230000004</v>
      </c>
      <c r="K30" s="37"/>
      <c r="L30" s="62">
        <f t="shared" si="3"/>
        <v>151967179.87997788</v>
      </c>
    </row>
    <row r="31" spans="1:13">
      <c r="A31" s="45">
        <v>22</v>
      </c>
      <c r="B31" s="52">
        <v>42826</v>
      </c>
      <c r="C31" s="41">
        <v>1197228.92</v>
      </c>
      <c r="D31" s="73">
        <v>1282602.9993369877</v>
      </c>
      <c r="E31" s="41">
        <v>1283647.93</v>
      </c>
      <c r="F31" s="41"/>
      <c r="G31" s="37">
        <f t="shared" si="0"/>
        <v>1196183.9893369877</v>
      </c>
      <c r="H31" s="37">
        <f t="shared" si="1"/>
        <v>235127971.09739187</v>
      </c>
      <c r="I31" s="37">
        <v>-420022.05</v>
      </c>
      <c r="J31" s="37">
        <v>-82384629.280000001</v>
      </c>
      <c r="K31" s="37"/>
      <c r="L31" s="62">
        <f t="shared" si="3"/>
        <v>152743341.81931484</v>
      </c>
    </row>
    <row r="32" spans="1:13">
      <c r="A32" s="45">
        <v>23</v>
      </c>
      <c r="B32" s="52">
        <v>42856</v>
      </c>
      <c r="C32" s="41">
        <v>1908546.06</v>
      </c>
      <c r="D32" s="73">
        <v>1289153.8060751143</v>
      </c>
      <c r="E32" s="41">
        <v>1711105.88</v>
      </c>
      <c r="F32" s="41"/>
      <c r="G32" s="37">
        <f t="shared" si="0"/>
        <v>1486593.9860751145</v>
      </c>
      <c r="H32" s="37">
        <f t="shared" si="1"/>
        <v>236614565.08346698</v>
      </c>
      <c r="I32" s="37">
        <v>-670546.44999999995</v>
      </c>
      <c r="J32" s="37">
        <v>-83055175.730000004</v>
      </c>
      <c r="K32" s="37"/>
      <c r="L32" s="62">
        <f t="shared" si="3"/>
        <v>153559389.35538998</v>
      </c>
    </row>
    <row r="33" spans="1:14">
      <c r="A33" s="45">
        <v>24</v>
      </c>
      <c r="B33" s="52">
        <v>42887</v>
      </c>
      <c r="C33" s="41">
        <v>1745957.5</v>
      </c>
      <c r="D33" s="74">
        <v>1296041.2472689541</v>
      </c>
      <c r="E33" s="41">
        <v>1076349.01</v>
      </c>
      <c r="F33" s="41"/>
      <c r="G33" s="37">
        <f t="shared" si="0"/>
        <v>1965649.7372689543</v>
      </c>
      <c r="H33" s="37">
        <f>H32+G33</f>
        <v>238580214.82073593</v>
      </c>
      <c r="I33" s="37">
        <v>-615784.75</v>
      </c>
      <c r="J33" s="37">
        <v>-83670960.480000004</v>
      </c>
      <c r="K33" s="37"/>
      <c r="L33" s="62">
        <f t="shared" si="3"/>
        <v>154909254.34265894</v>
      </c>
      <c r="M33" s="60"/>
      <c r="N33" s="55"/>
    </row>
    <row r="34" spans="1:14">
      <c r="A34" s="45">
        <v>25</v>
      </c>
      <c r="B34" s="52">
        <v>42917</v>
      </c>
      <c r="C34" s="41">
        <v>1429844.8828399999</v>
      </c>
      <c r="D34" s="41">
        <v>1307434.1077481688</v>
      </c>
      <c r="E34" s="41">
        <v>1631830.28</v>
      </c>
      <c r="F34" s="41"/>
      <c r="G34" s="37">
        <f>C34+D34-E34-F34</f>
        <v>1105448.7105881686</v>
      </c>
      <c r="H34" s="37">
        <f t="shared" si="1"/>
        <v>239685663.53132409</v>
      </c>
      <c r="I34" s="37">
        <v>-505377.95</v>
      </c>
      <c r="J34" s="37">
        <f>I34+J33</f>
        <v>-84176338.430000007</v>
      </c>
      <c r="K34" s="37"/>
      <c r="L34" s="62">
        <f t="shared" si="3"/>
        <v>155509325.10324714</v>
      </c>
    </row>
    <row r="35" spans="1:14">
      <c r="A35" s="45">
        <v>26</v>
      </c>
      <c r="B35" s="52">
        <v>42948</v>
      </c>
      <c r="C35" s="41">
        <v>2147231.54532</v>
      </c>
      <c r="D35" s="41">
        <v>1312498.7049675332</v>
      </c>
      <c r="E35" s="41">
        <v>1488723.6769534172</v>
      </c>
      <c r="F35" s="41"/>
      <c r="G35" s="37">
        <f t="shared" si="0"/>
        <v>1971006.573334116</v>
      </c>
      <c r="H35" s="37">
        <f t="shared" si="1"/>
        <v>241656670.10465822</v>
      </c>
      <c r="I35" s="37">
        <v>-755804</v>
      </c>
      <c r="J35" s="37">
        <f t="shared" si="2"/>
        <v>-84932142.430000007</v>
      </c>
      <c r="K35" s="37"/>
      <c r="L35" s="62">
        <f t="shared" si="3"/>
        <v>156724527.67658126</v>
      </c>
      <c r="M35" s="55"/>
    </row>
    <row r="36" spans="1:14">
      <c r="A36" s="45">
        <v>27</v>
      </c>
      <c r="B36" s="52">
        <v>42979</v>
      </c>
      <c r="C36" s="41">
        <v>1169364.9114199998</v>
      </c>
      <c r="D36" s="41">
        <v>1322755.0146864732</v>
      </c>
      <c r="E36" s="41">
        <v>1278134.6808197035</v>
      </c>
      <c r="F36" s="41"/>
      <c r="G36" s="37">
        <f t="shared" si="0"/>
        <v>1213985.2452867695</v>
      </c>
      <c r="H36" s="37">
        <f t="shared" si="1"/>
        <v>242870655.34994498</v>
      </c>
      <c r="I36" s="37">
        <v>-409832.15</v>
      </c>
      <c r="J36" s="37">
        <f t="shared" si="2"/>
        <v>-85341974.580000013</v>
      </c>
      <c r="K36" s="37"/>
      <c r="L36" s="62">
        <f t="shared" si="3"/>
        <v>157528680.77186802</v>
      </c>
    </row>
    <row r="37" spans="1:14">
      <c r="A37" s="45">
        <v>28</v>
      </c>
      <c r="B37" s="52">
        <v>43009</v>
      </c>
      <c r="C37" s="41">
        <v>2034782.6231599997</v>
      </c>
      <c r="D37" s="41">
        <v>1329542.0668106934</v>
      </c>
      <c r="E37" s="41">
        <v>1394549</v>
      </c>
      <c r="F37" s="41"/>
      <c r="G37" s="37">
        <f t="shared" si="0"/>
        <v>1969775.6899706931</v>
      </c>
      <c r="H37" s="37">
        <f t="shared" si="1"/>
        <v>244840431.03991568</v>
      </c>
      <c r="I37" s="37">
        <v>-715327.55</v>
      </c>
      <c r="J37" s="37">
        <f t="shared" si="2"/>
        <v>-86057302.13000001</v>
      </c>
      <c r="K37" s="37"/>
      <c r="L37" s="62">
        <f t="shared" si="3"/>
        <v>158783128.91183871</v>
      </c>
    </row>
    <row r="38" spans="1:14">
      <c r="A38" s="45">
        <v>29</v>
      </c>
      <c r="B38" s="52">
        <v>43040</v>
      </c>
      <c r="C38" s="41">
        <v>2379961.2665200001</v>
      </c>
      <c r="D38" s="41">
        <v>1340129.6091120462</v>
      </c>
      <c r="E38" s="41">
        <v>1715897.25</v>
      </c>
      <c r="F38" s="41"/>
      <c r="G38" s="37">
        <f t="shared" si="0"/>
        <v>2004193.6256320463</v>
      </c>
      <c r="H38" s="37">
        <f t="shared" si="1"/>
        <v>246844624.66554773</v>
      </c>
      <c r="I38" s="37">
        <v>-843132.15</v>
      </c>
      <c r="J38" s="37">
        <f t="shared" si="2"/>
        <v>-86900434.280000016</v>
      </c>
      <c r="K38" s="37"/>
      <c r="L38" s="62">
        <f t="shared" si="3"/>
        <v>159944190.38747075</v>
      </c>
    </row>
    <row r="39" spans="1:14">
      <c r="A39" s="45">
        <v>30</v>
      </c>
      <c r="B39" s="52">
        <v>43070</v>
      </c>
      <c r="C39" s="41">
        <v>1632642.3752599999</v>
      </c>
      <c r="D39" s="41">
        <v>1349928.9679663805</v>
      </c>
      <c r="E39" s="41">
        <v>1901394.07</v>
      </c>
      <c r="F39" s="41"/>
      <c r="G39" s="37">
        <f t="shared" si="0"/>
        <v>1081177.2732263806</v>
      </c>
      <c r="H39" s="37">
        <f t="shared" si="1"/>
        <v>247925801.93877411</v>
      </c>
      <c r="I39" s="37">
        <v>-608088.6</v>
      </c>
      <c r="J39" s="37">
        <f>I39+J38</f>
        <v>-87508522.88000001</v>
      </c>
      <c r="K39" s="37"/>
      <c r="L39" s="62">
        <f t="shared" si="3"/>
        <v>160417279.06069714</v>
      </c>
    </row>
    <row r="40" spans="1:14">
      <c r="A40" s="45">
        <v>31</v>
      </c>
      <c r="B40" s="52">
        <v>43101</v>
      </c>
      <c r="C40" s="41">
        <v>5456358</v>
      </c>
      <c r="D40" s="41">
        <v>1131307.5</v>
      </c>
      <c r="E40" s="41">
        <v>2067567.62</v>
      </c>
      <c r="F40" s="41"/>
      <c r="G40" s="37">
        <f t="shared" si="0"/>
        <v>4520097.88</v>
      </c>
      <c r="H40" s="37">
        <f t="shared" si="1"/>
        <v>252445899.8187741</v>
      </c>
      <c r="I40" s="37">
        <v>-1196750.6000000001</v>
      </c>
      <c r="J40" s="37">
        <f>I40+J39</f>
        <v>-88705273.480000004</v>
      </c>
      <c r="K40" s="37"/>
      <c r="L40" s="62">
        <f>L39+C40+D40+I40-E40-F40</f>
        <v>163740626.34069714</v>
      </c>
    </row>
    <row r="41" spans="1:14">
      <c r="A41" s="45">
        <v>32</v>
      </c>
      <c r="B41" s="52">
        <v>43132</v>
      </c>
      <c r="C41" s="41">
        <v>2080173.4615499999</v>
      </c>
      <c r="D41" s="41">
        <v>1075230.1138214583</v>
      </c>
      <c r="E41" s="41">
        <v>2036860.09</v>
      </c>
      <c r="F41" s="41"/>
      <c r="G41" s="37">
        <f t="shared" si="0"/>
        <v>1118543.4853714581</v>
      </c>
      <c r="H41" s="37">
        <f t="shared" si="1"/>
        <v>253564443.30414557</v>
      </c>
      <c r="I41" s="37">
        <v>-436836.33</v>
      </c>
      <c r="J41" s="37">
        <f t="shared" si="2"/>
        <v>-89142109.810000002</v>
      </c>
      <c r="K41" s="37"/>
      <c r="L41" s="62">
        <f t="shared" si="3"/>
        <v>164422333.49606857</v>
      </c>
    </row>
    <row r="42" spans="1:14">
      <c r="A42" s="45">
        <v>33</v>
      </c>
      <c r="B42" s="52">
        <v>43160</v>
      </c>
      <c r="C42" s="41">
        <v>2141640.4461000003</v>
      </c>
      <c r="D42" s="41">
        <v>1079706.6574750638</v>
      </c>
      <c r="E42" s="41">
        <v>1967174.48</v>
      </c>
      <c r="F42" s="41"/>
      <c r="G42" s="37">
        <f t="shared" si="0"/>
        <v>1254172.6235750639</v>
      </c>
      <c r="H42" s="37">
        <f t="shared" si="1"/>
        <v>254818615.92772064</v>
      </c>
      <c r="I42" s="37">
        <v>-453002.76</v>
      </c>
      <c r="J42" s="37">
        <f t="shared" si="2"/>
        <v>-89595112.570000008</v>
      </c>
      <c r="K42" s="37"/>
      <c r="L42" s="62">
        <f t="shared" si="3"/>
        <v>165223503.35964364</v>
      </c>
    </row>
    <row r="43" spans="1:14">
      <c r="A43" s="45">
        <v>34</v>
      </c>
      <c r="B43" s="52">
        <v>43191</v>
      </c>
      <c r="C43" s="41">
        <v>1623467.7114500001</v>
      </c>
      <c r="D43" s="41">
        <v>1084967.6729125401</v>
      </c>
      <c r="E43" s="41">
        <v>1630335.143378776</v>
      </c>
      <c r="F43" s="41"/>
      <c r="G43" s="37">
        <f t="shared" si="0"/>
        <v>1078100.2409837642</v>
      </c>
      <c r="H43" s="37">
        <f t="shared" si="1"/>
        <v>255896716.16870439</v>
      </c>
      <c r="I43" s="37">
        <v>-341820.99</v>
      </c>
      <c r="J43" s="37">
        <f t="shared" si="2"/>
        <v>-89936933.560000002</v>
      </c>
      <c r="K43" s="37"/>
      <c r="L43" s="62">
        <f>L42+C43+D43+I43-E43-F43</f>
        <v>165959782.61062741</v>
      </c>
    </row>
    <row r="44" spans="1:14">
      <c r="A44" s="45">
        <v>35</v>
      </c>
      <c r="B44" s="52">
        <v>43221</v>
      </c>
      <c r="C44" s="41">
        <v>3059774.0461499998</v>
      </c>
      <c r="D44" s="41">
        <v>1089802.5733273337</v>
      </c>
      <c r="E44" s="41">
        <v>2220470.4063975154</v>
      </c>
      <c r="F44" s="41"/>
      <c r="G44" s="37">
        <f>C44+D44-E44-F44</f>
        <v>1929106.2130798181</v>
      </c>
      <c r="H44" s="37">
        <f t="shared" si="1"/>
        <v>257825822.3817842</v>
      </c>
      <c r="I44" s="37">
        <v>-684175.8</v>
      </c>
      <c r="J44" s="37">
        <f>I44+J43</f>
        <v>-90621109.359999999</v>
      </c>
      <c r="K44" s="37"/>
      <c r="L44" s="62">
        <f t="shared" si="3"/>
        <v>167204713.02370721</v>
      </c>
    </row>
    <row r="45" spans="1:14">
      <c r="A45" s="45">
        <v>36</v>
      </c>
      <c r="B45" s="52">
        <v>43252</v>
      </c>
      <c r="C45" s="41">
        <v>4218219.7903999994</v>
      </c>
      <c r="D45" s="41">
        <v>1097977.6163732244</v>
      </c>
      <c r="E45" s="41">
        <v>1517739.86</v>
      </c>
      <c r="F45" s="41"/>
      <c r="G45" s="37">
        <f>C45+D45-E45-F45</f>
        <v>3798457.5467732232</v>
      </c>
      <c r="H45" s="37">
        <f t="shared" si="1"/>
        <v>261624279.92855743</v>
      </c>
      <c r="I45" s="37">
        <v>-885643.29</v>
      </c>
      <c r="J45" s="37">
        <f>I45+J44</f>
        <v>-91506752.650000006</v>
      </c>
      <c r="K45" s="37"/>
      <c r="L45" s="62">
        <f>L44+C45+D45+I45-E45-F45</f>
        <v>170117527.28048041</v>
      </c>
      <c r="M45" s="53"/>
    </row>
    <row r="46" spans="1:14">
      <c r="A46" s="45">
        <v>38</v>
      </c>
      <c r="B46" s="52">
        <v>43282</v>
      </c>
      <c r="C46" s="41">
        <v>2677689.6108499998</v>
      </c>
      <c r="D46" s="41">
        <v>1117105.0966593684</v>
      </c>
      <c r="E46" s="41">
        <v>1381783.28</v>
      </c>
      <c r="F46" s="41"/>
      <c r="G46" s="37">
        <f>C46+D46-E46-F46</f>
        <v>2413011.4275093684</v>
      </c>
      <c r="H46" s="37">
        <f>H45+G46</f>
        <v>264037291.35606679</v>
      </c>
      <c r="I46" s="37">
        <v>-562541.06999999995</v>
      </c>
      <c r="J46" s="37">
        <f>I46+J45+K46</f>
        <v>-91747908.421022117</v>
      </c>
      <c r="K46" s="37">
        <v>321385.29897787567</v>
      </c>
      <c r="L46" s="62">
        <f>K46+C46+D46+I46-E46-F46+L45</f>
        <v>172289382.93696767</v>
      </c>
    </row>
    <row r="47" spans="1:14">
      <c r="A47" s="45">
        <v>39</v>
      </c>
      <c r="B47" s="52">
        <v>43313</v>
      </c>
      <c r="C47" s="41">
        <v>2876807.3509999998</v>
      </c>
      <c r="D47" s="41">
        <v>1131366.9488036346</v>
      </c>
      <c r="E47" s="41">
        <v>1727110.15</v>
      </c>
      <c r="F47" s="41"/>
      <c r="G47" s="37">
        <f>C47+D47-E47-F47</f>
        <v>2281064.1498036343</v>
      </c>
      <c r="H47" s="37">
        <f>H46+G47</f>
        <v>266318355.50587043</v>
      </c>
      <c r="I47" s="37">
        <v>-604077.17999999993</v>
      </c>
      <c r="J47" s="37">
        <f t="shared" ref="J47:J68" si="4">I47+J46+K47</f>
        <v>-92030600.302044243</v>
      </c>
      <c r="K47" s="37">
        <v>321385.29897787567</v>
      </c>
      <c r="L47" s="62">
        <f t="shared" ref="L47:L111" si="5">K47+C47+D47+I47-E47-F47+L46</f>
        <v>174287755.20574918</v>
      </c>
    </row>
    <row r="48" spans="1:14">
      <c r="A48" s="45">
        <v>40</v>
      </c>
      <c r="B48" s="52">
        <v>43344</v>
      </c>
      <c r="C48" s="41">
        <v>1205400.63515</v>
      </c>
      <c r="D48" s="73">
        <v>1144489.5933686332</v>
      </c>
      <c r="E48" s="41">
        <v>1516986.17</v>
      </c>
      <c r="F48" s="41"/>
      <c r="G48" s="37">
        <f>C48+D48-E48-F48</f>
        <v>832904.05851863325</v>
      </c>
      <c r="H48" s="37">
        <f t="shared" si="1"/>
        <v>267151259.56438905</v>
      </c>
      <c r="I48" s="37">
        <v>-253769.46</v>
      </c>
      <c r="J48" s="37">
        <f t="shared" si="4"/>
        <v>-91962984.463066354</v>
      </c>
      <c r="K48" s="37">
        <v>321385.29897787567</v>
      </c>
      <c r="L48" s="62">
        <f t="shared" si="5"/>
        <v>175188275.10324571</v>
      </c>
    </row>
    <row r="49" spans="1:13">
      <c r="A49" s="45">
        <v>41</v>
      </c>
      <c r="B49" s="52">
        <v>43374</v>
      </c>
      <c r="C49" s="41">
        <v>4248394.4084499991</v>
      </c>
      <c r="D49" s="73">
        <v>1150403.0073621937</v>
      </c>
      <c r="E49" s="41">
        <v>1578465.16</v>
      </c>
      <c r="F49" s="41"/>
      <c r="G49" s="37">
        <f t="shared" si="0"/>
        <v>3820332.2558121923</v>
      </c>
      <c r="H49" s="37">
        <f t="shared" si="1"/>
        <v>270971591.82020122</v>
      </c>
      <c r="I49" s="37">
        <v>-891972.9</v>
      </c>
      <c r="J49" s="37">
        <f t="shared" si="4"/>
        <v>-92533572.064088479</v>
      </c>
      <c r="K49" s="37">
        <v>321385.29897787567</v>
      </c>
      <c r="L49" s="62">
        <f t="shared" si="5"/>
        <v>178438019.75803578</v>
      </c>
    </row>
    <row r="50" spans="1:13">
      <c r="A50" s="45">
        <v>42</v>
      </c>
      <c r="B50" s="52">
        <v>43405</v>
      </c>
      <c r="C50" s="41">
        <v>3547002.0897500003</v>
      </c>
      <c r="D50" s="73">
        <v>1171742.9972619817</v>
      </c>
      <c r="E50" s="41">
        <v>1733380.19</v>
      </c>
      <c r="F50" s="41"/>
      <c r="G50" s="37">
        <f t="shared" si="0"/>
        <v>2985364.8970119818</v>
      </c>
      <c r="H50" s="37">
        <f t="shared" si="1"/>
        <v>273956956.71721321</v>
      </c>
      <c r="I50" s="37">
        <v>-744446.22</v>
      </c>
      <c r="J50" s="37">
        <f t="shared" si="4"/>
        <v>-92956632.985110596</v>
      </c>
      <c r="K50" s="37">
        <v>321385.29897787567</v>
      </c>
      <c r="L50" s="62">
        <f t="shared" si="5"/>
        <v>181000323.73402563</v>
      </c>
    </row>
    <row r="51" spans="1:13">
      <c r="A51" s="45">
        <v>43</v>
      </c>
      <c r="B51" s="52">
        <v>43435</v>
      </c>
      <c r="C51" s="41">
        <v>1358449.5706999998</v>
      </c>
      <c r="D51" s="73">
        <v>1188568.7933709817</v>
      </c>
      <c r="E51" s="41">
        <v>1727108.96</v>
      </c>
      <c r="F51" s="41"/>
      <c r="G51" s="37">
        <f t="shared" si="0"/>
        <v>819909.40407098178</v>
      </c>
      <c r="H51" s="37">
        <f t="shared" si="1"/>
        <v>274776866.12128419</v>
      </c>
      <c r="I51" s="37">
        <v>-300057.65999999997</v>
      </c>
      <c r="J51" s="37">
        <f t="shared" si="4"/>
        <v>-92935305.346132711</v>
      </c>
      <c r="K51" s="37">
        <v>321385.29897787567</v>
      </c>
      <c r="L51" s="62">
        <f t="shared" si="5"/>
        <v>181841560.77707449</v>
      </c>
    </row>
    <row r="52" spans="1:13">
      <c r="A52" s="45">
        <v>44</v>
      </c>
      <c r="B52" s="52">
        <v>43466</v>
      </c>
      <c r="C52" s="41">
        <v>2258713.3401500001</v>
      </c>
      <c r="D52" s="73">
        <v>1194092.916620336</v>
      </c>
      <c r="E52" s="41">
        <v>2088178.32</v>
      </c>
      <c r="F52" s="41"/>
      <c r="G52" s="37">
        <f t="shared" si="0"/>
        <v>1364627.936770336</v>
      </c>
      <c r="H52" s="37">
        <f t="shared" si="1"/>
        <v>276141494.05805451</v>
      </c>
      <c r="I52" s="37">
        <v>-474329.73</v>
      </c>
      <c r="J52" s="37">
        <f t="shared" si="4"/>
        <v>-93248942.426643774</v>
      </c>
      <c r="K52" s="37">
        <v>160692.64948893784</v>
      </c>
      <c r="L52" s="62">
        <f>K52+C52+D52+I52-E52-F52+L51</f>
        <v>182892551.63333377</v>
      </c>
    </row>
    <row r="53" spans="1:13">
      <c r="A53" s="45">
        <v>45</v>
      </c>
      <c r="B53" s="52">
        <v>43497</v>
      </c>
      <c r="C53" s="41">
        <v>1283088.4322499998</v>
      </c>
      <c r="D53" s="73">
        <v>1200994.4232431052</v>
      </c>
      <c r="E53" s="41">
        <v>1660066.93</v>
      </c>
      <c r="F53" s="41"/>
      <c r="G53" s="37">
        <f t="shared" si="0"/>
        <v>824015.92549310508</v>
      </c>
      <c r="H53" s="37">
        <f t="shared" si="1"/>
        <v>276965509.98354763</v>
      </c>
      <c r="I53" s="37">
        <v>-269448.48</v>
      </c>
      <c r="J53" s="37">
        <f t="shared" si="4"/>
        <v>-93357698.257154837</v>
      </c>
      <c r="K53" s="37">
        <v>160692.64948893784</v>
      </c>
      <c r="L53" s="62">
        <f t="shared" si="5"/>
        <v>183607811.72831583</v>
      </c>
    </row>
    <row r="54" spans="1:13">
      <c r="A54" s="45">
        <v>46</v>
      </c>
      <c r="B54" s="52">
        <v>43525</v>
      </c>
      <c r="C54" s="41">
        <v>2237364.6175999995</v>
      </c>
      <c r="D54" s="73">
        <v>1205691.2978668206</v>
      </c>
      <c r="E54" s="41">
        <v>1958812.43</v>
      </c>
      <c r="F54" s="41"/>
      <c r="G54" s="37">
        <f t="shared" si="0"/>
        <v>1484243.48546682</v>
      </c>
      <c r="H54" s="37">
        <f t="shared" si="1"/>
        <v>278449753.46901447</v>
      </c>
      <c r="I54" s="37">
        <v>-469846.64999999997</v>
      </c>
      <c r="J54" s="37">
        <f t="shared" si="4"/>
        <v>-93666852.257665902</v>
      </c>
      <c r="K54" s="37">
        <v>160692.64948893784</v>
      </c>
      <c r="L54" s="62">
        <f t="shared" si="5"/>
        <v>184782901.21327159</v>
      </c>
    </row>
    <row r="55" spans="1:13">
      <c r="A55" s="45">
        <v>47</v>
      </c>
      <c r="B55" s="52">
        <v>43556</v>
      </c>
      <c r="C55" s="41">
        <v>2626279.0330499997</v>
      </c>
      <c r="D55" s="73">
        <v>1213407.7188180299</v>
      </c>
      <c r="E55" s="41">
        <v>1378152.46</v>
      </c>
      <c r="F55" s="41"/>
      <c r="G55" s="37">
        <f t="shared" si="0"/>
        <v>2461534.2918680296</v>
      </c>
      <c r="H55" s="37">
        <f t="shared" si="1"/>
        <v>280911287.7608825</v>
      </c>
      <c r="I55" s="37">
        <v>-551518.59</v>
      </c>
      <c r="J55" s="37">
        <f t="shared" si="4"/>
        <v>-94057678.198176965</v>
      </c>
      <c r="K55" s="37">
        <v>160692.64948893784</v>
      </c>
      <c r="L55" s="62">
        <f t="shared" si="5"/>
        <v>186853609.56462854</v>
      </c>
    </row>
    <row r="56" spans="1:13">
      <c r="A56" s="45">
        <v>48</v>
      </c>
      <c r="B56" s="52">
        <v>43586</v>
      </c>
      <c r="C56" s="41">
        <v>3022645.4856999996</v>
      </c>
      <c r="D56" s="73">
        <v>1227005.3703252738</v>
      </c>
      <c r="E56" s="41">
        <v>1577873.2524418053</v>
      </c>
      <c r="F56" s="41"/>
      <c r="G56" s="37">
        <f t="shared" si="0"/>
        <v>2671777.6035834677</v>
      </c>
      <c r="H56" s="37">
        <f t="shared" si="1"/>
        <v>283583065.36446595</v>
      </c>
      <c r="I56" s="37">
        <v>-634755.44999999995</v>
      </c>
      <c r="J56" s="37">
        <f t="shared" si="4"/>
        <v>-94531740.998688027</v>
      </c>
      <c r="K56" s="37">
        <v>160692.64948893784</v>
      </c>
      <c r="L56" s="62">
        <f t="shared" si="5"/>
        <v>189051324.36770093</v>
      </c>
      <c r="M56" s="53"/>
    </row>
    <row r="57" spans="1:13">
      <c r="A57" s="45">
        <v>49</v>
      </c>
      <c r="B57" s="52">
        <v>43617</v>
      </c>
      <c r="C57" s="41">
        <v>3040211.4142500004</v>
      </c>
      <c r="D57" s="73">
        <v>1241437.0308654495</v>
      </c>
      <c r="E57" s="41">
        <v>1561836.89</v>
      </c>
      <c r="F57" s="41"/>
      <c r="G57" s="37">
        <f t="shared" si="0"/>
        <v>2719811.5551154502</v>
      </c>
      <c r="H57" s="37">
        <f t="shared" si="1"/>
        <v>286302876.91958141</v>
      </c>
      <c r="I57" s="37">
        <v>-638444.30999999994</v>
      </c>
      <c r="J57" s="37">
        <f t="shared" si="4"/>
        <v>-95009492.659199089</v>
      </c>
      <c r="K57" s="37">
        <v>160692.64948893784</v>
      </c>
      <c r="L57" s="62">
        <f t="shared" si="5"/>
        <v>191293384.26230532</v>
      </c>
    </row>
    <row r="58" spans="1:13">
      <c r="A58" s="45">
        <v>50</v>
      </c>
      <c r="B58" s="52">
        <v>43647</v>
      </c>
      <c r="C58" s="41">
        <v>2201161.2479500002</v>
      </c>
      <c r="D58" s="73">
        <v>1256159.8908400182</v>
      </c>
      <c r="E58" s="41">
        <v>1783214.0800000001</v>
      </c>
      <c r="F58" s="41"/>
      <c r="G58" s="37">
        <f t="shared" si="0"/>
        <v>1674107.0587900183</v>
      </c>
      <c r="H58" s="37">
        <f>H57+G58</f>
        <v>287976983.97837144</v>
      </c>
      <c r="I58" s="37">
        <v>-462243.81</v>
      </c>
      <c r="J58" s="37">
        <f t="shared" si="4"/>
        <v>-95311043.81971015</v>
      </c>
      <c r="K58" s="37">
        <v>160692.64948893784</v>
      </c>
      <c r="L58" s="62">
        <f t="shared" si="5"/>
        <v>192665940.16058427</v>
      </c>
      <c r="M58" s="61"/>
    </row>
    <row r="59" spans="1:13">
      <c r="A59" s="45">
        <v>51</v>
      </c>
      <c r="B59" s="52">
        <v>43678</v>
      </c>
      <c r="C59" s="41">
        <v>2228366.3372499999</v>
      </c>
      <c r="D59" s="73">
        <v>1265173.0079053831</v>
      </c>
      <c r="E59" s="41">
        <v>1736249.9</v>
      </c>
      <c r="F59" s="41"/>
      <c r="G59" s="37">
        <f t="shared" si="0"/>
        <v>1757289.4451553831</v>
      </c>
      <c r="H59" s="37">
        <f t="shared" si="1"/>
        <v>289734273.42352682</v>
      </c>
      <c r="I59" s="37">
        <v>-467956.86</v>
      </c>
      <c r="J59" s="37">
        <f t="shared" si="4"/>
        <v>-95618308.030221209</v>
      </c>
      <c r="K59" s="37">
        <v>160692.64948893784</v>
      </c>
      <c r="L59" s="62">
        <f t="shared" si="5"/>
        <v>194115965.39522859</v>
      </c>
    </row>
    <row r="60" spans="1:13">
      <c r="A60" s="45">
        <v>52</v>
      </c>
      <c r="B60" s="52">
        <v>43709</v>
      </c>
      <c r="C60" s="41">
        <v>2210801.56115</v>
      </c>
      <c r="D60" s="73">
        <v>1274694.8402795473</v>
      </c>
      <c r="E60" s="41">
        <v>1647087.2020373587</v>
      </c>
      <c r="F60" s="41"/>
      <c r="G60" s="37">
        <f t="shared" si="0"/>
        <v>1838409.1993921883</v>
      </c>
      <c r="H60" s="37">
        <f t="shared" si="1"/>
        <v>291572682.62291902</v>
      </c>
      <c r="I60" s="37">
        <v>-464268.42</v>
      </c>
      <c r="J60" s="37">
        <f>I60+J59+K60</f>
        <v>-95921883.80073227</v>
      </c>
      <c r="K60" s="37">
        <v>160692.64948893784</v>
      </c>
      <c r="L60" s="62">
        <f>K60+C60+D60+I60-E60-F60+L59</f>
        <v>195650798.82410973</v>
      </c>
    </row>
    <row r="61" spans="1:13">
      <c r="A61" s="45">
        <v>53</v>
      </c>
      <c r="B61" s="52">
        <v>43739</v>
      </c>
      <c r="C61" s="41">
        <v>2197624.2015999998</v>
      </c>
      <c r="D61" s="73">
        <v>1284773.5797958667</v>
      </c>
      <c r="E61" s="41">
        <v>1605615.4728201609</v>
      </c>
      <c r="F61" s="41"/>
      <c r="G61" s="37">
        <f t="shared" si="0"/>
        <v>1876782.3085757056</v>
      </c>
      <c r="H61" s="37">
        <f t="shared" si="1"/>
        <v>293449464.93149471</v>
      </c>
      <c r="I61" s="37">
        <v>-461501.04</v>
      </c>
      <c r="J61" s="37">
        <f t="shared" si="4"/>
        <v>-96222692.191243336</v>
      </c>
      <c r="K61" s="37">
        <v>160692.64948893784</v>
      </c>
      <c r="L61" s="62">
        <f t="shared" si="5"/>
        <v>197226772.74217439</v>
      </c>
    </row>
    <row r="62" spans="1:13">
      <c r="A62" s="45">
        <v>54</v>
      </c>
      <c r="B62" s="52">
        <v>43770</v>
      </c>
      <c r="C62" s="41">
        <v>1847310.2518000002</v>
      </c>
      <c r="D62" s="73">
        <v>1295122.4751911578</v>
      </c>
      <c r="E62" s="41">
        <v>1928845.8972633644</v>
      </c>
      <c r="F62" s="41"/>
      <c r="G62" s="37">
        <f t="shared" si="0"/>
        <v>1213586.8297277936</v>
      </c>
      <c r="H62" s="37">
        <f t="shared" si="1"/>
        <v>294663051.76122248</v>
      </c>
      <c r="I62" s="37">
        <v>-387935.1</v>
      </c>
      <c r="J62" s="37">
        <f>I62+J61+K62</f>
        <v>-96449934.641754389</v>
      </c>
      <c r="K62" s="37">
        <v>160692.64948893784</v>
      </c>
      <c r="L62" s="62">
        <f t="shared" si="5"/>
        <v>198213117.12139112</v>
      </c>
    </row>
    <row r="63" spans="1:13">
      <c r="A63" s="45">
        <v>55</v>
      </c>
      <c r="B63" s="52">
        <v>43800</v>
      </c>
      <c r="C63" s="41">
        <v>1041926.5975</v>
      </c>
      <c r="D63" s="73">
        <v>1301599.469948014</v>
      </c>
      <c r="E63" s="41">
        <v>2086274.4301260402</v>
      </c>
      <c r="F63" s="41"/>
      <c r="G63" s="37">
        <f t="shared" si="0"/>
        <v>257251.63732197369</v>
      </c>
      <c r="H63" s="37">
        <f t="shared" si="1"/>
        <v>294920303.39854443</v>
      </c>
      <c r="I63" s="37">
        <v>-218804.66999999998</v>
      </c>
      <c r="J63" s="37">
        <f t="shared" si="4"/>
        <v>-96508046.66226545</v>
      </c>
      <c r="K63" s="37">
        <v>160692.64948893784</v>
      </c>
      <c r="L63" s="62">
        <f t="shared" si="5"/>
        <v>198412256.73820204</v>
      </c>
    </row>
    <row r="64" spans="1:13">
      <c r="A64" s="45">
        <v>56</v>
      </c>
      <c r="B64" s="52">
        <v>43831</v>
      </c>
      <c r="C64" s="41">
        <v>1346533.8681000001</v>
      </c>
      <c r="D64" s="73">
        <v>1302907.1534317392</v>
      </c>
      <c r="E64" s="41">
        <v>2038134.0040252367</v>
      </c>
      <c r="F64" s="41"/>
      <c r="G64" s="37">
        <f t="shared" si="0"/>
        <v>611307.01750650257</v>
      </c>
      <c r="H64" s="37">
        <f t="shared" si="1"/>
        <v>295531610.41605091</v>
      </c>
      <c r="I64" s="37">
        <v>-282772.14</v>
      </c>
      <c r="J64" s="37">
        <f t="shared" si="4"/>
        <v>-96630126.15277651</v>
      </c>
      <c r="K64" s="37">
        <v>160692.64948893784</v>
      </c>
      <c r="L64" s="62">
        <f t="shared" si="5"/>
        <v>198901484.26519749</v>
      </c>
    </row>
    <row r="65" spans="1:13">
      <c r="A65" s="45">
        <v>57</v>
      </c>
      <c r="B65" s="52">
        <v>43862</v>
      </c>
      <c r="C65" s="41">
        <v>1157663.7034999998</v>
      </c>
      <c r="D65" s="73">
        <v>1306119.7475256757</v>
      </c>
      <c r="E65" s="41">
        <v>1981065.8139825335</v>
      </c>
      <c r="F65" s="41"/>
      <c r="G65" s="37">
        <f>C65+D65-E65-F65</f>
        <v>482717.63704314199</v>
      </c>
      <c r="H65" s="37">
        <f t="shared" si="1"/>
        <v>296014328.05309403</v>
      </c>
      <c r="I65" s="37">
        <v>-243109.44</v>
      </c>
      <c r="J65" s="37">
        <f>I65+J64+K65</f>
        <v>-96712542.943287566</v>
      </c>
      <c r="K65" s="37">
        <v>160692.64948893784</v>
      </c>
      <c r="L65" s="62">
        <f t="shared" si="5"/>
        <v>199301785.11172956</v>
      </c>
    </row>
    <row r="66" spans="1:13">
      <c r="A66" s="45">
        <v>58</v>
      </c>
      <c r="B66" s="52">
        <v>43891</v>
      </c>
      <c r="C66" s="41">
        <v>1228026.83375</v>
      </c>
      <c r="D66" s="73">
        <v>1308748.3897512362</v>
      </c>
      <c r="E66" s="41">
        <v>1686752.6209487598</v>
      </c>
      <c r="F66" s="41"/>
      <c r="G66" s="37">
        <f t="shared" si="0"/>
        <v>850022.60255247634</v>
      </c>
      <c r="H66" s="37">
        <f t="shared" si="1"/>
        <v>296864350.6556465</v>
      </c>
      <c r="I66" s="37">
        <v>-257885.66999999998</v>
      </c>
      <c r="J66" s="37">
        <f t="shared" si="4"/>
        <v>-96809735.963798627</v>
      </c>
      <c r="K66" s="37">
        <v>160692.64948893784</v>
      </c>
      <c r="L66" s="62">
        <f t="shared" si="5"/>
        <v>200054614.69377097</v>
      </c>
    </row>
    <row r="67" spans="1:13">
      <c r="A67" s="45">
        <v>59</v>
      </c>
      <c r="B67" s="52">
        <v>43922</v>
      </c>
      <c r="C67" s="41">
        <v>725769.76850000001</v>
      </c>
      <c r="D67" s="73">
        <v>1313691.970673308</v>
      </c>
      <c r="E67" s="41">
        <v>1531398.3883453652</v>
      </c>
      <c r="F67" s="41"/>
      <c r="G67" s="37">
        <f t="shared" si="0"/>
        <v>508063.35082794284</v>
      </c>
      <c r="H67" s="37">
        <f t="shared" si="1"/>
        <v>297372414.00647444</v>
      </c>
      <c r="I67" s="37">
        <v>-152411.69999999998</v>
      </c>
      <c r="J67" s="37">
        <f>I67+J66+K67</f>
        <v>-96801455.014309689</v>
      </c>
      <c r="K67" s="37">
        <v>160692.64948893784</v>
      </c>
      <c r="L67" s="62">
        <f t="shared" si="5"/>
        <v>200570958.99408785</v>
      </c>
    </row>
    <row r="68" spans="1:13">
      <c r="A68" s="45">
        <v>60</v>
      </c>
      <c r="B68" s="52">
        <v>43952</v>
      </c>
      <c r="C68" s="41">
        <v>1606729.5769</v>
      </c>
      <c r="D68" s="73">
        <v>1317082.6315787225</v>
      </c>
      <c r="E68" s="41">
        <v>1705922.8998124253</v>
      </c>
      <c r="F68" s="41"/>
      <c r="G68" s="37">
        <f t="shared" si="0"/>
        <v>1217889.3086662975</v>
      </c>
      <c r="H68" s="37">
        <f t="shared" si="1"/>
        <v>298590303.31514072</v>
      </c>
      <c r="I68" s="37">
        <v>-337413.3</v>
      </c>
      <c r="J68" s="37">
        <f t="shared" si="4"/>
        <v>-96978175.664820746</v>
      </c>
      <c r="K68" s="37">
        <v>160692.64948893784</v>
      </c>
      <c r="L68" s="62">
        <f t="shared" si="5"/>
        <v>201612127.65224308</v>
      </c>
      <c r="M68" s="53"/>
    </row>
    <row r="69" spans="1:13">
      <c r="A69" s="45">
        <v>61</v>
      </c>
      <c r="B69" s="52">
        <v>43983</v>
      </c>
      <c r="C69" s="41">
        <v>1869181.8123499861</v>
      </c>
      <c r="D69" s="73">
        <v>1323919.6391006082</v>
      </c>
      <c r="E69" s="41">
        <v>1568254.0136263268</v>
      </c>
      <c r="F69" s="41"/>
      <c r="G69" s="37">
        <f t="shared" si="0"/>
        <v>1624847.4378242674</v>
      </c>
      <c r="H69" s="37">
        <f t="shared" si="1"/>
        <v>300215150.75296497</v>
      </c>
      <c r="I69" s="37">
        <v>-392528.22</v>
      </c>
      <c r="J69" s="37">
        <f>I69+J68+K69</f>
        <v>-97210011.235331804</v>
      </c>
      <c r="K69" s="37">
        <v>160692.64948893784</v>
      </c>
      <c r="L69" s="62">
        <f t="shared" si="5"/>
        <v>203005139.51955628</v>
      </c>
    </row>
    <row r="70" spans="1:13">
      <c r="A70" s="100" t="s">
        <v>46</v>
      </c>
      <c r="B70" s="52"/>
      <c r="C70" s="41"/>
      <c r="D70" s="73"/>
      <c r="E70" s="41"/>
      <c r="F70" s="41"/>
      <c r="G70" s="37"/>
      <c r="H70" s="37"/>
      <c r="I70" s="37"/>
      <c r="J70" s="37">
        <f>H69*-0.21</f>
        <v>-63045181.658122644</v>
      </c>
      <c r="K70" s="37">
        <v>-29888832.804942433</v>
      </c>
      <c r="L70" s="62">
        <f>H69+J70+K70</f>
        <v>207281136.28989989</v>
      </c>
    </row>
    <row r="71" spans="1:13">
      <c r="A71" s="45">
        <v>62</v>
      </c>
      <c r="B71" s="52">
        <v>44013</v>
      </c>
      <c r="C71" s="41"/>
      <c r="D71" s="73">
        <f>L70*$D$2</f>
        <v>1361146.1283036757</v>
      </c>
      <c r="E71" s="41"/>
      <c r="F71" s="41">
        <f t="shared" ref="F71:F98" si="6">$D$3</f>
        <v>2090802.5901382458</v>
      </c>
      <c r="G71" s="37">
        <f>C71+D71-E71-F71</f>
        <v>-729656.46183457016</v>
      </c>
      <c r="H71" s="37">
        <f>H69+G71</f>
        <v>299485494.29113042</v>
      </c>
      <c r="I71" s="37">
        <f>-G71*0.21</f>
        <v>153227.85698525971</v>
      </c>
      <c r="J71" s="37">
        <f>I71+J70</f>
        <v>-62891953.801137388</v>
      </c>
      <c r="K71" s="37">
        <v>160692.64948893784</v>
      </c>
      <c r="L71" s="62">
        <f>K71+C71+D71+I71-E71-F71+L70</f>
        <v>206865400.3345395</v>
      </c>
    </row>
    <row r="72" spans="1:13">
      <c r="A72" s="45">
        <v>63</v>
      </c>
      <c r="B72" s="52">
        <v>44044</v>
      </c>
      <c r="C72" s="41"/>
      <c r="D72" s="73">
        <f t="shared" ref="D72:D135" si="7">L71*$D$2</f>
        <v>1358416.128863476</v>
      </c>
      <c r="E72" s="41"/>
      <c r="F72" s="41">
        <f t="shared" si="6"/>
        <v>2090802.5901382458</v>
      </c>
      <c r="G72" s="37">
        <f>C72+D72-E72-F72</f>
        <v>-732386.46127476986</v>
      </c>
      <c r="H72" s="37">
        <f t="shared" si="1"/>
        <v>298753107.82985568</v>
      </c>
      <c r="I72" s="37">
        <f t="shared" ref="I72:I111" si="8">-G72*0.21</f>
        <v>153801.15686770168</v>
      </c>
      <c r="J72" s="37">
        <f t="shared" ref="J72:J135" si="9">I72+J71</f>
        <v>-62738152.644269682</v>
      </c>
      <c r="K72" s="37">
        <v>160692.64948893784</v>
      </c>
      <c r="L72" s="62">
        <f>K72+C72+D72+I72-E72-F72+L71</f>
        <v>206447507.67962137</v>
      </c>
    </row>
    <row r="73" spans="1:13">
      <c r="A73" s="45">
        <v>64</v>
      </c>
      <c r="B73" s="52">
        <v>44075</v>
      </c>
      <c r="C73" s="41"/>
      <c r="D73" s="73">
        <f t="shared" si="7"/>
        <v>1355671.9670961802</v>
      </c>
      <c r="E73" s="41"/>
      <c r="F73" s="41">
        <f t="shared" si="6"/>
        <v>2090802.5901382458</v>
      </c>
      <c r="G73" s="37">
        <f t="shared" si="0"/>
        <v>-735130.62304206565</v>
      </c>
      <c r="H73" s="37">
        <f t="shared" si="1"/>
        <v>298017977.20681363</v>
      </c>
      <c r="I73" s="37">
        <f t="shared" si="8"/>
        <v>154377.43083883377</v>
      </c>
      <c r="J73" s="37">
        <f t="shared" si="9"/>
        <v>-62583775.213430852</v>
      </c>
      <c r="K73" s="37">
        <v>160692.64948893784</v>
      </c>
      <c r="L73" s="62">
        <f>K73+C73+D73+I73-E73-F73+L72</f>
        <v>206027447.13690707</v>
      </c>
    </row>
    <row r="74" spans="1:13">
      <c r="A74" s="45">
        <v>65</v>
      </c>
      <c r="B74" s="52">
        <v>44105</v>
      </c>
      <c r="C74" s="41"/>
      <c r="D74" s="73">
        <f t="shared" si="7"/>
        <v>1352913.5695323562</v>
      </c>
      <c r="E74" s="41"/>
      <c r="F74" s="41">
        <f t="shared" si="6"/>
        <v>2090802.5901382458</v>
      </c>
      <c r="G74" s="37">
        <f t="shared" si="0"/>
        <v>-737889.02060588961</v>
      </c>
      <c r="H74" s="37">
        <f t="shared" si="1"/>
        <v>297280088.18620777</v>
      </c>
      <c r="I74" s="37">
        <f t="shared" si="8"/>
        <v>154956.69432723682</v>
      </c>
      <c r="J74" s="37">
        <f t="shared" si="9"/>
        <v>-62428818.519103616</v>
      </c>
      <c r="K74" s="37">
        <v>160692.64948893784</v>
      </c>
      <c r="L74" s="62">
        <f t="shared" si="5"/>
        <v>205605207.46011737</v>
      </c>
    </row>
    <row r="75" spans="1:13">
      <c r="A75" s="45">
        <v>66</v>
      </c>
      <c r="B75" s="52">
        <v>44136</v>
      </c>
      <c r="C75" s="41"/>
      <c r="D75" s="73">
        <f t="shared" si="7"/>
        <v>1350140.8623214373</v>
      </c>
      <c r="E75" s="41"/>
      <c r="F75" s="41">
        <f t="shared" si="6"/>
        <v>2090802.5901382458</v>
      </c>
      <c r="G75" s="37">
        <f t="shared" si="0"/>
        <v>-740661.7278168085</v>
      </c>
      <c r="H75" s="37">
        <f t="shared" si="1"/>
        <v>296539426.45839095</v>
      </c>
      <c r="I75" s="37">
        <f t="shared" si="8"/>
        <v>155538.96284152978</v>
      </c>
      <c r="J75" s="37">
        <f t="shared" si="9"/>
        <v>-62273279.556262083</v>
      </c>
      <c r="K75" s="37">
        <v>160692.64948893784</v>
      </c>
      <c r="L75" s="62">
        <f t="shared" si="5"/>
        <v>205180777.34463102</v>
      </c>
    </row>
    <row r="76" spans="1:13">
      <c r="A76" s="45">
        <v>67</v>
      </c>
      <c r="B76" s="52">
        <v>44166</v>
      </c>
      <c r="C76" s="41"/>
      <c r="D76" s="73">
        <f t="shared" si="7"/>
        <v>1347353.7712297435</v>
      </c>
      <c r="E76" s="41"/>
      <c r="F76" s="41">
        <f t="shared" si="6"/>
        <v>2090802.5901382458</v>
      </c>
      <c r="G76" s="37">
        <f t="shared" ref="G76:G139" si="10">C76+D76-E76-F76</f>
        <v>-743448.81890850235</v>
      </c>
      <c r="H76" s="37">
        <f t="shared" ref="H76:H139" si="11">H75+G76</f>
        <v>295795977.63948244</v>
      </c>
      <c r="I76" s="37">
        <f t="shared" si="8"/>
        <v>156124.2519707855</v>
      </c>
      <c r="J76" s="37">
        <f t="shared" si="9"/>
        <v>-62117155.3042913</v>
      </c>
      <c r="K76" s="37">
        <v>160692.64948893784</v>
      </c>
      <c r="L76" s="62">
        <f>K76+C76+D76+I76-E76-F76+L75</f>
        <v>204754145.42718223</v>
      </c>
    </row>
    <row r="77" spans="1:13">
      <c r="A77" s="45">
        <v>68</v>
      </c>
      <c r="B77" s="52">
        <v>44197</v>
      </c>
      <c r="C77" s="41"/>
      <c r="D77" s="73">
        <f t="shared" si="7"/>
        <v>1344552.2216384965</v>
      </c>
      <c r="E77" s="41"/>
      <c r="F77" s="41">
        <f t="shared" si="6"/>
        <v>2090802.5901382458</v>
      </c>
      <c r="G77" s="37">
        <f>C77+D77-E77-F77</f>
        <v>-746250.36849974934</v>
      </c>
      <c r="H77" s="37">
        <f t="shared" si="11"/>
        <v>295049727.27098268</v>
      </c>
      <c r="I77" s="37">
        <f t="shared" si="8"/>
        <v>156712.57738494736</v>
      </c>
      <c r="J77" s="37">
        <f t="shared" si="9"/>
        <v>-61960442.726906352</v>
      </c>
      <c r="K77" s="37">
        <v>160692.64948893784</v>
      </c>
      <c r="L77" s="62">
        <f t="shared" si="5"/>
        <v>204325300.28555638</v>
      </c>
    </row>
    <row r="78" spans="1:13" ht="14.45" hidden="1" customHeight="1" outlineLevel="1">
      <c r="A78" s="45">
        <v>69</v>
      </c>
      <c r="B78" s="52">
        <v>44228</v>
      </c>
      <c r="C78" s="41"/>
      <c r="D78" s="73">
        <f t="shared" si="7"/>
        <v>1341736.13854182</v>
      </c>
      <c r="E78" s="41"/>
      <c r="F78" s="41">
        <f t="shared" si="6"/>
        <v>2090802.5901382458</v>
      </c>
      <c r="G78" s="37">
        <f t="shared" si="10"/>
        <v>-749066.45159642585</v>
      </c>
      <c r="H78" s="37">
        <f t="shared" si="11"/>
        <v>294300660.81938624</v>
      </c>
      <c r="I78" s="37">
        <f t="shared" si="8"/>
        <v>157303.95483524943</v>
      </c>
      <c r="J78" s="37">
        <f t="shared" si="9"/>
        <v>-61803138.772071101</v>
      </c>
      <c r="K78" s="37">
        <v>160692.64948893784</v>
      </c>
      <c r="L78" s="62">
        <f t="shared" si="5"/>
        <v>203894230.43828413</v>
      </c>
    </row>
    <row r="79" spans="1:13" ht="14.45" hidden="1" customHeight="1" outlineLevel="1">
      <c r="A79" s="45">
        <v>70</v>
      </c>
      <c r="B79" s="52">
        <v>44256</v>
      </c>
      <c r="C79" s="41"/>
      <c r="D79" s="73">
        <f t="shared" si="7"/>
        <v>1338905.4465447322</v>
      </c>
      <c r="E79" s="41"/>
      <c r="F79" s="41">
        <f t="shared" si="6"/>
        <v>2090802.5901382458</v>
      </c>
      <c r="G79" s="37">
        <f t="shared" si="10"/>
        <v>-751897.14359351364</v>
      </c>
      <c r="H79" s="37">
        <f t="shared" si="11"/>
        <v>293548763.67579275</v>
      </c>
      <c r="I79" s="37">
        <f t="shared" si="8"/>
        <v>157898.40015463787</v>
      </c>
      <c r="J79" s="37">
        <f t="shared" si="9"/>
        <v>-61645240.371916465</v>
      </c>
      <c r="K79" s="37">
        <v>160692.64948893784</v>
      </c>
      <c r="L79" s="62">
        <f t="shared" si="5"/>
        <v>203460924.34433419</v>
      </c>
    </row>
    <row r="80" spans="1:13" ht="14.45" hidden="1" customHeight="1" outlineLevel="1">
      <c r="A80" s="45">
        <v>71</v>
      </c>
      <c r="B80" s="52">
        <v>44287</v>
      </c>
      <c r="C80" s="41"/>
      <c r="D80" s="73">
        <f t="shared" si="7"/>
        <v>1336060.0698611278</v>
      </c>
      <c r="E80" s="41"/>
      <c r="F80" s="41">
        <f t="shared" si="6"/>
        <v>2090802.5901382458</v>
      </c>
      <c r="G80" s="37">
        <f t="shared" si="10"/>
        <v>-754742.52027711808</v>
      </c>
      <c r="H80" s="37">
        <f t="shared" si="11"/>
        <v>292794021.15551561</v>
      </c>
      <c r="I80" s="37">
        <f t="shared" si="8"/>
        <v>158495.92925819478</v>
      </c>
      <c r="J80" s="37">
        <f t="shared" si="9"/>
        <v>-61486744.442658268</v>
      </c>
      <c r="K80" s="37">
        <v>160692.64948893784</v>
      </c>
      <c r="L80" s="62">
        <f t="shared" si="5"/>
        <v>203025370.4028042</v>
      </c>
    </row>
    <row r="81" spans="1:13" ht="14.45" hidden="1" customHeight="1" outlineLevel="1">
      <c r="A81" s="45">
        <v>72</v>
      </c>
      <c r="B81" s="52">
        <v>44317</v>
      </c>
      <c r="C81" s="41"/>
      <c r="D81" s="73">
        <f t="shared" si="7"/>
        <v>1333199.9323117475</v>
      </c>
      <c r="E81" s="41"/>
      <c r="F81" s="41">
        <f t="shared" si="6"/>
        <v>2090802.5901382458</v>
      </c>
      <c r="G81" s="37">
        <f t="shared" si="10"/>
        <v>-757602.65782649838</v>
      </c>
      <c r="H81" s="37">
        <f t="shared" si="11"/>
        <v>292036418.49768913</v>
      </c>
      <c r="I81" s="37">
        <f t="shared" si="8"/>
        <v>159096.55814356465</v>
      </c>
      <c r="J81" s="37">
        <f t="shared" si="9"/>
        <v>-61327647.884514704</v>
      </c>
      <c r="K81" s="37">
        <v>160692.64948893784</v>
      </c>
      <c r="L81" s="62">
        <f t="shared" si="5"/>
        <v>202587556.95261019</v>
      </c>
      <c r="M81" s="53"/>
    </row>
    <row r="82" spans="1:13" ht="14.45" hidden="1" customHeight="1" outlineLevel="1">
      <c r="A82" s="45">
        <v>73</v>
      </c>
      <c r="B82" s="52">
        <v>44348</v>
      </c>
      <c r="C82" s="41"/>
      <c r="D82" s="73">
        <f t="shared" si="7"/>
        <v>1330324.9573221402</v>
      </c>
      <c r="E82" s="41"/>
      <c r="F82" s="41">
        <f t="shared" si="6"/>
        <v>2090802.5901382458</v>
      </c>
      <c r="G82" s="37">
        <f t="shared" si="10"/>
        <v>-760477.63281610562</v>
      </c>
      <c r="H82" s="37">
        <f t="shared" si="11"/>
        <v>291275940.86487305</v>
      </c>
      <c r="I82" s="37">
        <f t="shared" si="8"/>
        <v>159700.30289138216</v>
      </c>
      <c r="J82" s="37">
        <f t="shared" si="9"/>
        <v>-61167947.581623323</v>
      </c>
      <c r="K82" s="37">
        <v>160692.64948893784</v>
      </c>
      <c r="L82" s="62">
        <f t="shared" si="5"/>
        <v>202147472.27217442</v>
      </c>
    </row>
    <row r="83" spans="1:13" ht="14.45" hidden="1" customHeight="1" outlineLevel="1">
      <c r="A83" s="45">
        <v>74</v>
      </c>
      <c r="B83" s="52">
        <v>44378</v>
      </c>
      <c r="C83" s="41"/>
      <c r="D83" s="73">
        <f t="shared" si="7"/>
        <v>1327435.0679206119</v>
      </c>
      <c r="E83" s="41"/>
      <c r="F83" s="41">
        <f t="shared" si="6"/>
        <v>2090802.5901382458</v>
      </c>
      <c r="G83" s="37">
        <f t="shared" si="10"/>
        <v>-763367.5222176339</v>
      </c>
      <c r="H83" s="37">
        <f t="shared" si="11"/>
        <v>290512573.34265542</v>
      </c>
      <c r="I83" s="37">
        <f t="shared" si="8"/>
        <v>160307.17966570312</v>
      </c>
      <c r="J83" s="37">
        <f t="shared" si="9"/>
        <v>-61007640.401957624</v>
      </c>
      <c r="K83" s="37">
        <v>160692.64948893784</v>
      </c>
      <c r="L83" s="62">
        <f t="shared" si="5"/>
        <v>201705104.57911143</v>
      </c>
    </row>
    <row r="84" spans="1:13" ht="14.45" hidden="1" customHeight="1" outlineLevel="1">
      <c r="A84" s="45">
        <v>75</v>
      </c>
      <c r="B84" s="52">
        <v>44409</v>
      </c>
      <c r="C84" s="41"/>
      <c r="D84" s="73">
        <f t="shared" si="7"/>
        <v>1324530.1867361648</v>
      </c>
      <c r="E84" s="41"/>
      <c r="F84" s="41">
        <f t="shared" si="6"/>
        <v>2090802.5901382458</v>
      </c>
      <c r="G84" s="37">
        <f t="shared" si="10"/>
        <v>-766272.40340208099</v>
      </c>
      <c r="H84" s="37">
        <f t="shared" si="11"/>
        <v>289746300.93925333</v>
      </c>
      <c r="I84" s="37">
        <f t="shared" si="8"/>
        <v>160917.20471443702</v>
      </c>
      <c r="J84" s="37">
        <f t="shared" si="9"/>
        <v>-60846723.197243184</v>
      </c>
      <c r="K84" s="37">
        <v>160692.64948893784</v>
      </c>
      <c r="L84" s="62">
        <f t="shared" si="5"/>
        <v>201260442.02991271</v>
      </c>
    </row>
    <row r="85" spans="1:13" ht="14.45" hidden="1" customHeight="1" outlineLevel="1">
      <c r="A85" s="45">
        <v>76</v>
      </c>
      <c r="B85" s="52">
        <v>44440</v>
      </c>
      <c r="C85" s="41"/>
      <c r="D85" s="73">
        <f t="shared" si="7"/>
        <v>1321610.2359964265</v>
      </c>
      <c r="E85" s="41"/>
      <c r="F85" s="41">
        <f t="shared" si="6"/>
        <v>2090802.5901382458</v>
      </c>
      <c r="G85" s="37">
        <f t="shared" si="10"/>
        <v>-769192.35414181929</v>
      </c>
      <c r="H85" s="37">
        <f t="shared" si="11"/>
        <v>288977108.5851115</v>
      </c>
      <c r="I85" s="37">
        <f t="shared" si="8"/>
        <v>161530.39436978204</v>
      </c>
      <c r="J85" s="37">
        <f t="shared" si="9"/>
        <v>-60685192.802873403</v>
      </c>
      <c r="K85" s="37">
        <v>160692.64948893784</v>
      </c>
      <c r="L85" s="62">
        <f t="shared" si="5"/>
        <v>200813472.71962962</v>
      </c>
    </row>
    <row r="86" spans="1:13" ht="14.45" hidden="1" customHeight="1" outlineLevel="1">
      <c r="A86" s="45">
        <v>77</v>
      </c>
      <c r="B86" s="52">
        <v>44470</v>
      </c>
      <c r="C86" s="41"/>
      <c r="D86" s="73">
        <f t="shared" si="7"/>
        <v>1318675.1375255676</v>
      </c>
      <c r="E86" s="41"/>
      <c r="F86" s="41">
        <f t="shared" si="6"/>
        <v>2090802.5901382458</v>
      </c>
      <c r="G86" s="37">
        <f t="shared" si="10"/>
        <v>-772127.45261267829</v>
      </c>
      <c r="H86" s="37">
        <f t="shared" si="11"/>
        <v>288204981.1324988</v>
      </c>
      <c r="I86" s="37">
        <f t="shared" si="8"/>
        <v>162146.76504866243</v>
      </c>
      <c r="J86" s="37">
        <f t="shared" si="9"/>
        <v>-60523046.037824742</v>
      </c>
      <c r="K86" s="37">
        <v>160692.64948893784</v>
      </c>
      <c r="L86" s="62">
        <f t="shared" si="5"/>
        <v>200364184.68155453</v>
      </c>
    </row>
    <row r="87" spans="1:13" ht="14.45" hidden="1" customHeight="1" outlineLevel="1">
      <c r="A87" s="45">
        <v>78</v>
      </c>
      <c r="B87" s="52">
        <v>44501</v>
      </c>
      <c r="C87" s="41"/>
      <c r="D87" s="73">
        <f t="shared" si="7"/>
        <v>1315724.8127422079</v>
      </c>
      <c r="E87" s="41"/>
      <c r="F87" s="41">
        <f t="shared" si="6"/>
        <v>2090802.5901382458</v>
      </c>
      <c r="G87" s="37">
        <f t="shared" si="10"/>
        <v>-775077.77739603794</v>
      </c>
      <c r="H87" s="37">
        <f t="shared" si="11"/>
        <v>287429903.35510278</v>
      </c>
      <c r="I87" s="37">
        <f t="shared" si="8"/>
        <v>162766.33325316795</v>
      </c>
      <c r="J87" s="37">
        <f t="shared" si="9"/>
        <v>-60360279.704571575</v>
      </c>
      <c r="K87" s="37">
        <v>160692.64948893784</v>
      </c>
      <c r="L87" s="62">
        <f t="shared" si="5"/>
        <v>199912565.8869006</v>
      </c>
    </row>
    <row r="88" spans="1:13" ht="14.45" hidden="1" customHeight="1" outlineLevel="1">
      <c r="A88" s="45">
        <v>79</v>
      </c>
      <c r="B88" s="52">
        <v>44531</v>
      </c>
      <c r="C88" s="41"/>
      <c r="D88" s="73">
        <f t="shared" si="7"/>
        <v>1312759.1826573138</v>
      </c>
      <c r="E88" s="41"/>
      <c r="F88" s="41">
        <f t="shared" si="6"/>
        <v>2090802.5901382458</v>
      </c>
      <c r="G88" s="37">
        <f t="shared" si="10"/>
        <v>-778043.40748093207</v>
      </c>
      <c r="H88" s="37">
        <f t="shared" si="11"/>
        <v>286651859.94762182</v>
      </c>
      <c r="I88" s="37">
        <f t="shared" si="8"/>
        <v>163389.11557099572</v>
      </c>
      <c r="J88" s="37">
        <f t="shared" si="9"/>
        <v>-60196890.589000583</v>
      </c>
      <c r="K88" s="37">
        <v>160692.64948893784</v>
      </c>
      <c r="L88" s="62">
        <f t="shared" si="5"/>
        <v>199458604.2444796</v>
      </c>
    </row>
    <row r="89" spans="1:13" ht="14.45" hidden="1" customHeight="1" outlineLevel="1">
      <c r="A89" s="45">
        <v>80</v>
      </c>
      <c r="B89" s="52">
        <v>44562</v>
      </c>
      <c r="C89" s="41"/>
      <c r="D89" s="73">
        <f t="shared" si="7"/>
        <v>1309778.1678720824</v>
      </c>
      <c r="E89" s="41"/>
      <c r="F89" s="41">
        <f t="shared" si="6"/>
        <v>2090802.5901382458</v>
      </c>
      <c r="G89" s="37">
        <f t="shared" si="10"/>
        <v>-781024.4222661634</v>
      </c>
      <c r="H89" s="37">
        <f t="shared" si="11"/>
        <v>285870835.52535564</v>
      </c>
      <c r="I89" s="37">
        <f t="shared" si="8"/>
        <v>164015.12867589432</v>
      </c>
      <c r="J89" s="37">
        <f t="shared" si="9"/>
        <v>-60032875.46032469</v>
      </c>
      <c r="K89" s="37">
        <v>160692.64948893784</v>
      </c>
      <c r="L89" s="62">
        <f t="shared" si="5"/>
        <v>199002287.60037827</v>
      </c>
    </row>
    <row r="90" spans="1:13" ht="14.45" hidden="1" customHeight="1" outlineLevel="1">
      <c r="A90" s="45">
        <v>81</v>
      </c>
      <c r="B90" s="52">
        <v>44593</v>
      </c>
      <c r="C90" s="41"/>
      <c r="D90" s="73">
        <f t="shared" si="7"/>
        <v>1306781.6885758173</v>
      </c>
      <c r="E90" s="41"/>
      <c r="F90" s="41">
        <f t="shared" si="6"/>
        <v>2090802.5901382458</v>
      </c>
      <c r="G90" s="37">
        <f t="shared" si="10"/>
        <v>-784020.90156242857</v>
      </c>
      <c r="H90" s="37">
        <f t="shared" si="11"/>
        <v>285086814.62379318</v>
      </c>
      <c r="I90" s="37">
        <f t="shared" si="8"/>
        <v>164644.38932811</v>
      </c>
      <c r="J90" s="37">
        <f t="shared" si="9"/>
        <v>-59868231.070996583</v>
      </c>
      <c r="K90" s="37">
        <v>160692.64948893784</v>
      </c>
      <c r="L90" s="62">
        <f t="shared" si="5"/>
        <v>198543603.7376329</v>
      </c>
    </row>
    <row r="91" spans="1:13" ht="14.45" hidden="1" customHeight="1" outlineLevel="1">
      <c r="A91" s="45">
        <v>82</v>
      </c>
      <c r="B91" s="52">
        <v>44621</v>
      </c>
      <c r="C91" s="41"/>
      <c r="D91" s="73">
        <f t="shared" si="7"/>
        <v>1303769.6645437893</v>
      </c>
      <c r="E91" s="41"/>
      <c r="F91" s="41">
        <f t="shared" si="6"/>
        <v>2090802.5901382458</v>
      </c>
      <c r="G91" s="37">
        <f t="shared" si="10"/>
        <v>-787032.92559445649</v>
      </c>
      <c r="H91" s="37">
        <f t="shared" si="11"/>
        <v>284299781.69819874</v>
      </c>
      <c r="I91" s="37">
        <f t="shared" si="8"/>
        <v>165276.91437483585</v>
      </c>
      <c r="J91" s="37">
        <f t="shared" si="9"/>
        <v>-59702954.156621747</v>
      </c>
      <c r="K91" s="37">
        <v>160692.64948893784</v>
      </c>
      <c r="L91" s="62">
        <f t="shared" si="5"/>
        <v>198082540.37590221</v>
      </c>
    </row>
    <row r="92" spans="1:13" ht="14.45" hidden="1" customHeight="1" outlineLevel="1">
      <c r="A92" s="45">
        <v>83</v>
      </c>
      <c r="B92" s="52">
        <v>44652</v>
      </c>
      <c r="C92" s="41"/>
      <c r="D92" s="73">
        <f t="shared" si="7"/>
        <v>1300742.015135091</v>
      </c>
      <c r="E92" s="41"/>
      <c r="F92" s="41">
        <f t="shared" si="6"/>
        <v>2090802.5901382458</v>
      </c>
      <c r="G92" s="37">
        <f t="shared" si="10"/>
        <v>-790060.57500315481</v>
      </c>
      <c r="H92" s="37">
        <f t="shared" si="11"/>
        <v>283509721.12319559</v>
      </c>
      <c r="I92" s="37">
        <f t="shared" si="8"/>
        <v>165912.7207506625</v>
      </c>
      <c r="J92" s="37">
        <f t="shared" si="9"/>
        <v>-59537041.435871087</v>
      </c>
      <c r="K92" s="37">
        <v>160692.64948893784</v>
      </c>
      <c r="L92" s="62">
        <f t="shared" si="5"/>
        <v>197619085.17113864</v>
      </c>
    </row>
    <row r="93" spans="1:13" ht="14.45" hidden="1" customHeight="1" outlineLevel="1">
      <c r="A93" s="45">
        <v>84</v>
      </c>
      <c r="B93" s="52">
        <v>44682</v>
      </c>
      <c r="C93" s="41"/>
      <c r="D93" s="73">
        <f t="shared" si="7"/>
        <v>1297698.6592904769</v>
      </c>
      <c r="E93" s="41"/>
      <c r="F93" s="41">
        <f t="shared" si="6"/>
        <v>2090802.5901382458</v>
      </c>
      <c r="G93" s="37">
        <f t="shared" si="10"/>
        <v>-793103.9308477689</v>
      </c>
      <c r="H93" s="37">
        <f t="shared" si="11"/>
        <v>282716617.19234782</v>
      </c>
      <c r="I93" s="37">
        <f t="shared" si="8"/>
        <v>166551.82547803147</v>
      </c>
      <c r="J93" s="37">
        <f t="shared" si="9"/>
        <v>-59370489.610393055</v>
      </c>
      <c r="K93" s="37">
        <v>160692.64948893784</v>
      </c>
      <c r="L93" s="62">
        <f t="shared" si="5"/>
        <v>197153225.71525785</v>
      </c>
      <c r="M93" s="53"/>
    </row>
    <row r="94" spans="1:13" ht="14.45" hidden="1" customHeight="1" outlineLevel="1">
      <c r="A94" s="45">
        <v>85</v>
      </c>
      <c r="B94" s="52">
        <v>44713</v>
      </c>
      <c r="C94" s="41"/>
      <c r="D94" s="73">
        <f t="shared" si="7"/>
        <v>1294639.515530193</v>
      </c>
      <c r="E94" s="41"/>
      <c r="F94" s="41">
        <f t="shared" si="6"/>
        <v>2090802.5901382458</v>
      </c>
      <c r="G94" s="37">
        <f t="shared" si="10"/>
        <v>-796163.07460805285</v>
      </c>
      <c r="H94" s="37">
        <f t="shared" si="11"/>
        <v>281920454.1177398</v>
      </c>
      <c r="I94" s="37">
        <f>-G94*0.21</f>
        <v>167194.24566769108</v>
      </c>
      <c r="J94" s="37">
        <f t="shared" si="9"/>
        <v>-59203295.364725366</v>
      </c>
      <c r="K94" s="37">
        <v>160692.64948893784</v>
      </c>
      <c r="L94" s="62">
        <f t="shared" si="5"/>
        <v>196684949.53580642</v>
      </c>
    </row>
    <row r="95" spans="1:13" ht="14.45" hidden="1" customHeight="1" outlineLevel="1">
      <c r="A95" s="45">
        <v>86</v>
      </c>
      <c r="B95" s="52">
        <v>44743</v>
      </c>
      <c r="C95" s="41"/>
      <c r="D95" s="73">
        <f t="shared" si="7"/>
        <v>1291564.5019517953</v>
      </c>
      <c r="E95" s="41"/>
      <c r="F95" s="41">
        <f t="shared" si="6"/>
        <v>2090802.5901382458</v>
      </c>
      <c r="G95" s="37">
        <f t="shared" si="10"/>
        <v>-799238.08818645054</v>
      </c>
      <c r="H95" s="37">
        <f t="shared" si="11"/>
        <v>281121216.02955335</v>
      </c>
      <c r="I95" s="37">
        <f t="shared" si="8"/>
        <v>167839.99851915461</v>
      </c>
      <c r="J95" s="37">
        <f t="shared" si="9"/>
        <v>-59035455.366206214</v>
      </c>
      <c r="K95" s="37">
        <v>160692.64948893784</v>
      </c>
      <c r="L95" s="62">
        <f t="shared" si="5"/>
        <v>196214244.09562805</v>
      </c>
    </row>
    <row r="96" spans="1:13" ht="14.45" hidden="1" customHeight="1" outlineLevel="1">
      <c r="A96" s="45">
        <v>87</v>
      </c>
      <c r="B96" s="52">
        <v>44774</v>
      </c>
      <c r="C96" s="41"/>
      <c r="D96" s="73">
        <f t="shared" si="7"/>
        <v>1288473.5362279573</v>
      </c>
      <c r="E96" s="41"/>
      <c r="F96" s="41">
        <f t="shared" si="6"/>
        <v>2090802.5901382458</v>
      </c>
      <c r="G96" s="37">
        <f t="shared" si="10"/>
        <v>-802329.05391028849</v>
      </c>
      <c r="H96" s="37">
        <f t="shared" si="11"/>
        <v>280318886.97564304</v>
      </c>
      <c r="I96" s="37">
        <f t="shared" si="8"/>
        <v>168489.10132116059</v>
      </c>
      <c r="J96" s="37">
        <f t="shared" si="9"/>
        <v>-58866966.264885053</v>
      </c>
      <c r="K96" s="37">
        <v>160692.64948893784</v>
      </c>
      <c r="L96" s="62">
        <f t="shared" si="5"/>
        <v>195741096.79252785</v>
      </c>
    </row>
    <row r="97" spans="1:13" ht="14.45" hidden="1" customHeight="1" outlineLevel="1">
      <c r="A97" s="45">
        <v>88</v>
      </c>
      <c r="B97" s="52">
        <v>44805</v>
      </c>
      <c r="C97" s="41"/>
      <c r="D97" s="73">
        <f t="shared" si="7"/>
        <v>1285366.5356042662</v>
      </c>
      <c r="E97" s="41"/>
      <c r="F97" s="41">
        <f t="shared" si="6"/>
        <v>2090802.5901382458</v>
      </c>
      <c r="G97" s="37">
        <f t="shared" si="10"/>
        <v>-805436.05453397962</v>
      </c>
      <c r="H97" s="37">
        <f t="shared" si="11"/>
        <v>279513450.92110908</v>
      </c>
      <c r="I97" s="37">
        <f t="shared" si="8"/>
        <v>169141.57145213571</v>
      </c>
      <c r="J97" s="37">
        <f t="shared" si="9"/>
        <v>-58697824.69343292</v>
      </c>
      <c r="K97" s="37">
        <v>160692.64948893784</v>
      </c>
      <c r="L97" s="62">
        <f t="shared" si="5"/>
        <v>195265494.95893496</v>
      </c>
    </row>
    <row r="98" spans="1:13" ht="14.45" hidden="1" customHeight="1" outlineLevel="1">
      <c r="A98" s="45">
        <v>89</v>
      </c>
      <c r="B98" s="52">
        <v>44835</v>
      </c>
      <c r="C98" s="41"/>
      <c r="D98" s="73">
        <f t="shared" si="7"/>
        <v>1282243.4168970061</v>
      </c>
      <c r="E98" s="41"/>
      <c r="F98" s="41">
        <f t="shared" si="6"/>
        <v>2090802.5901382458</v>
      </c>
      <c r="G98" s="37">
        <f t="shared" si="10"/>
        <v>-808559.17324123974</v>
      </c>
      <c r="H98" s="37">
        <f t="shared" si="11"/>
        <v>278704891.74786782</v>
      </c>
      <c r="I98" s="37">
        <f t="shared" si="8"/>
        <v>169797.42638066033</v>
      </c>
      <c r="J98" s="37">
        <f t="shared" si="9"/>
        <v>-58528027.267052263</v>
      </c>
      <c r="K98" s="37">
        <v>160692.64948893784</v>
      </c>
      <c r="L98" s="62">
        <f t="shared" si="5"/>
        <v>194787425.86156332</v>
      </c>
    </row>
    <row r="99" spans="1:13" ht="14.45" hidden="1" customHeight="1" outlineLevel="1">
      <c r="A99" s="45">
        <v>90</v>
      </c>
      <c r="B99" s="52">
        <v>44866</v>
      </c>
      <c r="C99" s="41"/>
      <c r="D99" s="73">
        <f t="shared" si="7"/>
        <v>1279104.0964909324</v>
      </c>
      <c r="E99" s="41"/>
      <c r="F99" s="41">
        <f t="shared" ref="F99:F162" si="12">$D$3</f>
        <v>2090802.5901382458</v>
      </c>
      <c r="G99" s="37">
        <f t="shared" si="10"/>
        <v>-811698.49364731344</v>
      </c>
      <c r="H99" s="37">
        <f t="shared" si="11"/>
        <v>277893193.25422049</v>
      </c>
      <c r="I99" s="37">
        <f t="shared" si="8"/>
        <v>170456.68366593582</v>
      </c>
      <c r="J99" s="37">
        <f t="shared" si="9"/>
        <v>-58357570.583386324</v>
      </c>
      <c r="K99" s="37">
        <v>160692.64948893784</v>
      </c>
      <c r="L99" s="62">
        <f t="shared" si="5"/>
        <v>194306876.70107087</v>
      </c>
    </row>
    <row r="100" spans="1:13" ht="14.45" hidden="1" customHeight="1" outlineLevel="1">
      <c r="A100" s="45">
        <v>91</v>
      </c>
      <c r="B100" s="52">
        <v>44896</v>
      </c>
      <c r="C100" s="41"/>
      <c r="D100" s="73">
        <f t="shared" si="7"/>
        <v>1275948.4903370319</v>
      </c>
      <c r="E100" s="41"/>
      <c r="F100" s="41">
        <f t="shared" si="12"/>
        <v>2090802.5901382458</v>
      </c>
      <c r="G100" s="37">
        <f t="shared" si="10"/>
        <v>-814854.09980121395</v>
      </c>
      <c r="H100" s="37">
        <f t="shared" si="11"/>
        <v>277078339.15441924</v>
      </c>
      <c r="I100" s="37">
        <f t="shared" si="8"/>
        <v>171119.36095825493</v>
      </c>
      <c r="J100" s="37">
        <f t="shared" si="9"/>
        <v>-58186451.222428069</v>
      </c>
      <c r="K100" s="37">
        <v>160692.64948893784</v>
      </c>
      <c r="L100" s="62">
        <f t="shared" si="5"/>
        <v>193823834.61171687</v>
      </c>
    </row>
    <row r="101" spans="1:13" ht="14.45" hidden="1" customHeight="1" outlineLevel="1">
      <c r="A101" s="45">
        <v>92</v>
      </c>
      <c r="B101" s="52">
        <v>44927</v>
      </c>
      <c r="C101" s="41"/>
      <c r="D101" s="73">
        <f t="shared" si="7"/>
        <v>1272776.5139502739</v>
      </c>
      <c r="E101" s="41"/>
      <c r="F101" s="41">
        <f t="shared" si="12"/>
        <v>2090802.5901382458</v>
      </c>
      <c r="G101" s="37">
        <f t="shared" si="10"/>
        <v>-818026.07618797198</v>
      </c>
      <c r="H101" s="37">
        <f t="shared" si="11"/>
        <v>276260313.07823128</v>
      </c>
      <c r="I101" s="37">
        <f t="shared" si="8"/>
        <v>171785.47599947412</v>
      </c>
      <c r="J101" s="37">
        <f t="shared" si="9"/>
        <v>-58014665.746428594</v>
      </c>
      <c r="K101" s="37">
        <v>160692.64948893784</v>
      </c>
      <c r="L101" s="62">
        <f t="shared" si="5"/>
        <v>193338286.6610173</v>
      </c>
    </row>
    <row r="102" spans="1:13" ht="14.45" hidden="1" customHeight="1" outlineLevel="1">
      <c r="A102" s="45">
        <v>93</v>
      </c>
      <c r="B102" s="52">
        <v>44958</v>
      </c>
      <c r="C102" s="41"/>
      <c r="D102" s="73">
        <f t="shared" si="7"/>
        <v>1269588.0824073467</v>
      </c>
      <c r="E102" s="41"/>
      <c r="F102" s="41">
        <f t="shared" si="12"/>
        <v>2090802.5901382458</v>
      </c>
      <c r="G102" s="37">
        <f t="shared" si="10"/>
        <v>-821214.50773089915</v>
      </c>
      <c r="H102" s="37">
        <f t="shared" si="11"/>
        <v>275439098.57050037</v>
      </c>
      <c r="I102" s="37">
        <f t="shared" si="8"/>
        <v>172455.0466234888</v>
      </c>
      <c r="J102" s="37">
        <f t="shared" si="9"/>
        <v>-57842210.699805103</v>
      </c>
      <c r="K102" s="37">
        <v>160692.64948893784</v>
      </c>
      <c r="L102" s="62">
        <f t="shared" si="5"/>
        <v>192850219.84939882</v>
      </c>
    </row>
    <row r="103" spans="1:13" ht="14.45" hidden="1" customHeight="1" outlineLevel="1">
      <c r="A103" s="45">
        <v>94</v>
      </c>
      <c r="B103" s="52">
        <v>44986</v>
      </c>
      <c r="C103" s="41"/>
      <c r="D103" s="73">
        <f t="shared" si="7"/>
        <v>1266383.1103443855</v>
      </c>
      <c r="E103" s="41"/>
      <c r="F103" s="41">
        <f t="shared" si="12"/>
        <v>2090802.5901382458</v>
      </c>
      <c r="G103" s="37">
        <f t="shared" si="10"/>
        <v>-824419.47979386034</v>
      </c>
      <c r="H103" s="37">
        <f t="shared" si="11"/>
        <v>274614679.09070653</v>
      </c>
      <c r="I103" s="37">
        <f t="shared" si="8"/>
        <v>173128.09075671068</v>
      </c>
      <c r="J103" s="37">
        <f t="shared" si="9"/>
        <v>-57669082.609048389</v>
      </c>
      <c r="K103" s="37">
        <v>160692.64948893784</v>
      </c>
      <c r="L103" s="62">
        <f t="shared" si="5"/>
        <v>192359621.10985062</v>
      </c>
    </row>
    <row r="104" spans="1:13" ht="14.45" hidden="1" customHeight="1" outlineLevel="1">
      <c r="A104" s="45">
        <v>95</v>
      </c>
      <c r="B104" s="52">
        <v>45017</v>
      </c>
      <c r="C104" s="41"/>
      <c r="D104" s="73">
        <f t="shared" si="7"/>
        <v>1263161.5119546857</v>
      </c>
      <c r="E104" s="41"/>
      <c r="F104" s="41">
        <f t="shared" si="12"/>
        <v>2090802.5901382458</v>
      </c>
      <c r="G104" s="37">
        <f t="shared" si="10"/>
        <v>-827641.07818356017</v>
      </c>
      <c r="H104" s="37">
        <f t="shared" si="11"/>
        <v>273787038.012523</v>
      </c>
      <c r="I104" s="37">
        <f t="shared" si="8"/>
        <v>173804.62641854762</v>
      </c>
      <c r="J104" s="37">
        <f t="shared" si="9"/>
        <v>-57495277.982629843</v>
      </c>
      <c r="K104" s="37">
        <v>160692.64948893784</v>
      </c>
      <c r="L104" s="62">
        <f t="shared" si="5"/>
        <v>191866477.30757454</v>
      </c>
    </row>
    <row r="105" spans="1:13" ht="14.45" hidden="1" customHeight="1" outlineLevel="1">
      <c r="A105" s="45">
        <v>96</v>
      </c>
      <c r="B105" s="52">
        <v>45047</v>
      </c>
      <c r="C105" s="41"/>
      <c r="D105" s="73">
        <f t="shared" si="7"/>
        <v>1259923.2009864061</v>
      </c>
      <c r="E105" s="41"/>
      <c r="F105" s="41">
        <f t="shared" si="12"/>
        <v>2090802.5901382458</v>
      </c>
      <c r="G105" s="37">
        <f t="shared" si="10"/>
        <v>-830879.38915183977</v>
      </c>
      <c r="H105" s="37">
        <f t="shared" si="11"/>
        <v>272956158.62337118</v>
      </c>
      <c r="I105" s="37">
        <f t="shared" si="8"/>
        <v>174484.67172188635</v>
      </c>
      <c r="J105" s="37">
        <f t="shared" si="9"/>
        <v>-57320793.31090796</v>
      </c>
      <c r="K105" s="37">
        <v>160692.64948893784</v>
      </c>
      <c r="L105" s="62">
        <f t="shared" si="5"/>
        <v>191370775.23963353</v>
      </c>
      <c r="M105" s="53"/>
    </row>
    <row r="106" spans="1:13" ht="14.45" hidden="1" customHeight="1" outlineLevel="1">
      <c r="A106" s="45">
        <v>97</v>
      </c>
      <c r="B106" s="52">
        <v>45078</v>
      </c>
      <c r="C106" s="41"/>
      <c r="D106" s="73">
        <f t="shared" si="7"/>
        <v>1256668.09074026</v>
      </c>
      <c r="E106" s="41"/>
      <c r="F106" s="41">
        <f t="shared" si="12"/>
        <v>2090802.5901382458</v>
      </c>
      <c r="G106" s="37">
        <f t="shared" si="10"/>
        <v>-834134.49939798587</v>
      </c>
      <c r="H106" s="37">
        <f t="shared" si="11"/>
        <v>272122024.12397319</v>
      </c>
      <c r="I106" s="37">
        <f t="shared" si="8"/>
        <v>175168.24487357703</v>
      </c>
      <c r="J106" s="37">
        <f t="shared" si="9"/>
        <v>-57145625.066034384</v>
      </c>
      <c r="K106" s="37">
        <v>160692.64948893784</v>
      </c>
      <c r="L106" s="62">
        <f t="shared" si="5"/>
        <v>190872501.63459805</v>
      </c>
    </row>
    <row r="107" spans="1:13" ht="14.45" hidden="1" customHeight="1" outlineLevel="1">
      <c r="A107" s="45">
        <v>98</v>
      </c>
      <c r="B107" s="52">
        <v>45108</v>
      </c>
      <c r="C107" s="41"/>
      <c r="D107" s="73">
        <f t="shared" si="7"/>
        <v>1253396.0940671938</v>
      </c>
      <c r="E107" s="41"/>
      <c r="F107" s="41">
        <f t="shared" si="12"/>
        <v>2090802.5901382458</v>
      </c>
      <c r="G107" s="37">
        <f t="shared" si="10"/>
        <v>-837406.49607105204</v>
      </c>
      <c r="H107" s="37">
        <f t="shared" si="11"/>
        <v>271284617.62790215</v>
      </c>
      <c r="I107" s="37">
        <f t="shared" si="8"/>
        <v>175855.36417492092</v>
      </c>
      <c r="J107" s="37">
        <f t="shared" si="9"/>
        <v>-56969769.701859467</v>
      </c>
      <c r="K107" s="37">
        <v>160692.64948893784</v>
      </c>
      <c r="L107" s="62">
        <f t="shared" si="5"/>
        <v>190371643.15219086</v>
      </c>
    </row>
    <row r="108" spans="1:13" ht="14.45" hidden="1" customHeight="1" outlineLevel="1">
      <c r="A108" s="45">
        <v>99</v>
      </c>
      <c r="B108" s="52">
        <v>45139</v>
      </c>
      <c r="C108" s="41"/>
      <c r="D108" s="73">
        <f t="shared" si="7"/>
        <v>1250107.1233660532</v>
      </c>
      <c r="E108" s="41"/>
      <c r="F108" s="41">
        <f t="shared" si="12"/>
        <v>2090802.5901382458</v>
      </c>
      <c r="G108" s="37">
        <f t="shared" si="10"/>
        <v>-840695.46677219262</v>
      </c>
      <c r="H108" s="37">
        <f t="shared" si="11"/>
        <v>270443922.16112995</v>
      </c>
      <c r="I108" s="37">
        <f t="shared" si="8"/>
        <v>176546.04802216045</v>
      </c>
      <c r="J108" s="37">
        <f t="shared" si="9"/>
        <v>-56793223.653837308</v>
      </c>
      <c r="K108" s="37">
        <v>160692.64948893784</v>
      </c>
      <c r="L108" s="62">
        <f t="shared" si="5"/>
        <v>189868186.38292977</v>
      </c>
    </row>
    <row r="109" spans="1:13" ht="14.45" hidden="1" customHeight="1" outlineLevel="1">
      <c r="A109" s="45">
        <v>100</v>
      </c>
      <c r="B109" s="52">
        <v>45170</v>
      </c>
      <c r="C109" s="41"/>
      <c r="D109" s="73">
        <f t="shared" si="7"/>
        <v>1246801.0905812387</v>
      </c>
      <c r="E109" s="41"/>
      <c r="F109" s="41">
        <f t="shared" si="12"/>
        <v>2090802.5901382458</v>
      </c>
      <c r="G109" s="37">
        <f t="shared" si="10"/>
        <v>-844001.4995570071</v>
      </c>
      <c r="H109" s="37">
        <f t="shared" si="11"/>
        <v>269599920.66157293</v>
      </c>
      <c r="I109" s="37">
        <f t="shared" si="8"/>
        <v>177240.31490697147</v>
      </c>
      <c r="J109" s="37">
        <f t="shared" si="9"/>
        <v>-56615983.338930339</v>
      </c>
      <c r="K109" s="37">
        <v>160692.64948893784</v>
      </c>
      <c r="L109" s="62">
        <f t="shared" si="5"/>
        <v>189362117.84776866</v>
      </c>
    </row>
    <row r="110" spans="1:13" ht="14.45" hidden="1" customHeight="1" outlineLevel="1">
      <c r="A110" s="45">
        <v>101</v>
      </c>
      <c r="B110" s="52">
        <v>45200</v>
      </c>
      <c r="C110" s="41"/>
      <c r="D110" s="73">
        <f t="shared" si="7"/>
        <v>1243477.9072003474</v>
      </c>
      <c r="E110" s="41"/>
      <c r="F110" s="41">
        <f t="shared" si="12"/>
        <v>2090802.5901382458</v>
      </c>
      <c r="G110" s="37">
        <f t="shared" si="10"/>
        <v>-847324.68293789844</v>
      </c>
      <c r="H110" s="37">
        <f t="shared" si="11"/>
        <v>268752595.97863501</v>
      </c>
      <c r="I110" s="37">
        <f t="shared" si="8"/>
        <v>177938.18341695867</v>
      </c>
      <c r="J110" s="37">
        <f t="shared" si="9"/>
        <v>-56438045.155513383</v>
      </c>
      <c r="K110" s="37">
        <v>160692.64948893784</v>
      </c>
      <c r="L110" s="62">
        <f t="shared" si="5"/>
        <v>188853423.99773666</v>
      </c>
    </row>
    <row r="111" spans="1:13" ht="14.45" hidden="1" customHeight="1" outlineLevel="1">
      <c r="A111" s="45">
        <v>102</v>
      </c>
      <c r="B111" s="52">
        <v>45231</v>
      </c>
      <c r="C111" s="41"/>
      <c r="D111" s="73">
        <f t="shared" si="7"/>
        <v>1240137.484251804</v>
      </c>
      <c r="E111" s="41"/>
      <c r="F111" s="41">
        <f t="shared" si="12"/>
        <v>2090802.5901382458</v>
      </c>
      <c r="G111" s="37">
        <f t="shared" si="10"/>
        <v>-850665.10588644189</v>
      </c>
      <c r="H111" s="37">
        <f t="shared" si="11"/>
        <v>267901930.87274858</v>
      </c>
      <c r="I111" s="37">
        <f t="shared" si="8"/>
        <v>178639.67223615278</v>
      </c>
      <c r="J111" s="37">
        <f t="shared" si="9"/>
        <v>-56259405.483277231</v>
      </c>
      <c r="K111" s="37">
        <v>160692.64948893784</v>
      </c>
      <c r="L111" s="62">
        <f t="shared" si="5"/>
        <v>188342091.2135753</v>
      </c>
    </row>
    <row r="112" spans="1:13" ht="14.45" hidden="1" customHeight="1" outlineLevel="1">
      <c r="A112" s="45">
        <v>103</v>
      </c>
      <c r="B112" s="52">
        <v>45261</v>
      </c>
      <c r="C112" s="41"/>
      <c r="D112" s="73">
        <f t="shared" si="7"/>
        <v>1236779.7323024776</v>
      </c>
      <c r="E112" s="41"/>
      <c r="F112" s="41">
        <f t="shared" si="12"/>
        <v>2090802.5901382458</v>
      </c>
      <c r="G112" s="37">
        <f t="shared" si="10"/>
        <v>-854022.85783576826</v>
      </c>
      <c r="H112" s="37">
        <f t="shared" si="11"/>
        <v>267047908.01491281</v>
      </c>
      <c r="I112" s="37">
        <f t="shared" ref="I112:I175" si="13">-G112*0.21</f>
        <v>179344.80014551134</v>
      </c>
      <c r="J112" s="37">
        <f t="shared" si="9"/>
        <v>-56080060.683131717</v>
      </c>
      <c r="K112" s="37">
        <v>160692.64948893784</v>
      </c>
      <c r="L112" s="62">
        <f t="shared" ref="L112:L175" si="14">K112+C112+D112+I112-E112-F112+L111</f>
        <v>187828105.805374</v>
      </c>
    </row>
    <row r="113" spans="1:13" ht="14.45" hidden="1" customHeight="1" outlineLevel="1">
      <c r="A113" s="45">
        <v>104</v>
      </c>
      <c r="B113" s="52">
        <v>45292</v>
      </c>
      <c r="C113" s="41"/>
      <c r="D113" s="73">
        <f t="shared" si="7"/>
        <v>1233404.5614552891</v>
      </c>
      <c r="E113" s="41"/>
      <c r="F113" s="41">
        <f t="shared" si="12"/>
        <v>2090802.5901382458</v>
      </c>
      <c r="G113" s="37">
        <f t="shared" si="10"/>
        <v>-857398.0286829567</v>
      </c>
      <c r="H113" s="37">
        <f t="shared" si="11"/>
        <v>266190509.98622987</v>
      </c>
      <c r="I113" s="37">
        <f t="shared" si="13"/>
        <v>180053.58602342091</v>
      </c>
      <c r="J113" s="37">
        <f t="shared" si="9"/>
        <v>-55900007.097108297</v>
      </c>
      <c r="K113" s="37">
        <v>160692.64948893784</v>
      </c>
      <c r="L113" s="62">
        <f t="shared" si="14"/>
        <v>187311454.0122034</v>
      </c>
    </row>
    <row r="114" spans="1:13" ht="14.45" hidden="1" customHeight="1" outlineLevel="1">
      <c r="A114" s="45">
        <v>105</v>
      </c>
      <c r="B114" s="52">
        <v>45323</v>
      </c>
      <c r="C114" s="41"/>
      <c r="D114" s="73">
        <f t="shared" si="7"/>
        <v>1230011.8813468022</v>
      </c>
      <c r="E114" s="41"/>
      <c r="F114" s="41">
        <f t="shared" si="12"/>
        <v>2090802.5901382458</v>
      </c>
      <c r="G114" s="37">
        <f t="shared" si="10"/>
        <v>-860790.70879144361</v>
      </c>
      <c r="H114" s="37">
        <f t="shared" si="11"/>
        <v>265329719.27743843</v>
      </c>
      <c r="I114" s="37">
        <f t="shared" si="13"/>
        <v>180766.04884620316</v>
      </c>
      <c r="J114" s="37">
        <f t="shared" si="9"/>
        <v>-55719241.048262097</v>
      </c>
      <c r="K114" s="37">
        <v>160692.64948893784</v>
      </c>
      <c r="L114" s="62">
        <f t="shared" si="14"/>
        <v>186792122.0017471</v>
      </c>
    </row>
    <row r="115" spans="1:13" ht="14.45" hidden="1" customHeight="1" outlineLevel="1">
      <c r="A115" s="45">
        <v>106</v>
      </c>
      <c r="B115" s="52">
        <v>45352</v>
      </c>
      <c r="C115" s="41"/>
      <c r="D115" s="73">
        <f t="shared" si="7"/>
        <v>1226601.6011448058</v>
      </c>
      <c r="E115" s="41"/>
      <c r="F115" s="41">
        <f t="shared" si="12"/>
        <v>2090802.5901382458</v>
      </c>
      <c r="G115" s="37">
        <f t="shared" si="10"/>
        <v>-864200.98899344006</v>
      </c>
      <c r="H115" s="37">
        <f t="shared" si="11"/>
        <v>264465518.288445</v>
      </c>
      <c r="I115" s="37">
        <f t="shared" si="13"/>
        <v>181482.20768862241</v>
      </c>
      <c r="J115" s="37">
        <f t="shared" si="9"/>
        <v>-55537758.840573475</v>
      </c>
      <c r="K115" s="37">
        <v>160692.64948893784</v>
      </c>
      <c r="L115" s="62">
        <f t="shared" si="14"/>
        <v>186270095.86993122</v>
      </c>
    </row>
    <row r="116" spans="1:13" ht="14.45" hidden="1" customHeight="1" outlineLevel="1">
      <c r="A116" s="45">
        <v>107</v>
      </c>
      <c r="B116" s="52">
        <v>45383</v>
      </c>
      <c r="C116" s="41"/>
      <c r="D116" s="73">
        <f t="shared" si="7"/>
        <v>1223173.6295458816</v>
      </c>
      <c r="E116" s="41"/>
      <c r="F116" s="41">
        <f t="shared" si="12"/>
        <v>2090802.5901382458</v>
      </c>
      <c r="G116" s="37">
        <f t="shared" si="10"/>
        <v>-867628.96059236419</v>
      </c>
      <c r="H116" s="37">
        <f t="shared" si="11"/>
        <v>263597889.32785264</v>
      </c>
      <c r="I116" s="37">
        <f t="shared" si="13"/>
        <v>182202.08172439647</v>
      </c>
      <c r="J116" s="37">
        <f t="shared" si="9"/>
        <v>-55355556.758849077</v>
      </c>
      <c r="K116" s="37">
        <v>160692.64948893784</v>
      </c>
      <c r="L116" s="62">
        <f t="shared" si="14"/>
        <v>185745361.64055219</v>
      </c>
    </row>
    <row r="117" spans="1:13" ht="14.45" hidden="1" customHeight="1" outlineLevel="1">
      <c r="A117" s="45">
        <v>108</v>
      </c>
      <c r="B117" s="52">
        <v>45413</v>
      </c>
      <c r="C117" s="41"/>
      <c r="D117" s="73">
        <f t="shared" si="7"/>
        <v>1219727.8747729592</v>
      </c>
      <c r="E117" s="41"/>
      <c r="F117" s="41">
        <f t="shared" si="12"/>
        <v>2090802.5901382458</v>
      </c>
      <c r="G117" s="37">
        <f t="shared" si="10"/>
        <v>-871074.71536528668</v>
      </c>
      <c r="H117" s="37">
        <f t="shared" si="11"/>
        <v>262726814.61248735</v>
      </c>
      <c r="I117" s="37">
        <f t="shared" si="13"/>
        <v>182925.6902267102</v>
      </c>
      <c r="J117" s="37">
        <f t="shared" si="9"/>
        <v>-55172631.068622366</v>
      </c>
      <c r="K117" s="37">
        <v>160692.64948893784</v>
      </c>
      <c r="L117" s="62">
        <f t="shared" si="14"/>
        <v>185217905.26490256</v>
      </c>
      <c r="M117" s="53"/>
    </row>
    <row r="118" spans="1:13" ht="14.45" hidden="1" customHeight="1" outlineLevel="1">
      <c r="A118" s="45">
        <v>109</v>
      </c>
      <c r="B118" s="52">
        <v>45444</v>
      </c>
      <c r="C118" s="41"/>
      <c r="D118" s="73">
        <f t="shared" si="7"/>
        <v>1216264.24457286</v>
      </c>
      <c r="E118" s="41"/>
      <c r="F118" s="41">
        <f t="shared" si="12"/>
        <v>2090802.5901382458</v>
      </c>
      <c r="G118" s="37">
        <f t="shared" si="10"/>
        <v>-874538.34556538588</v>
      </c>
      <c r="H118" s="37">
        <f t="shared" si="11"/>
        <v>261852276.26692197</v>
      </c>
      <c r="I118" s="37">
        <f t="shared" si="13"/>
        <v>183653.05256873101</v>
      </c>
      <c r="J118" s="37">
        <f t="shared" si="9"/>
        <v>-54988978.016053632</v>
      </c>
      <c r="K118" s="37">
        <v>160692.64948893784</v>
      </c>
      <c r="L118" s="62">
        <f t="shared" si="14"/>
        <v>184687712.62139484</v>
      </c>
    </row>
    <row r="119" spans="1:13" ht="14.45" hidden="1" customHeight="1" outlineLevel="1">
      <c r="A119" s="45">
        <v>110</v>
      </c>
      <c r="B119" s="52">
        <v>45474</v>
      </c>
      <c r="C119" s="41"/>
      <c r="D119" s="73">
        <f t="shared" si="7"/>
        <v>1212782.646213826</v>
      </c>
      <c r="E119" s="41"/>
      <c r="F119" s="41">
        <f t="shared" si="12"/>
        <v>2090802.5901382458</v>
      </c>
      <c r="G119" s="37">
        <f t="shared" si="10"/>
        <v>-878019.94392441981</v>
      </c>
      <c r="H119" s="37">
        <f t="shared" si="11"/>
        <v>260974256.32299754</v>
      </c>
      <c r="I119" s="37">
        <f t="shared" si="13"/>
        <v>184384.18822412816</v>
      </c>
      <c r="J119" s="37">
        <f t="shared" si="9"/>
        <v>-54804593.827829503</v>
      </c>
      <c r="K119" s="37">
        <v>160692.64948893784</v>
      </c>
      <c r="L119" s="62">
        <f t="shared" si="14"/>
        <v>184154769.51518348</v>
      </c>
    </row>
    <row r="120" spans="1:13" ht="14.45" hidden="1" customHeight="1" outlineLevel="1">
      <c r="A120" s="45">
        <v>111</v>
      </c>
      <c r="B120" s="52">
        <v>45505</v>
      </c>
      <c r="C120" s="41"/>
      <c r="D120" s="73">
        <f t="shared" si="7"/>
        <v>1209282.9864830379</v>
      </c>
      <c r="E120" s="41"/>
      <c r="F120" s="41">
        <f t="shared" si="12"/>
        <v>2090802.5901382458</v>
      </c>
      <c r="G120" s="37">
        <f t="shared" si="10"/>
        <v>-881519.6036552079</v>
      </c>
      <c r="H120" s="37">
        <f t="shared" si="11"/>
        <v>260092736.71934232</v>
      </c>
      <c r="I120" s="37">
        <f t="shared" si="13"/>
        <v>185119.11676759366</v>
      </c>
      <c r="J120" s="37">
        <f t="shared" si="9"/>
        <v>-54619474.71106191</v>
      </c>
      <c r="K120" s="37">
        <v>160692.64948893784</v>
      </c>
      <c r="L120" s="62">
        <f t="shared" si="14"/>
        <v>183619061.6777848</v>
      </c>
    </row>
    <row r="121" spans="1:13" ht="14.45" hidden="1" customHeight="1" outlineLevel="1">
      <c r="A121" s="45">
        <v>112</v>
      </c>
      <c r="B121" s="52">
        <v>45536</v>
      </c>
      <c r="C121" s="41"/>
      <c r="D121" s="73">
        <f t="shared" si="7"/>
        <v>1205765.1716841201</v>
      </c>
      <c r="E121" s="41"/>
      <c r="F121" s="41">
        <f t="shared" si="12"/>
        <v>2090802.5901382458</v>
      </c>
      <c r="G121" s="37">
        <f t="shared" si="10"/>
        <v>-885037.41845412576</v>
      </c>
      <c r="H121" s="37">
        <f t="shared" si="11"/>
        <v>259207699.30088818</v>
      </c>
      <c r="I121" s="37">
        <f t="shared" si="13"/>
        <v>185857.8578753664</v>
      </c>
      <c r="J121" s="37">
        <f t="shared" si="9"/>
        <v>-54433616.85318654</v>
      </c>
      <c r="K121" s="37">
        <v>160692.64948893784</v>
      </c>
      <c r="L121" s="62">
        <f t="shared" si="14"/>
        <v>183080574.76669499</v>
      </c>
    </row>
    <row r="122" spans="1:13" ht="14.45" hidden="1" customHeight="1" outlineLevel="1">
      <c r="A122" s="45">
        <v>113</v>
      </c>
      <c r="B122" s="52">
        <v>45566</v>
      </c>
      <c r="C122" s="41"/>
      <c r="D122" s="73">
        <f t="shared" si="7"/>
        <v>1202229.1076346303</v>
      </c>
      <c r="E122" s="41"/>
      <c r="F122" s="41">
        <f t="shared" si="12"/>
        <v>2090802.5901382458</v>
      </c>
      <c r="G122" s="37">
        <f t="shared" si="10"/>
        <v>-888573.48250361555</v>
      </c>
      <c r="H122" s="37">
        <f t="shared" si="11"/>
        <v>258319125.81838456</v>
      </c>
      <c r="I122" s="37">
        <f t="shared" si="13"/>
        <v>186600.43132575927</v>
      </c>
      <c r="J122" s="37">
        <f t="shared" si="9"/>
        <v>-54247016.421860784</v>
      </c>
      <c r="K122" s="37">
        <v>160692.64948893784</v>
      </c>
      <c r="L122" s="62">
        <f t="shared" si="14"/>
        <v>182539294.36500609</v>
      </c>
    </row>
    <row r="123" spans="1:13" ht="14.45" hidden="1" customHeight="1" outlineLevel="1">
      <c r="A123" s="45">
        <v>114</v>
      </c>
      <c r="B123" s="52">
        <v>45597</v>
      </c>
      <c r="C123" s="41"/>
      <c r="D123" s="73">
        <f t="shared" si="7"/>
        <v>1198674.6996635399</v>
      </c>
      <c r="E123" s="41"/>
      <c r="F123" s="41">
        <f t="shared" si="12"/>
        <v>2090802.5901382458</v>
      </c>
      <c r="G123" s="37">
        <f t="shared" si="10"/>
        <v>-892127.89047470596</v>
      </c>
      <c r="H123" s="37">
        <f t="shared" si="11"/>
        <v>257426997.92790985</v>
      </c>
      <c r="I123" s="37">
        <f t="shared" si="13"/>
        <v>187346.85699968826</v>
      </c>
      <c r="J123" s="37">
        <f t="shared" si="9"/>
        <v>-54059669.564861096</v>
      </c>
      <c r="K123" s="37">
        <v>160692.64948893784</v>
      </c>
      <c r="L123" s="62">
        <f t="shared" si="14"/>
        <v>181995205.98102</v>
      </c>
    </row>
    <row r="124" spans="1:13" ht="14.45" hidden="1" customHeight="1" outlineLevel="1">
      <c r="A124" s="45">
        <v>115</v>
      </c>
      <c r="B124" s="52">
        <v>45627</v>
      </c>
      <c r="C124" s="41"/>
      <c r="D124" s="73">
        <f t="shared" si="7"/>
        <v>1195101.852608698</v>
      </c>
      <c r="E124" s="41"/>
      <c r="F124" s="41">
        <f t="shared" si="12"/>
        <v>2090802.5901382458</v>
      </c>
      <c r="G124" s="37">
        <f t="shared" si="10"/>
        <v>-895700.73752954789</v>
      </c>
      <c r="H124" s="37">
        <f t="shared" si="11"/>
        <v>256531297.19038031</v>
      </c>
      <c r="I124" s="37">
        <f t="shared" si="13"/>
        <v>188097.15488120506</v>
      </c>
      <c r="J124" s="37">
        <f t="shared" si="9"/>
        <v>-53871572.409979895</v>
      </c>
      <c r="K124" s="37">
        <v>160692.64948893784</v>
      </c>
      <c r="L124" s="62">
        <f t="shared" si="14"/>
        <v>181448295.04786059</v>
      </c>
    </row>
    <row r="125" spans="1:13" ht="14.45" hidden="1" customHeight="1" outlineLevel="1">
      <c r="A125" s="45">
        <v>116</v>
      </c>
      <c r="B125" s="52">
        <v>45658</v>
      </c>
      <c r="C125" s="41"/>
      <c r="D125" s="73">
        <f t="shared" si="7"/>
        <v>1191510.4708142844</v>
      </c>
      <c r="E125" s="41"/>
      <c r="F125" s="41">
        <f t="shared" si="12"/>
        <v>2090802.5901382458</v>
      </c>
      <c r="G125" s="37">
        <f t="shared" si="10"/>
        <v>-899292.11932396144</v>
      </c>
      <c r="H125" s="37">
        <f t="shared" si="11"/>
        <v>255632005.07105634</v>
      </c>
      <c r="I125" s="37">
        <f t="shared" si="13"/>
        <v>188851.3450580319</v>
      </c>
      <c r="J125" s="37">
        <f t="shared" si="9"/>
        <v>-53682721.064921863</v>
      </c>
      <c r="K125" s="37">
        <v>160692.64948893784</v>
      </c>
      <c r="L125" s="62">
        <f t="shared" si="14"/>
        <v>180898546.9230836</v>
      </c>
    </row>
    <row r="126" spans="1:13" ht="14.45" hidden="1" customHeight="1" outlineLevel="1">
      <c r="A126" s="45">
        <v>117</v>
      </c>
      <c r="B126" s="52">
        <v>45689</v>
      </c>
      <c r="C126" s="41"/>
      <c r="D126" s="73">
        <f t="shared" si="7"/>
        <v>1187900.4581282488</v>
      </c>
      <c r="E126" s="41"/>
      <c r="F126" s="41">
        <f t="shared" si="12"/>
        <v>2090802.5901382458</v>
      </c>
      <c r="G126" s="37">
        <f t="shared" si="10"/>
        <v>-902902.13200999703</v>
      </c>
      <c r="H126" s="37">
        <f t="shared" si="11"/>
        <v>254729102.93904635</v>
      </c>
      <c r="I126" s="37">
        <f t="shared" si="13"/>
        <v>189609.44772209937</v>
      </c>
      <c r="J126" s="37">
        <f t="shared" si="9"/>
        <v>-53493111.617199764</v>
      </c>
      <c r="K126" s="37">
        <v>160692.64948893784</v>
      </c>
      <c r="L126" s="62">
        <f t="shared" si="14"/>
        <v>180345946.88828465</v>
      </c>
    </row>
    <row r="127" spans="1:13" ht="14.45" hidden="1" customHeight="1" outlineLevel="1">
      <c r="A127" s="45">
        <v>118</v>
      </c>
      <c r="B127" s="52">
        <v>45717</v>
      </c>
      <c r="C127" s="41"/>
      <c r="D127" s="73">
        <f t="shared" si="7"/>
        <v>1184271.7178997358</v>
      </c>
      <c r="E127" s="41"/>
      <c r="F127" s="41">
        <f t="shared" si="12"/>
        <v>2090802.5901382458</v>
      </c>
      <c r="G127" s="37">
        <f t="shared" si="10"/>
        <v>-906530.87223851006</v>
      </c>
      <c r="H127" s="37">
        <f t="shared" si="11"/>
        <v>253822572.06680784</v>
      </c>
      <c r="I127" s="37">
        <f t="shared" si="13"/>
        <v>190371.4831700871</v>
      </c>
      <c r="J127" s="37">
        <f t="shared" si="9"/>
        <v>-53302740.134029679</v>
      </c>
      <c r="K127" s="37">
        <v>160692.64948893784</v>
      </c>
      <c r="L127" s="62">
        <f t="shared" si="14"/>
        <v>179790480.14870515</v>
      </c>
    </row>
    <row r="128" spans="1:13" ht="14.45" hidden="1" customHeight="1" outlineLevel="1">
      <c r="A128" s="45">
        <v>119</v>
      </c>
      <c r="B128" s="52">
        <v>45748</v>
      </c>
      <c r="C128" s="41"/>
      <c r="D128" s="73">
        <f t="shared" si="7"/>
        <v>1180624.1529764971</v>
      </c>
      <c r="E128" s="41"/>
      <c r="F128" s="41">
        <f t="shared" si="12"/>
        <v>2090802.5901382458</v>
      </c>
      <c r="G128" s="37">
        <f t="shared" si="10"/>
        <v>-910178.43716174876</v>
      </c>
      <c r="H128" s="37">
        <f t="shared" si="11"/>
        <v>252912393.62964609</v>
      </c>
      <c r="I128" s="37">
        <f t="shared" si="13"/>
        <v>191137.47180396723</v>
      </c>
      <c r="J128" s="37">
        <f t="shared" si="9"/>
        <v>-53111602.662225708</v>
      </c>
      <c r="K128" s="37">
        <v>160692.64948893784</v>
      </c>
      <c r="L128" s="62">
        <f t="shared" si="14"/>
        <v>179232131.8328363</v>
      </c>
    </row>
    <row r="129" spans="1:13" ht="14.45" hidden="1" customHeight="1" outlineLevel="1">
      <c r="A129" s="45">
        <v>120</v>
      </c>
      <c r="B129" s="52">
        <v>45778</v>
      </c>
      <c r="C129" s="41"/>
      <c r="D129" s="73">
        <f t="shared" si="7"/>
        <v>1176957.6657022915</v>
      </c>
      <c r="E129" s="41"/>
      <c r="F129" s="41">
        <f t="shared" si="12"/>
        <v>2090802.5901382458</v>
      </c>
      <c r="G129" s="37">
        <f t="shared" si="10"/>
        <v>-913844.92443595431</v>
      </c>
      <c r="H129" s="37">
        <f t="shared" si="11"/>
        <v>251998548.70521015</v>
      </c>
      <c r="I129" s="37">
        <f t="shared" si="13"/>
        <v>191907.4341315504</v>
      </c>
      <c r="J129" s="37">
        <f t="shared" si="9"/>
        <v>-52919695.228094161</v>
      </c>
      <c r="K129" s="37">
        <v>160692.64948893784</v>
      </c>
      <c r="L129" s="62">
        <f t="shared" si="14"/>
        <v>178670886.99202085</v>
      </c>
      <c r="M129" s="53"/>
    </row>
    <row r="130" spans="1:13" ht="14.45" hidden="1" customHeight="1" outlineLevel="1">
      <c r="A130" s="45">
        <v>121</v>
      </c>
      <c r="B130" s="52">
        <v>45809</v>
      </c>
      <c r="C130" s="41"/>
      <c r="D130" s="73">
        <f t="shared" si="7"/>
        <v>1173272.1579142702</v>
      </c>
      <c r="E130" s="41"/>
      <c r="F130" s="41">
        <f t="shared" si="12"/>
        <v>2090802.5901382458</v>
      </c>
      <c r="G130" s="37">
        <f t="shared" si="10"/>
        <v>-917530.43222397566</v>
      </c>
      <c r="H130" s="37">
        <f t="shared" si="11"/>
        <v>251081018.27298617</v>
      </c>
      <c r="I130" s="37">
        <f t="shared" si="13"/>
        <v>192681.39076703487</v>
      </c>
      <c r="J130" s="37">
        <f t="shared" si="9"/>
        <v>-52727013.837327123</v>
      </c>
      <c r="K130" s="37">
        <v>160692.64948893784</v>
      </c>
      <c r="L130" s="62">
        <f t="shared" si="14"/>
        <v>178106730.60005283</v>
      </c>
    </row>
    <row r="131" spans="1:13" ht="14.45" hidden="1" customHeight="1" outlineLevel="1">
      <c r="A131" s="45">
        <v>122</v>
      </c>
      <c r="B131" s="52">
        <v>45839</v>
      </c>
      <c r="C131" s="41"/>
      <c r="D131" s="73">
        <f t="shared" si="7"/>
        <v>1169567.5309403469</v>
      </c>
      <c r="E131" s="41"/>
      <c r="F131" s="41">
        <f t="shared" si="12"/>
        <v>2090802.5901382458</v>
      </c>
      <c r="G131" s="37">
        <f t="shared" si="10"/>
        <v>-921235.05919789895</v>
      </c>
      <c r="H131" s="37">
        <f t="shared" si="11"/>
        <v>250159783.21378827</v>
      </c>
      <c r="I131" s="37">
        <f t="shared" si="13"/>
        <v>193459.36243155878</v>
      </c>
      <c r="J131" s="37">
        <f t="shared" si="9"/>
        <v>-52533554.474895567</v>
      </c>
      <c r="K131" s="37">
        <v>160692.64948893784</v>
      </c>
      <c r="L131" s="62">
        <f t="shared" si="14"/>
        <v>177539647.55277544</v>
      </c>
    </row>
    <row r="132" spans="1:13" ht="14.45" hidden="1" customHeight="1" outlineLevel="1">
      <c r="A132" s="45">
        <v>123</v>
      </c>
      <c r="B132" s="52">
        <v>45870</v>
      </c>
      <c r="C132" s="41"/>
      <c r="D132" s="73">
        <f t="shared" si="7"/>
        <v>1165843.6855965587</v>
      </c>
      <c r="E132" s="41"/>
      <c r="F132" s="41">
        <f t="shared" si="12"/>
        <v>2090802.5901382458</v>
      </c>
      <c r="G132" s="37">
        <f t="shared" si="10"/>
        <v>-924958.90454168711</v>
      </c>
      <c r="H132" s="37">
        <f t="shared" si="11"/>
        <v>249234824.30924657</v>
      </c>
      <c r="I132" s="37">
        <f t="shared" si="13"/>
        <v>194241.3699537543</v>
      </c>
      <c r="J132" s="37">
        <f t="shared" si="9"/>
        <v>-52339313.104941815</v>
      </c>
      <c r="K132" s="37">
        <v>160692.64948893784</v>
      </c>
      <c r="L132" s="62">
        <f t="shared" si="14"/>
        <v>176969622.66767645</v>
      </c>
    </row>
    <row r="133" spans="1:13" ht="14.45" hidden="1" customHeight="1" outlineLevel="1">
      <c r="A133" s="45">
        <v>124</v>
      </c>
      <c r="B133" s="52">
        <v>45901</v>
      </c>
      <c r="C133" s="41"/>
      <c r="D133" s="73">
        <f t="shared" si="7"/>
        <v>1162100.5221844085</v>
      </c>
      <c r="E133" s="41"/>
      <c r="F133" s="41">
        <f t="shared" si="12"/>
        <v>2090802.5901382458</v>
      </c>
      <c r="G133" s="37">
        <f t="shared" si="10"/>
        <v>-928702.06795383734</v>
      </c>
      <c r="H133" s="37">
        <f t="shared" si="11"/>
        <v>248306122.24129274</v>
      </c>
      <c r="I133" s="37">
        <f t="shared" si="13"/>
        <v>195027.43427030582</v>
      </c>
      <c r="J133" s="37">
        <f t="shared" si="9"/>
        <v>-52144285.670671508</v>
      </c>
      <c r="K133" s="37">
        <v>160692.64948893784</v>
      </c>
      <c r="L133" s="62">
        <f t="shared" si="14"/>
        <v>176396640.68348184</v>
      </c>
    </row>
    <row r="134" spans="1:13" ht="14.45" hidden="1" customHeight="1" outlineLevel="1">
      <c r="A134" s="45">
        <v>125</v>
      </c>
      <c r="B134" s="52">
        <v>45931</v>
      </c>
      <c r="C134" s="41"/>
      <c r="D134" s="73">
        <f t="shared" si="7"/>
        <v>1158337.9404881974</v>
      </c>
      <c r="E134" s="41"/>
      <c r="F134" s="41">
        <f t="shared" si="12"/>
        <v>2090802.5901382458</v>
      </c>
      <c r="G134" s="37">
        <f t="shared" si="10"/>
        <v>-932464.64965004846</v>
      </c>
      <c r="H134" s="37">
        <f t="shared" si="11"/>
        <v>247373657.59164271</v>
      </c>
      <c r="I134" s="37">
        <f t="shared" si="13"/>
        <v>195817.57642651018</v>
      </c>
      <c r="J134" s="37">
        <f t="shared" si="9"/>
        <v>-51948468.094244994</v>
      </c>
      <c r="K134" s="37">
        <v>160692.64948893784</v>
      </c>
      <c r="L134" s="62">
        <f t="shared" si="14"/>
        <v>175820686.25974724</v>
      </c>
    </row>
    <row r="135" spans="1:13" ht="14.45" hidden="1" customHeight="1" outlineLevel="1">
      <c r="A135" s="45">
        <v>126</v>
      </c>
      <c r="B135" s="52">
        <v>45962</v>
      </c>
      <c r="C135" s="41"/>
      <c r="D135" s="73">
        <f t="shared" si="7"/>
        <v>1154555.8397723401</v>
      </c>
      <c r="E135" s="41"/>
      <c r="F135" s="41">
        <f t="shared" si="12"/>
        <v>2090802.5901382458</v>
      </c>
      <c r="G135" s="37">
        <f t="shared" si="10"/>
        <v>-936246.7503659057</v>
      </c>
      <c r="H135" s="37">
        <f t="shared" si="11"/>
        <v>246437410.84127679</v>
      </c>
      <c r="I135" s="37">
        <f t="shared" si="13"/>
        <v>196611.8175768402</v>
      </c>
      <c r="J135" s="37">
        <f t="shared" si="9"/>
        <v>-51751856.276668154</v>
      </c>
      <c r="K135" s="37">
        <v>160692.64948893784</v>
      </c>
      <c r="L135" s="62">
        <f t="shared" si="14"/>
        <v>175241743.97644711</v>
      </c>
    </row>
    <row r="136" spans="1:13" ht="14.45" hidden="1" customHeight="1" outlineLevel="1">
      <c r="A136" s="45">
        <v>127</v>
      </c>
      <c r="B136" s="52">
        <v>45992</v>
      </c>
      <c r="C136" s="41"/>
      <c r="D136" s="73">
        <f t="shared" ref="D136:D199" si="15">L135*$D$2</f>
        <v>1150754.1187786693</v>
      </c>
      <c r="E136" s="41"/>
      <c r="F136" s="41">
        <f t="shared" si="12"/>
        <v>2090802.5901382458</v>
      </c>
      <c r="G136" s="37">
        <f t="shared" si="10"/>
        <v>-940048.47135957656</v>
      </c>
      <c r="H136" s="37">
        <f t="shared" si="11"/>
        <v>245497362.36991721</v>
      </c>
      <c r="I136" s="37">
        <f t="shared" si="13"/>
        <v>197410.17898551107</v>
      </c>
      <c r="J136" s="37">
        <f t="shared" ref="J136:J199" si="16">I136+J135</f>
        <v>-51554446.09768264</v>
      </c>
      <c r="K136" s="37">
        <v>160692.64948893784</v>
      </c>
      <c r="L136" s="62">
        <f t="shared" si="14"/>
        <v>174659798.33356199</v>
      </c>
    </row>
    <row r="137" spans="1:13" ht="14.45" hidden="1" customHeight="1" outlineLevel="1">
      <c r="A137" s="45">
        <v>128</v>
      </c>
      <c r="B137" s="52">
        <v>46023</v>
      </c>
      <c r="C137" s="41"/>
      <c r="D137" s="73">
        <f t="shared" si="15"/>
        <v>1146932.6757237236</v>
      </c>
      <c r="E137" s="41"/>
      <c r="F137" s="41">
        <f t="shared" si="12"/>
        <v>2090802.5901382458</v>
      </c>
      <c r="G137" s="37">
        <f t="shared" si="10"/>
        <v>-943869.91441452224</v>
      </c>
      <c r="H137" s="37">
        <f t="shared" si="11"/>
        <v>244553492.45550269</v>
      </c>
      <c r="I137" s="37">
        <f t="shared" si="13"/>
        <v>198212.68202704965</v>
      </c>
      <c r="J137" s="37">
        <f t="shared" si="16"/>
        <v>-51356233.415655591</v>
      </c>
      <c r="K137" s="37">
        <v>160692.64948893784</v>
      </c>
      <c r="L137" s="62">
        <f t="shared" si="14"/>
        <v>174074833.75066346</v>
      </c>
    </row>
    <row r="138" spans="1:13" ht="14.45" hidden="1" customHeight="1" outlineLevel="1">
      <c r="A138" s="45">
        <v>129</v>
      </c>
      <c r="B138" s="52">
        <v>46054</v>
      </c>
      <c r="C138" s="41"/>
      <c r="D138" s="73">
        <f t="shared" si="15"/>
        <v>1143091.4082960233</v>
      </c>
      <c r="E138" s="41"/>
      <c r="F138" s="41">
        <f t="shared" si="12"/>
        <v>2090802.5901382458</v>
      </c>
      <c r="G138" s="37">
        <f t="shared" si="10"/>
        <v>-947711.18184222258</v>
      </c>
      <c r="H138" s="37">
        <f t="shared" si="11"/>
        <v>243605781.27366048</v>
      </c>
      <c r="I138" s="37">
        <f t="shared" si="13"/>
        <v>199019.34818686673</v>
      </c>
      <c r="J138" s="37">
        <f t="shared" si="16"/>
        <v>-51157214.067468725</v>
      </c>
      <c r="K138" s="37">
        <v>160692.64948893784</v>
      </c>
      <c r="L138" s="62">
        <f t="shared" si="14"/>
        <v>173486834.56649703</v>
      </c>
    </row>
    <row r="139" spans="1:13" ht="14.45" hidden="1" customHeight="1" outlineLevel="1">
      <c r="A139" s="45">
        <v>130</v>
      </c>
      <c r="B139" s="52">
        <v>46082</v>
      </c>
      <c r="C139" s="41"/>
      <c r="D139" s="73">
        <f t="shared" si="15"/>
        <v>1139230.2136533305</v>
      </c>
      <c r="E139" s="41"/>
      <c r="F139" s="41">
        <f t="shared" si="12"/>
        <v>2090802.5901382458</v>
      </c>
      <c r="G139" s="37">
        <f t="shared" si="10"/>
        <v>-951572.37648491538</v>
      </c>
      <c r="H139" s="37">
        <f t="shared" si="11"/>
        <v>242654208.89717558</v>
      </c>
      <c r="I139" s="37">
        <f t="shared" si="13"/>
        <v>199830.19906183222</v>
      </c>
      <c r="J139" s="37">
        <f t="shared" si="16"/>
        <v>-50957383.868406892</v>
      </c>
      <c r="K139" s="37">
        <v>160692.64948893784</v>
      </c>
      <c r="L139" s="62">
        <f t="shared" si="14"/>
        <v>172895785.03856289</v>
      </c>
    </row>
    <row r="140" spans="1:13" ht="14.45" hidden="1" customHeight="1" outlineLevel="1">
      <c r="A140" s="45">
        <v>131</v>
      </c>
      <c r="B140" s="52">
        <v>46113</v>
      </c>
      <c r="C140" s="41"/>
      <c r="D140" s="73">
        <f t="shared" si="15"/>
        <v>1135348.9884198962</v>
      </c>
      <c r="E140" s="41"/>
      <c r="F140" s="41">
        <f t="shared" si="12"/>
        <v>2090802.5901382458</v>
      </c>
      <c r="G140" s="37">
        <f t="shared" ref="G140:G203" si="17">C140+D140-E140-F140</f>
        <v>-955453.60171834962</v>
      </c>
      <c r="H140" s="37">
        <f t="shared" ref="H140:H203" si="18">H139+G140</f>
        <v>241698755.29545724</v>
      </c>
      <c r="I140" s="37">
        <f t="shared" si="13"/>
        <v>200645.25636085341</v>
      </c>
      <c r="J140" s="37">
        <f t="shared" si="16"/>
        <v>-50756738.612046041</v>
      </c>
      <c r="K140" s="37">
        <v>160692.64948893784</v>
      </c>
      <c r="L140" s="62">
        <f t="shared" si="14"/>
        <v>172301669.34269434</v>
      </c>
    </row>
    <row r="141" spans="1:13" ht="14.45" hidden="1" customHeight="1" outlineLevel="1">
      <c r="A141" s="45">
        <v>132</v>
      </c>
      <c r="B141" s="52">
        <v>46143</v>
      </c>
      <c r="C141" s="41"/>
      <c r="D141" s="73">
        <f t="shared" si="15"/>
        <v>1131447.6286836928</v>
      </c>
      <c r="E141" s="41"/>
      <c r="F141" s="41">
        <f t="shared" si="12"/>
        <v>2090802.5901382458</v>
      </c>
      <c r="G141" s="37">
        <f t="shared" si="17"/>
        <v>-959354.96145455306</v>
      </c>
      <c r="H141" s="37">
        <f t="shared" si="18"/>
        <v>240739400.3340027</v>
      </c>
      <c r="I141" s="37">
        <f t="shared" si="13"/>
        <v>201464.54190545614</v>
      </c>
      <c r="J141" s="37">
        <f t="shared" si="16"/>
        <v>-50555274.070140585</v>
      </c>
      <c r="K141" s="37">
        <v>160692.64948893784</v>
      </c>
      <c r="L141" s="62">
        <f t="shared" si="14"/>
        <v>171704471.57263419</v>
      </c>
      <c r="M141" s="53"/>
    </row>
    <row r="142" spans="1:13" ht="14.45" hidden="1" customHeight="1" outlineLevel="1">
      <c r="A142" s="45">
        <v>133</v>
      </c>
      <c r="B142" s="52">
        <v>46174</v>
      </c>
      <c r="C142" s="41"/>
      <c r="D142" s="73">
        <f t="shared" si="15"/>
        <v>1127526.0299936312</v>
      </c>
      <c r="E142" s="41"/>
      <c r="F142" s="41">
        <f t="shared" si="12"/>
        <v>2090802.5901382458</v>
      </c>
      <c r="G142" s="37">
        <f t="shared" si="17"/>
        <v>-963276.56014461466</v>
      </c>
      <c r="H142" s="37">
        <f t="shared" si="18"/>
        <v>239776123.7738581</v>
      </c>
      <c r="I142" s="37">
        <f t="shared" si="13"/>
        <v>202288.07763036908</v>
      </c>
      <c r="J142" s="37">
        <f t="shared" si="16"/>
        <v>-50352985.992510214</v>
      </c>
      <c r="K142" s="37">
        <v>160692.64948893784</v>
      </c>
      <c r="L142" s="62">
        <f t="shared" si="14"/>
        <v>171104175.73960888</v>
      </c>
    </row>
    <row r="143" spans="1:13" ht="14.45" hidden="1" customHeight="1" outlineLevel="1">
      <c r="A143" s="45">
        <v>134</v>
      </c>
      <c r="B143" s="52">
        <v>46204</v>
      </c>
      <c r="C143" s="41"/>
      <c r="D143" s="73">
        <f t="shared" si="15"/>
        <v>1123584.0873567648</v>
      </c>
      <c r="E143" s="41"/>
      <c r="F143" s="41">
        <f t="shared" si="12"/>
        <v>2090802.5901382458</v>
      </c>
      <c r="G143" s="37">
        <f t="shared" si="17"/>
        <v>-967218.50278148102</v>
      </c>
      <c r="H143" s="37">
        <f t="shared" si="18"/>
        <v>238808905.27107662</v>
      </c>
      <c r="I143" s="37">
        <f t="shared" si="13"/>
        <v>203115.88558411101</v>
      </c>
      <c r="J143" s="37">
        <f t="shared" si="16"/>
        <v>-50149870.106926106</v>
      </c>
      <c r="K143" s="37">
        <v>160692.64948893784</v>
      </c>
      <c r="L143" s="62">
        <f t="shared" si="14"/>
        <v>170500765.77190045</v>
      </c>
    </row>
    <row r="144" spans="1:13" ht="14.45" hidden="1" customHeight="1" outlineLevel="1">
      <c r="A144" s="45">
        <v>135</v>
      </c>
      <c r="B144" s="52">
        <v>46235</v>
      </c>
      <c r="C144" s="41"/>
      <c r="D144" s="73">
        <f t="shared" si="15"/>
        <v>1119621.6952354794</v>
      </c>
      <c r="E144" s="41"/>
      <c r="F144" s="41">
        <f t="shared" si="12"/>
        <v>2090802.5901382458</v>
      </c>
      <c r="G144" s="37">
        <f t="shared" si="17"/>
        <v>-971180.89490276645</v>
      </c>
      <c r="H144" s="37">
        <f t="shared" si="18"/>
        <v>237837724.37617385</v>
      </c>
      <c r="I144" s="37">
        <f t="shared" si="13"/>
        <v>203947.98792958094</v>
      </c>
      <c r="J144" s="37">
        <f t="shared" si="16"/>
        <v>-49945922.118996523</v>
      </c>
      <c r="K144" s="37">
        <v>160692.64948893784</v>
      </c>
      <c r="L144" s="62">
        <f t="shared" si="14"/>
        <v>169894225.51441619</v>
      </c>
    </row>
    <row r="145" spans="1:13" ht="14.45" hidden="1" customHeight="1" outlineLevel="1">
      <c r="A145" s="45">
        <v>136</v>
      </c>
      <c r="B145" s="52">
        <v>46266</v>
      </c>
      <c r="C145" s="41"/>
      <c r="D145" s="73">
        <f t="shared" si="15"/>
        <v>1115638.7475446663</v>
      </c>
      <c r="E145" s="41"/>
      <c r="F145" s="41">
        <f t="shared" si="12"/>
        <v>2090802.5901382458</v>
      </c>
      <c r="G145" s="37">
        <f t="shared" si="17"/>
        <v>-975163.84259357955</v>
      </c>
      <c r="H145" s="37">
        <f t="shared" si="18"/>
        <v>236862560.53358027</v>
      </c>
      <c r="I145" s="37">
        <f t="shared" si="13"/>
        <v>204784.40694465171</v>
      </c>
      <c r="J145" s="37">
        <f t="shared" si="16"/>
        <v>-49741137.712051868</v>
      </c>
      <c r="K145" s="37">
        <v>160692.64948893784</v>
      </c>
      <c r="L145" s="62">
        <f t="shared" si="14"/>
        <v>169284538.7282562</v>
      </c>
    </row>
    <row r="146" spans="1:13" ht="14.45" hidden="1" customHeight="1" outlineLevel="1">
      <c r="A146" s="45">
        <v>137</v>
      </c>
      <c r="B146" s="52">
        <v>46296</v>
      </c>
      <c r="C146" s="41"/>
      <c r="D146" s="73">
        <f t="shared" si="15"/>
        <v>1111635.1376488823</v>
      </c>
      <c r="E146" s="41"/>
      <c r="F146" s="41">
        <f t="shared" si="12"/>
        <v>2090802.5901382458</v>
      </c>
      <c r="G146" s="37">
        <f t="shared" si="17"/>
        <v>-979167.4524893635</v>
      </c>
      <c r="H146" s="37">
        <f t="shared" si="18"/>
        <v>235883393.0810909</v>
      </c>
      <c r="I146" s="37">
        <f t="shared" si="13"/>
        <v>205625.16502276633</v>
      </c>
      <c r="J146" s="37">
        <f t="shared" si="16"/>
        <v>-49535512.5470291</v>
      </c>
      <c r="K146" s="37">
        <v>160692.64948893784</v>
      </c>
      <c r="L146" s="62">
        <f t="shared" si="14"/>
        <v>168671689.09027854</v>
      </c>
    </row>
    <row r="147" spans="1:13" ht="14.45" hidden="1" customHeight="1" outlineLevel="1">
      <c r="A147" s="45">
        <v>138</v>
      </c>
      <c r="B147" s="52">
        <v>46327</v>
      </c>
      <c r="C147" s="41"/>
      <c r="D147" s="73">
        <f t="shared" si="15"/>
        <v>1107610.7583594956</v>
      </c>
      <c r="E147" s="41"/>
      <c r="F147" s="41">
        <f t="shared" si="12"/>
        <v>2090802.5901382458</v>
      </c>
      <c r="G147" s="37">
        <f t="shared" si="17"/>
        <v>-983191.83177875029</v>
      </c>
      <c r="H147" s="37">
        <f t="shared" si="18"/>
        <v>234900201.24931213</v>
      </c>
      <c r="I147" s="37">
        <f t="shared" si="13"/>
        <v>206470.28467353756</v>
      </c>
      <c r="J147" s="37">
        <f t="shared" si="16"/>
        <v>-49329042.262355566</v>
      </c>
      <c r="K147" s="37">
        <v>160692.64948893784</v>
      </c>
      <c r="L147" s="62">
        <f t="shared" si="14"/>
        <v>168055660.19266227</v>
      </c>
    </row>
    <row r="148" spans="1:13" ht="14.45" hidden="1" customHeight="1" outlineLevel="1">
      <c r="A148" s="45">
        <v>139</v>
      </c>
      <c r="B148" s="52">
        <v>46357</v>
      </c>
      <c r="C148" s="41"/>
      <c r="D148" s="73">
        <f t="shared" si="15"/>
        <v>1103565.5019318154</v>
      </c>
      <c r="E148" s="41"/>
      <c r="F148" s="41">
        <f t="shared" si="12"/>
        <v>2090802.5901382458</v>
      </c>
      <c r="G148" s="37">
        <f t="shared" si="17"/>
        <v>-987237.08820643043</v>
      </c>
      <c r="H148" s="37">
        <f t="shared" si="18"/>
        <v>233912964.16110569</v>
      </c>
      <c r="I148" s="37">
        <f t="shared" si="13"/>
        <v>207319.78852335038</v>
      </c>
      <c r="J148" s="37">
        <f t="shared" si="16"/>
        <v>-49121722.473832212</v>
      </c>
      <c r="K148" s="37">
        <v>160692.64948893784</v>
      </c>
      <c r="L148" s="62">
        <f t="shared" si="14"/>
        <v>167436435.54246813</v>
      </c>
    </row>
    <row r="149" spans="1:13" ht="14.45" hidden="1" customHeight="1" outlineLevel="1">
      <c r="A149" s="45">
        <v>140</v>
      </c>
      <c r="B149" s="52">
        <v>46388</v>
      </c>
      <c r="C149" s="41"/>
      <c r="D149" s="73">
        <f t="shared" si="15"/>
        <v>1099499.2600622072</v>
      </c>
      <c r="E149" s="41"/>
      <c r="F149" s="41">
        <f t="shared" si="12"/>
        <v>2090802.5901382458</v>
      </c>
      <c r="G149" s="37">
        <f t="shared" si="17"/>
        <v>-991303.3300760386</v>
      </c>
      <c r="H149" s="37">
        <f t="shared" si="18"/>
        <v>232921660.83102965</v>
      </c>
      <c r="I149" s="37">
        <f t="shared" si="13"/>
        <v>208173.69931596809</v>
      </c>
      <c r="J149" s="37">
        <f t="shared" si="16"/>
        <v>-48913548.774516247</v>
      </c>
      <c r="K149" s="37">
        <v>160692.64948893784</v>
      </c>
      <c r="L149" s="62">
        <f t="shared" si="14"/>
        <v>166813998.56119698</v>
      </c>
    </row>
    <row r="150" spans="1:13" ht="14.45" hidden="1" customHeight="1" outlineLevel="1">
      <c r="A150" s="45">
        <v>141</v>
      </c>
      <c r="B150" s="52">
        <v>46419</v>
      </c>
      <c r="C150" s="41"/>
      <c r="D150" s="73">
        <f t="shared" si="15"/>
        <v>1095411.9238851934</v>
      </c>
      <c r="E150" s="41"/>
      <c r="F150" s="41">
        <f t="shared" si="12"/>
        <v>2090802.5901382458</v>
      </c>
      <c r="G150" s="37">
        <f t="shared" si="17"/>
        <v>-995390.66625305242</v>
      </c>
      <c r="H150" s="37">
        <f t="shared" si="18"/>
        <v>231926270.16477659</v>
      </c>
      <c r="I150" s="37">
        <f t="shared" si="13"/>
        <v>209032.03991314099</v>
      </c>
      <c r="J150" s="37">
        <f t="shared" si="16"/>
        <v>-48704516.734603107</v>
      </c>
      <c r="K150" s="37">
        <v>160692.64948893784</v>
      </c>
      <c r="L150" s="62">
        <f t="shared" si="14"/>
        <v>166188332.584346</v>
      </c>
    </row>
    <row r="151" spans="1:13" ht="14.45" hidden="1" customHeight="1" outlineLevel="1">
      <c r="A151" s="45">
        <v>142</v>
      </c>
      <c r="B151" s="52">
        <v>46447</v>
      </c>
      <c r="C151" s="41"/>
      <c r="D151" s="73">
        <f t="shared" si="15"/>
        <v>1091303.3839705386</v>
      </c>
      <c r="E151" s="41"/>
      <c r="F151" s="41">
        <f t="shared" si="12"/>
        <v>2090802.5901382458</v>
      </c>
      <c r="G151" s="37">
        <f t="shared" si="17"/>
        <v>-999499.20616770722</v>
      </c>
      <c r="H151" s="37">
        <f t="shared" si="18"/>
        <v>230926770.9586089</v>
      </c>
      <c r="I151" s="37">
        <f t="shared" si="13"/>
        <v>209894.8332952185</v>
      </c>
      <c r="J151" s="37">
        <f t="shared" si="16"/>
        <v>-48494621.901307888</v>
      </c>
      <c r="K151" s="37">
        <v>160692.64948893784</v>
      </c>
      <c r="L151" s="62">
        <f t="shared" si="14"/>
        <v>165559420.86096245</v>
      </c>
    </row>
    <row r="152" spans="1:13" ht="14.45" hidden="1" customHeight="1" outlineLevel="1">
      <c r="A152" s="45">
        <v>143</v>
      </c>
      <c r="B152" s="52">
        <v>46478</v>
      </c>
      <c r="C152" s="41"/>
      <c r="D152" s="73">
        <f t="shared" si="15"/>
        <v>1087173.53032032</v>
      </c>
      <c r="E152" s="41"/>
      <c r="F152" s="41">
        <f t="shared" si="12"/>
        <v>2090802.5901382458</v>
      </c>
      <c r="G152" s="37">
        <f t="shared" si="17"/>
        <v>-1003629.0598179258</v>
      </c>
      <c r="H152" s="37">
        <f t="shared" si="18"/>
        <v>229923141.89879096</v>
      </c>
      <c r="I152" s="37">
        <f t="shared" si="13"/>
        <v>210762.10256176442</v>
      </c>
      <c r="J152" s="37">
        <f t="shared" si="16"/>
        <v>-48283859.798746124</v>
      </c>
      <c r="K152" s="37">
        <v>160692.64948893784</v>
      </c>
      <c r="L152" s="62">
        <f t="shared" si="14"/>
        <v>164927246.55319524</v>
      </c>
    </row>
    <row r="153" spans="1:13" ht="14.45" hidden="1" customHeight="1" outlineLevel="1">
      <c r="A153" s="45">
        <v>144</v>
      </c>
      <c r="B153" s="52">
        <v>46508</v>
      </c>
      <c r="C153" s="41"/>
      <c r="D153" s="73">
        <f t="shared" si="15"/>
        <v>1083022.2523659819</v>
      </c>
      <c r="E153" s="41"/>
      <c r="F153" s="41">
        <f t="shared" si="12"/>
        <v>2090802.5901382458</v>
      </c>
      <c r="G153" s="37">
        <f t="shared" si="17"/>
        <v>-1007780.3377722639</v>
      </c>
      <c r="H153" s="37">
        <f t="shared" si="18"/>
        <v>228915361.56101871</v>
      </c>
      <c r="I153" s="37">
        <f t="shared" si="13"/>
        <v>211633.8709321754</v>
      </c>
      <c r="J153" s="37">
        <f t="shared" si="16"/>
        <v>-48072225.927813947</v>
      </c>
      <c r="K153" s="37">
        <v>160692.64948893784</v>
      </c>
      <c r="L153" s="62">
        <f t="shared" si="14"/>
        <v>164291792.73584408</v>
      </c>
      <c r="M153" s="53"/>
    </row>
    <row r="154" spans="1:13" ht="14.45" hidden="1" customHeight="1" outlineLevel="1">
      <c r="A154" s="45">
        <v>145</v>
      </c>
      <c r="B154" s="52">
        <v>46539</v>
      </c>
      <c r="C154" s="41"/>
      <c r="D154" s="73">
        <f t="shared" si="15"/>
        <v>1078849.438965376</v>
      </c>
      <c r="E154" s="41"/>
      <c r="F154" s="41">
        <f t="shared" si="12"/>
        <v>2090802.5901382458</v>
      </c>
      <c r="G154" s="37">
        <f t="shared" si="17"/>
        <v>-1011953.1511728698</v>
      </c>
      <c r="H154" s="37">
        <f t="shared" si="18"/>
        <v>227903408.40984583</v>
      </c>
      <c r="I154" s="37">
        <f t="shared" si="13"/>
        <v>212510.16174630265</v>
      </c>
      <c r="J154" s="37">
        <f t="shared" si="16"/>
        <v>-47859715.766067646</v>
      </c>
      <c r="K154" s="37">
        <v>160692.64948893784</v>
      </c>
      <c r="L154" s="62">
        <f t="shared" si="14"/>
        <v>163653042.39590645</v>
      </c>
    </row>
    <row r="155" spans="1:13" ht="14.45" hidden="1" customHeight="1" outlineLevel="1">
      <c r="A155" s="45">
        <v>146</v>
      </c>
      <c r="B155" s="52">
        <v>46569</v>
      </c>
      <c r="C155" s="41"/>
      <c r="D155" s="73">
        <f t="shared" si="15"/>
        <v>1074654.9783997855</v>
      </c>
      <c r="E155" s="41"/>
      <c r="F155" s="41">
        <f t="shared" si="12"/>
        <v>2090802.5901382458</v>
      </c>
      <c r="G155" s="37">
        <f t="shared" si="17"/>
        <v>-1016147.6117384604</v>
      </c>
      <c r="H155" s="37">
        <f t="shared" si="18"/>
        <v>226887260.79810736</v>
      </c>
      <c r="I155" s="37">
        <f t="shared" si="13"/>
        <v>213390.99846507667</v>
      </c>
      <c r="J155" s="37">
        <f t="shared" si="16"/>
        <v>-47646324.76760257</v>
      </c>
      <c r="K155" s="37">
        <v>160692.64948893784</v>
      </c>
      <c r="L155" s="62">
        <f t="shared" si="14"/>
        <v>163010978.43212199</v>
      </c>
    </row>
    <row r="156" spans="1:13" ht="14.45" hidden="1" customHeight="1" outlineLevel="1">
      <c r="A156" s="45">
        <v>147</v>
      </c>
      <c r="B156" s="52">
        <v>46600</v>
      </c>
      <c r="C156" s="41"/>
      <c r="D156" s="73">
        <f t="shared" si="15"/>
        <v>1070438.7583709343</v>
      </c>
      <c r="E156" s="41"/>
      <c r="F156" s="41">
        <f t="shared" si="12"/>
        <v>2090802.5901382458</v>
      </c>
      <c r="G156" s="37">
        <f t="shared" si="17"/>
        <v>-1020363.8317673116</v>
      </c>
      <c r="H156" s="37">
        <f t="shared" si="18"/>
        <v>225866896.96634004</v>
      </c>
      <c r="I156" s="37">
        <f t="shared" si="13"/>
        <v>214276.40467113542</v>
      </c>
      <c r="J156" s="37">
        <f t="shared" si="16"/>
        <v>-47432048.362931438</v>
      </c>
      <c r="K156" s="37">
        <v>160692.64948893784</v>
      </c>
      <c r="L156" s="62">
        <f t="shared" si="14"/>
        <v>162365583.65451476</v>
      </c>
    </row>
    <row r="157" spans="1:13" ht="14.45" hidden="1" customHeight="1" outlineLevel="1">
      <c r="A157" s="45">
        <v>148</v>
      </c>
      <c r="B157" s="52">
        <v>46631</v>
      </c>
      <c r="C157" s="41"/>
      <c r="D157" s="73">
        <f t="shared" si="15"/>
        <v>1066200.6659979802</v>
      </c>
      <c r="E157" s="41"/>
      <c r="F157" s="41">
        <f t="shared" si="12"/>
        <v>2090802.5901382458</v>
      </c>
      <c r="G157" s="37">
        <f t="shared" si="17"/>
        <v>-1024601.9241402657</v>
      </c>
      <c r="H157" s="37">
        <f t="shared" si="18"/>
        <v>224842295.04219976</v>
      </c>
      <c r="I157" s="37">
        <f t="shared" si="13"/>
        <v>215166.40406945578</v>
      </c>
      <c r="J157" s="37">
        <f t="shared" si="16"/>
        <v>-47216881.958861984</v>
      </c>
      <c r="K157" s="37">
        <v>160692.64948893784</v>
      </c>
      <c r="L157" s="62">
        <f t="shared" si="14"/>
        <v>161716840.78393289</v>
      </c>
    </row>
    <row r="158" spans="1:13" ht="14.45" hidden="1" customHeight="1" outlineLevel="1">
      <c r="A158" s="45">
        <v>149</v>
      </c>
      <c r="B158" s="52">
        <v>46661</v>
      </c>
      <c r="C158" s="41"/>
      <c r="D158" s="73">
        <f t="shared" si="15"/>
        <v>1061940.5878144926</v>
      </c>
      <c r="E158" s="41"/>
      <c r="F158" s="41">
        <f t="shared" si="12"/>
        <v>2090802.5901382458</v>
      </c>
      <c r="G158" s="37">
        <f t="shared" si="17"/>
        <v>-1028862.0023237532</v>
      </c>
      <c r="H158" s="37">
        <f t="shared" si="18"/>
        <v>223813433.03987601</v>
      </c>
      <c r="I158" s="37">
        <f t="shared" si="13"/>
        <v>216061.02048798816</v>
      </c>
      <c r="J158" s="37">
        <f t="shared" si="16"/>
        <v>-47000820.938373998</v>
      </c>
      <c r="K158" s="37">
        <v>160692.64948893784</v>
      </c>
      <c r="L158" s="62">
        <f t="shared" si="14"/>
        <v>161064732.45158607</v>
      </c>
    </row>
    <row r="159" spans="1:13" ht="14.45" hidden="1" customHeight="1" outlineLevel="1">
      <c r="A159" s="45">
        <v>150</v>
      </c>
      <c r="B159" s="52">
        <v>46692</v>
      </c>
      <c r="C159" s="41"/>
      <c r="D159" s="73">
        <f t="shared" si="15"/>
        <v>1057658.4097654151</v>
      </c>
      <c r="E159" s="41"/>
      <c r="F159" s="41">
        <f t="shared" si="12"/>
        <v>2090802.5901382458</v>
      </c>
      <c r="G159" s="37">
        <f t="shared" si="17"/>
        <v>-1033144.1803728307</v>
      </c>
      <c r="H159" s="37">
        <f t="shared" si="18"/>
        <v>222780288.85950318</v>
      </c>
      <c r="I159" s="37">
        <f t="shared" si="13"/>
        <v>216960.27787829444</v>
      </c>
      <c r="J159" s="37">
        <f t="shared" si="16"/>
        <v>-46783860.660495706</v>
      </c>
      <c r="K159" s="37">
        <v>160692.64948893784</v>
      </c>
      <c r="L159" s="62">
        <f t="shared" si="14"/>
        <v>160409241.19858047</v>
      </c>
    </row>
    <row r="160" spans="1:13" ht="14.45" hidden="1" customHeight="1" outlineLevel="1">
      <c r="A160" s="45">
        <v>151</v>
      </c>
      <c r="B160" s="52">
        <v>46722</v>
      </c>
      <c r="C160" s="41"/>
      <c r="D160" s="73">
        <f t="shared" si="15"/>
        <v>1053354.0172040116</v>
      </c>
      <c r="E160" s="41"/>
      <c r="F160" s="41">
        <f t="shared" si="12"/>
        <v>2090802.5901382458</v>
      </c>
      <c r="G160" s="37">
        <f t="shared" si="17"/>
        <v>-1037448.5729342343</v>
      </c>
      <c r="H160" s="37">
        <f t="shared" si="18"/>
        <v>221742840.28656894</v>
      </c>
      <c r="I160" s="37">
        <f t="shared" si="13"/>
        <v>217864.20031618918</v>
      </c>
      <c r="J160" s="37">
        <f t="shared" si="16"/>
        <v>-46565996.460179515</v>
      </c>
      <c r="K160" s="37">
        <v>160692.64948893784</v>
      </c>
      <c r="L160" s="62">
        <f t="shared" si="14"/>
        <v>159750349.47545138</v>
      </c>
    </row>
    <row r="161" spans="1:13" ht="14.45" hidden="1" customHeight="1" outlineLevel="1">
      <c r="A161" s="45">
        <v>152</v>
      </c>
      <c r="B161" s="52">
        <v>46753</v>
      </c>
      <c r="C161" s="41"/>
      <c r="D161" s="73">
        <f t="shared" si="15"/>
        <v>1049027.2948887972</v>
      </c>
      <c r="E161" s="41"/>
      <c r="F161" s="41">
        <f t="shared" si="12"/>
        <v>2090802.5901382458</v>
      </c>
      <c r="G161" s="37">
        <f t="shared" si="17"/>
        <v>-1041775.2952494486</v>
      </c>
      <c r="H161" s="37">
        <f t="shared" si="18"/>
        <v>220701064.99131948</v>
      </c>
      <c r="I161" s="37">
        <f t="shared" si="13"/>
        <v>218772.81200238419</v>
      </c>
      <c r="J161" s="37">
        <f t="shared" si="16"/>
        <v>-46347223.648177132</v>
      </c>
      <c r="K161" s="37">
        <v>160692.64948893784</v>
      </c>
      <c r="L161" s="62">
        <f t="shared" si="14"/>
        <v>159088039.64169326</v>
      </c>
    </row>
    <row r="162" spans="1:13" ht="14.45" hidden="1" customHeight="1" outlineLevel="1">
      <c r="A162" s="45">
        <v>153</v>
      </c>
      <c r="B162" s="52">
        <v>46784</v>
      </c>
      <c r="C162" s="41"/>
      <c r="D162" s="73">
        <f t="shared" si="15"/>
        <v>1044678.1269804523</v>
      </c>
      <c r="E162" s="41"/>
      <c r="F162" s="41">
        <f t="shared" si="12"/>
        <v>2090802.5901382458</v>
      </c>
      <c r="G162" s="37">
        <f t="shared" si="17"/>
        <v>-1046124.4631577935</v>
      </c>
      <c r="H162" s="37">
        <f t="shared" si="18"/>
        <v>219654940.52816167</v>
      </c>
      <c r="I162" s="37">
        <f t="shared" si="13"/>
        <v>219686.13726313662</v>
      </c>
      <c r="J162" s="37">
        <f t="shared" si="16"/>
        <v>-46127537.510913998</v>
      </c>
      <c r="K162" s="37">
        <v>160692.64948893784</v>
      </c>
      <c r="L162" s="62">
        <f t="shared" si="14"/>
        <v>158422293.96528754</v>
      </c>
    </row>
    <row r="163" spans="1:13" ht="14.45" hidden="1" customHeight="1" outlineLevel="1">
      <c r="A163" s="45">
        <v>154</v>
      </c>
      <c r="B163" s="52">
        <v>46813</v>
      </c>
      <c r="C163" s="41"/>
      <c r="D163" s="73">
        <f t="shared" si="15"/>
        <v>1040306.3970387214</v>
      </c>
      <c r="E163" s="41"/>
      <c r="F163" s="41">
        <f t="shared" ref="F163:F226" si="19">$D$3</f>
        <v>2090802.5901382458</v>
      </c>
      <c r="G163" s="37">
        <f t="shared" si="17"/>
        <v>-1050496.1930995244</v>
      </c>
      <c r="H163" s="37">
        <f t="shared" si="18"/>
        <v>218604444.33506215</v>
      </c>
      <c r="I163" s="37">
        <f t="shared" si="13"/>
        <v>220604.2005509001</v>
      </c>
      <c r="J163" s="37">
        <f t="shared" si="16"/>
        <v>-45906933.310363099</v>
      </c>
      <c r="K163" s="37">
        <v>160692.64948893784</v>
      </c>
      <c r="L163" s="62">
        <f t="shared" si="14"/>
        <v>157753094.62222785</v>
      </c>
    </row>
    <row r="164" spans="1:13" ht="14.45" hidden="1" customHeight="1" outlineLevel="1">
      <c r="A164" s="45">
        <v>155</v>
      </c>
      <c r="B164" s="52">
        <v>46844</v>
      </c>
      <c r="C164" s="41"/>
      <c r="D164" s="73">
        <f t="shared" si="15"/>
        <v>1035911.9880192961</v>
      </c>
      <c r="E164" s="41"/>
      <c r="F164" s="41">
        <f t="shared" si="19"/>
        <v>2090802.5901382458</v>
      </c>
      <c r="G164" s="37">
        <f t="shared" si="17"/>
        <v>-1054890.6021189499</v>
      </c>
      <c r="H164" s="37">
        <f t="shared" si="18"/>
        <v>217549553.73294321</v>
      </c>
      <c r="I164" s="37">
        <f t="shared" si="13"/>
        <v>221527.02644497948</v>
      </c>
      <c r="J164" s="37">
        <f t="shared" si="16"/>
        <v>-45685406.28391812</v>
      </c>
      <c r="K164" s="37">
        <v>160692.64948893784</v>
      </c>
      <c r="L164" s="62">
        <f t="shared" si="14"/>
        <v>157080423.69604281</v>
      </c>
    </row>
    <row r="165" spans="1:13" ht="14.45" hidden="1" customHeight="1" outlineLevel="1">
      <c r="A165" s="45">
        <v>156</v>
      </c>
      <c r="B165" s="52">
        <v>46874</v>
      </c>
      <c r="C165" s="41"/>
      <c r="D165" s="73">
        <f t="shared" si="15"/>
        <v>1031494.782270681</v>
      </c>
      <c r="E165" s="41"/>
      <c r="F165" s="41">
        <f t="shared" si="19"/>
        <v>2090802.5901382458</v>
      </c>
      <c r="G165" s="37">
        <f t="shared" si="17"/>
        <v>-1059307.8078675647</v>
      </c>
      <c r="H165" s="37">
        <f t="shared" si="18"/>
        <v>216490245.92507565</v>
      </c>
      <c r="I165" s="37">
        <f t="shared" si="13"/>
        <v>222454.63965218858</v>
      </c>
      <c r="J165" s="37">
        <f t="shared" si="16"/>
        <v>-45462951.644265935</v>
      </c>
      <c r="K165" s="37">
        <v>160692.64948893784</v>
      </c>
      <c r="L165" s="62">
        <f t="shared" si="14"/>
        <v>156404263.17731637</v>
      </c>
      <c r="M165" s="53"/>
    </row>
    <row r="166" spans="1:13" ht="14.45" hidden="1" customHeight="1" outlineLevel="1">
      <c r="A166" s="45">
        <v>157</v>
      </c>
      <c r="B166" s="52">
        <v>46905</v>
      </c>
      <c r="C166" s="41"/>
      <c r="D166" s="73">
        <f t="shared" si="15"/>
        <v>1027054.6615310441</v>
      </c>
      <c r="E166" s="41"/>
      <c r="F166" s="41">
        <f t="shared" si="19"/>
        <v>2090802.5901382458</v>
      </c>
      <c r="G166" s="37">
        <f t="shared" si="17"/>
        <v>-1063747.9286072017</v>
      </c>
      <c r="H166" s="37">
        <f t="shared" si="18"/>
        <v>215426497.99646845</v>
      </c>
      <c r="I166" s="37">
        <f t="shared" si="13"/>
        <v>223387.06500751234</v>
      </c>
      <c r="J166" s="37">
        <f t="shared" si="16"/>
        <v>-45239564.57925842</v>
      </c>
      <c r="K166" s="37">
        <v>160692.64948893784</v>
      </c>
      <c r="L166" s="62">
        <f t="shared" si="14"/>
        <v>155724594.96320561</v>
      </c>
    </row>
    <row r="167" spans="1:13" ht="14.45" hidden="1" customHeight="1" outlineLevel="1">
      <c r="A167" s="45">
        <v>158</v>
      </c>
      <c r="B167" s="52">
        <v>46935</v>
      </c>
      <c r="C167" s="41"/>
      <c r="D167" s="73">
        <f t="shared" si="15"/>
        <v>1022591.5069250501</v>
      </c>
      <c r="E167" s="41"/>
      <c r="F167" s="41">
        <f t="shared" si="19"/>
        <v>2090802.5901382458</v>
      </c>
      <c r="G167" s="37">
        <f t="shared" si="17"/>
        <v>-1068211.0832131957</v>
      </c>
      <c r="H167" s="37">
        <f t="shared" si="18"/>
        <v>214358286.91325524</v>
      </c>
      <c r="I167" s="37">
        <f t="shared" si="13"/>
        <v>224324.3274747711</v>
      </c>
      <c r="J167" s="37">
        <f t="shared" si="16"/>
        <v>-45015240.251783647</v>
      </c>
      <c r="K167" s="37">
        <v>160692.64948893784</v>
      </c>
      <c r="L167" s="62">
        <f t="shared" si="14"/>
        <v>155041400.85695612</v>
      </c>
    </row>
    <row r="168" spans="1:13" ht="14.45" hidden="1" customHeight="1" outlineLevel="1">
      <c r="A168" s="45">
        <v>159</v>
      </c>
      <c r="B168" s="52">
        <v>46966</v>
      </c>
      <c r="C168" s="41"/>
      <c r="D168" s="73">
        <f t="shared" si="15"/>
        <v>1018105.1989606784</v>
      </c>
      <c r="E168" s="41"/>
      <c r="F168" s="41">
        <f t="shared" si="19"/>
        <v>2090802.5901382458</v>
      </c>
      <c r="G168" s="37">
        <f t="shared" si="17"/>
        <v>-1072697.3911775674</v>
      </c>
      <c r="H168" s="37">
        <f t="shared" si="18"/>
        <v>213285589.52207768</v>
      </c>
      <c r="I168" s="37">
        <f t="shared" si="13"/>
        <v>225266.45214728915</v>
      </c>
      <c r="J168" s="37">
        <f t="shared" si="16"/>
        <v>-44789973.799636357</v>
      </c>
      <c r="K168" s="37">
        <v>160692.64948893784</v>
      </c>
      <c r="L168" s="62">
        <f t="shared" si="14"/>
        <v>154354662.56741479</v>
      </c>
    </row>
    <row r="169" spans="1:13" ht="14.45" hidden="1" customHeight="1" outlineLevel="1">
      <c r="A169" s="45">
        <v>160</v>
      </c>
      <c r="B169" s="52">
        <v>46997</v>
      </c>
      <c r="C169" s="41"/>
      <c r="D169" s="73">
        <f t="shared" si="15"/>
        <v>1013595.6175260236</v>
      </c>
      <c r="E169" s="41"/>
      <c r="F169" s="41">
        <f t="shared" si="19"/>
        <v>2090802.5901382458</v>
      </c>
      <c r="G169" s="37">
        <f t="shared" si="17"/>
        <v>-1077206.9726122222</v>
      </c>
      <c r="H169" s="37">
        <f t="shared" si="18"/>
        <v>212208382.54946545</v>
      </c>
      <c r="I169" s="37">
        <f t="shared" si="13"/>
        <v>226213.46424856666</v>
      </c>
      <c r="J169" s="37">
        <f t="shared" si="16"/>
        <v>-44563760.335387789</v>
      </c>
      <c r="K169" s="37">
        <v>160692.64948893784</v>
      </c>
      <c r="L169" s="62">
        <f t="shared" si="14"/>
        <v>153664361.70854008</v>
      </c>
    </row>
    <row r="170" spans="1:13" ht="14.45" hidden="1" customHeight="1" outlineLevel="1">
      <c r="A170" s="45">
        <v>161</v>
      </c>
      <c r="B170" s="52">
        <v>47027</v>
      </c>
      <c r="C170" s="41"/>
      <c r="D170" s="73">
        <f t="shared" si="15"/>
        <v>1009062.6418860798</v>
      </c>
      <c r="E170" s="41"/>
      <c r="F170" s="41">
        <f t="shared" si="19"/>
        <v>2090802.5901382458</v>
      </c>
      <c r="G170" s="37">
        <f t="shared" si="17"/>
        <v>-1081739.9482521662</v>
      </c>
      <c r="H170" s="37">
        <f t="shared" si="18"/>
        <v>211126642.60121328</v>
      </c>
      <c r="I170" s="37">
        <f t="shared" si="13"/>
        <v>227165.38913295488</v>
      </c>
      <c r="J170" s="37">
        <f t="shared" si="16"/>
        <v>-44336594.946254835</v>
      </c>
      <c r="K170" s="37">
        <v>160692.64948893784</v>
      </c>
      <c r="L170" s="62">
        <f t="shared" si="14"/>
        <v>152970479.79890981</v>
      </c>
    </row>
    <row r="171" spans="1:13" ht="14.45" hidden="1" customHeight="1" outlineLevel="1">
      <c r="A171" s="45">
        <v>162</v>
      </c>
      <c r="B171" s="52">
        <v>47058</v>
      </c>
      <c r="C171" s="41"/>
      <c r="D171" s="73">
        <f t="shared" si="15"/>
        <v>1004506.1506795076</v>
      </c>
      <c r="E171" s="41"/>
      <c r="F171" s="41">
        <f t="shared" si="19"/>
        <v>2090802.5901382458</v>
      </c>
      <c r="G171" s="37">
        <f t="shared" si="17"/>
        <v>-1086296.4394587381</v>
      </c>
      <c r="H171" s="37">
        <f t="shared" si="18"/>
        <v>210040346.16175455</v>
      </c>
      <c r="I171" s="37">
        <f t="shared" si="13"/>
        <v>228122.25228633499</v>
      </c>
      <c r="J171" s="37">
        <f t="shared" si="16"/>
        <v>-44108472.693968497</v>
      </c>
      <c r="K171" s="37">
        <v>160692.64948893784</v>
      </c>
      <c r="L171" s="62">
        <f t="shared" si="14"/>
        <v>152272998.26122636</v>
      </c>
    </row>
    <row r="172" spans="1:13" ht="14.45" hidden="1" customHeight="1" outlineLevel="1">
      <c r="A172" s="45">
        <v>163</v>
      </c>
      <c r="B172" s="52">
        <v>47088</v>
      </c>
      <c r="C172" s="41"/>
      <c r="D172" s="73">
        <f t="shared" si="15"/>
        <v>999926.02191538631</v>
      </c>
      <c r="E172" s="41"/>
      <c r="F172" s="41">
        <f t="shared" si="19"/>
        <v>2090802.5901382458</v>
      </c>
      <c r="G172" s="37">
        <f t="shared" si="17"/>
        <v>-1090876.5682228594</v>
      </c>
      <c r="H172" s="37">
        <f t="shared" si="18"/>
        <v>208949469.5935317</v>
      </c>
      <c r="I172" s="37">
        <f t="shared" si="13"/>
        <v>229084.07932680048</v>
      </c>
      <c r="J172" s="37">
        <f t="shared" si="16"/>
        <v>-43879388.614641696</v>
      </c>
      <c r="K172" s="37">
        <v>160692.64948893784</v>
      </c>
      <c r="L172" s="62">
        <f t="shared" si="14"/>
        <v>151571898.42181924</v>
      </c>
    </row>
    <row r="173" spans="1:13" ht="14.45" hidden="1" customHeight="1" outlineLevel="1">
      <c r="A173" s="45">
        <v>164</v>
      </c>
      <c r="B173" s="52">
        <v>47119</v>
      </c>
      <c r="C173" s="41"/>
      <c r="D173" s="73">
        <f t="shared" si="15"/>
        <v>995322.13296994625</v>
      </c>
      <c r="E173" s="41"/>
      <c r="F173" s="41">
        <f t="shared" si="19"/>
        <v>2090802.5901382458</v>
      </c>
      <c r="G173" s="37">
        <f t="shared" si="17"/>
        <v>-1095480.4571682997</v>
      </c>
      <c r="H173" s="37">
        <f t="shared" si="18"/>
        <v>207853989.13636339</v>
      </c>
      <c r="I173" s="37">
        <f t="shared" si="13"/>
        <v>230050.89600534292</v>
      </c>
      <c r="J173" s="37">
        <f t="shared" si="16"/>
        <v>-43649337.718636356</v>
      </c>
      <c r="K173" s="37">
        <v>160692.64948893784</v>
      </c>
      <c r="L173" s="62">
        <f t="shared" si="14"/>
        <v>150867161.51014522</v>
      </c>
    </row>
    <row r="174" spans="1:13" ht="14.45" hidden="1" customHeight="1" outlineLevel="1">
      <c r="A174" s="45">
        <v>165</v>
      </c>
      <c r="B174" s="52">
        <v>47150</v>
      </c>
      <c r="C174" s="41"/>
      <c r="D174" s="73">
        <f t="shared" si="15"/>
        <v>990694.36058328685</v>
      </c>
      <c r="E174" s="41"/>
      <c r="F174" s="41">
        <f t="shared" si="19"/>
        <v>2090802.5901382458</v>
      </c>
      <c r="G174" s="37">
        <f t="shared" si="17"/>
        <v>-1100108.2295549591</v>
      </c>
      <c r="H174" s="37">
        <f t="shared" si="18"/>
        <v>206753880.90680844</v>
      </c>
      <c r="I174" s="37">
        <f t="shared" si="13"/>
        <v>231022.72820654142</v>
      </c>
      <c r="J174" s="37">
        <f t="shared" si="16"/>
        <v>-43418314.990429811</v>
      </c>
      <c r="K174" s="37">
        <v>160692.64948893784</v>
      </c>
      <c r="L174" s="62">
        <f t="shared" si="14"/>
        <v>150158768.65828574</v>
      </c>
    </row>
    <row r="175" spans="1:13" ht="14.45" hidden="1" customHeight="1" outlineLevel="1">
      <c r="A175" s="45">
        <v>166</v>
      </c>
      <c r="B175" s="52">
        <v>47178</v>
      </c>
      <c r="C175" s="41"/>
      <c r="D175" s="73">
        <f t="shared" si="15"/>
        <v>986042.58085607621</v>
      </c>
      <c r="E175" s="41"/>
      <c r="F175" s="41">
        <f t="shared" si="19"/>
        <v>2090802.5901382458</v>
      </c>
      <c r="G175" s="37">
        <f t="shared" si="17"/>
        <v>-1104760.0092821696</v>
      </c>
      <c r="H175" s="37">
        <f t="shared" si="18"/>
        <v>205649120.89752626</v>
      </c>
      <c r="I175" s="37">
        <f t="shared" si="13"/>
        <v>231999.60194925562</v>
      </c>
      <c r="J175" s="37">
        <f t="shared" si="16"/>
        <v>-43186315.388480559</v>
      </c>
      <c r="K175" s="37">
        <v>160692.64948893784</v>
      </c>
      <c r="L175" s="62">
        <f t="shared" si="14"/>
        <v>149446700.90044177</v>
      </c>
    </row>
    <row r="176" spans="1:13" ht="14.45" hidden="1" customHeight="1" outlineLevel="1">
      <c r="A176" s="45">
        <v>167</v>
      </c>
      <c r="B176" s="52">
        <v>47209</v>
      </c>
      <c r="C176" s="41"/>
      <c r="D176" s="73">
        <f t="shared" si="15"/>
        <v>981366.66924623412</v>
      </c>
      <c r="E176" s="41"/>
      <c r="F176" s="41">
        <f t="shared" si="19"/>
        <v>2090802.5901382458</v>
      </c>
      <c r="G176" s="37">
        <f t="shared" si="17"/>
        <v>-1109435.9208920118</v>
      </c>
      <c r="H176" s="37">
        <f t="shared" si="18"/>
        <v>204539684.97663426</v>
      </c>
      <c r="I176" s="37">
        <f t="shared" ref="I176:I239" si="20">-G176*0.21</f>
        <v>232981.54338732248</v>
      </c>
      <c r="J176" s="37">
        <f t="shared" si="16"/>
        <v>-42953333.845093235</v>
      </c>
      <c r="K176" s="37">
        <v>160692.64948893784</v>
      </c>
      <c r="L176" s="62">
        <f t="shared" ref="L176:L239" si="21">K176+C176+D176+I176-E176-F176+L175</f>
        <v>148730939.17242602</v>
      </c>
    </row>
    <row r="177" spans="1:13" ht="14.45" hidden="1" customHeight="1" outlineLevel="1">
      <c r="A177" s="45">
        <v>168</v>
      </c>
      <c r="B177" s="52">
        <v>47239</v>
      </c>
      <c r="C177" s="41"/>
      <c r="D177" s="73">
        <f t="shared" si="15"/>
        <v>976666.50056559744</v>
      </c>
      <c r="E177" s="41"/>
      <c r="F177" s="41">
        <f t="shared" si="19"/>
        <v>2090802.5901382458</v>
      </c>
      <c r="G177" s="37">
        <f t="shared" si="17"/>
        <v>-1114136.0895726485</v>
      </c>
      <c r="H177" s="37">
        <f t="shared" si="18"/>
        <v>203425548.88706163</v>
      </c>
      <c r="I177" s="37">
        <f t="shared" si="20"/>
        <v>233968.57881025618</v>
      </c>
      <c r="J177" s="37">
        <f t="shared" si="16"/>
        <v>-42719365.266282976</v>
      </c>
      <c r="K177" s="37">
        <v>160692.64948893784</v>
      </c>
      <c r="L177" s="62">
        <f t="shared" si="21"/>
        <v>148011464.31115255</v>
      </c>
      <c r="M177" s="53"/>
    </row>
    <row r="178" spans="1:13" ht="14.45" hidden="1" customHeight="1" outlineLevel="1">
      <c r="A178" s="45">
        <v>169</v>
      </c>
      <c r="B178" s="52">
        <v>47270</v>
      </c>
      <c r="C178" s="41"/>
      <c r="D178" s="73">
        <f t="shared" si="15"/>
        <v>971941.9489765683</v>
      </c>
      <c r="E178" s="41"/>
      <c r="F178" s="41">
        <f t="shared" si="19"/>
        <v>2090802.5901382458</v>
      </c>
      <c r="G178" s="37">
        <f t="shared" si="17"/>
        <v>-1118860.6411616774</v>
      </c>
      <c r="H178" s="37">
        <f t="shared" si="18"/>
        <v>202306688.24589995</v>
      </c>
      <c r="I178" s="37">
        <f t="shared" si="20"/>
        <v>234960.73464395225</v>
      </c>
      <c r="J178" s="37">
        <f t="shared" si="16"/>
        <v>-42484404.531639025</v>
      </c>
      <c r="K178" s="37">
        <v>160692.64948893784</v>
      </c>
      <c r="L178" s="62">
        <f t="shared" si="21"/>
        <v>147288257.05412376</v>
      </c>
    </row>
    <row r="179" spans="1:13" ht="14.45" hidden="1" customHeight="1" outlineLevel="1">
      <c r="A179" s="45">
        <v>170</v>
      </c>
      <c r="B179" s="52">
        <v>47300</v>
      </c>
      <c r="C179" s="41"/>
      <c r="D179" s="73">
        <f t="shared" si="15"/>
        <v>967192.88798874593</v>
      </c>
      <c r="E179" s="41"/>
      <c r="F179" s="41">
        <f t="shared" si="19"/>
        <v>2090802.5901382458</v>
      </c>
      <c r="G179" s="37">
        <f t="shared" si="17"/>
        <v>-1123609.7021494999</v>
      </c>
      <c r="H179" s="37">
        <f t="shared" si="18"/>
        <v>201183078.54375044</v>
      </c>
      <c r="I179" s="37">
        <f t="shared" si="20"/>
        <v>235958.03745139498</v>
      </c>
      <c r="J179" s="37">
        <f t="shared" si="16"/>
        <v>-42248446.494187631</v>
      </c>
      <c r="K179" s="37">
        <v>160692.64948893784</v>
      </c>
      <c r="L179" s="62">
        <f t="shared" si="21"/>
        <v>146561298.03891459</v>
      </c>
    </row>
    <row r="180" spans="1:13" ht="14.45" hidden="1" customHeight="1" outlineLevel="1">
      <c r="A180" s="45">
        <v>171</v>
      </c>
      <c r="B180" s="52">
        <v>47331</v>
      </c>
      <c r="C180" s="41"/>
      <c r="D180" s="73">
        <f t="shared" si="15"/>
        <v>962419.19045553904</v>
      </c>
      <c r="E180" s="41"/>
      <c r="F180" s="41">
        <f t="shared" si="19"/>
        <v>2090802.5901382458</v>
      </c>
      <c r="G180" s="37">
        <f t="shared" si="17"/>
        <v>-1128383.3996827067</v>
      </c>
      <c r="H180" s="37">
        <f t="shared" si="18"/>
        <v>200054695.14406773</v>
      </c>
      <c r="I180" s="37">
        <f t="shared" si="20"/>
        <v>236960.51393336841</v>
      </c>
      <c r="J180" s="37">
        <f t="shared" si="16"/>
        <v>-42011485.980254263</v>
      </c>
      <c r="K180" s="37">
        <v>160692.64948893784</v>
      </c>
      <c r="L180" s="62">
        <f t="shared" si="21"/>
        <v>145830567.80265418</v>
      </c>
    </row>
    <row r="181" spans="1:13" ht="14.45" hidden="1" customHeight="1" outlineLevel="1">
      <c r="A181" s="45">
        <v>172</v>
      </c>
      <c r="B181" s="52">
        <v>47362</v>
      </c>
      <c r="C181" s="41"/>
      <c r="D181" s="73">
        <f t="shared" si="15"/>
        <v>957620.72857076232</v>
      </c>
      <c r="E181" s="41"/>
      <c r="F181" s="41">
        <f t="shared" si="19"/>
        <v>2090802.5901382458</v>
      </c>
      <c r="G181" s="37">
        <f t="shared" si="17"/>
        <v>-1133181.8615674835</v>
      </c>
      <c r="H181" s="37">
        <f t="shared" si="18"/>
        <v>198921513.28250024</v>
      </c>
      <c r="I181" s="37">
        <f t="shared" si="20"/>
        <v>237968.19092917154</v>
      </c>
      <c r="J181" s="37">
        <f t="shared" si="16"/>
        <v>-41773517.789325088</v>
      </c>
      <c r="K181" s="37">
        <v>160692.64948893784</v>
      </c>
      <c r="L181" s="62">
        <f t="shared" si="21"/>
        <v>145096046.78150481</v>
      </c>
    </row>
    <row r="182" spans="1:13" ht="14.45" hidden="1" customHeight="1" outlineLevel="1">
      <c r="A182" s="45">
        <v>173</v>
      </c>
      <c r="B182" s="52">
        <v>47392</v>
      </c>
      <c r="C182" s="41"/>
      <c r="D182" s="73">
        <f t="shared" si="15"/>
        <v>952797.37386521476</v>
      </c>
      <c r="E182" s="41"/>
      <c r="F182" s="41">
        <f t="shared" si="19"/>
        <v>2090802.5901382458</v>
      </c>
      <c r="G182" s="37">
        <f t="shared" si="17"/>
        <v>-1138005.2162730312</v>
      </c>
      <c r="H182" s="37">
        <f t="shared" si="18"/>
        <v>197783508.0662272</v>
      </c>
      <c r="I182" s="37">
        <f t="shared" si="20"/>
        <v>238981.09541733653</v>
      </c>
      <c r="J182" s="37">
        <f t="shared" si="16"/>
        <v>-41534536.693907753</v>
      </c>
      <c r="K182" s="37">
        <v>160692.64948893784</v>
      </c>
      <c r="L182" s="62">
        <f t="shared" si="21"/>
        <v>144357715.31013805</v>
      </c>
    </row>
    <row r="183" spans="1:13" ht="14.45" hidden="1" customHeight="1" outlineLevel="1">
      <c r="A183" s="45">
        <v>174</v>
      </c>
      <c r="B183" s="52">
        <v>47423</v>
      </c>
      <c r="C183" s="41"/>
      <c r="D183" s="73">
        <f t="shared" si="15"/>
        <v>947948.99720323971</v>
      </c>
      <c r="E183" s="41"/>
      <c r="F183" s="41">
        <f t="shared" si="19"/>
        <v>2090802.5901382458</v>
      </c>
      <c r="G183" s="37">
        <f t="shared" si="17"/>
        <v>-1142853.5929350061</v>
      </c>
      <c r="H183" s="37">
        <f t="shared" si="18"/>
        <v>196640654.4732922</v>
      </c>
      <c r="I183" s="37">
        <f t="shared" si="20"/>
        <v>239999.25451635127</v>
      </c>
      <c r="J183" s="37">
        <f t="shared" si="16"/>
        <v>-41294537.439391404</v>
      </c>
      <c r="K183" s="37">
        <v>160692.64948893784</v>
      </c>
      <c r="L183" s="62">
        <f t="shared" si="21"/>
        <v>143615553.62120834</v>
      </c>
    </row>
    <row r="184" spans="1:13" ht="14.45" hidden="1" customHeight="1" outlineLevel="1">
      <c r="A184" s="45">
        <v>175</v>
      </c>
      <c r="B184" s="52">
        <v>47453</v>
      </c>
      <c r="C184" s="41"/>
      <c r="D184" s="73">
        <f t="shared" si="15"/>
        <v>943075.46877926798</v>
      </c>
      <c r="E184" s="41"/>
      <c r="F184" s="41">
        <f t="shared" si="19"/>
        <v>2090802.5901382458</v>
      </c>
      <c r="G184" s="37">
        <f t="shared" si="17"/>
        <v>-1147727.1213589779</v>
      </c>
      <c r="H184" s="37">
        <f t="shared" si="18"/>
        <v>195492927.35193321</v>
      </c>
      <c r="I184" s="37">
        <f t="shared" si="20"/>
        <v>241022.69548538534</v>
      </c>
      <c r="J184" s="37">
        <f t="shared" si="16"/>
        <v>-41053514.743906021</v>
      </c>
      <c r="K184" s="37">
        <v>160692.64948893784</v>
      </c>
      <c r="L184" s="62">
        <f t="shared" si="21"/>
        <v>142869541.84482369</v>
      </c>
    </row>
    <row r="185" spans="1:13" ht="14.45" hidden="1" customHeight="1" outlineLevel="1">
      <c r="A185" s="45">
        <v>176</v>
      </c>
      <c r="B185" s="52">
        <v>47484</v>
      </c>
      <c r="C185" s="41"/>
      <c r="D185" s="73">
        <f t="shared" si="15"/>
        <v>938176.65811434214</v>
      </c>
      <c r="E185" s="41"/>
      <c r="F185" s="41">
        <f t="shared" si="19"/>
        <v>2090802.5901382458</v>
      </c>
      <c r="G185" s="37">
        <f t="shared" si="17"/>
        <v>-1152625.9320239038</v>
      </c>
      <c r="H185" s="37">
        <f t="shared" si="18"/>
        <v>194340301.4199093</v>
      </c>
      <c r="I185" s="37">
        <f t="shared" si="20"/>
        <v>242051.44572501979</v>
      </c>
      <c r="J185" s="37">
        <f t="shared" si="16"/>
        <v>-40811463.298181005</v>
      </c>
      <c r="K185" s="37">
        <v>160692.64948893784</v>
      </c>
      <c r="L185" s="62">
        <f t="shared" si="21"/>
        <v>142119660.00801376</v>
      </c>
    </row>
    <row r="186" spans="1:13" ht="14.45" hidden="1" customHeight="1" outlineLevel="1">
      <c r="A186" s="45">
        <v>177</v>
      </c>
      <c r="B186" s="52">
        <v>47515</v>
      </c>
      <c r="C186" s="41"/>
      <c r="D186" s="73">
        <f t="shared" si="15"/>
        <v>933252.43405262358</v>
      </c>
      <c r="E186" s="41"/>
      <c r="F186" s="41">
        <f t="shared" si="19"/>
        <v>2090802.5901382458</v>
      </c>
      <c r="G186" s="37">
        <f t="shared" si="17"/>
        <v>-1157550.1560856223</v>
      </c>
      <c r="H186" s="37">
        <f t="shared" si="18"/>
        <v>193182751.26382369</v>
      </c>
      <c r="I186" s="37">
        <f t="shared" si="20"/>
        <v>243085.53277798067</v>
      </c>
      <c r="J186" s="37">
        <f t="shared" si="16"/>
        <v>-40568377.765403025</v>
      </c>
      <c r="K186" s="37">
        <v>160692.64948893784</v>
      </c>
      <c r="L186" s="62">
        <f t="shared" si="21"/>
        <v>141365888.03419507</v>
      </c>
    </row>
    <row r="187" spans="1:13" ht="14.45" hidden="1" customHeight="1" outlineLevel="1">
      <c r="A187" s="45">
        <v>178</v>
      </c>
      <c r="B187" s="52">
        <v>47543</v>
      </c>
      <c r="C187" s="41"/>
      <c r="D187" s="73">
        <f t="shared" si="15"/>
        <v>928302.66475788085</v>
      </c>
      <c r="E187" s="41"/>
      <c r="F187" s="41">
        <f t="shared" si="19"/>
        <v>2090802.5901382458</v>
      </c>
      <c r="G187" s="37">
        <f t="shared" si="17"/>
        <v>-1162499.925380365</v>
      </c>
      <c r="H187" s="37">
        <f t="shared" si="18"/>
        <v>192020251.33844331</v>
      </c>
      <c r="I187" s="37">
        <f t="shared" si="20"/>
        <v>244124.98432987664</v>
      </c>
      <c r="J187" s="37">
        <f t="shared" si="16"/>
        <v>-40324252.781073146</v>
      </c>
      <c r="K187" s="37">
        <v>160692.64948893784</v>
      </c>
      <c r="L187" s="62">
        <f t="shared" si="21"/>
        <v>140608205.74263352</v>
      </c>
    </row>
    <row r="188" spans="1:13" ht="14.45" hidden="1" customHeight="1" outlineLevel="1">
      <c r="A188" s="45">
        <v>179</v>
      </c>
      <c r="B188" s="52">
        <v>47574</v>
      </c>
      <c r="C188" s="41"/>
      <c r="D188" s="73">
        <f t="shared" si="15"/>
        <v>923327.21770996007</v>
      </c>
      <c r="E188" s="41"/>
      <c r="F188" s="41">
        <f t="shared" si="19"/>
        <v>2090802.5901382458</v>
      </c>
      <c r="G188" s="37">
        <f t="shared" si="17"/>
        <v>-1167475.3724282859</v>
      </c>
      <c r="H188" s="37">
        <f t="shared" si="18"/>
        <v>190852775.96601501</v>
      </c>
      <c r="I188" s="37">
        <f t="shared" si="20"/>
        <v>245169.82820994002</v>
      </c>
      <c r="J188" s="37">
        <f t="shared" si="16"/>
        <v>-40079082.952863209</v>
      </c>
      <c r="K188" s="37">
        <v>160692.64948893784</v>
      </c>
      <c r="L188" s="62">
        <f t="shared" si="21"/>
        <v>139846592.84790412</v>
      </c>
    </row>
    <row r="189" spans="1:13" ht="14.45" hidden="1" customHeight="1" outlineLevel="1">
      <c r="A189" s="45">
        <v>180</v>
      </c>
      <c r="B189" s="52">
        <v>47604</v>
      </c>
      <c r="C189" s="41"/>
      <c r="D189" s="73">
        <f t="shared" si="15"/>
        <v>918325.95970123692</v>
      </c>
      <c r="E189" s="41"/>
      <c r="F189" s="41">
        <f t="shared" si="19"/>
        <v>2090802.5901382458</v>
      </c>
      <c r="G189" s="37">
        <f t="shared" si="17"/>
        <v>-1172476.630437009</v>
      </c>
      <c r="H189" s="37">
        <f t="shared" si="18"/>
        <v>189680299.33557799</v>
      </c>
      <c r="I189" s="37">
        <f t="shared" si="20"/>
        <v>246220.09239177188</v>
      </c>
      <c r="J189" s="37">
        <f t="shared" si="16"/>
        <v>-39832862.860471435</v>
      </c>
      <c r="K189" s="37">
        <v>160692.64948893784</v>
      </c>
      <c r="L189" s="62">
        <f t="shared" si="21"/>
        <v>139081028.95934781</v>
      </c>
      <c r="M189" s="53"/>
    </row>
    <row r="190" spans="1:13" ht="14.45" hidden="1" customHeight="1" outlineLevel="1">
      <c r="A190" s="45">
        <v>181</v>
      </c>
      <c r="B190" s="52">
        <v>47635</v>
      </c>
      <c r="C190" s="41"/>
      <c r="D190" s="73">
        <f t="shared" si="15"/>
        <v>913298.75683305052</v>
      </c>
      <c r="E190" s="41"/>
      <c r="F190" s="41">
        <f t="shared" si="19"/>
        <v>2090802.5901382458</v>
      </c>
      <c r="G190" s="37">
        <f t="shared" si="17"/>
        <v>-1177503.8333051954</v>
      </c>
      <c r="H190" s="37">
        <f t="shared" si="18"/>
        <v>188502795.50227278</v>
      </c>
      <c r="I190" s="37">
        <f t="shared" si="20"/>
        <v>247275.80499409104</v>
      </c>
      <c r="J190" s="37">
        <f t="shared" si="16"/>
        <v>-39585587.055477343</v>
      </c>
      <c r="K190" s="37">
        <v>160692.64948893784</v>
      </c>
      <c r="L190" s="62">
        <f t="shared" si="21"/>
        <v>138311493.58052564</v>
      </c>
    </row>
    <row r="191" spans="1:13" ht="14.45" hidden="1" customHeight="1" outlineLevel="1">
      <c r="A191" s="45">
        <v>182</v>
      </c>
      <c r="B191" s="52">
        <v>47665</v>
      </c>
      <c r="C191" s="41"/>
      <c r="D191" s="73">
        <f t="shared" si="15"/>
        <v>908245.47451211826</v>
      </c>
      <c r="E191" s="41"/>
      <c r="F191" s="41">
        <f t="shared" si="19"/>
        <v>2090802.5901382458</v>
      </c>
      <c r="G191" s="37">
        <f t="shared" si="17"/>
        <v>-1182557.1156261275</v>
      </c>
      <c r="H191" s="37">
        <f t="shared" si="18"/>
        <v>187320238.38664666</v>
      </c>
      <c r="I191" s="37">
        <f t="shared" si="20"/>
        <v>248336.99428148675</v>
      </c>
      <c r="J191" s="37">
        <f t="shared" si="16"/>
        <v>-39337250.061195858</v>
      </c>
      <c r="K191" s="37">
        <v>160692.64948893784</v>
      </c>
      <c r="L191" s="62">
        <f t="shared" si="21"/>
        <v>137537966.10866994</v>
      </c>
    </row>
    <row r="192" spans="1:13" ht="14.45" hidden="1" customHeight="1" outlineLevel="1">
      <c r="A192" s="45">
        <v>183</v>
      </c>
      <c r="B192" s="52">
        <v>47696</v>
      </c>
      <c r="C192" s="41"/>
      <c r="D192" s="73">
        <f t="shared" si="15"/>
        <v>903165.97744693246</v>
      </c>
      <c r="E192" s="41"/>
      <c r="F192" s="41">
        <f t="shared" si="19"/>
        <v>2090802.5901382458</v>
      </c>
      <c r="G192" s="37">
        <f t="shared" si="17"/>
        <v>-1187636.6126913135</v>
      </c>
      <c r="H192" s="37">
        <f t="shared" si="18"/>
        <v>186132601.77395535</v>
      </c>
      <c r="I192" s="37">
        <f t="shared" si="20"/>
        <v>249403.68866517581</v>
      </c>
      <c r="J192" s="37">
        <f t="shared" si="16"/>
        <v>-39087846.372530684</v>
      </c>
      <c r="K192" s="37">
        <v>160692.64948893784</v>
      </c>
      <c r="L192" s="62">
        <f t="shared" si="21"/>
        <v>136760425.83413273</v>
      </c>
    </row>
    <row r="193" spans="1:13" ht="14.45" hidden="1" customHeight="1" outlineLevel="1">
      <c r="A193" s="45">
        <v>184</v>
      </c>
      <c r="B193" s="52">
        <v>47727</v>
      </c>
      <c r="C193" s="41"/>
      <c r="D193" s="73">
        <f t="shared" si="15"/>
        <v>898060.12964413816</v>
      </c>
      <c r="E193" s="41"/>
      <c r="F193" s="41">
        <f t="shared" si="19"/>
        <v>2090802.5901382458</v>
      </c>
      <c r="G193" s="37">
        <f t="shared" si="17"/>
        <v>-1192742.4604941076</v>
      </c>
      <c r="H193" s="37">
        <f t="shared" si="18"/>
        <v>184939859.31346124</v>
      </c>
      <c r="I193" s="37">
        <f t="shared" si="20"/>
        <v>250475.91670376257</v>
      </c>
      <c r="J193" s="37">
        <f t="shared" si="16"/>
        <v>-38837370.455826923</v>
      </c>
      <c r="K193" s="37">
        <v>160692.64948893784</v>
      </c>
      <c r="L193" s="62">
        <f t="shared" si="21"/>
        <v>135978851.93983132</v>
      </c>
    </row>
    <row r="194" spans="1:13" ht="14.45" hidden="1" customHeight="1" outlineLevel="1">
      <c r="A194" s="45">
        <v>185</v>
      </c>
      <c r="B194" s="52">
        <v>47757</v>
      </c>
      <c r="C194" s="41"/>
      <c r="D194" s="73">
        <f t="shared" si="15"/>
        <v>892927.79440489225</v>
      </c>
      <c r="E194" s="41"/>
      <c r="F194" s="41">
        <f t="shared" si="19"/>
        <v>2090802.5901382458</v>
      </c>
      <c r="G194" s="37">
        <f t="shared" si="17"/>
        <v>-1197874.7957333536</v>
      </c>
      <c r="H194" s="37">
        <f t="shared" si="18"/>
        <v>183741984.51772788</v>
      </c>
      <c r="I194" s="37">
        <f t="shared" si="20"/>
        <v>251553.70710400425</v>
      </c>
      <c r="J194" s="37">
        <f t="shared" si="16"/>
        <v>-38585816.748722918</v>
      </c>
      <c r="K194" s="37">
        <v>160692.64948893784</v>
      </c>
      <c r="L194" s="62">
        <f t="shared" si="21"/>
        <v>135193223.50069091</v>
      </c>
    </row>
    <row r="195" spans="1:13" ht="14.45" hidden="1" customHeight="1" outlineLevel="1">
      <c r="A195" s="45">
        <v>186</v>
      </c>
      <c r="B195" s="52">
        <v>47788</v>
      </c>
      <c r="C195" s="41"/>
      <c r="D195" s="73">
        <f t="shared" si="15"/>
        <v>887768.83432120353</v>
      </c>
      <c r="E195" s="41"/>
      <c r="F195" s="41">
        <f t="shared" si="19"/>
        <v>2090802.5901382458</v>
      </c>
      <c r="G195" s="37">
        <f t="shared" si="17"/>
        <v>-1203033.7558170422</v>
      </c>
      <c r="H195" s="37">
        <f t="shared" si="18"/>
        <v>182538950.76191083</v>
      </c>
      <c r="I195" s="37">
        <f t="shared" si="20"/>
        <v>252637.08872157885</v>
      </c>
      <c r="J195" s="37">
        <f t="shared" si="16"/>
        <v>-38333179.660001338</v>
      </c>
      <c r="K195" s="37">
        <v>160692.64948893784</v>
      </c>
      <c r="L195" s="62">
        <f t="shared" si="21"/>
        <v>134403519.48308438</v>
      </c>
    </row>
    <row r="196" spans="1:13" ht="14.45" hidden="1" customHeight="1" outlineLevel="1">
      <c r="A196" s="45">
        <v>187</v>
      </c>
      <c r="B196" s="52">
        <v>47818</v>
      </c>
      <c r="C196" s="41"/>
      <c r="D196" s="73">
        <f t="shared" si="15"/>
        <v>882583.11127225403</v>
      </c>
      <c r="E196" s="41"/>
      <c r="F196" s="41">
        <f t="shared" si="19"/>
        <v>2090802.5901382458</v>
      </c>
      <c r="G196" s="37">
        <f t="shared" si="17"/>
        <v>-1208219.4788659918</v>
      </c>
      <c r="H196" s="37">
        <f t="shared" si="18"/>
        <v>181330731.28304484</v>
      </c>
      <c r="I196" s="37">
        <f t="shared" si="20"/>
        <v>253726.09056185826</v>
      </c>
      <c r="J196" s="37">
        <f t="shared" si="16"/>
        <v>-38079453.569439478</v>
      </c>
      <c r="K196" s="37">
        <v>160692.64948893784</v>
      </c>
      <c r="L196" s="62">
        <f t="shared" si="21"/>
        <v>133609718.74426919</v>
      </c>
    </row>
    <row r="197" spans="1:13" ht="14.45" hidden="1" customHeight="1" outlineLevel="1">
      <c r="A197" s="45">
        <v>188</v>
      </c>
      <c r="B197" s="52">
        <v>47849</v>
      </c>
      <c r="C197" s="41"/>
      <c r="D197" s="73">
        <f t="shared" si="15"/>
        <v>877370.48642070091</v>
      </c>
      <c r="E197" s="41"/>
      <c r="F197" s="41">
        <f t="shared" si="19"/>
        <v>2090802.5901382458</v>
      </c>
      <c r="G197" s="37">
        <f t="shared" si="17"/>
        <v>-1213432.103717545</v>
      </c>
      <c r="H197" s="37">
        <f t="shared" si="18"/>
        <v>180117299.17932731</v>
      </c>
      <c r="I197" s="37">
        <f t="shared" si="20"/>
        <v>254820.74178068445</v>
      </c>
      <c r="J197" s="37">
        <f t="shared" si="16"/>
        <v>-37824632.827658795</v>
      </c>
      <c r="K197" s="37">
        <v>160692.64948893784</v>
      </c>
      <c r="L197" s="62">
        <f>K197+C197+D197+I197-E197-F197+L196</f>
        <v>132811800.03182127</v>
      </c>
    </row>
    <row r="198" spans="1:13" ht="14.45" hidden="1" customHeight="1" outlineLevel="1">
      <c r="A198" s="45">
        <v>189</v>
      </c>
      <c r="B198" s="52">
        <v>47880</v>
      </c>
      <c r="C198" s="41"/>
      <c r="D198" s="73">
        <f t="shared" si="15"/>
        <v>872130.82020895951</v>
      </c>
      <c r="E198" s="41"/>
      <c r="F198" s="41">
        <f t="shared" si="19"/>
        <v>2090802.5901382458</v>
      </c>
      <c r="G198" s="37">
        <f t="shared" si="17"/>
        <v>-1218671.7699292863</v>
      </c>
      <c r="H198" s="37">
        <f t="shared" si="18"/>
        <v>178898627.40939802</v>
      </c>
      <c r="I198" s="37">
        <f t="shared" si="20"/>
        <v>255921.07168515012</v>
      </c>
      <c r="J198" s="37">
        <f t="shared" si="16"/>
        <v>-37568711.755973645</v>
      </c>
      <c r="K198" s="37">
        <v>160692.64948893784</v>
      </c>
      <c r="L198" s="62">
        <f t="shared" si="21"/>
        <v>132009741.98306607</v>
      </c>
    </row>
    <row r="199" spans="1:13" ht="14.45" hidden="1" customHeight="1" outlineLevel="1">
      <c r="A199" s="45">
        <v>190</v>
      </c>
      <c r="B199" s="52">
        <v>47908</v>
      </c>
      <c r="C199" s="41"/>
      <c r="D199" s="73">
        <f t="shared" si="15"/>
        <v>866863.97235546703</v>
      </c>
      <c r="E199" s="41"/>
      <c r="F199" s="41">
        <f t="shared" si="19"/>
        <v>2090802.5901382458</v>
      </c>
      <c r="G199" s="37">
        <f t="shared" si="17"/>
        <v>-1223938.6177827788</v>
      </c>
      <c r="H199" s="37">
        <f t="shared" si="18"/>
        <v>177674688.79161525</v>
      </c>
      <c r="I199" s="37">
        <f t="shared" si="20"/>
        <v>257027.10973438353</v>
      </c>
      <c r="J199" s="37">
        <f t="shared" si="16"/>
        <v>-37311684.646239258</v>
      </c>
      <c r="K199" s="37">
        <v>160692.64948893784</v>
      </c>
      <c r="L199" s="62">
        <f t="shared" si="21"/>
        <v>131203523.12450661</v>
      </c>
    </row>
    <row r="200" spans="1:13" ht="14.45" hidden="1" customHeight="1" outlineLevel="1">
      <c r="A200" s="45">
        <v>191</v>
      </c>
      <c r="B200" s="52">
        <v>47939</v>
      </c>
      <c r="C200" s="41"/>
      <c r="D200" s="73">
        <f t="shared" ref="D200:D263" si="22">L199*$D$2</f>
        <v>861569.8018509266</v>
      </c>
      <c r="E200" s="41"/>
      <c r="F200" s="41">
        <f t="shared" si="19"/>
        <v>2090802.5901382458</v>
      </c>
      <c r="G200" s="37">
        <f t="shared" si="17"/>
        <v>-1229232.7882873192</v>
      </c>
      <c r="H200" s="37">
        <f t="shared" si="18"/>
        <v>176445456.00332794</v>
      </c>
      <c r="I200" s="37">
        <f t="shared" si="20"/>
        <v>258138.88554033704</v>
      </c>
      <c r="J200" s="37">
        <f t="shared" ref="J200:J263" si="23">I200+J199</f>
        <v>-37053545.760698922</v>
      </c>
      <c r="K200" s="37">
        <v>160692.64948893784</v>
      </c>
      <c r="L200" s="62">
        <f t="shared" si="21"/>
        <v>130393121.87124856</v>
      </c>
    </row>
    <row r="201" spans="1:13" ht="14.45" hidden="1" customHeight="1" outlineLevel="1">
      <c r="A201" s="45">
        <v>192</v>
      </c>
      <c r="B201" s="52">
        <v>47969</v>
      </c>
      <c r="C201" s="41"/>
      <c r="D201" s="73">
        <f t="shared" si="22"/>
        <v>856248.16695453215</v>
      </c>
      <c r="E201" s="41"/>
      <c r="F201" s="41">
        <f t="shared" si="19"/>
        <v>2090802.5901382458</v>
      </c>
      <c r="G201" s="37">
        <f t="shared" si="17"/>
        <v>-1234554.4231837136</v>
      </c>
      <c r="H201" s="37">
        <f t="shared" si="18"/>
        <v>175210901.58014423</v>
      </c>
      <c r="I201" s="37">
        <f t="shared" si="20"/>
        <v>259256.42886857985</v>
      </c>
      <c r="J201" s="37">
        <f t="shared" si="23"/>
        <v>-36794289.331830345</v>
      </c>
      <c r="K201" s="37">
        <v>160692.64948893784</v>
      </c>
      <c r="L201" s="62">
        <f t="shared" si="21"/>
        <v>129578516.52642237</v>
      </c>
      <c r="M201" s="53"/>
    </row>
    <row r="202" spans="1:13" ht="14.45" hidden="1" customHeight="1" outlineLevel="1">
      <c r="A202" s="45">
        <v>193</v>
      </c>
      <c r="B202" s="52">
        <v>48000</v>
      </c>
      <c r="C202" s="41"/>
      <c r="D202" s="73">
        <f t="shared" si="22"/>
        <v>850898.92519017344</v>
      </c>
      <c r="E202" s="41"/>
      <c r="F202" s="41">
        <f t="shared" si="19"/>
        <v>2090802.5901382458</v>
      </c>
      <c r="G202" s="37">
        <f t="shared" si="17"/>
        <v>-1239903.6649480723</v>
      </c>
      <c r="H202" s="37">
        <f t="shared" si="18"/>
        <v>173970997.91519615</v>
      </c>
      <c r="I202" s="37">
        <f t="shared" si="20"/>
        <v>260379.76963909518</v>
      </c>
      <c r="J202" s="37">
        <f t="shared" si="23"/>
        <v>-36533909.562191248</v>
      </c>
      <c r="K202" s="37">
        <v>160692.64948893784</v>
      </c>
      <c r="L202" s="62">
        <f t="shared" si="21"/>
        <v>128759685.28060232</v>
      </c>
    </row>
    <row r="203" spans="1:13" ht="14.45" hidden="1" customHeight="1" outlineLevel="1">
      <c r="A203" s="45">
        <v>194</v>
      </c>
      <c r="B203" s="52">
        <v>48030</v>
      </c>
      <c r="C203" s="41"/>
      <c r="D203" s="73">
        <f t="shared" si="22"/>
        <v>845521.93334262178</v>
      </c>
      <c r="E203" s="41"/>
      <c r="F203" s="41">
        <f t="shared" si="19"/>
        <v>2090802.5901382458</v>
      </c>
      <c r="G203" s="37">
        <f t="shared" si="17"/>
        <v>-1245280.6567956242</v>
      </c>
      <c r="H203" s="37">
        <f t="shared" si="18"/>
        <v>172725717.25840053</v>
      </c>
      <c r="I203" s="37">
        <f t="shared" si="20"/>
        <v>261508.93792708108</v>
      </c>
      <c r="J203" s="37">
        <f t="shared" si="23"/>
        <v>-36272400.624264166</v>
      </c>
      <c r="K203" s="37">
        <v>160692.64948893784</v>
      </c>
      <c r="L203" s="62">
        <f t="shared" si="21"/>
        <v>127936606.21122272</v>
      </c>
    </row>
    <row r="204" spans="1:13" ht="14.45" hidden="1" customHeight="1" outlineLevel="1">
      <c r="A204" s="45">
        <v>195</v>
      </c>
      <c r="B204" s="52">
        <v>48061</v>
      </c>
      <c r="C204" s="41"/>
      <c r="D204" s="73">
        <f t="shared" si="22"/>
        <v>840117.04745369579</v>
      </c>
      <c r="E204" s="41"/>
      <c r="F204" s="41">
        <f t="shared" si="19"/>
        <v>2090802.5901382458</v>
      </c>
      <c r="G204" s="37">
        <f t="shared" ref="G204:G267" si="24">C204+D204-E204-F204</f>
        <v>-1250685.5426845499</v>
      </c>
      <c r="H204" s="37">
        <f t="shared" ref="H204:H267" si="25">H203+G204</f>
        <v>171475031.71571597</v>
      </c>
      <c r="I204" s="37">
        <f t="shared" si="20"/>
        <v>262643.96396375546</v>
      </c>
      <c r="J204" s="37">
        <f t="shared" si="23"/>
        <v>-36009756.660300411</v>
      </c>
      <c r="K204" s="37">
        <v>160692.64948893784</v>
      </c>
      <c r="L204" s="62">
        <f t="shared" si="21"/>
        <v>127109257.28199087</v>
      </c>
    </row>
    <row r="205" spans="1:13" ht="14.45" hidden="1" customHeight="1" outlineLevel="1">
      <c r="A205" s="45">
        <v>196</v>
      </c>
      <c r="B205" s="52">
        <v>48092</v>
      </c>
      <c r="C205" s="41"/>
      <c r="D205" s="73">
        <f t="shared" si="22"/>
        <v>834684.12281840667</v>
      </c>
      <c r="E205" s="41"/>
      <c r="F205" s="41">
        <f t="shared" si="19"/>
        <v>2090802.5901382458</v>
      </c>
      <c r="G205" s="37">
        <f t="shared" si="24"/>
        <v>-1256118.4673198392</v>
      </c>
      <c r="H205" s="37">
        <f t="shared" si="25"/>
        <v>170218913.24839613</v>
      </c>
      <c r="I205" s="37">
        <f t="shared" si="20"/>
        <v>263784.8781371662</v>
      </c>
      <c r="J205" s="37">
        <f t="shared" si="23"/>
        <v>-35745971.782163247</v>
      </c>
      <c r="K205" s="37">
        <v>160692.64948893784</v>
      </c>
      <c r="L205" s="62">
        <f t="shared" si="21"/>
        <v>126277616.34229714</v>
      </c>
    </row>
    <row r="206" spans="1:13" ht="14.45" hidden="1" customHeight="1" outlineLevel="1">
      <c r="A206" s="45">
        <v>197</v>
      </c>
      <c r="B206" s="52">
        <v>48122</v>
      </c>
      <c r="C206" s="41"/>
      <c r="D206" s="73">
        <f t="shared" si="22"/>
        <v>829223.01398108446</v>
      </c>
      <c r="E206" s="41"/>
      <c r="F206" s="41">
        <f t="shared" si="19"/>
        <v>2090802.5901382458</v>
      </c>
      <c r="G206" s="37">
        <f t="shared" si="24"/>
        <v>-1261579.5761571615</v>
      </c>
      <c r="H206" s="37">
        <f t="shared" si="25"/>
        <v>168957333.67223898</v>
      </c>
      <c r="I206" s="37">
        <f t="shared" si="20"/>
        <v>264931.71099300392</v>
      </c>
      <c r="J206" s="37">
        <f t="shared" si="23"/>
        <v>-35481040.071170241</v>
      </c>
      <c r="K206" s="37">
        <v>160692.64948893784</v>
      </c>
      <c r="L206" s="62">
        <f t="shared" si="21"/>
        <v>125441661.12662192</v>
      </c>
    </row>
    <row r="207" spans="1:13" ht="14.45" hidden="1" customHeight="1" outlineLevel="1">
      <c r="A207" s="45">
        <v>198</v>
      </c>
      <c r="B207" s="52">
        <v>48153</v>
      </c>
      <c r="C207" s="41"/>
      <c r="D207" s="73">
        <f t="shared" si="22"/>
        <v>823733.57473148382</v>
      </c>
      <c r="E207" s="41"/>
      <c r="F207" s="41">
        <f t="shared" si="19"/>
        <v>2090802.5901382458</v>
      </c>
      <c r="G207" s="37">
        <f t="shared" si="24"/>
        <v>-1267069.015406762</v>
      </c>
      <c r="H207" s="37">
        <f t="shared" si="25"/>
        <v>167690264.65683222</v>
      </c>
      <c r="I207" s="37">
        <f t="shared" si="20"/>
        <v>266084.49323542003</v>
      </c>
      <c r="J207" s="37">
        <f t="shared" si="23"/>
        <v>-35214955.577934824</v>
      </c>
      <c r="K207" s="37">
        <v>160692.64948893784</v>
      </c>
      <c r="L207" s="62">
        <f t="shared" si="21"/>
        <v>124601369.25393951</v>
      </c>
    </row>
    <row r="208" spans="1:13" ht="14.45" hidden="1" customHeight="1" outlineLevel="1">
      <c r="A208" s="45">
        <v>199</v>
      </c>
      <c r="B208" s="52">
        <v>48183</v>
      </c>
      <c r="C208" s="41"/>
      <c r="D208" s="73">
        <f t="shared" si="22"/>
        <v>818215.65810086939</v>
      </c>
      <c r="E208" s="41"/>
      <c r="F208" s="41">
        <f t="shared" si="19"/>
        <v>2090802.5901382458</v>
      </c>
      <c r="G208" s="37">
        <f t="shared" si="24"/>
        <v>-1272586.9320373763</v>
      </c>
      <c r="H208" s="37">
        <f t="shared" si="25"/>
        <v>166417677.72479483</v>
      </c>
      <c r="I208" s="37">
        <f t="shared" si="20"/>
        <v>267243.25572784903</v>
      </c>
      <c r="J208" s="37">
        <f t="shared" si="23"/>
        <v>-34947712.322206974</v>
      </c>
      <c r="K208" s="37">
        <v>160692.64948893784</v>
      </c>
      <c r="L208" s="62">
        <f t="shared" si="21"/>
        <v>123756718.22711892</v>
      </c>
    </row>
    <row r="209" spans="1:13" ht="14.45" hidden="1" customHeight="1" outlineLevel="1">
      <c r="A209" s="45">
        <v>200</v>
      </c>
      <c r="B209" s="52">
        <v>48214</v>
      </c>
      <c r="C209" s="41"/>
      <c r="D209" s="73">
        <f t="shared" si="22"/>
        <v>812669.11635808088</v>
      </c>
      <c r="E209" s="41"/>
      <c r="F209" s="41">
        <f t="shared" si="19"/>
        <v>2090802.5901382458</v>
      </c>
      <c r="G209" s="37">
        <f t="shared" si="24"/>
        <v>-1278133.473780165</v>
      </c>
      <c r="H209" s="37">
        <f t="shared" si="25"/>
        <v>165139544.25101468</v>
      </c>
      <c r="I209" s="37">
        <f t="shared" si="20"/>
        <v>268408.02949383465</v>
      </c>
      <c r="J209" s="37">
        <f t="shared" si="23"/>
        <v>-34679304.292713143</v>
      </c>
      <c r="K209" s="37">
        <v>160692.64948893784</v>
      </c>
      <c r="L209" s="62">
        <f t="shared" si="21"/>
        <v>122907685.43232153</v>
      </c>
    </row>
    <row r="210" spans="1:13" ht="14.45" hidden="1" customHeight="1" outlineLevel="1">
      <c r="A210" s="45">
        <v>201</v>
      </c>
      <c r="B210" s="52">
        <v>48245</v>
      </c>
      <c r="C210" s="41"/>
      <c r="D210" s="73">
        <f t="shared" si="22"/>
        <v>807093.80100557802</v>
      </c>
      <c r="E210" s="41"/>
      <c r="F210" s="41">
        <f t="shared" si="19"/>
        <v>2090802.5901382458</v>
      </c>
      <c r="G210" s="37">
        <f t="shared" si="24"/>
        <v>-1283708.7891326677</v>
      </c>
      <c r="H210" s="37">
        <f t="shared" si="25"/>
        <v>163855835.46188203</v>
      </c>
      <c r="I210" s="37">
        <f t="shared" si="20"/>
        <v>269578.84571786021</v>
      </c>
      <c r="J210" s="37">
        <f t="shared" si="23"/>
        <v>-34409725.446995281</v>
      </c>
      <c r="K210" s="37">
        <v>160692.64948893784</v>
      </c>
      <c r="L210" s="62">
        <f t="shared" si="21"/>
        <v>122054248.13839567</v>
      </c>
    </row>
    <row r="211" spans="1:13" ht="14.45" hidden="1" customHeight="1" outlineLevel="1">
      <c r="A211" s="45">
        <v>202</v>
      </c>
      <c r="B211" s="52">
        <v>48274</v>
      </c>
      <c r="C211" s="41"/>
      <c r="D211" s="73">
        <f t="shared" si="22"/>
        <v>801489.56277546484</v>
      </c>
      <c r="E211" s="41"/>
      <c r="F211" s="41">
        <f t="shared" si="19"/>
        <v>2090802.5901382458</v>
      </c>
      <c r="G211" s="37">
        <f t="shared" si="24"/>
        <v>-1289313.0273627811</v>
      </c>
      <c r="H211" s="37">
        <f t="shared" si="25"/>
        <v>162566522.43451923</v>
      </c>
      <c r="I211" s="37">
        <f t="shared" si="20"/>
        <v>270755.73574618401</v>
      </c>
      <c r="J211" s="37">
        <f t="shared" si="23"/>
        <v>-34138969.711249098</v>
      </c>
      <c r="K211" s="37">
        <v>160692.64948893784</v>
      </c>
      <c r="L211" s="62">
        <f t="shared" si="21"/>
        <v>121196383.496268</v>
      </c>
    </row>
    <row r="212" spans="1:13" ht="14.45" hidden="1" customHeight="1" outlineLevel="1">
      <c r="A212" s="45">
        <v>203</v>
      </c>
      <c r="B212" s="52">
        <v>48305</v>
      </c>
      <c r="C212" s="41"/>
      <c r="D212" s="73">
        <f t="shared" si="22"/>
        <v>795856.25162549317</v>
      </c>
      <c r="E212" s="41"/>
      <c r="F212" s="41">
        <f t="shared" si="19"/>
        <v>2090802.5901382458</v>
      </c>
      <c r="G212" s="37">
        <f t="shared" si="24"/>
        <v>-1294946.3385127527</v>
      </c>
      <c r="H212" s="37">
        <f t="shared" si="25"/>
        <v>161271576.09600648</v>
      </c>
      <c r="I212" s="37">
        <f t="shared" si="20"/>
        <v>271938.73108767805</v>
      </c>
      <c r="J212" s="37">
        <f t="shared" si="23"/>
        <v>-33867030.980161421</v>
      </c>
      <c r="K212" s="37">
        <v>160692.64948893784</v>
      </c>
      <c r="L212" s="62">
        <f t="shared" si="21"/>
        <v>120334068.53833187</v>
      </c>
    </row>
    <row r="213" spans="1:13" ht="14.45" hidden="1" customHeight="1" outlineLevel="1">
      <c r="A213" s="45">
        <v>204</v>
      </c>
      <c r="B213" s="52">
        <v>48335</v>
      </c>
      <c r="C213" s="41"/>
      <c r="D213" s="73">
        <f t="shared" si="22"/>
        <v>790193.71673504589</v>
      </c>
      <c r="E213" s="41"/>
      <c r="F213" s="41">
        <f t="shared" si="19"/>
        <v>2090802.5901382458</v>
      </c>
      <c r="G213" s="37">
        <f t="shared" si="24"/>
        <v>-1300608.8734031999</v>
      </c>
      <c r="H213" s="37">
        <f t="shared" si="25"/>
        <v>159970967.22260329</v>
      </c>
      <c r="I213" s="37">
        <f t="shared" si="20"/>
        <v>273127.86341467197</v>
      </c>
      <c r="J213" s="37">
        <f t="shared" si="23"/>
        <v>-33593903.116746746</v>
      </c>
      <c r="K213" s="37">
        <v>160692.64948893784</v>
      </c>
      <c r="L213" s="62">
        <f t="shared" si="21"/>
        <v>119467280.17783228</v>
      </c>
      <c r="M213" s="53"/>
    </row>
    <row r="214" spans="1:13" ht="14.45" hidden="1" customHeight="1" outlineLevel="1">
      <c r="A214" s="45">
        <v>205</v>
      </c>
      <c r="B214" s="52">
        <v>48366</v>
      </c>
      <c r="C214" s="41"/>
      <c r="D214" s="73">
        <f t="shared" si="22"/>
        <v>784501.80650109856</v>
      </c>
      <c r="E214" s="41"/>
      <c r="F214" s="41">
        <f t="shared" si="19"/>
        <v>2090802.5901382458</v>
      </c>
      <c r="G214" s="37">
        <f t="shared" si="24"/>
        <v>-1306300.7836371474</v>
      </c>
      <c r="H214" s="37">
        <f t="shared" si="25"/>
        <v>158664666.43896616</v>
      </c>
      <c r="I214" s="37">
        <f t="shared" si="20"/>
        <v>274323.16456380096</v>
      </c>
      <c r="J214" s="37">
        <f t="shared" si="23"/>
        <v>-33319579.952182945</v>
      </c>
      <c r="K214" s="37">
        <v>160692.64948893784</v>
      </c>
      <c r="L214" s="62">
        <f t="shared" si="21"/>
        <v>118595995.20824787</v>
      </c>
    </row>
    <row r="215" spans="1:13" ht="14.45" hidden="1" customHeight="1" outlineLevel="1">
      <c r="A215" s="45">
        <v>206</v>
      </c>
      <c r="B215" s="52">
        <v>48396</v>
      </c>
      <c r="C215" s="41"/>
      <c r="D215" s="73">
        <f t="shared" si="22"/>
        <v>778780.36853416089</v>
      </c>
      <c r="E215" s="41"/>
      <c r="F215" s="41">
        <f t="shared" si="19"/>
        <v>2090802.5901382458</v>
      </c>
      <c r="G215" s="37">
        <f t="shared" si="24"/>
        <v>-1312022.2216040851</v>
      </c>
      <c r="H215" s="37">
        <f t="shared" si="25"/>
        <v>157352644.21736208</v>
      </c>
      <c r="I215" s="37">
        <f t="shared" si="20"/>
        <v>275524.66653685784</v>
      </c>
      <c r="J215" s="37">
        <f t="shared" si="23"/>
        <v>-33044055.285646088</v>
      </c>
      <c r="K215" s="37">
        <v>160692.64948893784</v>
      </c>
      <c r="L215" s="62">
        <f t="shared" si="21"/>
        <v>117720190.30266958</v>
      </c>
    </row>
    <row r="216" spans="1:13" ht="14.45" hidden="1" customHeight="1" outlineLevel="1">
      <c r="A216" s="45">
        <v>207</v>
      </c>
      <c r="B216" s="52">
        <v>48427</v>
      </c>
      <c r="C216" s="41"/>
      <c r="D216" s="73">
        <f t="shared" si="22"/>
        <v>773029.2496541969</v>
      </c>
      <c r="E216" s="41"/>
      <c r="F216" s="41">
        <f t="shared" si="19"/>
        <v>2090802.5901382458</v>
      </c>
      <c r="G216" s="37">
        <f t="shared" si="24"/>
        <v>-1317773.3404840489</v>
      </c>
      <c r="H216" s="37">
        <f t="shared" si="25"/>
        <v>156034870.87687802</v>
      </c>
      <c r="I216" s="37">
        <f t="shared" si="20"/>
        <v>276732.40150165028</v>
      </c>
      <c r="J216" s="37">
        <f t="shared" si="23"/>
        <v>-32767322.884144437</v>
      </c>
      <c r="K216" s="37">
        <v>160692.64948893784</v>
      </c>
      <c r="L216" s="62">
        <f t="shared" si="21"/>
        <v>116839842.01317613</v>
      </c>
    </row>
    <row r="217" spans="1:13" ht="14.45" hidden="1" customHeight="1" outlineLevel="1">
      <c r="A217" s="45">
        <v>208</v>
      </c>
      <c r="B217" s="52">
        <v>48458</v>
      </c>
      <c r="C217" s="41"/>
      <c r="D217" s="73">
        <f t="shared" si="22"/>
        <v>767248.29588652321</v>
      </c>
      <c r="E217" s="41"/>
      <c r="F217" s="41">
        <f t="shared" si="19"/>
        <v>2090802.5901382458</v>
      </c>
      <c r="G217" s="37">
        <f t="shared" si="24"/>
        <v>-1323554.2942517227</v>
      </c>
      <c r="H217" s="37">
        <f t="shared" si="25"/>
        <v>154711316.58262631</v>
      </c>
      <c r="I217" s="37">
        <f t="shared" si="20"/>
        <v>277946.40179286175</v>
      </c>
      <c r="J217" s="37">
        <f t="shared" si="23"/>
        <v>-32489376.482351575</v>
      </c>
      <c r="K217" s="37">
        <v>160692.64948893784</v>
      </c>
      <c r="L217" s="62">
        <f t="shared" si="21"/>
        <v>115954926.7702062</v>
      </c>
    </row>
    <row r="218" spans="1:13" ht="14.45" hidden="1" customHeight="1" outlineLevel="1">
      <c r="A218" s="45">
        <v>209</v>
      </c>
      <c r="B218" s="52">
        <v>48488</v>
      </c>
      <c r="C218" s="41"/>
      <c r="D218" s="73">
        <f t="shared" si="22"/>
        <v>761437.35245768726</v>
      </c>
      <c r="E218" s="41"/>
      <c r="F218" s="41">
        <f t="shared" si="19"/>
        <v>2090802.5901382458</v>
      </c>
      <c r="G218" s="37">
        <f t="shared" si="24"/>
        <v>-1329365.2376805586</v>
      </c>
      <c r="H218" s="37">
        <f t="shared" si="25"/>
        <v>153381951.34494576</v>
      </c>
      <c r="I218" s="37">
        <f t="shared" si="20"/>
        <v>279166.69991291728</v>
      </c>
      <c r="J218" s="37">
        <f t="shared" si="23"/>
        <v>-32210209.782438658</v>
      </c>
      <c r="K218" s="37">
        <v>160692.64948893784</v>
      </c>
      <c r="L218" s="62">
        <f t="shared" si="21"/>
        <v>115065420.88192749</v>
      </c>
    </row>
    <row r="219" spans="1:13" ht="14.45" hidden="1" customHeight="1" outlineLevel="1">
      <c r="A219" s="45">
        <v>210</v>
      </c>
      <c r="B219" s="52">
        <v>48519</v>
      </c>
      <c r="C219" s="41"/>
      <c r="D219" s="73">
        <f t="shared" si="22"/>
        <v>755596.26379132376</v>
      </c>
      <c r="E219" s="41"/>
      <c r="F219" s="41">
        <f t="shared" si="19"/>
        <v>2090802.5901382458</v>
      </c>
      <c r="G219" s="37">
        <f t="shared" si="24"/>
        <v>-1335206.3263469222</v>
      </c>
      <c r="H219" s="37">
        <f t="shared" si="25"/>
        <v>152046745.01859882</v>
      </c>
      <c r="I219" s="37">
        <f t="shared" si="20"/>
        <v>280393.32853285363</v>
      </c>
      <c r="J219" s="37">
        <f t="shared" si="23"/>
        <v>-31929816.453905806</v>
      </c>
      <c r="K219" s="37">
        <v>160692.64948893784</v>
      </c>
      <c r="L219" s="62">
        <f t="shared" si="21"/>
        <v>114171300.53360236</v>
      </c>
    </row>
    <row r="220" spans="1:13" ht="14.45" hidden="1" customHeight="1" outlineLevel="1">
      <c r="A220" s="45">
        <v>211</v>
      </c>
      <c r="B220" s="52">
        <v>48549</v>
      </c>
      <c r="C220" s="41"/>
      <c r="D220" s="73">
        <f t="shared" si="22"/>
        <v>749724.87350398873</v>
      </c>
      <c r="E220" s="41"/>
      <c r="F220" s="41">
        <f t="shared" si="19"/>
        <v>2090802.5901382458</v>
      </c>
      <c r="G220" s="37">
        <f t="shared" si="24"/>
        <v>-1341077.7166342572</v>
      </c>
      <c r="H220" s="37">
        <f t="shared" si="25"/>
        <v>150705667.30196458</v>
      </c>
      <c r="I220" s="37">
        <f t="shared" si="20"/>
        <v>281626.32049319398</v>
      </c>
      <c r="J220" s="37">
        <f t="shared" si="23"/>
        <v>-31648190.133412611</v>
      </c>
      <c r="K220" s="37">
        <v>160692.64948893784</v>
      </c>
      <c r="L220" s="62">
        <f t="shared" si="21"/>
        <v>113272541.78695023</v>
      </c>
    </row>
    <row r="221" spans="1:13" ht="14.45" hidden="1" customHeight="1" outlineLevel="1">
      <c r="A221" s="45">
        <v>212</v>
      </c>
      <c r="B221" s="52">
        <v>48580</v>
      </c>
      <c r="C221" s="41"/>
      <c r="D221" s="73">
        <f t="shared" si="22"/>
        <v>743823.02440097311</v>
      </c>
      <c r="E221" s="41"/>
      <c r="F221" s="41">
        <f t="shared" si="19"/>
        <v>2090802.5901382458</v>
      </c>
      <c r="G221" s="37">
        <f t="shared" si="24"/>
        <v>-1346979.5657372726</v>
      </c>
      <c r="H221" s="37">
        <f t="shared" si="25"/>
        <v>149358687.7362273</v>
      </c>
      <c r="I221" s="37">
        <f t="shared" si="20"/>
        <v>282865.70880482724</v>
      </c>
      <c r="J221" s="37">
        <f t="shared" si="23"/>
        <v>-31365324.424607784</v>
      </c>
      <c r="K221" s="37">
        <v>160692.64948893784</v>
      </c>
      <c r="L221" s="62">
        <f t="shared" si="21"/>
        <v>112369120.57950673</v>
      </c>
    </row>
    <row r="222" spans="1:13" ht="14.45" hidden="1" customHeight="1" outlineLevel="1">
      <c r="A222" s="45">
        <v>213</v>
      </c>
      <c r="B222" s="52">
        <v>48611</v>
      </c>
      <c r="C222" s="41"/>
      <c r="D222" s="73">
        <f t="shared" si="22"/>
        <v>737890.55847209413</v>
      </c>
      <c r="E222" s="41"/>
      <c r="F222" s="41">
        <f t="shared" si="19"/>
        <v>2090802.5901382458</v>
      </c>
      <c r="G222" s="37">
        <f t="shared" si="24"/>
        <v>-1352912.0316661517</v>
      </c>
      <c r="H222" s="37">
        <f t="shared" si="25"/>
        <v>148005775.70456114</v>
      </c>
      <c r="I222" s="37">
        <f t="shared" si="20"/>
        <v>284111.52664989186</v>
      </c>
      <c r="J222" s="37">
        <f t="shared" si="23"/>
        <v>-31081212.897957891</v>
      </c>
      <c r="K222" s="37">
        <v>160692.64948893784</v>
      </c>
      <c r="L222" s="62">
        <f t="shared" si="21"/>
        <v>111461012.7239794</v>
      </c>
    </row>
    <row r="223" spans="1:13" ht="14.45" hidden="1" customHeight="1" outlineLevel="1">
      <c r="A223" s="45">
        <v>214</v>
      </c>
      <c r="B223" s="52">
        <v>48639</v>
      </c>
      <c r="C223" s="41"/>
      <c r="D223" s="73">
        <f t="shared" si="22"/>
        <v>731927.31688746461</v>
      </c>
      <c r="E223" s="41"/>
      <c r="F223" s="41">
        <f t="shared" si="19"/>
        <v>2090802.5901382458</v>
      </c>
      <c r="G223" s="37">
        <f t="shared" si="24"/>
        <v>-1358875.2732507812</v>
      </c>
      <c r="H223" s="37">
        <f t="shared" si="25"/>
        <v>146646900.43131036</v>
      </c>
      <c r="I223" s="37">
        <f t="shared" si="20"/>
        <v>285363.80738266406</v>
      </c>
      <c r="J223" s="37">
        <f t="shared" si="23"/>
        <v>-30795849.090575226</v>
      </c>
      <c r="K223" s="37">
        <v>160692.64948893784</v>
      </c>
      <c r="L223" s="62">
        <f t="shared" si="21"/>
        <v>110548193.90760022</v>
      </c>
    </row>
    <row r="224" spans="1:13" ht="14.45" hidden="1" customHeight="1" outlineLevel="1">
      <c r="A224" s="45">
        <v>215</v>
      </c>
      <c r="B224" s="52">
        <v>48670</v>
      </c>
      <c r="C224" s="41"/>
      <c r="D224" s="73">
        <f t="shared" si="22"/>
        <v>725933.13999324141</v>
      </c>
      <c r="E224" s="41"/>
      <c r="F224" s="41">
        <f t="shared" si="19"/>
        <v>2090802.5901382458</v>
      </c>
      <c r="G224" s="37">
        <f t="shared" si="24"/>
        <v>-1364869.4501450043</v>
      </c>
      <c r="H224" s="37">
        <f t="shared" si="25"/>
        <v>145282030.98116535</v>
      </c>
      <c r="I224" s="37">
        <f t="shared" si="20"/>
        <v>286622.58453045087</v>
      </c>
      <c r="J224" s="37">
        <f t="shared" si="23"/>
        <v>-30509226.506044775</v>
      </c>
      <c r="K224" s="37">
        <v>160692.64948893784</v>
      </c>
      <c r="L224" s="62">
        <f t="shared" si="21"/>
        <v>109630639.6914746</v>
      </c>
    </row>
    <row r="225" spans="1:13" ht="14.45" hidden="1" customHeight="1" outlineLevel="1">
      <c r="A225" s="45">
        <v>216</v>
      </c>
      <c r="B225" s="52">
        <v>48700</v>
      </c>
      <c r="C225" s="41"/>
      <c r="D225" s="73">
        <f t="shared" si="22"/>
        <v>719907.86730734981</v>
      </c>
      <c r="E225" s="41"/>
      <c r="F225" s="41">
        <f t="shared" si="19"/>
        <v>2090802.5901382458</v>
      </c>
      <c r="G225" s="37">
        <f t="shared" si="24"/>
        <v>-1370894.722830896</v>
      </c>
      <c r="H225" s="37">
        <f t="shared" si="25"/>
        <v>143911136.25833446</v>
      </c>
      <c r="I225" s="37">
        <f t="shared" si="20"/>
        <v>287887.89179448818</v>
      </c>
      <c r="J225" s="37">
        <f t="shared" si="23"/>
        <v>-30221338.614250287</v>
      </c>
      <c r="K225" s="37">
        <v>160692.64948893784</v>
      </c>
      <c r="L225" s="62">
        <f t="shared" si="21"/>
        <v>108708325.50992714</v>
      </c>
      <c r="M225" s="53"/>
    </row>
    <row r="226" spans="1:13" ht="14.45" hidden="1" customHeight="1" outlineLevel="1">
      <c r="A226" s="45">
        <v>217</v>
      </c>
      <c r="B226" s="52">
        <v>48731</v>
      </c>
      <c r="C226" s="41"/>
      <c r="D226" s="73">
        <f t="shared" si="22"/>
        <v>713851.33751518815</v>
      </c>
      <c r="E226" s="41"/>
      <c r="F226" s="41">
        <f t="shared" si="19"/>
        <v>2090802.5901382458</v>
      </c>
      <c r="G226" s="37">
        <f t="shared" si="24"/>
        <v>-1376951.2526230577</v>
      </c>
      <c r="H226" s="37">
        <f t="shared" si="25"/>
        <v>142534185.00571141</v>
      </c>
      <c r="I226" s="37">
        <f t="shared" si="20"/>
        <v>289159.7630508421</v>
      </c>
      <c r="J226" s="37">
        <f t="shared" si="23"/>
        <v>-29932178.851199444</v>
      </c>
      <c r="K226" s="37">
        <v>160692.64948893784</v>
      </c>
      <c r="L226" s="62">
        <f t="shared" si="21"/>
        <v>107781226.66984387</v>
      </c>
    </row>
    <row r="227" spans="1:13" ht="14.45" hidden="1" customHeight="1" outlineLevel="1">
      <c r="A227" s="45">
        <v>218</v>
      </c>
      <c r="B227" s="52">
        <v>48761</v>
      </c>
      <c r="C227" s="41"/>
      <c r="D227" s="73">
        <f t="shared" si="22"/>
        <v>707763.388465308</v>
      </c>
      <c r="E227" s="41"/>
      <c r="F227" s="41">
        <f t="shared" ref="F227:F290" si="26">$D$3</f>
        <v>2090802.5901382458</v>
      </c>
      <c r="G227" s="37">
        <f t="shared" si="24"/>
        <v>-1383039.2016729377</v>
      </c>
      <c r="H227" s="37">
        <f t="shared" si="25"/>
        <v>141151145.80403847</v>
      </c>
      <c r="I227" s="37">
        <f t="shared" si="20"/>
        <v>290438.2323513169</v>
      </c>
      <c r="J227" s="37">
        <f t="shared" si="23"/>
        <v>-29641740.618848126</v>
      </c>
      <c r="K227" s="37">
        <v>160692.64948893784</v>
      </c>
      <c r="L227" s="62">
        <f t="shared" si="21"/>
        <v>106849318.35001118</v>
      </c>
    </row>
    <row r="228" spans="1:13" ht="14.45" hidden="1" customHeight="1" outlineLevel="1">
      <c r="A228" s="45">
        <v>219</v>
      </c>
      <c r="B228" s="52">
        <v>48792</v>
      </c>
      <c r="C228" s="41"/>
      <c r="D228" s="73">
        <f t="shared" si="22"/>
        <v>701643.85716507339</v>
      </c>
      <c r="E228" s="41"/>
      <c r="F228" s="41">
        <f t="shared" si="26"/>
        <v>2090802.5901382458</v>
      </c>
      <c r="G228" s="37">
        <f t="shared" si="24"/>
        <v>-1389158.7329731723</v>
      </c>
      <c r="H228" s="37">
        <f t="shared" si="25"/>
        <v>139761987.07106531</v>
      </c>
      <c r="I228" s="37">
        <f t="shared" si="20"/>
        <v>291723.33392436616</v>
      </c>
      <c r="J228" s="37">
        <f t="shared" si="23"/>
        <v>-29350017.284923762</v>
      </c>
      <c r="K228" s="37">
        <v>160692.64948893784</v>
      </c>
      <c r="L228" s="62">
        <f t="shared" si="21"/>
        <v>105912575.60045132</v>
      </c>
    </row>
    <row r="229" spans="1:13" ht="14.45" hidden="1" customHeight="1" outlineLevel="1">
      <c r="A229" s="45">
        <v>220</v>
      </c>
      <c r="B229" s="52">
        <v>48823</v>
      </c>
      <c r="C229" s="41"/>
      <c r="D229" s="73">
        <f t="shared" si="22"/>
        <v>695492.57977629697</v>
      </c>
      <c r="E229" s="41"/>
      <c r="F229" s="41">
        <f t="shared" si="26"/>
        <v>2090802.5901382458</v>
      </c>
      <c r="G229" s="37">
        <f t="shared" si="24"/>
        <v>-1395310.010361949</v>
      </c>
      <c r="H229" s="37">
        <f t="shared" si="25"/>
        <v>138366677.06070337</v>
      </c>
      <c r="I229" s="37">
        <f t="shared" si="20"/>
        <v>293015.10217600927</v>
      </c>
      <c r="J229" s="37">
        <f t="shared" si="23"/>
        <v>-29057002.182747751</v>
      </c>
      <c r="K229" s="37">
        <v>160692.64948893784</v>
      </c>
      <c r="L229" s="62">
        <f t="shared" si="21"/>
        <v>104970973.34175432</v>
      </c>
    </row>
    <row r="230" spans="1:13" ht="14.45" hidden="1" customHeight="1" outlineLevel="1">
      <c r="A230" s="45">
        <v>221</v>
      </c>
      <c r="B230" s="52">
        <v>48853</v>
      </c>
      <c r="C230" s="41"/>
      <c r="D230" s="73">
        <f t="shared" si="22"/>
        <v>689309.39161085326</v>
      </c>
      <c r="E230" s="41"/>
      <c r="F230" s="41">
        <f t="shared" si="26"/>
        <v>2090802.5901382458</v>
      </c>
      <c r="G230" s="37">
        <f t="shared" si="24"/>
        <v>-1401493.1985273925</v>
      </c>
      <c r="H230" s="37">
        <f t="shared" si="25"/>
        <v>136965183.86217597</v>
      </c>
      <c r="I230" s="37">
        <f t="shared" si="20"/>
        <v>294313.5716907524</v>
      </c>
      <c r="J230" s="37">
        <f t="shared" si="23"/>
        <v>-28762688.611056998</v>
      </c>
      <c r="K230" s="37">
        <v>160692.64948893784</v>
      </c>
      <c r="L230" s="62">
        <f t="shared" si="21"/>
        <v>104024486.36440662</v>
      </c>
    </row>
    <row r="231" spans="1:13" ht="14.45" hidden="1" customHeight="1" outlineLevel="1">
      <c r="A231" s="45">
        <v>222</v>
      </c>
      <c r="B231" s="52">
        <v>48884</v>
      </c>
      <c r="C231" s="41"/>
      <c r="D231" s="73">
        <f t="shared" si="22"/>
        <v>683094.12712627009</v>
      </c>
      <c r="E231" s="41"/>
      <c r="F231" s="41">
        <f t="shared" si="26"/>
        <v>2090802.5901382458</v>
      </c>
      <c r="G231" s="37">
        <f t="shared" si="24"/>
        <v>-1407708.4630119759</v>
      </c>
      <c r="H231" s="37">
        <f t="shared" si="25"/>
        <v>135557475.39916399</v>
      </c>
      <c r="I231" s="37">
        <f t="shared" si="20"/>
        <v>295618.77723251493</v>
      </c>
      <c r="J231" s="37">
        <f t="shared" si="23"/>
        <v>-28467069.833824482</v>
      </c>
      <c r="K231" s="37">
        <v>160692.64948893784</v>
      </c>
      <c r="L231" s="62">
        <f t="shared" si="21"/>
        <v>103073089.32811609</v>
      </c>
    </row>
    <row r="232" spans="1:13" ht="14.45" hidden="1" customHeight="1" outlineLevel="1">
      <c r="A232" s="45">
        <v>223</v>
      </c>
      <c r="B232" s="52">
        <v>48914</v>
      </c>
      <c r="C232" s="41"/>
      <c r="D232" s="73">
        <f t="shared" si="22"/>
        <v>676846.61992129555</v>
      </c>
      <c r="E232" s="41"/>
      <c r="F232" s="41">
        <f t="shared" si="26"/>
        <v>2090802.5901382458</v>
      </c>
      <c r="G232" s="37">
        <f t="shared" si="24"/>
        <v>-1413955.9702169504</v>
      </c>
      <c r="H232" s="37">
        <f t="shared" si="25"/>
        <v>134143519.42894705</v>
      </c>
      <c r="I232" s="37">
        <f t="shared" si="20"/>
        <v>296930.75374555954</v>
      </c>
      <c r="J232" s="37">
        <f t="shared" si="23"/>
        <v>-28170139.080078922</v>
      </c>
      <c r="K232" s="37">
        <v>160692.64948893784</v>
      </c>
      <c r="L232" s="62">
        <f t="shared" si="21"/>
        <v>102116756.76113364</v>
      </c>
    </row>
    <row r="233" spans="1:13" ht="14.45" hidden="1" customHeight="1" outlineLevel="1">
      <c r="A233" s="45">
        <v>224</v>
      </c>
      <c r="B233" s="52">
        <v>48945</v>
      </c>
      <c r="C233" s="41"/>
      <c r="D233" s="73">
        <f t="shared" si="22"/>
        <v>670566.70273144415</v>
      </c>
      <c r="E233" s="41"/>
      <c r="F233" s="41">
        <f t="shared" si="26"/>
        <v>2090802.5901382458</v>
      </c>
      <c r="G233" s="37">
        <f t="shared" si="24"/>
        <v>-1420235.8874068018</v>
      </c>
      <c r="H233" s="37">
        <f t="shared" si="25"/>
        <v>132723283.54154025</v>
      </c>
      <c r="I233" s="37">
        <f t="shared" si="20"/>
        <v>298249.53635542834</v>
      </c>
      <c r="J233" s="37">
        <f t="shared" si="23"/>
        <v>-27871889.543723494</v>
      </c>
      <c r="K233" s="37">
        <v>160692.64948893784</v>
      </c>
      <c r="L233" s="62">
        <f t="shared" si="21"/>
        <v>101155463.05957121</v>
      </c>
    </row>
    <row r="234" spans="1:13" ht="14.45" hidden="1" customHeight="1" outlineLevel="1">
      <c r="A234" s="45">
        <v>225</v>
      </c>
      <c r="B234" s="52">
        <v>48976</v>
      </c>
      <c r="C234" s="41"/>
      <c r="D234" s="73">
        <f t="shared" si="22"/>
        <v>664254.20742451749</v>
      </c>
      <c r="E234" s="41"/>
      <c r="F234" s="41">
        <f t="shared" si="26"/>
        <v>2090802.5901382458</v>
      </c>
      <c r="G234" s="37">
        <f t="shared" si="24"/>
        <v>-1426548.3827137284</v>
      </c>
      <c r="H234" s="37">
        <f t="shared" si="25"/>
        <v>131296735.15882652</v>
      </c>
      <c r="I234" s="37">
        <f t="shared" si="20"/>
        <v>299575.16036988294</v>
      </c>
      <c r="J234" s="37">
        <f t="shared" si="23"/>
        <v>-27572314.38335361</v>
      </c>
      <c r="K234" s="37">
        <v>160692.64948893784</v>
      </c>
      <c r="L234" s="62">
        <f t="shared" si="21"/>
        <v>100189182.4867163</v>
      </c>
    </row>
    <row r="235" spans="1:13" ht="14.45" hidden="1" customHeight="1" outlineLevel="1">
      <c r="A235" s="45">
        <v>226</v>
      </c>
      <c r="B235" s="52">
        <v>49004</v>
      </c>
      <c r="C235" s="41"/>
      <c r="D235" s="73">
        <f t="shared" si="22"/>
        <v>657908.96499610366</v>
      </c>
      <c r="E235" s="41"/>
      <c r="F235" s="41">
        <f t="shared" si="26"/>
        <v>2090802.5901382458</v>
      </c>
      <c r="G235" s="37">
        <f t="shared" si="24"/>
        <v>-1432893.6251421422</v>
      </c>
      <c r="H235" s="37">
        <f t="shared" si="25"/>
        <v>129863841.53368437</v>
      </c>
      <c r="I235" s="37">
        <f t="shared" si="20"/>
        <v>300907.66127984982</v>
      </c>
      <c r="J235" s="37">
        <f t="shared" si="23"/>
        <v>-27271406.72207376</v>
      </c>
      <c r="K235" s="37">
        <v>160692.64948893784</v>
      </c>
      <c r="L235" s="62">
        <f t="shared" si="21"/>
        <v>99217889.172342941</v>
      </c>
    </row>
    <row r="236" spans="1:13" ht="14.45" hidden="1" customHeight="1" outlineLevel="1">
      <c r="A236" s="45">
        <v>227</v>
      </c>
      <c r="B236" s="52">
        <v>49035</v>
      </c>
      <c r="C236" s="41"/>
      <c r="D236" s="73">
        <f t="shared" si="22"/>
        <v>651530.80556505197</v>
      </c>
      <c r="E236" s="41"/>
      <c r="F236" s="41">
        <f t="shared" si="26"/>
        <v>2090802.5901382458</v>
      </c>
      <c r="G236" s="37">
        <f t="shared" si="24"/>
        <v>-1439271.7845731939</v>
      </c>
      <c r="H236" s="37">
        <f t="shared" si="25"/>
        <v>128424569.74911118</v>
      </c>
      <c r="I236" s="37">
        <f t="shared" si="20"/>
        <v>302247.07476037071</v>
      </c>
      <c r="J236" s="37">
        <f t="shared" si="23"/>
        <v>-26969159.64731339</v>
      </c>
      <c r="K236" s="37">
        <v>160692.64948893784</v>
      </c>
      <c r="L236" s="62">
        <f t="shared" si="21"/>
        <v>98241557.112019062</v>
      </c>
    </row>
    <row r="237" spans="1:13" ht="14.45" hidden="1" customHeight="1" outlineLevel="1">
      <c r="A237" s="45">
        <v>228</v>
      </c>
      <c r="B237" s="52">
        <v>49065</v>
      </c>
      <c r="C237" s="41"/>
      <c r="D237" s="73">
        <f t="shared" si="22"/>
        <v>645119.55836892512</v>
      </c>
      <c r="E237" s="41"/>
      <c r="F237" s="41">
        <f t="shared" si="26"/>
        <v>2090802.5901382458</v>
      </c>
      <c r="G237" s="37">
        <f t="shared" si="24"/>
        <v>-1445683.0317693208</v>
      </c>
      <c r="H237" s="37">
        <f t="shared" si="25"/>
        <v>126978886.71734186</v>
      </c>
      <c r="I237" s="37">
        <f t="shared" si="20"/>
        <v>303593.43667155737</v>
      </c>
      <c r="J237" s="37">
        <f t="shared" si="23"/>
        <v>-26665566.210641831</v>
      </c>
      <c r="K237" s="37">
        <v>160692.64948893784</v>
      </c>
      <c r="L237" s="62">
        <f t="shared" si="21"/>
        <v>97260160.166410238</v>
      </c>
      <c r="M237" s="53"/>
    </row>
    <row r="238" spans="1:13" ht="14.45" hidden="1" customHeight="1" outlineLevel="1">
      <c r="A238" s="45">
        <v>229</v>
      </c>
      <c r="B238" s="52">
        <v>49096</v>
      </c>
      <c r="C238" s="41"/>
      <c r="D238" s="73">
        <f t="shared" si="22"/>
        <v>638675.05175942718</v>
      </c>
      <c r="E238" s="41"/>
      <c r="F238" s="41">
        <f t="shared" si="26"/>
        <v>2090802.5901382458</v>
      </c>
      <c r="G238" s="37">
        <f t="shared" si="24"/>
        <v>-1452127.5383788187</v>
      </c>
      <c r="H238" s="37">
        <f t="shared" si="25"/>
        <v>125526759.17896304</v>
      </c>
      <c r="I238" s="37">
        <f t="shared" si="20"/>
        <v>304946.7830595519</v>
      </c>
      <c r="J238" s="37">
        <f t="shared" si="23"/>
        <v>-26360619.427582279</v>
      </c>
      <c r="K238" s="37">
        <v>160692.64948893784</v>
      </c>
      <c r="L238" s="62">
        <f t="shared" si="21"/>
        <v>96273672.060579911</v>
      </c>
    </row>
    <row r="239" spans="1:13" ht="14.45" hidden="1" customHeight="1" outlineLevel="1">
      <c r="A239" s="45">
        <v>230</v>
      </c>
      <c r="B239" s="52">
        <v>49126</v>
      </c>
      <c r="C239" s="41"/>
      <c r="D239" s="73">
        <f t="shared" si="22"/>
        <v>632197.11319780804</v>
      </c>
      <c r="E239" s="41"/>
      <c r="F239" s="41">
        <f t="shared" si="26"/>
        <v>2090802.5901382458</v>
      </c>
      <c r="G239" s="37">
        <f t="shared" si="24"/>
        <v>-1458605.4769404377</v>
      </c>
      <c r="H239" s="37">
        <f t="shared" si="25"/>
        <v>124068153.7020226</v>
      </c>
      <c r="I239" s="37">
        <f t="shared" si="20"/>
        <v>306307.15015749191</v>
      </c>
      <c r="J239" s="37">
        <f t="shared" si="23"/>
        <v>-26054312.277424786</v>
      </c>
      <c r="K239" s="37">
        <v>160692.64948893784</v>
      </c>
      <c r="L239" s="62">
        <f t="shared" si="21"/>
        <v>95282066.38328591</v>
      </c>
    </row>
    <row r="240" spans="1:13" ht="14.45" hidden="1" customHeight="1" outlineLevel="1">
      <c r="A240" s="45">
        <v>231</v>
      </c>
      <c r="B240" s="52">
        <v>49157</v>
      </c>
      <c r="C240" s="41"/>
      <c r="D240" s="73">
        <f t="shared" si="22"/>
        <v>625685.56925024407</v>
      </c>
      <c r="E240" s="41"/>
      <c r="F240" s="41">
        <f t="shared" si="26"/>
        <v>2090802.5901382458</v>
      </c>
      <c r="G240" s="37">
        <f t="shared" si="24"/>
        <v>-1465117.0208880017</v>
      </c>
      <c r="H240" s="37">
        <f t="shared" si="25"/>
        <v>122603036.6811346</v>
      </c>
      <c r="I240" s="37">
        <f t="shared" ref="I240:I303" si="27">-G240*0.21</f>
        <v>307674.57438648032</v>
      </c>
      <c r="J240" s="37">
        <f t="shared" si="23"/>
        <v>-25746637.703038305</v>
      </c>
      <c r="K240" s="37">
        <v>160692.64948893784</v>
      </c>
      <c r="L240" s="62">
        <f t="shared" ref="L240:L303" si="28">K240+C240+D240+I240-E240-F240+L239</f>
        <v>94285316.586273327</v>
      </c>
    </row>
    <row r="241" spans="1:13" ht="14.45" hidden="1" customHeight="1" outlineLevel="1">
      <c r="A241" s="45">
        <v>232</v>
      </c>
      <c r="B241" s="52">
        <v>49188</v>
      </c>
      <c r="C241" s="41"/>
      <c r="D241" s="73">
        <f t="shared" si="22"/>
        <v>619140.24558319477</v>
      </c>
      <c r="E241" s="41"/>
      <c r="F241" s="41">
        <f t="shared" si="26"/>
        <v>2090802.5901382458</v>
      </c>
      <c r="G241" s="37">
        <f t="shared" si="24"/>
        <v>-1471662.3445550511</v>
      </c>
      <c r="H241" s="37">
        <f t="shared" si="25"/>
        <v>121131374.33657955</v>
      </c>
      <c r="I241" s="37">
        <f t="shared" si="27"/>
        <v>309049.09235656069</v>
      </c>
      <c r="J241" s="37">
        <f t="shared" si="23"/>
        <v>-25437588.610681746</v>
      </c>
      <c r="K241" s="37">
        <v>160692.64948893784</v>
      </c>
      <c r="L241" s="62">
        <f t="shared" si="28"/>
        <v>93283395.983563781</v>
      </c>
    </row>
    <row r="242" spans="1:13" ht="14.45" hidden="1" customHeight="1" outlineLevel="1">
      <c r="A242" s="45">
        <v>233</v>
      </c>
      <c r="B242" s="52">
        <v>49218</v>
      </c>
      <c r="C242" s="41"/>
      <c r="D242" s="73">
        <f t="shared" si="22"/>
        <v>612560.96695873537</v>
      </c>
      <c r="E242" s="41"/>
      <c r="F242" s="41">
        <f t="shared" si="26"/>
        <v>2090802.5901382458</v>
      </c>
      <c r="G242" s="37">
        <f t="shared" si="24"/>
        <v>-1478241.6231795105</v>
      </c>
      <c r="H242" s="37">
        <f t="shared" si="25"/>
        <v>119653132.71340004</v>
      </c>
      <c r="I242" s="37">
        <f t="shared" si="27"/>
        <v>310430.74086769717</v>
      </c>
      <c r="J242" s="37">
        <f t="shared" si="23"/>
        <v>-25127157.869814049</v>
      </c>
      <c r="K242" s="37">
        <v>160692.64948893784</v>
      </c>
      <c r="L242" s="62">
        <f t="shared" si="28"/>
        <v>92276277.750740901</v>
      </c>
    </row>
    <row r="243" spans="1:13" ht="14.45" hidden="1" customHeight="1" outlineLevel="1">
      <c r="A243" s="45">
        <v>234</v>
      </c>
      <c r="B243" s="52">
        <v>49249</v>
      </c>
      <c r="C243" s="41"/>
      <c r="D243" s="73">
        <f t="shared" si="22"/>
        <v>605947.55722986523</v>
      </c>
      <c r="E243" s="41"/>
      <c r="F243" s="41">
        <f t="shared" si="26"/>
        <v>2090802.5901382458</v>
      </c>
      <c r="G243" s="37">
        <f t="shared" si="24"/>
        <v>-1484855.0329083805</v>
      </c>
      <c r="H243" s="37">
        <f t="shared" si="25"/>
        <v>118168277.68049166</v>
      </c>
      <c r="I243" s="37">
        <f t="shared" si="27"/>
        <v>311819.55691075989</v>
      </c>
      <c r="J243" s="37">
        <f t="shared" si="23"/>
        <v>-24815338.312903289</v>
      </c>
      <c r="K243" s="37">
        <v>160692.64948893784</v>
      </c>
      <c r="L243" s="62">
        <f t="shared" si="28"/>
        <v>91263934.924232215</v>
      </c>
    </row>
    <row r="244" spans="1:13" ht="14.45" hidden="1" customHeight="1" outlineLevel="1">
      <c r="A244" s="45">
        <v>235</v>
      </c>
      <c r="B244" s="52">
        <v>49279</v>
      </c>
      <c r="C244" s="41"/>
      <c r="D244" s="73">
        <f t="shared" si="22"/>
        <v>599299.83933579153</v>
      </c>
      <c r="E244" s="41"/>
      <c r="F244" s="41">
        <f t="shared" si="26"/>
        <v>2090802.5901382458</v>
      </c>
      <c r="G244" s="37">
        <f t="shared" si="24"/>
        <v>-1491502.7508024543</v>
      </c>
      <c r="H244" s="37">
        <f t="shared" si="25"/>
        <v>116676774.9296892</v>
      </c>
      <c r="I244" s="37">
        <f t="shared" si="27"/>
        <v>313215.57766851538</v>
      </c>
      <c r="J244" s="37">
        <f t="shared" si="23"/>
        <v>-24502122.735234775</v>
      </c>
      <c r="K244" s="37">
        <v>160692.64948893784</v>
      </c>
      <c r="L244" s="62">
        <f t="shared" si="28"/>
        <v>90246340.400587216</v>
      </c>
    </row>
    <row r="245" spans="1:13" ht="14.45" hidden="1" customHeight="1" outlineLevel="1">
      <c r="A245" s="45">
        <v>236</v>
      </c>
      <c r="B245" s="52">
        <v>49310</v>
      </c>
      <c r="C245" s="41"/>
      <c r="D245" s="73">
        <f t="shared" si="22"/>
        <v>592617.63529718935</v>
      </c>
      <c r="E245" s="41"/>
      <c r="F245" s="41">
        <f t="shared" si="26"/>
        <v>2090802.5901382458</v>
      </c>
      <c r="G245" s="37">
        <f t="shared" si="24"/>
        <v>-1498184.9548410564</v>
      </c>
      <c r="H245" s="37">
        <f t="shared" si="25"/>
        <v>115178589.97484814</v>
      </c>
      <c r="I245" s="37">
        <f t="shared" si="27"/>
        <v>314618.84051662183</v>
      </c>
      <c r="J245" s="37">
        <f t="shared" si="23"/>
        <v>-24187503.894718152</v>
      </c>
      <c r="K245" s="37">
        <v>160692.64948893784</v>
      </c>
      <c r="L245" s="62">
        <f t="shared" si="28"/>
        <v>89223466.935751721</v>
      </c>
    </row>
    <row r="246" spans="1:13" ht="14.45" hidden="1" customHeight="1" outlineLevel="1">
      <c r="A246" s="45">
        <v>237</v>
      </c>
      <c r="B246" s="52">
        <v>49341</v>
      </c>
      <c r="C246" s="41"/>
      <c r="D246" s="73">
        <f t="shared" si="22"/>
        <v>585900.76621143625</v>
      </c>
      <c r="E246" s="41"/>
      <c r="F246" s="41">
        <f t="shared" si="26"/>
        <v>2090802.5901382458</v>
      </c>
      <c r="G246" s="37">
        <f t="shared" si="24"/>
        <v>-1504901.8239268097</v>
      </c>
      <c r="H246" s="37">
        <f t="shared" si="25"/>
        <v>113673688.15092133</v>
      </c>
      <c r="I246" s="37">
        <f t="shared" si="27"/>
        <v>316029.38302463002</v>
      </c>
      <c r="J246" s="37">
        <f t="shared" si="23"/>
        <v>-23871474.511693522</v>
      </c>
      <c r="K246" s="37">
        <v>160692.64948893784</v>
      </c>
      <c r="L246" s="62">
        <f t="shared" si="28"/>
        <v>88195287.144338474</v>
      </c>
    </row>
    <row r="247" spans="1:13" ht="14.45" hidden="1" customHeight="1" outlineLevel="1">
      <c r="A247" s="45">
        <v>238</v>
      </c>
      <c r="B247" s="52">
        <v>49369</v>
      </c>
      <c r="C247" s="41"/>
      <c r="D247" s="73">
        <f t="shared" si="22"/>
        <v>579149.05224782263</v>
      </c>
      <c r="E247" s="41"/>
      <c r="F247" s="41">
        <f t="shared" si="26"/>
        <v>2090802.5901382458</v>
      </c>
      <c r="G247" s="37">
        <f t="shared" si="24"/>
        <v>-1511653.5378904231</v>
      </c>
      <c r="H247" s="37">
        <f t="shared" si="25"/>
        <v>112162034.61303091</v>
      </c>
      <c r="I247" s="37">
        <f t="shared" si="27"/>
        <v>317447.24295698886</v>
      </c>
      <c r="J247" s="37">
        <f t="shared" si="23"/>
        <v>-23554027.268736534</v>
      </c>
      <c r="K247" s="37">
        <v>160692.64948893784</v>
      </c>
      <c r="L247" s="62">
        <f t="shared" si="28"/>
        <v>87161773.498893976</v>
      </c>
    </row>
    <row r="248" spans="1:13" ht="14.45" hidden="1" customHeight="1" outlineLevel="1">
      <c r="A248" s="45">
        <v>239</v>
      </c>
      <c r="B248" s="52">
        <v>49400</v>
      </c>
      <c r="C248" s="41"/>
      <c r="D248" s="73">
        <f t="shared" si="22"/>
        <v>572362.31264273706</v>
      </c>
      <c r="E248" s="41"/>
      <c r="F248" s="41">
        <f t="shared" si="26"/>
        <v>2090802.5901382458</v>
      </c>
      <c r="G248" s="37">
        <f t="shared" si="24"/>
        <v>-1518440.2774955088</v>
      </c>
      <c r="H248" s="37">
        <f t="shared" si="25"/>
        <v>110643594.33553541</v>
      </c>
      <c r="I248" s="37">
        <f t="shared" si="27"/>
        <v>318872.45827405684</v>
      </c>
      <c r="J248" s="37">
        <f t="shared" si="23"/>
        <v>-23235154.810462479</v>
      </c>
      <c r="K248" s="37">
        <v>160692.64948893784</v>
      </c>
      <c r="L248" s="62">
        <f t="shared" si="28"/>
        <v>86122898.329161465</v>
      </c>
    </row>
    <row r="249" spans="1:13" ht="14.45" hidden="1" customHeight="1" outlineLevel="1">
      <c r="A249" s="45">
        <v>240</v>
      </c>
      <c r="B249" s="52">
        <v>49430</v>
      </c>
      <c r="C249" s="41"/>
      <c r="D249" s="73">
        <f t="shared" si="22"/>
        <v>565540.36569482693</v>
      </c>
      <c r="E249" s="41"/>
      <c r="F249" s="41">
        <f t="shared" si="26"/>
        <v>2090802.5901382458</v>
      </c>
      <c r="G249" s="37">
        <f t="shared" si="24"/>
        <v>-1525262.2244434189</v>
      </c>
      <c r="H249" s="37">
        <f t="shared" si="25"/>
        <v>109118332.11109199</v>
      </c>
      <c r="I249" s="37">
        <f t="shared" si="27"/>
        <v>320305.06713311793</v>
      </c>
      <c r="J249" s="37">
        <f t="shared" si="23"/>
        <v>-22914849.743329361</v>
      </c>
      <c r="K249" s="37">
        <v>160692.64948893784</v>
      </c>
      <c r="L249" s="62">
        <f t="shared" si="28"/>
        <v>85078633.821340099</v>
      </c>
      <c r="M249" s="53"/>
    </row>
    <row r="250" spans="1:13" ht="14.45" hidden="1" customHeight="1" outlineLevel="1">
      <c r="A250" s="45">
        <v>241</v>
      </c>
      <c r="B250" s="52">
        <v>49461</v>
      </c>
      <c r="C250" s="41"/>
      <c r="D250" s="73">
        <f t="shared" si="22"/>
        <v>558683.02876013331</v>
      </c>
      <c r="E250" s="41"/>
      <c r="F250" s="41">
        <f t="shared" si="26"/>
        <v>2090802.5901382458</v>
      </c>
      <c r="G250" s="37">
        <f t="shared" si="24"/>
        <v>-1532119.5613781125</v>
      </c>
      <c r="H250" s="37">
        <f t="shared" si="25"/>
        <v>107586212.54971388</v>
      </c>
      <c r="I250" s="37">
        <f t="shared" si="27"/>
        <v>321745.10788940365</v>
      </c>
      <c r="J250" s="37">
        <f t="shared" si="23"/>
        <v>-22593104.635439958</v>
      </c>
      <c r="K250" s="37">
        <v>160692.64948893784</v>
      </c>
      <c r="L250" s="62">
        <f t="shared" si="28"/>
        <v>84028952.017340332</v>
      </c>
    </row>
    <row r="251" spans="1:13" ht="14.45" hidden="1" customHeight="1" outlineLevel="1">
      <c r="A251" s="45">
        <v>242</v>
      </c>
      <c r="B251" s="52">
        <v>49491</v>
      </c>
      <c r="C251" s="41"/>
      <c r="D251" s="73">
        <f t="shared" si="22"/>
        <v>551790.11824720143</v>
      </c>
      <c r="E251" s="41"/>
      <c r="F251" s="41">
        <f t="shared" si="26"/>
        <v>2090802.5901382458</v>
      </c>
      <c r="G251" s="37">
        <f t="shared" si="24"/>
        <v>-1539012.4718910444</v>
      </c>
      <c r="H251" s="37">
        <f t="shared" si="25"/>
        <v>106047200.07782283</v>
      </c>
      <c r="I251" s="37">
        <f t="shared" si="27"/>
        <v>323192.61909711931</v>
      </c>
      <c r="J251" s="37">
        <f t="shared" si="23"/>
        <v>-22269912.016342837</v>
      </c>
      <c r="K251" s="37">
        <v>160692.64948893784</v>
      </c>
      <c r="L251" s="62">
        <f t="shared" si="28"/>
        <v>82973824.814035341</v>
      </c>
    </row>
    <row r="252" spans="1:13" ht="14.45" hidden="1" customHeight="1" outlineLevel="1">
      <c r="A252" s="45">
        <v>243</v>
      </c>
      <c r="B252" s="52">
        <v>49522</v>
      </c>
      <c r="C252" s="41"/>
      <c r="D252" s="73">
        <f t="shared" si="22"/>
        <v>544861.44961216534</v>
      </c>
      <c r="E252" s="41"/>
      <c r="F252" s="41">
        <f t="shared" si="26"/>
        <v>2090802.5901382458</v>
      </c>
      <c r="G252" s="37">
        <f t="shared" si="24"/>
        <v>-1545941.1405260805</v>
      </c>
      <c r="H252" s="37">
        <f t="shared" si="25"/>
        <v>104501258.93729675</v>
      </c>
      <c r="I252" s="37">
        <f t="shared" si="27"/>
        <v>324647.6395104769</v>
      </c>
      <c r="J252" s="37">
        <f t="shared" si="23"/>
        <v>-21945264.376832362</v>
      </c>
      <c r="K252" s="37">
        <v>160692.64948893784</v>
      </c>
      <c r="L252" s="62">
        <f t="shared" si="28"/>
        <v>81913223.962508678</v>
      </c>
    </row>
    <row r="253" spans="1:13" ht="14.45" hidden="1" customHeight="1" outlineLevel="1">
      <c r="A253" s="45">
        <v>244</v>
      </c>
      <c r="B253" s="52">
        <v>49553</v>
      </c>
      <c r="C253" s="41"/>
      <c r="D253" s="73">
        <f t="shared" si="22"/>
        <v>537896.83735380694</v>
      </c>
      <c r="E253" s="41"/>
      <c r="F253" s="41">
        <f t="shared" si="26"/>
        <v>2090802.5901382458</v>
      </c>
      <c r="G253" s="37">
        <f t="shared" si="24"/>
        <v>-1552905.7527844389</v>
      </c>
      <c r="H253" s="37">
        <f t="shared" si="25"/>
        <v>102948353.1845123</v>
      </c>
      <c r="I253" s="37">
        <f t="shared" si="27"/>
        <v>326110.20808473218</v>
      </c>
      <c r="J253" s="37">
        <f t="shared" si="23"/>
        <v>-21619154.16874763</v>
      </c>
      <c r="K253" s="37">
        <v>160692.64948893784</v>
      </c>
      <c r="L253" s="62">
        <f t="shared" si="28"/>
        <v>80847121.067297906</v>
      </c>
    </row>
    <row r="254" spans="1:13" ht="14.45" hidden="1" customHeight="1" outlineLevel="1">
      <c r="A254" s="45">
        <v>245</v>
      </c>
      <c r="B254" s="52">
        <v>49583</v>
      </c>
      <c r="C254" s="41"/>
      <c r="D254" s="73">
        <f t="shared" si="22"/>
        <v>530896.09500858956</v>
      </c>
      <c r="E254" s="41"/>
      <c r="F254" s="41">
        <f t="shared" si="26"/>
        <v>2090802.5901382458</v>
      </c>
      <c r="G254" s="37">
        <f t="shared" si="24"/>
        <v>-1559906.4951296563</v>
      </c>
      <c r="H254" s="37">
        <f t="shared" si="25"/>
        <v>101388446.68938264</v>
      </c>
      <c r="I254" s="37">
        <f t="shared" si="27"/>
        <v>327580.36397722783</v>
      </c>
      <c r="J254" s="37">
        <f t="shared" si="23"/>
        <v>-21291573.804770403</v>
      </c>
      <c r="K254" s="37">
        <v>160692.64948893784</v>
      </c>
      <c r="L254" s="62">
        <f t="shared" si="28"/>
        <v>79775487.58563441</v>
      </c>
    </row>
    <row r="255" spans="1:13" ht="14.45" hidden="1" customHeight="1" outlineLevel="1">
      <c r="A255" s="45">
        <v>246</v>
      </c>
      <c r="B255" s="52">
        <v>49614</v>
      </c>
      <c r="C255" s="41"/>
      <c r="D255" s="73">
        <f t="shared" si="22"/>
        <v>523859.03514566593</v>
      </c>
      <c r="E255" s="41"/>
      <c r="F255" s="41">
        <f t="shared" si="26"/>
        <v>2090802.5901382458</v>
      </c>
      <c r="G255" s="37">
        <f t="shared" si="24"/>
        <v>-1566943.5549925799</v>
      </c>
      <c r="H255" s="37">
        <f t="shared" si="25"/>
        <v>99821503.134390056</v>
      </c>
      <c r="I255" s="37">
        <f t="shared" si="27"/>
        <v>329058.14654844179</v>
      </c>
      <c r="J255" s="37">
        <f t="shared" si="23"/>
        <v>-20962515.65822196</v>
      </c>
      <c r="K255" s="37">
        <v>160692.64948893784</v>
      </c>
      <c r="L255" s="62">
        <f t="shared" si="28"/>
        <v>78698294.826679215</v>
      </c>
    </row>
    <row r="256" spans="1:13" ht="14.45" hidden="1" customHeight="1" outlineLevel="1">
      <c r="A256" s="45">
        <v>247</v>
      </c>
      <c r="B256" s="52">
        <v>49644</v>
      </c>
      <c r="C256" s="41"/>
      <c r="D256" s="73">
        <f t="shared" si="22"/>
        <v>516785.46936186013</v>
      </c>
      <c r="E256" s="41"/>
      <c r="F256" s="41">
        <f t="shared" si="26"/>
        <v>2090802.5901382458</v>
      </c>
      <c r="G256" s="37">
        <f t="shared" si="24"/>
        <v>-1574017.1207763858</v>
      </c>
      <c r="H256" s="37">
        <f t="shared" si="25"/>
        <v>98247486.013613671</v>
      </c>
      <c r="I256" s="37">
        <f t="shared" si="27"/>
        <v>330543.59536304098</v>
      </c>
      <c r="J256" s="37">
        <f t="shared" si="23"/>
        <v>-20631972.062858921</v>
      </c>
      <c r="K256" s="37">
        <v>160692.64948893784</v>
      </c>
      <c r="L256" s="62">
        <f t="shared" si="28"/>
        <v>77615513.950754806</v>
      </c>
    </row>
    <row r="257" spans="1:13" ht="14.45" hidden="1" customHeight="1" outlineLevel="1">
      <c r="A257" s="45">
        <v>248</v>
      </c>
      <c r="B257" s="52">
        <v>49675</v>
      </c>
      <c r="C257" s="41"/>
      <c r="D257" s="73">
        <f t="shared" si="22"/>
        <v>509675.20827662316</v>
      </c>
      <c r="E257" s="41"/>
      <c r="F257" s="41">
        <f t="shared" si="26"/>
        <v>2090802.5901382458</v>
      </c>
      <c r="G257" s="37">
        <f t="shared" si="24"/>
        <v>-1581127.3818616227</v>
      </c>
      <c r="H257" s="37">
        <f t="shared" si="25"/>
        <v>96666358.631752044</v>
      </c>
      <c r="I257" s="37">
        <f t="shared" si="27"/>
        <v>332036.75019094074</v>
      </c>
      <c r="J257" s="37">
        <f t="shared" si="23"/>
        <v>-20299935.312667981</v>
      </c>
      <c r="K257" s="37"/>
      <c r="L257" s="62">
        <f t="shared" si="28"/>
        <v>76366423.319084123</v>
      </c>
    </row>
    <row r="258" spans="1:13" ht="14.45" hidden="1" customHeight="1" outlineLevel="1">
      <c r="A258" s="45">
        <v>249</v>
      </c>
      <c r="B258" s="52">
        <v>49706</v>
      </c>
      <c r="C258" s="41"/>
      <c r="D258" s="73">
        <f t="shared" si="22"/>
        <v>501472.84646198567</v>
      </c>
      <c r="E258" s="41"/>
      <c r="F258" s="41">
        <f t="shared" si="26"/>
        <v>2090802.5901382458</v>
      </c>
      <c r="G258" s="37">
        <f t="shared" si="24"/>
        <v>-1589329.7436762601</v>
      </c>
      <c r="H258" s="37">
        <f t="shared" si="25"/>
        <v>95077028.888075784</v>
      </c>
      <c r="I258" s="37">
        <f t="shared" si="27"/>
        <v>333759.24617201462</v>
      </c>
      <c r="J258" s="37">
        <f t="shared" si="23"/>
        <v>-19966176.066495966</v>
      </c>
      <c r="K258" s="37"/>
      <c r="L258" s="62">
        <f t="shared" si="28"/>
        <v>75110852.821579874</v>
      </c>
    </row>
    <row r="259" spans="1:13" ht="14.45" hidden="1" customHeight="1" outlineLevel="1">
      <c r="A259" s="45">
        <v>250</v>
      </c>
      <c r="B259" s="52">
        <v>49735</v>
      </c>
      <c r="C259" s="41"/>
      <c r="D259" s="73">
        <f t="shared" si="22"/>
        <v>493227.93352837447</v>
      </c>
      <c r="E259" s="41"/>
      <c r="F259" s="41">
        <f t="shared" si="26"/>
        <v>2090802.5901382458</v>
      </c>
      <c r="G259" s="37">
        <f t="shared" si="24"/>
        <v>-1597574.6566098714</v>
      </c>
      <c r="H259" s="37">
        <f t="shared" si="25"/>
        <v>93479454.231465906</v>
      </c>
      <c r="I259" s="37">
        <f t="shared" si="27"/>
        <v>335490.67788807297</v>
      </c>
      <c r="J259" s="37">
        <f t="shared" si="23"/>
        <v>-19630685.388607893</v>
      </c>
      <c r="K259" s="37"/>
      <c r="L259" s="62">
        <f t="shared" si="28"/>
        <v>73848768.842858076</v>
      </c>
    </row>
    <row r="260" spans="1:13" ht="14.45" hidden="1" customHeight="1" outlineLevel="1">
      <c r="A260" s="45">
        <v>251</v>
      </c>
      <c r="B260" s="52">
        <v>49766</v>
      </c>
      <c r="C260" s="41"/>
      <c r="D260" s="73">
        <f t="shared" si="22"/>
        <v>484940.24873476796</v>
      </c>
      <c r="E260" s="41"/>
      <c r="F260" s="41">
        <f t="shared" si="26"/>
        <v>2090802.5901382458</v>
      </c>
      <c r="G260" s="37">
        <f t="shared" si="24"/>
        <v>-1605862.3414034778</v>
      </c>
      <c r="H260" s="37">
        <f t="shared" si="25"/>
        <v>91873591.890062422</v>
      </c>
      <c r="I260" s="37">
        <f t="shared" si="27"/>
        <v>337231.09169473033</v>
      </c>
      <c r="J260" s="37">
        <f t="shared" si="23"/>
        <v>-19293454.296913162</v>
      </c>
      <c r="K260" s="37"/>
      <c r="L260" s="62">
        <f t="shared" si="28"/>
        <v>72580137.593149334</v>
      </c>
    </row>
    <row r="261" spans="1:13" ht="14.45" hidden="1" customHeight="1" outlineLevel="1">
      <c r="A261" s="45">
        <v>252</v>
      </c>
      <c r="B261" s="52">
        <v>49796</v>
      </c>
      <c r="C261" s="41"/>
      <c r="D261" s="73">
        <f t="shared" si="22"/>
        <v>476609.57019501389</v>
      </c>
      <c r="E261" s="41"/>
      <c r="F261" s="41">
        <f t="shared" si="26"/>
        <v>2090802.5901382458</v>
      </c>
      <c r="G261" s="37">
        <f t="shared" si="24"/>
        <v>-1614193.0199432319</v>
      </c>
      <c r="H261" s="37">
        <f t="shared" si="25"/>
        <v>90259398.870119184</v>
      </c>
      <c r="I261" s="37">
        <f t="shared" si="27"/>
        <v>338980.53418807872</v>
      </c>
      <c r="J261" s="37">
        <f t="shared" si="23"/>
        <v>-18954473.762725085</v>
      </c>
      <c r="K261" s="37"/>
      <c r="L261" s="62">
        <f t="shared" si="28"/>
        <v>71304925.107394174</v>
      </c>
      <c r="M261" s="53"/>
    </row>
    <row r="262" spans="1:13" ht="14.45" hidden="1" customHeight="1" outlineLevel="1">
      <c r="A262" s="45">
        <v>253</v>
      </c>
      <c r="B262" s="52">
        <v>49827</v>
      </c>
      <c r="C262" s="41"/>
      <c r="D262" s="73">
        <f t="shared" si="22"/>
        <v>468235.67487188836</v>
      </c>
      <c r="E262" s="41"/>
      <c r="F262" s="41">
        <f t="shared" si="26"/>
        <v>2090802.5901382458</v>
      </c>
      <c r="G262" s="37">
        <f t="shared" si="24"/>
        <v>-1622566.9152663574</v>
      </c>
      <c r="H262" s="37">
        <f t="shared" si="25"/>
        <v>88636831.954852819</v>
      </c>
      <c r="I262" s="37">
        <f t="shared" si="27"/>
        <v>340739.05220593506</v>
      </c>
      <c r="J262" s="37">
        <f t="shared" si="23"/>
        <v>-18613734.71051915</v>
      </c>
      <c r="K262" s="37"/>
      <c r="L262" s="62">
        <f t="shared" si="28"/>
        <v>70023097.244333744</v>
      </c>
    </row>
    <row r="263" spans="1:13" ht="14.45" hidden="1" customHeight="1" outlineLevel="1">
      <c r="A263" s="45">
        <v>254</v>
      </c>
      <c r="B263" s="52">
        <v>49857</v>
      </c>
      <c r="C263" s="41"/>
      <c r="D263" s="73">
        <f t="shared" si="22"/>
        <v>459818.33857112488</v>
      </c>
      <c r="E263" s="41"/>
      <c r="F263" s="41">
        <f t="shared" si="26"/>
        <v>2090802.5901382458</v>
      </c>
      <c r="G263" s="37">
        <f t="shared" si="24"/>
        <v>-1630984.2515671209</v>
      </c>
      <c r="H263" s="37">
        <f t="shared" si="25"/>
        <v>87005847.703285694</v>
      </c>
      <c r="I263" s="37">
        <f t="shared" si="27"/>
        <v>342506.69282909535</v>
      </c>
      <c r="J263" s="37">
        <f t="shared" si="23"/>
        <v>-18271228.017690055</v>
      </c>
      <c r="K263" s="37"/>
      <c r="L263" s="62">
        <f t="shared" si="28"/>
        <v>68734619.685595721</v>
      </c>
    </row>
    <row r="264" spans="1:13" ht="14.45" hidden="1" customHeight="1" outlineLevel="1">
      <c r="A264" s="45">
        <v>255</v>
      </c>
      <c r="B264" s="52">
        <v>49888</v>
      </c>
      <c r="C264" s="41"/>
      <c r="D264" s="73">
        <f t="shared" ref="D264:D310" si="29">L263*$D$2</f>
        <v>451357.33593541186</v>
      </c>
      <c r="E264" s="41"/>
      <c r="F264" s="41">
        <f t="shared" si="26"/>
        <v>2090802.5901382458</v>
      </c>
      <c r="G264" s="37">
        <f t="shared" si="24"/>
        <v>-1639445.2542028339</v>
      </c>
      <c r="H264" s="37">
        <f t="shared" si="25"/>
        <v>85366402.449082866</v>
      </c>
      <c r="I264" s="37">
        <f t="shared" si="27"/>
        <v>344283.50338259508</v>
      </c>
      <c r="J264" s="37">
        <f t="shared" ref="J264:J310" si="30">I264+J263</f>
        <v>-17926944.514307462</v>
      </c>
      <c r="K264" s="37"/>
      <c r="L264" s="62">
        <f t="shared" si="28"/>
        <v>67439457.934775487</v>
      </c>
    </row>
    <row r="265" spans="1:13" ht="14.45" hidden="1" customHeight="1" outlineLevel="1">
      <c r="A265" s="45">
        <v>256</v>
      </c>
      <c r="B265" s="52">
        <v>49919</v>
      </c>
      <c r="C265" s="41"/>
      <c r="D265" s="73">
        <f t="shared" si="29"/>
        <v>442852.44043835899</v>
      </c>
      <c r="E265" s="41"/>
      <c r="F265" s="41">
        <f t="shared" si="26"/>
        <v>2090802.5901382458</v>
      </c>
      <c r="G265" s="37">
        <f t="shared" si="24"/>
        <v>-1647950.1496998868</v>
      </c>
      <c r="H265" s="37">
        <f t="shared" si="25"/>
        <v>83718452.299382985</v>
      </c>
      <c r="I265" s="37">
        <f t="shared" si="27"/>
        <v>346069.53143697622</v>
      </c>
      <c r="J265" s="37">
        <f t="shared" si="30"/>
        <v>-17580874.982870486</v>
      </c>
      <c r="K265" s="37"/>
      <c r="L265" s="62">
        <f t="shared" si="28"/>
        <v>66137577.316512577</v>
      </c>
    </row>
    <row r="266" spans="1:13" ht="14.45" hidden="1" customHeight="1" outlineLevel="1">
      <c r="A266" s="45">
        <v>257</v>
      </c>
      <c r="B266" s="52">
        <v>49949</v>
      </c>
      <c r="C266" s="41"/>
      <c r="D266" s="73">
        <f t="shared" si="29"/>
        <v>434303.42437843257</v>
      </c>
      <c r="E266" s="41"/>
      <c r="F266" s="41">
        <f t="shared" si="26"/>
        <v>2090802.5901382458</v>
      </c>
      <c r="G266" s="37">
        <f t="shared" si="24"/>
        <v>-1656499.1657598133</v>
      </c>
      <c r="H266" s="37">
        <f t="shared" si="25"/>
        <v>82061953.133623168</v>
      </c>
      <c r="I266" s="37">
        <f t="shared" si="27"/>
        <v>347864.82480956079</v>
      </c>
      <c r="J266" s="37">
        <f t="shared" si="30"/>
        <v>-17233010.158060923</v>
      </c>
      <c r="K266" s="37"/>
      <c r="L266" s="62">
        <f t="shared" si="28"/>
        <v>64828942.975562327</v>
      </c>
    </row>
    <row r="267" spans="1:13" ht="14.45" hidden="1" customHeight="1" outlineLevel="1">
      <c r="A267" s="45">
        <v>258</v>
      </c>
      <c r="B267" s="52">
        <v>49980</v>
      </c>
      <c r="C267" s="41"/>
      <c r="D267" s="73">
        <f t="shared" si="29"/>
        <v>425710.05887285923</v>
      </c>
      <c r="E267" s="41"/>
      <c r="F267" s="41">
        <f t="shared" si="26"/>
        <v>2090802.5901382458</v>
      </c>
      <c r="G267" s="37">
        <f t="shared" si="24"/>
        <v>-1665092.5312653866</v>
      </c>
      <c r="H267" s="37">
        <f t="shared" si="25"/>
        <v>80396860.602357775</v>
      </c>
      <c r="I267" s="37">
        <f t="shared" si="27"/>
        <v>349669.43156573118</v>
      </c>
      <c r="J267" s="37">
        <f t="shared" si="30"/>
        <v>-16883340.726495191</v>
      </c>
      <c r="K267" s="37"/>
      <c r="L267" s="62">
        <f t="shared" si="28"/>
        <v>63513519.875862673</v>
      </c>
    </row>
    <row r="268" spans="1:13" ht="14.45" hidden="1" customHeight="1" outlineLevel="1">
      <c r="A268" s="45">
        <v>259</v>
      </c>
      <c r="B268" s="52">
        <v>50010</v>
      </c>
      <c r="C268" s="41"/>
      <c r="D268" s="73">
        <f t="shared" si="29"/>
        <v>417072.11385149817</v>
      </c>
      <c r="E268" s="41"/>
      <c r="F268" s="41">
        <f t="shared" si="26"/>
        <v>2090802.5901382458</v>
      </c>
      <c r="G268" s="37">
        <f t="shared" ref="G268:G310" si="31">C268+D268-E268-F268</f>
        <v>-1673730.4762867477</v>
      </c>
      <c r="H268" s="37">
        <f t="shared" ref="H268:H310" si="32">H267+G268</f>
        <v>78723130.126071021</v>
      </c>
      <c r="I268" s="37">
        <f t="shared" si="27"/>
        <v>351483.400020217</v>
      </c>
      <c r="J268" s="37">
        <f t="shared" si="30"/>
        <v>-16531857.326474974</v>
      </c>
      <c r="K268" s="37"/>
      <c r="L268" s="62">
        <f t="shared" si="28"/>
        <v>62191272.799596146</v>
      </c>
    </row>
    <row r="269" spans="1:13" ht="14.45" hidden="1" customHeight="1" outlineLevel="1">
      <c r="A269" s="45">
        <v>260</v>
      </c>
      <c r="B269" s="52">
        <v>50041</v>
      </c>
      <c r="C269" s="41"/>
      <c r="D269" s="73">
        <f t="shared" si="29"/>
        <v>408389.3580506813</v>
      </c>
      <c r="E269" s="41"/>
      <c r="F269" s="41">
        <f t="shared" si="26"/>
        <v>2090802.5901382458</v>
      </c>
      <c r="G269" s="37">
        <f t="shared" si="31"/>
        <v>-1682413.2320875647</v>
      </c>
      <c r="H269" s="37">
        <f t="shared" si="32"/>
        <v>77040716.893983454</v>
      </c>
      <c r="I269" s="37">
        <f t="shared" si="27"/>
        <v>353306.77873838856</v>
      </c>
      <c r="J269" s="37">
        <f t="shared" si="30"/>
        <v>-16178550.547736585</v>
      </c>
      <c r="K269" s="37"/>
      <c r="L269" s="62">
        <f t="shared" si="28"/>
        <v>60862166.346246973</v>
      </c>
    </row>
    <row r="270" spans="1:13" ht="14.45" hidden="1" customHeight="1" outlineLevel="1">
      <c r="A270" s="45">
        <v>261</v>
      </c>
      <c r="B270" s="52">
        <v>50072</v>
      </c>
      <c r="C270" s="41"/>
      <c r="D270" s="73">
        <f t="shared" si="29"/>
        <v>399661.55900702177</v>
      </c>
      <c r="E270" s="41"/>
      <c r="F270" s="41">
        <f t="shared" si="26"/>
        <v>2090802.5901382458</v>
      </c>
      <c r="G270" s="37">
        <f t="shared" si="31"/>
        <v>-1691141.031131224</v>
      </c>
      <c r="H270" s="37">
        <f t="shared" si="32"/>
        <v>75349575.862852231</v>
      </c>
      <c r="I270" s="37">
        <f t="shared" si="27"/>
        <v>355139.61653755704</v>
      </c>
      <c r="J270" s="37">
        <f t="shared" si="30"/>
        <v>-15823410.931199027</v>
      </c>
      <c r="K270" s="37"/>
      <c r="L270" s="62">
        <f t="shared" si="28"/>
        <v>59526164.931653306</v>
      </c>
    </row>
    <row r="271" spans="1:13" ht="14.45" hidden="1" customHeight="1" outlineLevel="1">
      <c r="A271" s="45">
        <v>262</v>
      </c>
      <c r="B271" s="52">
        <v>50100</v>
      </c>
      <c r="C271" s="41"/>
      <c r="D271" s="73">
        <f t="shared" si="29"/>
        <v>390888.48305118998</v>
      </c>
      <c r="E271" s="41"/>
      <c r="F271" s="41">
        <f t="shared" si="26"/>
        <v>2090802.5901382458</v>
      </c>
      <c r="G271" s="37">
        <f t="shared" si="31"/>
        <v>-1699914.1070870559</v>
      </c>
      <c r="H271" s="37">
        <f t="shared" si="32"/>
        <v>73649661.75576517</v>
      </c>
      <c r="I271" s="37">
        <f t="shared" si="27"/>
        <v>356981.96248828172</v>
      </c>
      <c r="J271" s="37">
        <f t="shared" si="30"/>
        <v>-15466428.968710745</v>
      </c>
      <c r="K271" s="37"/>
      <c r="L271" s="62">
        <f t="shared" si="28"/>
        <v>58183232.787054531</v>
      </c>
    </row>
    <row r="272" spans="1:13" ht="14.45" hidden="1" customHeight="1" outlineLevel="1">
      <c r="A272" s="45">
        <v>263</v>
      </c>
      <c r="B272" s="52">
        <v>50131</v>
      </c>
      <c r="C272" s="41"/>
      <c r="D272" s="73">
        <f t="shared" si="29"/>
        <v>382069.89530165802</v>
      </c>
      <c r="E272" s="41"/>
      <c r="F272" s="41">
        <f t="shared" si="26"/>
        <v>2090802.5901382458</v>
      </c>
      <c r="G272" s="37">
        <f t="shared" si="31"/>
        <v>-1708732.6948365879</v>
      </c>
      <c r="H272" s="37">
        <f t="shared" si="32"/>
        <v>71940929.060928583</v>
      </c>
      <c r="I272" s="37">
        <f t="shared" si="27"/>
        <v>358833.86591568345</v>
      </c>
      <c r="J272" s="37">
        <f t="shared" si="30"/>
        <v>-15107595.102795061</v>
      </c>
      <c r="K272" s="37"/>
      <c r="L272" s="62">
        <f t="shared" si="28"/>
        <v>56833333.95813363</v>
      </c>
    </row>
    <row r="273" spans="1:13" ht="14.45" hidden="1" customHeight="1" outlineLevel="1">
      <c r="A273" s="45">
        <v>264</v>
      </c>
      <c r="B273" s="52">
        <v>50161</v>
      </c>
      <c r="C273" s="41"/>
      <c r="D273" s="73">
        <f t="shared" si="29"/>
        <v>373205.55965841078</v>
      </c>
      <c r="E273" s="41"/>
      <c r="F273" s="41">
        <f t="shared" si="26"/>
        <v>2090802.5901382458</v>
      </c>
      <c r="G273" s="37">
        <f t="shared" si="31"/>
        <v>-1717597.0304798351</v>
      </c>
      <c r="H273" s="37">
        <f t="shared" si="32"/>
        <v>70223332.03044875</v>
      </c>
      <c r="I273" s="37">
        <f t="shared" si="27"/>
        <v>360695.37640076538</v>
      </c>
      <c r="J273" s="37">
        <f t="shared" si="30"/>
        <v>-14746899.726394296</v>
      </c>
      <c r="K273" s="37"/>
      <c r="L273" s="62">
        <f t="shared" si="28"/>
        <v>55476432.304054558</v>
      </c>
      <c r="M273" s="53"/>
    </row>
    <row r="274" spans="1:13" ht="14.45" hidden="1" customHeight="1" outlineLevel="1">
      <c r="A274" s="45">
        <v>265</v>
      </c>
      <c r="B274" s="52">
        <v>50192</v>
      </c>
      <c r="C274" s="41"/>
      <c r="D274" s="73">
        <f t="shared" si="29"/>
        <v>364295.23879662488</v>
      </c>
      <c r="E274" s="41"/>
      <c r="F274" s="41">
        <f t="shared" si="26"/>
        <v>2090802.5901382458</v>
      </c>
      <c r="G274" s="37">
        <f t="shared" si="31"/>
        <v>-1726507.351341621</v>
      </c>
      <c r="H274" s="37">
        <f t="shared" si="32"/>
        <v>68496824.67910713</v>
      </c>
      <c r="I274" s="37">
        <f t="shared" si="27"/>
        <v>362566.54378174042</v>
      </c>
      <c r="J274" s="37">
        <f t="shared" si="30"/>
        <v>-14384333.182612555</v>
      </c>
      <c r="K274" s="37"/>
      <c r="L274" s="62">
        <f t="shared" si="28"/>
        <v>54112491.496494681</v>
      </c>
    </row>
    <row r="275" spans="1:13" ht="14.45" hidden="1" customHeight="1" outlineLevel="1">
      <c r="A275" s="45">
        <v>266</v>
      </c>
      <c r="B275" s="52">
        <v>50222</v>
      </c>
      <c r="C275" s="41"/>
      <c r="D275" s="73">
        <f t="shared" si="29"/>
        <v>355338.69416031503</v>
      </c>
      <c r="E275" s="41"/>
      <c r="F275" s="41">
        <f t="shared" si="26"/>
        <v>2090802.5901382458</v>
      </c>
      <c r="G275" s="37">
        <f t="shared" si="31"/>
        <v>-1735463.8959779309</v>
      </c>
      <c r="H275" s="37">
        <f t="shared" si="32"/>
        <v>66761360.7831292</v>
      </c>
      <c r="I275" s="37">
        <f t="shared" si="27"/>
        <v>364447.41815536545</v>
      </c>
      <c r="J275" s="37">
        <f t="shared" si="30"/>
        <v>-14019885.76445719</v>
      </c>
      <c r="K275" s="37"/>
      <c r="L275" s="62">
        <f t="shared" si="28"/>
        <v>52741475.018672116</v>
      </c>
    </row>
    <row r="276" spans="1:13" ht="14.45" hidden="1" customHeight="1" outlineLevel="1">
      <c r="A276" s="45">
        <v>267</v>
      </c>
      <c r="B276" s="52">
        <v>50253</v>
      </c>
      <c r="C276" s="41"/>
      <c r="D276" s="73">
        <f t="shared" si="29"/>
        <v>346335.68595594686</v>
      </c>
      <c r="E276" s="41"/>
      <c r="F276" s="41">
        <f t="shared" si="26"/>
        <v>2090802.5901382458</v>
      </c>
      <c r="G276" s="37">
        <f t="shared" si="31"/>
        <v>-1744466.904182299</v>
      </c>
      <c r="H276" s="37">
        <f t="shared" si="32"/>
        <v>65016893.8789469</v>
      </c>
      <c r="I276" s="37">
        <f t="shared" si="27"/>
        <v>366338.04987828276</v>
      </c>
      <c r="J276" s="37">
        <f t="shared" si="30"/>
        <v>-13653547.714578908</v>
      </c>
      <c r="K276" s="37"/>
      <c r="L276" s="62">
        <f t="shared" si="28"/>
        <v>51363346.1643681</v>
      </c>
    </row>
    <row r="277" spans="1:13" ht="14.45" hidden="1" customHeight="1" outlineLevel="1">
      <c r="A277" s="45">
        <v>268</v>
      </c>
      <c r="B277" s="52">
        <v>50284</v>
      </c>
      <c r="C277" s="41"/>
      <c r="D277" s="73">
        <f t="shared" si="29"/>
        <v>337285.97314601718</v>
      </c>
      <c r="E277" s="41"/>
      <c r="F277" s="41">
        <f t="shared" si="26"/>
        <v>2090802.5901382458</v>
      </c>
      <c r="G277" s="37">
        <f t="shared" si="31"/>
        <v>-1753516.6169922287</v>
      </c>
      <c r="H277" s="37">
        <f t="shared" si="32"/>
        <v>63263377.261954673</v>
      </c>
      <c r="I277" s="37">
        <f t="shared" si="27"/>
        <v>368238.48956836801</v>
      </c>
      <c r="J277" s="37">
        <f t="shared" si="30"/>
        <v>-13285309.22501054</v>
      </c>
      <c r="K277" s="37"/>
      <c r="L277" s="62">
        <f t="shared" si="28"/>
        <v>49978068.03694424</v>
      </c>
    </row>
    <row r="278" spans="1:13" ht="14.45" hidden="1" customHeight="1" outlineLevel="1">
      <c r="A278" s="45">
        <v>269</v>
      </c>
      <c r="B278" s="52">
        <v>50314</v>
      </c>
      <c r="C278" s="41"/>
      <c r="D278" s="73">
        <f t="shared" si="29"/>
        <v>328189.31344260048</v>
      </c>
      <c r="E278" s="41"/>
      <c r="F278" s="41">
        <f t="shared" si="26"/>
        <v>2090802.5901382458</v>
      </c>
      <c r="G278" s="37">
        <f t="shared" si="31"/>
        <v>-1762613.2766956454</v>
      </c>
      <c r="H278" s="37">
        <f t="shared" si="32"/>
        <v>61500763.985259026</v>
      </c>
      <c r="I278" s="37">
        <f t="shared" si="27"/>
        <v>370148.7881060855</v>
      </c>
      <c r="J278" s="37">
        <f t="shared" si="30"/>
        <v>-12915160.436904455</v>
      </c>
      <c r="K278" s="37"/>
      <c r="L278" s="62">
        <f t="shared" si="28"/>
        <v>48585603.548354678</v>
      </c>
    </row>
    <row r="279" spans="1:13" ht="14.45" hidden="1" customHeight="1" outlineLevel="1">
      <c r="A279" s="45">
        <v>270</v>
      </c>
      <c r="B279" s="52">
        <v>50345</v>
      </c>
      <c r="C279" s="41"/>
      <c r="D279" s="73">
        <f t="shared" si="29"/>
        <v>319045.46330086235</v>
      </c>
      <c r="E279" s="41"/>
      <c r="F279" s="41">
        <f t="shared" si="26"/>
        <v>2090802.5901382458</v>
      </c>
      <c r="G279" s="37">
        <f t="shared" si="31"/>
        <v>-1771757.1268373835</v>
      </c>
      <c r="H279" s="37">
        <f t="shared" si="32"/>
        <v>59729006.858421646</v>
      </c>
      <c r="I279" s="37">
        <f t="shared" si="27"/>
        <v>372068.99663585052</v>
      </c>
      <c r="J279" s="37">
        <f t="shared" si="30"/>
        <v>-12543091.440268604</v>
      </c>
      <c r="K279" s="37"/>
      <c r="L279" s="62">
        <f t="shared" si="28"/>
        <v>47185915.418153144</v>
      </c>
    </row>
    <row r="280" spans="1:13" ht="14.45" hidden="1" customHeight="1" outlineLevel="1">
      <c r="A280" s="45">
        <v>271</v>
      </c>
      <c r="B280" s="52">
        <v>50375</v>
      </c>
      <c r="C280" s="41"/>
      <c r="D280" s="73">
        <f t="shared" si="29"/>
        <v>309854.17791253893</v>
      </c>
      <c r="E280" s="41"/>
      <c r="F280" s="41">
        <f t="shared" si="26"/>
        <v>2090802.5901382458</v>
      </c>
      <c r="G280" s="37">
        <f t="shared" si="31"/>
        <v>-1780948.412225707</v>
      </c>
      <c r="H280" s="37">
        <f t="shared" si="32"/>
        <v>57948058.446195938</v>
      </c>
      <c r="I280" s="37">
        <f t="shared" si="27"/>
        <v>373999.16656739847</v>
      </c>
      <c r="J280" s="37">
        <f t="shared" si="30"/>
        <v>-12169092.273701206</v>
      </c>
      <c r="K280" s="37"/>
      <c r="L280" s="62">
        <f t="shared" si="28"/>
        <v>45778966.172494836</v>
      </c>
    </row>
    <row r="281" spans="1:13" ht="14.45" hidden="1" customHeight="1" outlineLevel="1">
      <c r="A281" s="45">
        <v>272</v>
      </c>
      <c r="B281" s="52">
        <v>50406</v>
      </c>
      <c r="C281" s="41"/>
      <c r="D281" s="73">
        <f t="shared" si="29"/>
        <v>300615.21119938273</v>
      </c>
      <c r="E281" s="41"/>
      <c r="F281" s="41">
        <f t="shared" si="26"/>
        <v>2090802.5901382458</v>
      </c>
      <c r="G281" s="37">
        <f t="shared" si="31"/>
        <v>-1790187.3789388631</v>
      </c>
      <c r="H281" s="37">
        <f t="shared" si="32"/>
        <v>56157871.067257077</v>
      </c>
      <c r="I281" s="37">
        <f t="shared" si="27"/>
        <v>375939.34957716125</v>
      </c>
      <c r="J281" s="37">
        <f t="shared" si="30"/>
        <v>-11793152.924124045</v>
      </c>
      <c r="K281" s="37"/>
      <c r="L281" s="62">
        <f t="shared" si="28"/>
        <v>44364718.143133134</v>
      </c>
    </row>
    <row r="282" spans="1:13" ht="14.45" hidden="1" customHeight="1" outlineLevel="1">
      <c r="A282" s="45">
        <v>273</v>
      </c>
      <c r="B282" s="52">
        <v>50437</v>
      </c>
      <c r="C282" s="41"/>
      <c r="D282" s="73">
        <f t="shared" si="29"/>
        <v>291328.31580657419</v>
      </c>
      <c r="E282" s="41"/>
      <c r="F282" s="41">
        <f t="shared" si="26"/>
        <v>2090802.5901382458</v>
      </c>
      <c r="G282" s="37">
        <f t="shared" si="31"/>
        <v>-1799474.2743316717</v>
      </c>
      <c r="H282" s="37">
        <f t="shared" si="32"/>
        <v>54358396.792925403</v>
      </c>
      <c r="I282" s="37">
        <f t="shared" si="27"/>
        <v>377889.59760965104</v>
      </c>
      <c r="J282" s="37">
        <f t="shared" si="30"/>
        <v>-11415263.326514395</v>
      </c>
      <c r="K282" s="37"/>
      <c r="L282" s="62">
        <f t="shared" si="28"/>
        <v>42943133.466411114</v>
      </c>
    </row>
    <row r="283" spans="1:13" ht="14.45" hidden="1" customHeight="1" outlineLevel="1">
      <c r="A283" s="45">
        <v>274</v>
      </c>
      <c r="B283" s="52">
        <v>50465</v>
      </c>
      <c r="C283" s="41"/>
      <c r="D283" s="73">
        <f t="shared" si="29"/>
        <v>281993.24309609964</v>
      </c>
      <c r="E283" s="41"/>
      <c r="F283" s="41">
        <f t="shared" si="26"/>
        <v>2090802.5901382458</v>
      </c>
      <c r="G283" s="37">
        <f t="shared" si="31"/>
        <v>-1808809.3470421461</v>
      </c>
      <c r="H283" s="37">
        <f t="shared" si="32"/>
        <v>52549587.445883259</v>
      </c>
      <c r="I283" s="37">
        <f t="shared" si="27"/>
        <v>379849.9628788507</v>
      </c>
      <c r="J283" s="37">
        <f t="shared" si="30"/>
        <v>-11035413.363635544</v>
      </c>
      <c r="K283" s="37"/>
      <c r="L283" s="62">
        <f t="shared" si="28"/>
        <v>41514174.082247816</v>
      </c>
    </row>
    <row r="284" spans="1:13" ht="14.45" hidden="1" customHeight="1" outlineLevel="1">
      <c r="A284" s="45">
        <v>275</v>
      </c>
      <c r="B284" s="52">
        <v>50496</v>
      </c>
      <c r="C284" s="41"/>
      <c r="D284" s="73">
        <f t="shared" si="29"/>
        <v>272609.74314009398</v>
      </c>
      <c r="E284" s="41"/>
      <c r="F284" s="41">
        <f t="shared" si="26"/>
        <v>2090802.5901382458</v>
      </c>
      <c r="G284" s="37">
        <f t="shared" si="31"/>
        <v>-1818192.8469981519</v>
      </c>
      <c r="H284" s="37">
        <f t="shared" si="32"/>
        <v>50731394.598885104</v>
      </c>
      <c r="I284" s="37">
        <f t="shared" si="27"/>
        <v>381820.49786961189</v>
      </c>
      <c r="J284" s="37">
        <f t="shared" si="30"/>
        <v>-10653592.865765931</v>
      </c>
      <c r="K284" s="37"/>
      <c r="L284" s="62">
        <f t="shared" si="28"/>
        <v>40077801.733119279</v>
      </c>
    </row>
    <row r="285" spans="1:13" ht="14.45" hidden="1" customHeight="1" outlineLevel="1">
      <c r="A285" s="45">
        <v>276</v>
      </c>
      <c r="B285" s="52">
        <v>50526</v>
      </c>
      <c r="C285" s="41"/>
      <c r="D285" s="73">
        <f t="shared" si="29"/>
        <v>263177.56471414992</v>
      </c>
      <c r="E285" s="41"/>
      <c r="F285" s="41">
        <f t="shared" si="26"/>
        <v>2090802.5901382458</v>
      </c>
      <c r="G285" s="37">
        <f t="shared" si="31"/>
        <v>-1827625.0254240958</v>
      </c>
      <c r="H285" s="37">
        <f t="shared" si="32"/>
        <v>48903769.573461011</v>
      </c>
      <c r="I285" s="37">
        <f t="shared" si="27"/>
        <v>383801.2553390601</v>
      </c>
      <c r="J285" s="37">
        <f t="shared" si="30"/>
        <v>-10269791.610426871</v>
      </c>
      <c r="K285" s="37"/>
      <c r="L285" s="62">
        <f t="shared" si="28"/>
        <v>38633977.963034242</v>
      </c>
      <c r="M285" s="53"/>
    </row>
    <row r="286" spans="1:13" ht="14.45" hidden="1" customHeight="1" outlineLevel="1">
      <c r="A286" s="45">
        <v>277</v>
      </c>
      <c r="B286" s="52">
        <v>50557</v>
      </c>
      <c r="C286" s="41"/>
      <c r="D286" s="73">
        <f t="shared" si="29"/>
        <v>253696.45529059149</v>
      </c>
      <c r="E286" s="41"/>
      <c r="F286" s="41">
        <f t="shared" si="26"/>
        <v>2090802.5901382458</v>
      </c>
      <c r="G286" s="37">
        <f t="shared" si="31"/>
        <v>-1837106.1348476543</v>
      </c>
      <c r="H286" s="37">
        <f t="shared" si="32"/>
        <v>47066663.438613355</v>
      </c>
      <c r="I286" s="37">
        <f t="shared" si="27"/>
        <v>385792.28831800737</v>
      </c>
      <c r="J286" s="37">
        <f t="shared" si="30"/>
        <v>-9883999.3221088629</v>
      </c>
      <c r="K286" s="37"/>
      <c r="L286" s="62">
        <f t="shared" si="28"/>
        <v>37182664.116504595</v>
      </c>
    </row>
    <row r="287" spans="1:13" ht="14.45" hidden="1" customHeight="1" outlineLevel="1">
      <c r="A287" s="45">
        <v>278</v>
      </c>
      <c r="B287" s="52">
        <v>50587</v>
      </c>
      <c r="C287" s="41"/>
      <c r="D287" s="73">
        <f t="shared" si="29"/>
        <v>244166.16103171348</v>
      </c>
      <c r="E287" s="41"/>
      <c r="F287" s="41">
        <f t="shared" si="26"/>
        <v>2090802.5901382458</v>
      </c>
      <c r="G287" s="37">
        <f t="shared" si="31"/>
        <v>-1846636.4291065324</v>
      </c>
      <c r="H287" s="37">
        <f t="shared" si="32"/>
        <v>45220027.009506822</v>
      </c>
      <c r="I287" s="37">
        <f t="shared" si="27"/>
        <v>387793.65011237178</v>
      </c>
      <c r="J287" s="37">
        <f t="shared" si="30"/>
        <v>-9496205.671996491</v>
      </c>
      <c r="K287" s="37"/>
      <c r="L287" s="62">
        <f t="shared" si="28"/>
        <v>35723821.337510437</v>
      </c>
    </row>
    <row r="288" spans="1:13" ht="14.45" hidden="1" customHeight="1" outlineLevel="1">
      <c r="A288" s="45">
        <v>279</v>
      </c>
      <c r="B288" s="52">
        <v>50618</v>
      </c>
      <c r="C288" s="41"/>
      <c r="D288" s="73">
        <f t="shared" si="29"/>
        <v>234586.42678298519</v>
      </c>
      <c r="E288" s="41"/>
      <c r="F288" s="41">
        <f t="shared" si="26"/>
        <v>2090802.5901382458</v>
      </c>
      <c r="G288" s="37">
        <f t="shared" si="31"/>
        <v>-1856216.1633552606</v>
      </c>
      <c r="H288" s="37">
        <f t="shared" si="32"/>
        <v>43363810.846151561</v>
      </c>
      <c r="I288" s="37">
        <f t="shared" si="27"/>
        <v>389805.39430460474</v>
      </c>
      <c r="J288" s="37">
        <f t="shared" si="30"/>
        <v>-9106400.2776918858</v>
      </c>
      <c r="K288" s="37"/>
      <c r="L288" s="62">
        <f t="shared" si="28"/>
        <v>34257410.568459779</v>
      </c>
    </row>
    <row r="289" spans="1:13" ht="14.45" hidden="1" customHeight="1" outlineLevel="1">
      <c r="A289" s="45">
        <v>280</v>
      </c>
      <c r="B289" s="52">
        <v>50649</v>
      </c>
      <c r="C289" s="41"/>
      <c r="D289" s="73">
        <f t="shared" si="29"/>
        <v>224956.9960662192</v>
      </c>
      <c r="E289" s="41"/>
      <c r="F289" s="41">
        <f t="shared" si="26"/>
        <v>2090802.5901382458</v>
      </c>
      <c r="G289" s="37">
        <f t="shared" si="31"/>
        <v>-1865845.5940720267</v>
      </c>
      <c r="H289" s="37">
        <f t="shared" si="32"/>
        <v>41497965.252079532</v>
      </c>
      <c r="I289" s="37">
        <f t="shared" si="27"/>
        <v>391827.57475512556</v>
      </c>
      <c r="J289" s="37">
        <f t="shared" si="30"/>
        <v>-8714572.7029367611</v>
      </c>
      <c r="K289" s="37"/>
      <c r="L289" s="62">
        <f t="shared" si="28"/>
        <v>32783392.549142879</v>
      </c>
    </row>
    <row r="290" spans="1:13" ht="14.45" hidden="1" customHeight="1" outlineLevel="1">
      <c r="A290" s="45">
        <v>281</v>
      </c>
      <c r="B290" s="52">
        <v>50679</v>
      </c>
      <c r="C290" s="41"/>
      <c r="D290" s="73">
        <f t="shared" si="29"/>
        <v>215277.61107270487</v>
      </c>
      <c r="E290" s="41"/>
      <c r="F290" s="41">
        <f t="shared" si="26"/>
        <v>2090802.5901382458</v>
      </c>
      <c r="G290" s="37">
        <f t="shared" si="31"/>
        <v>-1875524.9790655409</v>
      </c>
      <c r="H290" s="37">
        <f t="shared" si="32"/>
        <v>39622440.273013994</v>
      </c>
      <c r="I290" s="37">
        <f t="shared" si="27"/>
        <v>393860.24560376356</v>
      </c>
      <c r="J290" s="37">
        <f t="shared" si="30"/>
        <v>-8320712.4573329976</v>
      </c>
      <c r="K290" s="37"/>
      <c r="L290" s="62">
        <f t="shared" si="28"/>
        <v>31301727.8156811</v>
      </c>
    </row>
    <row r="291" spans="1:13" ht="14.45" hidden="1" customHeight="1" outlineLevel="1">
      <c r="A291" s="45">
        <v>282</v>
      </c>
      <c r="B291" s="52">
        <v>50710</v>
      </c>
      <c r="C291" s="41"/>
      <c r="D291" s="73">
        <f t="shared" si="29"/>
        <v>205548.01265630586</v>
      </c>
      <c r="E291" s="41"/>
      <c r="F291" s="41">
        <f t="shared" ref="F291:F310" si="33">$D$3</f>
        <v>2090802.5901382458</v>
      </c>
      <c r="G291" s="37">
        <f t="shared" si="31"/>
        <v>-1885254.5774819399</v>
      </c>
      <c r="H291" s="37">
        <f t="shared" si="32"/>
        <v>37737185.695532054</v>
      </c>
      <c r="I291" s="37">
        <f t="shared" si="27"/>
        <v>395903.46127120737</v>
      </c>
      <c r="J291" s="37">
        <f t="shared" si="30"/>
        <v>-7924808.9960617898</v>
      </c>
      <c r="K291" s="37"/>
      <c r="L291" s="62">
        <f t="shared" si="28"/>
        <v>29812376.699470367</v>
      </c>
    </row>
    <row r="292" spans="1:13" ht="14.45" hidden="1" customHeight="1" outlineLevel="1">
      <c r="A292" s="45">
        <v>283</v>
      </c>
      <c r="B292" s="52">
        <v>50740</v>
      </c>
      <c r="C292" s="41"/>
      <c r="D292" s="73">
        <f t="shared" si="29"/>
        <v>195767.94032652205</v>
      </c>
      <c r="E292" s="41"/>
      <c r="F292" s="41">
        <f t="shared" si="33"/>
        <v>2090802.5901382458</v>
      </c>
      <c r="G292" s="37">
        <f t="shared" si="31"/>
        <v>-1895034.6498117237</v>
      </c>
      <c r="H292" s="37">
        <f t="shared" si="32"/>
        <v>35842151.045720331</v>
      </c>
      <c r="I292" s="37">
        <f t="shared" si="27"/>
        <v>397957.27646046196</v>
      </c>
      <c r="J292" s="37">
        <f t="shared" si="30"/>
        <v>-7526851.7196013276</v>
      </c>
      <c r="K292" s="37"/>
      <c r="L292" s="62">
        <f t="shared" si="28"/>
        <v>28315299.326119106</v>
      </c>
    </row>
    <row r="293" spans="1:13" ht="14.45" hidden="1" customHeight="1" outlineLevel="1">
      <c r="A293" s="45">
        <v>284</v>
      </c>
      <c r="B293" s="52">
        <v>50771</v>
      </c>
      <c r="C293" s="41"/>
      <c r="D293" s="73">
        <f t="shared" si="29"/>
        <v>185937.13224151544</v>
      </c>
      <c r="E293" s="41"/>
      <c r="F293" s="41">
        <f t="shared" si="33"/>
        <v>2090802.5901382458</v>
      </c>
      <c r="G293" s="37">
        <f t="shared" si="31"/>
        <v>-1904865.4578967304</v>
      </c>
      <c r="H293" s="37">
        <f t="shared" si="32"/>
        <v>33937285.5878236</v>
      </c>
      <c r="I293" s="37">
        <f t="shared" si="27"/>
        <v>400021.74615831336</v>
      </c>
      <c r="J293" s="37">
        <f t="shared" si="30"/>
        <v>-7126829.9734430145</v>
      </c>
      <c r="K293" s="37"/>
      <c r="L293" s="62">
        <f t="shared" si="28"/>
        <v>26810455.614380687</v>
      </c>
    </row>
    <row r="294" spans="1:13" ht="14.45" hidden="1" customHeight="1" outlineLevel="1">
      <c r="A294" s="45">
        <v>285</v>
      </c>
      <c r="B294" s="52">
        <v>50802</v>
      </c>
      <c r="C294" s="41"/>
      <c r="D294" s="73">
        <f t="shared" si="29"/>
        <v>176055.32520109983</v>
      </c>
      <c r="E294" s="41"/>
      <c r="F294" s="41">
        <f t="shared" si="33"/>
        <v>2090802.5901382458</v>
      </c>
      <c r="G294" s="37">
        <f>C294+D294-E294-F294</f>
        <v>-1914747.2649371461</v>
      </c>
      <c r="H294" s="37">
        <f t="shared" si="32"/>
        <v>32022538.322886452</v>
      </c>
      <c r="I294" s="37">
        <f t="shared" si="27"/>
        <v>402096.92563680065</v>
      </c>
      <c r="J294" s="37">
        <f t="shared" si="30"/>
        <v>-6724733.0478062136</v>
      </c>
      <c r="K294" s="37"/>
      <c r="L294" s="62">
        <f t="shared" si="28"/>
        <v>25297805.275080342</v>
      </c>
    </row>
    <row r="295" spans="1:13" ht="14.45" hidden="1" customHeight="1" outlineLevel="1">
      <c r="A295" s="45">
        <v>286</v>
      </c>
      <c r="B295" s="52">
        <v>50830</v>
      </c>
      <c r="C295" s="41"/>
      <c r="D295" s="73">
        <f t="shared" si="29"/>
        <v>166122.25463969423</v>
      </c>
      <c r="E295" s="41"/>
      <c r="F295" s="41">
        <f t="shared" si="33"/>
        <v>2090802.5901382458</v>
      </c>
      <c r="G295" s="37">
        <f t="shared" si="31"/>
        <v>-1924680.3354985516</v>
      </c>
      <c r="H295" s="37">
        <f t="shared" si="32"/>
        <v>30097857.987387899</v>
      </c>
      <c r="I295" s="37">
        <f t="shared" si="27"/>
        <v>404182.87045469583</v>
      </c>
      <c r="J295" s="37">
        <f t="shared" si="30"/>
        <v>-6320550.1773515176</v>
      </c>
      <c r="K295" s="37"/>
      <c r="L295" s="62">
        <f t="shared" si="28"/>
        <v>23777307.810036488</v>
      </c>
    </row>
    <row r="296" spans="1:13" ht="14.45" hidden="1" customHeight="1" outlineLevel="1">
      <c r="A296" s="45">
        <v>287</v>
      </c>
      <c r="B296" s="52">
        <v>50861</v>
      </c>
      <c r="C296" s="41"/>
      <c r="D296" s="73">
        <f t="shared" si="29"/>
        <v>156137.65461923959</v>
      </c>
      <c r="E296" s="41"/>
      <c r="F296" s="41">
        <f t="shared" si="33"/>
        <v>2090802.5901382458</v>
      </c>
      <c r="G296" s="37">
        <f t="shared" si="31"/>
        <v>-1934664.9355190063</v>
      </c>
      <c r="H296" s="37">
        <f t="shared" si="32"/>
        <v>28163193.051868893</v>
      </c>
      <c r="I296" s="37">
        <f t="shared" si="27"/>
        <v>406279.63645899133</v>
      </c>
      <c r="J296" s="37">
        <f t="shared" si="30"/>
        <v>-5914270.5408925265</v>
      </c>
      <c r="K296" s="37"/>
      <c r="L296" s="62">
        <f t="shared" si="28"/>
        <v>22248922.510976471</v>
      </c>
    </row>
    <row r="297" spans="1:13" ht="14.45" hidden="1" customHeight="1" outlineLevel="1">
      <c r="A297" s="45">
        <v>288</v>
      </c>
      <c r="B297" s="52">
        <v>50891</v>
      </c>
      <c r="C297" s="41"/>
      <c r="D297" s="73">
        <f t="shared" si="29"/>
        <v>146101.2578220788</v>
      </c>
      <c r="E297" s="41"/>
      <c r="F297" s="41">
        <f t="shared" si="33"/>
        <v>2090802.5901382458</v>
      </c>
      <c r="G297" s="37">
        <f t="shared" si="31"/>
        <v>-1944701.332316167</v>
      </c>
      <c r="H297" s="37">
        <f t="shared" si="32"/>
        <v>26218491.719552726</v>
      </c>
      <c r="I297" s="37">
        <f t="shared" si="27"/>
        <v>408387.27978639503</v>
      </c>
      <c r="J297" s="37">
        <f t="shared" si="30"/>
        <v>-5505883.2611061316</v>
      </c>
      <c r="K297" s="37"/>
      <c r="L297" s="62">
        <f t="shared" si="28"/>
        <v>20712608.4584467</v>
      </c>
      <c r="M297" s="53"/>
    </row>
    <row r="298" spans="1:13" ht="14.45" hidden="1" customHeight="1" outlineLevel="1">
      <c r="A298" s="45">
        <v>289</v>
      </c>
      <c r="B298" s="52">
        <v>50922</v>
      </c>
      <c r="C298" s="41"/>
      <c r="D298" s="73">
        <f t="shared" si="29"/>
        <v>136012.79554379999</v>
      </c>
      <c r="E298" s="41"/>
      <c r="F298" s="41">
        <f t="shared" si="33"/>
        <v>2090802.5901382458</v>
      </c>
      <c r="G298" s="37">
        <f t="shared" si="31"/>
        <v>-1954789.7945944457</v>
      </c>
      <c r="H298" s="37">
        <f t="shared" si="32"/>
        <v>24263701.924958281</v>
      </c>
      <c r="I298" s="37">
        <f t="shared" si="27"/>
        <v>410505.85686483356</v>
      </c>
      <c r="J298" s="37">
        <f t="shared" si="30"/>
        <v>-5095377.4042412983</v>
      </c>
      <c r="K298" s="37"/>
      <c r="L298" s="62">
        <f t="shared" si="28"/>
        <v>19168324.520717088</v>
      </c>
    </row>
    <row r="299" spans="1:13" ht="14.45" hidden="1" customHeight="1" outlineLevel="1">
      <c r="A299" s="45">
        <v>290</v>
      </c>
      <c r="B299" s="52">
        <v>50952</v>
      </c>
      <c r="C299" s="41"/>
      <c r="D299" s="73">
        <f t="shared" si="29"/>
        <v>125871.9976860422</v>
      </c>
      <c r="E299" s="41"/>
      <c r="F299" s="41">
        <f t="shared" si="33"/>
        <v>2090802.5901382458</v>
      </c>
      <c r="G299" s="37">
        <f t="shared" si="31"/>
        <v>-1964930.5924522036</v>
      </c>
      <c r="H299" s="37">
        <f t="shared" si="32"/>
        <v>22298771.332506079</v>
      </c>
      <c r="I299" s="37">
        <f t="shared" si="27"/>
        <v>412635.42441496276</v>
      </c>
      <c r="J299" s="37">
        <f t="shared" si="30"/>
        <v>-4682741.9798263358</v>
      </c>
      <c r="K299" s="37"/>
      <c r="L299" s="62">
        <f t="shared" si="28"/>
        <v>17616029.352679849</v>
      </c>
    </row>
    <row r="300" spans="1:13" ht="14.45" hidden="1" customHeight="1" outlineLevel="1">
      <c r="A300" s="45">
        <v>291</v>
      </c>
      <c r="B300" s="52">
        <v>50983</v>
      </c>
      <c r="C300" s="41"/>
      <c r="D300" s="73">
        <f t="shared" si="29"/>
        <v>115678.59274926432</v>
      </c>
      <c r="E300" s="41"/>
      <c r="F300" s="41">
        <f t="shared" si="33"/>
        <v>2090802.5901382458</v>
      </c>
      <c r="G300" s="37">
        <f t="shared" si="31"/>
        <v>-1975123.9973889815</v>
      </c>
      <c r="H300" s="37">
        <f t="shared" si="32"/>
        <v>20323647.335117098</v>
      </c>
      <c r="I300" s="37">
        <f t="shared" si="27"/>
        <v>414776.03945168608</v>
      </c>
      <c r="J300" s="37">
        <f t="shared" si="30"/>
        <v>-4267965.9403746501</v>
      </c>
      <c r="K300" s="37"/>
      <c r="L300" s="62">
        <f t="shared" si="28"/>
        <v>16055681.394742552</v>
      </c>
    </row>
    <row r="301" spans="1:13" ht="14.45" hidden="1" customHeight="1" outlineLevel="1">
      <c r="A301" s="45">
        <v>292</v>
      </c>
      <c r="B301" s="52">
        <v>51014</v>
      </c>
      <c r="C301" s="41"/>
      <c r="D301" s="73">
        <f t="shared" si="29"/>
        <v>105432.30782547608</v>
      </c>
      <c r="E301" s="41"/>
      <c r="F301" s="41">
        <f t="shared" si="33"/>
        <v>2090802.5901382458</v>
      </c>
      <c r="G301" s="37">
        <f t="shared" si="31"/>
        <v>-1985370.2823127697</v>
      </c>
      <c r="H301" s="37">
        <f t="shared" si="32"/>
        <v>18338277.052804329</v>
      </c>
      <c r="I301" s="37">
        <f t="shared" si="27"/>
        <v>416927.75928568159</v>
      </c>
      <c r="J301" s="37">
        <f t="shared" si="30"/>
        <v>-3851038.1810889686</v>
      </c>
      <c r="K301" s="37"/>
      <c r="L301" s="62">
        <f t="shared" si="28"/>
        <v>14487238.871715464</v>
      </c>
    </row>
    <row r="302" spans="1:13" ht="14.45" hidden="1" customHeight="1" outlineLevel="1">
      <c r="A302" s="45">
        <v>293</v>
      </c>
      <c r="B302" s="52">
        <v>51044</v>
      </c>
      <c r="C302" s="41"/>
      <c r="D302" s="73">
        <f t="shared" si="29"/>
        <v>95132.868590931539</v>
      </c>
      <c r="E302" s="41"/>
      <c r="F302" s="41">
        <f t="shared" si="33"/>
        <v>2090802.5901382458</v>
      </c>
      <c r="G302" s="37">
        <f t="shared" si="31"/>
        <v>-1995669.7215473142</v>
      </c>
      <c r="H302" s="37">
        <f t="shared" si="32"/>
        <v>16342607.331257014</v>
      </c>
      <c r="I302" s="37">
        <f t="shared" si="27"/>
        <v>419090.64152493596</v>
      </c>
      <c r="J302" s="37">
        <f t="shared" si="30"/>
        <v>-3431947.5395640326</v>
      </c>
      <c r="K302" s="37"/>
      <c r="L302" s="62">
        <f t="shared" si="28"/>
        <v>12910659.791693086</v>
      </c>
    </row>
    <row r="303" spans="1:13" ht="14.45" hidden="1" customHeight="1" outlineLevel="1">
      <c r="A303" s="45">
        <v>294</v>
      </c>
      <c r="B303" s="52">
        <v>51075</v>
      </c>
      <c r="C303" s="41"/>
      <c r="D303" s="73">
        <f t="shared" si="29"/>
        <v>84779.999298784591</v>
      </c>
      <c r="E303" s="41"/>
      <c r="F303" s="41">
        <f t="shared" si="33"/>
        <v>2090802.5901382458</v>
      </c>
      <c r="G303" s="37">
        <f t="shared" si="31"/>
        <v>-2006022.5908394612</v>
      </c>
      <c r="H303" s="37">
        <f t="shared" si="32"/>
        <v>14336584.740417553</v>
      </c>
      <c r="I303" s="37">
        <f t="shared" si="27"/>
        <v>421264.74407628685</v>
      </c>
      <c r="J303" s="37">
        <f t="shared" si="30"/>
        <v>-3010682.7954877457</v>
      </c>
      <c r="K303" s="37"/>
      <c r="L303" s="62">
        <f t="shared" si="28"/>
        <v>11325901.944929911</v>
      </c>
    </row>
    <row r="304" spans="1:13" ht="14.45" hidden="1" customHeight="1" outlineLevel="1">
      <c r="A304" s="45">
        <v>295</v>
      </c>
      <c r="B304" s="52">
        <v>51105</v>
      </c>
      <c r="C304" s="41"/>
      <c r="D304" s="73">
        <f t="shared" si="29"/>
        <v>74373.422771706406</v>
      </c>
      <c r="E304" s="41"/>
      <c r="F304" s="41">
        <f t="shared" si="33"/>
        <v>2090802.5901382458</v>
      </c>
      <c r="G304" s="37">
        <f t="shared" si="31"/>
        <v>-2016429.1673665394</v>
      </c>
      <c r="H304" s="37">
        <f t="shared" si="32"/>
        <v>12320155.573051013</v>
      </c>
      <c r="I304" s="37">
        <f t="shared" ref="I304:I309" si="34">-G304*0.21</f>
        <v>423450.12514697324</v>
      </c>
      <c r="J304" s="37">
        <f t="shared" si="30"/>
        <v>-2587232.6703407723</v>
      </c>
      <c r="K304" s="37"/>
      <c r="L304" s="62">
        <f t="shared" ref="L304:L310" si="35">K304+C304+D304+I304-E304-F304+L303</f>
        <v>9732922.9027103446</v>
      </c>
    </row>
    <row r="305" spans="1:13" ht="14.45" hidden="1" customHeight="1" outlineLevel="1">
      <c r="A305" s="45">
        <v>296</v>
      </c>
      <c r="B305" s="52">
        <v>51136</v>
      </c>
      <c r="C305" s="41"/>
      <c r="D305" s="73">
        <f t="shared" si="29"/>
        <v>63912.860394464587</v>
      </c>
      <c r="E305" s="41"/>
      <c r="F305" s="41">
        <f t="shared" si="33"/>
        <v>2090802.5901382458</v>
      </c>
      <c r="G305" s="37">
        <f t="shared" si="31"/>
        <v>-2026889.7297437813</v>
      </c>
      <c r="H305" s="37">
        <f t="shared" si="32"/>
        <v>10293265.843307232</v>
      </c>
      <c r="I305" s="37">
        <f t="shared" si="34"/>
        <v>425646.84324619407</v>
      </c>
      <c r="J305" s="37">
        <f t="shared" si="30"/>
        <v>-2161585.8270945782</v>
      </c>
      <c r="K305" s="37"/>
      <c r="L305" s="62">
        <f t="shared" si="35"/>
        <v>8131680.0162127577</v>
      </c>
    </row>
    <row r="306" spans="1:13" ht="14.45" hidden="1" customHeight="1" outlineLevel="1">
      <c r="A306" s="45">
        <v>297</v>
      </c>
      <c r="B306" s="52">
        <v>51167</v>
      </c>
      <c r="C306" s="41"/>
      <c r="D306" s="73">
        <f t="shared" si="29"/>
        <v>53398.032106463768</v>
      </c>
      <c r="E306" s="41"/>
      <c r="F306" s="41">
        <f t="shared" si="33"/>
        <v>2090802.5901382458</v>
      </c>
      <c r="G306" s="37">
        <f t="shared" si="31"/>
        <v>-2037404.558031782</v>
      </c>
      <c r="H306" s="37">
        <f t="shared" si="32"/>
        <v>8255861.28527545</v>
      </c>
      <c r="I306" s="37">
        <f t="shared" si="34"/>
        <v>427854.95718667423</v>
      </c>
      <c r="J306" s="37">
        <f t="shared" si="30"/>
        <v>-1733730.869907904</v>
      </c>
      <c r="K306" s="37"/>
      <c r="L306" s="62">
        <f t="shared" si="35"/>
        <v>6522130.4153676499</v>
      </c>
    </row>
    <row r="307" spans="1:13" ht="14.45" hidden="1" customHeight="1" outlineLevel="1">
      <c r="A307" s="45">
        <v>298</v>
      </c>
      <c r="B307" s="52">
        <v>51196</v>
      </c>
      <c r="C307" s="41"/>
      <c r="D307" s="73">
        <f t="shared" si="29"/>
        <v>42828.656394247562</v>
      </c>
      <c r="E307" s="41"/>
      <c r="F307" s="41">
        <f t="shared" si="33"/>
        <v>2090802.5901382458</v>
      </c>
      <c r="G307" s="37">
        <f t="shared" si="31"/>
        <v>-2047973.9337439982</v>
      </c>
      <c r="H307" s="37">
        <f t="shared" si="32"/>
        <v>6207887.3515314516</v>
      </c>
      <c r="I307" s="37">
        <f t="shared" si="34"/>
        <v>430074.52608623961</v>
      </c>
      <c r="J307" s="37">
        <f t="shared" si="30"/>
        <v>-1303656.3438216643</v>
      </c>
      <c r="K307" s="37"/>
      <c r="L307" s="62">
        <f t="shared" si="35"/>
        <v>4904231.0077098906</v>
      </c>
    </row>
    <row r="308" spans="1:13" collapsed="1">
      <c r="A308" s="45">
        <v>299</v>
      </c>
      <c r="B308" s="52">
        <v>51227</v>
      </c>
      <c r="C308" s="41"/>
      <c r="D308" s="73">
        <f t="shared" si="29"/>
        <v>32204.450283961611</v>
      </c>
      <c r="E308" s="41"/>
      <c r="F308" s="41">
        <f>$D$3</f>
        <v>2090802.5901382458</v>
      </c>
      <c r="G308" s="37">
        <f t="shared" si="31"/>
        <v>-2058598.1398542842</v>
      </c>
      <c r="H308" s="37">
        <f t="shared" si="32"/>
        <v>4149289.2116771676</v>
      </c>
      <c r="I308" s="37">
        <f t="shared" si="34"/>
        <v>432305.60936939967</v>
      </c>
      <c r="J308" s="37">
        <f t="shared" si="30"/>
        <v>-871350.73445226462</v>
      </c>
      <c r="K308" s="37"/>
      <c r="L308" s="62">
        <f t="shared" si="35"/>
        <v>3277938.4772250061</v>
      </c>
    </row>
    <row r="309" spans="1:13">
      <c r="A309" s="72">
        <v>300</v>
      </c>
      <c r="B309" s="52">
        <v>51257</v>
      </c>
      <c r="C309" s="41"/>
      <c r="D309" s="73">
        <f t="shared" si="29"/>
        <v>21525.129333777539</v>
      </c>
      <c r="E309" s="41"/>
      <c r="F309" s="41">
        <f t="shared" si="33"/>
        <v>2090802.5901382458</v>
      </c>
      <c r="G309" s="37">
        <f t="shared" si="31"/>
        <v>-2069277.4608044683</v>
      </c>
      <c r="H309" s="37">
        <f>H308+G309</f>
        <v>2080011.7508726993</v>
      </c>
      <c r="I309" s="37">
        <f t="shared" si="34"/>
        <v>434548.26676893834</v>
      </c>
      <c r="J309" s="37">
        <f t="shared" si="30"/>
        <v>-436802.46768332628</v>
      </c>
      <c r="K309" s="37"/>
      <c r="L309" s="62">
        <f t="shared" si="35"/>
        <v>1643209.283189476</v>
      </c>
      <c r="M309" s="53"/>
    </row>
    <row r="310" spans="1:13">
      <c r="A310" s="45">
        <v>301</v>
      </c>
      <c r="B310" s="56">
        <v>51288</v>
      </c>
      <c r="C310" s="57"/>
      <c r="D310" s="75">
        <f t="shared" si="29"/>
        <v>10790.407626277558</v>
      </c>
      <c r="E310" s="57"/>
      <c r="F310" s="57">
        <f t="shared" si="33"/>
        <v>2090802.5901382458</v>
      </c>
      <c r="G310" s="38">
        <f t="shared" si="31"/>
        <v>-2080012.1825119683</v>
      </c>
      <c r="H310" s="38">
        <f t="shared" si="32"/>
        <v>-0.43163926899433136</v>
      </c>
      <c r="I310" s="38">
        <f>-G310*0.21</f>
        <v>436802.55832751334</v>
      </c>
      <c r="J310" s="38">
        <f t="shared" si="30"/>
        <v>9.0644187061116099E-2</v>
      </c>
      <c r="K310" s="38"/>
      <c r="L310" s="62">
        <f t="shared" si="35"/>
        <v>-0.34099497902207077</v>
      </c>
      <c r="M310" s="58"/>
    </row>
    <row r="311" spans="1:13">
      <c r="B311" s="42" t="s">
        <v>47</v>
      </c>
      <c r="C311" s="41"/>
      <c r="D311" s="37">
        <f>SUM(D71:D310)</f>
        <v>201577470.44857466</v>
      </c>
      <c r="E311" s="37"/>
      <c r="F311" s="37">
        <f>SUM(F71:F310)</f>
        <v>501792621.6331808</v>
      </c>
      <c r="G311" s="37">
        <f>SUM(G71:G310)</f>
        <v>-300215151.18460411</v>
      </c>
      <c r="H311" s="37"/>
      <c r="I311" s="37">
        <f>SUM(I71:I310)+J70</f>
        <v>9.0644225478172302E-2</v>
      </c>
      <c r="J311" s="37"/>
      <c r="K311" s="37"/>
      <c r="L311" s="37"/>
    </row>
    <row r="313" spans="1:13">
      <c r="G313" s="77"/>
    </row>
  </sheetData>
  <mergeCells count="1">
    <mergeCell ref="C7:H7"/>
  </mergeCells>
  <pageMargins left="0.2" right="0.2" top="0.5" bottom="0.5" header="0.3" footer="0.3"/>
  <pageSetup scale="49" firstPageNumber="6" fitToHeight="0" orientation="portrait" useFirstPageNumber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2F64CE88-3776-4057-AB01-436BE038C45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BSDR-Page 1</vt:lpstr>
      <vt:lpstr>BSDR-Page 2</vt:lpstr>
      <vt:lpstr>Calculation</vt:lpstr>
      <vt:lpstr>'BSDR-Page 1'!Print_Area</vt:lpstr>
      <vt:lpstr>'BSDR-Page 2'!Print_Area</vt:lpstr>
      <vt:lpstr>Calculation!Print_Titles</vt:lpstr>
    </vt:vector>
  </TitlesOfParts>
  <Company>IT-CPS-8/28/1-(Help#=8-835-3050)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s207409</cp:lastModifiedBy>
  <cp:lastPrinted>2019-08-12T15:39:39Z</cp:lastPrinted>
  <dcterms:created xsi:type="dcterms:W3CDTF">2004-09-28T13:24:13Z</dcterms:created>
  <dcterms:modified xsi:type="dcterms:W3CDTF">2020-09-24T19:55:35Z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bc590f0a-01a0-47b6-8fe5-a8bf72220e39</vt:lpwstr>
  </property>
  <property fmtid="{D5CDD505-2E9C-101B-9397-08002B2CF9AE}" pid="3" name="bjSaver">
    <vt:lpwstr>nAq6O+Hd8RexdVD7Ge2qGh60qJ4XO2rO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