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209264\Desktop\"/>
    </mc:Choice>
  </mc:AlternateContent>
  <bookViews>
    <workbookView xWindow="90" yWindow="60" windowWidth="15170" windowHeight="9630" tabRatio="470"/>
  </bookViews>
  <sheets>
    <sheet name="NPV Rev Requirement" sheetId="11" r:id="rId1"/>
    <sheet name="NPV Consumer Prog" sheetId="13" r:id="rId2"/>
    <sheet name="NPV Benefits" sheetId="12" r:id="rId3"/>
    <sheet name="NPV Avoided Cap Adds" sheetId="3" r:id="rId4"/>
    <sheet name="Capacity Cost" sheetId="8" r:id="rId5"/>
    <sheet name="Depreciation" sheetId="9" r:id="rId6"/>
    <sheet name="Program Participation" sheetId="10" r:id="rId7"/>
    <sheet name="Fundamental Forecast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D">#REF!</definedName>
    <definedName name="\E">#REF!</definedName>
    <definedName name="\F">#REF!</definedName>
    <definedName name="\H">#REF!</definedName>
    <definedName name="______col190">#REF!</definedName>
    <definedName name="______col282">#REF!</definedName>
    <definedName name="______col283">#REF!</definedName>
    <definedName name="______hed283">#REF!</definedName>
    <definedName name="______SXI5">#REF!</definedName>
    <definedName name="_____col190">#REF!</definedName>
    <definedName name="_____col282">#REF!</definedName>
    <definedName name="_____col283">#REF!</definedName>
    <definedName name="_____hed283">#REF!</definedName>
    <definedName name="_____SXI5">#REF!</definedName>
    <definedName name="____col190">#REF!</definedName>
    <definedName name="____col282">#REF!</definedName>
    <definedName name="____col283">#REF!</definedName>
    <definedName name="____hed283">#REF!</definedName>
    <definedName name="____SXI5">#REF!</definedName>
    <definedName name="___col190">#REF!</definedName>
    <definedName name="___col282">#REF!</definedName>
    <definedName name="___col283">#REF!</definedName>
    <definedName name="___hed283">#REF!</definedName>
    <definedName name="___SXI5">#REF!</definedName>
    <definedName name="__col190">#REF!</definedName>
    <definedName name="__col282">#REF!</definedName>
    <definedName name="__col283">#REF!</definedName>
    <definedName name="__hed283">#REF!</definedName>
    <definedName name="__SXI5">#REF!</definedName>
    <definedName name="_1_2" localSheetId="2">#REF!</definedName>
    <definedName name="_1_2" localSheetId="1">#REF!</definedName>
    <definedName name="_1_2">#REF!</definedName>
    <definedName name="_3.6" localSheetId="2">#REF!</definedName>
    <definedName name="_3.6" localSheetId="1">#REF!</definedName>
    <definedName name="_3.6">#REF!</definedName>
    <definedName name="_4.1" localSheetId="2">#REF!</definedName>
    <definedName name="_4.1" localSheetId="1">#REF!</definedName>
    <definedName name="_4.1">#REF!</definedName>
    <definedName name="_4.2" localSheetId="2">#REF!</definedName>
    <definedName name="_4.2" localSheetId="1">#REF!</definedName>
    <definedName name="_4.2">#REF!</definedName>
    <definedName name="_6" localSheetId="2">#REF!</definedName>
    <definedName name="_6" localSheetId="1">#REF!</definedName>
    <definedName name="_6">#REF!</definedName>
    <definedName name="_col190">#REF!</definedName>
    <definedName name="_col282">#REF!</definedName>
    <definedName name="_col283">#REF!</definedName>
    <definedName name="_hed283">#REF!</definedName>
    <definedName name="_Order1" hidden="1">255</definedName>
    <definedName name="_Order2" hidden="1">0</definedName>
    <definedName name="_SXI5">#REF!</definedName>
    <definedName name="A_C_282">#REF!</definedName>
    <definedName name="AC_share_DLC" localSheetId="2">#REF!</definedName>
    <definedName name="AC_share_DLC" localSheetId="1">#REF!</definedName>
    <definedName name="AC_share_DLC">#REF!</definedName>
    <definedName name="aditcol">#REF!</definedName>
    <definedName name="adithd">#REF!</definedName>
    <definedName name="adithead">#REF!</definedName>
    <definedName name="aditwfwd">#REF!</definedName>
    <definedName name="Allowed_Leverage" localSheetId="2">#REF!</definedName>
    <definedName name="Allowed_Leverage" localSheetId="1">#REF!</definedName>
    <definedName name="Allowed_Leverage">#REF!</definedName>
    <definedName name="Allowed_ROE" localSheetId="2">#REF!</definedName>
    <definedName name="Allowed_ROE" localSheetId="1">#REF!</definedName>
    <definedName name="Allowed_ROE">#REF!</definedName>
    <definedName name="anscount" hidden="1">3</definedName>
    <definedName name="app_server_replacement_cost" localSheetId="2">#REF!</definedName>
    <definedName name="app_server_replacement_cost" localSheetId="1">#REF!</definedName>
    <definedName name="app_server_replacement_cost" localSheetId="0">#REF!</definedName>
    <definedName name="app_server_replacement_cost">#REF!</definedName>
    <definedName name="AppendixPage13" localSheetId="0">'[1]Active List by date'!$A$1:$N$39</definedName>
    <definedName name="AppendixPage13">'[2]Active List by date'!$A$1:$N$39</definedName>
    <definedName name="AppendixPage14" localSheetId="0">'[1]Active List by date'!$A$40:$N$78</definedName>
    <definedName name="AppendixPage14">'[2]Active List by date'!$A$40:$N$78</definedName>
    <definedName name="AppendixPage15" localSheetId="0">'[1]Active List by date'!$A$79:$N$117</definedName>
    <definedName name="AppendixPage15">'[2]Active List by date'!$A$79:$N$117</definedName>
    <definedName name="AppendixPage16" localSheetId="0">'[1]Active List by date'!$A$118:$N$156</definedName>
    <definedName name="AppendixPage16">'[2]Active List by date'!$A$118:$N$156</definedName>
    <definedName name="AppendixPage17" localSheetId="0">'[1]Active List by date'!$A$157:$N$195</definedName>
    <definedName name="AppendixPage17">'[2]Active List by date'!$A$157:$N$195</definedName>
    <definedName name="AppendixPage18" localSheetId="0">'[1]Active List by date'!$A$196:$N$234</definedName>
    <definedName name="AppendixPage18">'[2]Active List by date'!$A$196:$N$234</definedName>
    <definedName name="AppendixPage19" localSheetId="0">'[1]Active List by date'!$A$235:$N$273</definedName>
    <definedName name="AppendixPage19">'[2]Active List by date'!$A$235:$N$273</definedName>
    <definedName name="AppendixPage20" localSheetId="0">'[1]Active List by date'!$A$274:$N$312</definedName>
    <definedName name="AppendixPage20">'[2]Active List by date'!$A$274:$N$312</definedName>
    <definedName name="AppendixPage21" localSheetId="0">'[1]Active List by date'!$A$313:$N$351</definedName>
    <definedName name="AppendixPage21">'[2]Active List by date'!$A$313:$N$351</definedName>
    <definedName name="AppendixPage22" localSheetId="0">'[1]Active List by date'!$A$352:$N$390</definedName>
    <definedName name="AppendixPage22">'[2]Active List by date'!$A$352:$N$390</definedName>
    <definedName name="Assump.Inflation">'[3]Inputs and Assumptions'!$D$21</definedName>
    <definedName name="Average_Customers_per_Capacitor" localSheetId="2">#REF!</definedName>
    <definedName name="Average_Customers_per_Capacitor" localSheetId="1">#REF!</definedName>
    <definedName name="Average_Customers_per_Capacitor" localSheetId="0">#REF!</definedName>
    <definedName name="Average_Customers_per_Capacitor">#REF!</definedName>
    <definedName name="Average_Customers_per_Substation" localSheetId="2">#REF!</definedName>
    <definedName name="Average_Customers_per_Substation" localSheetId="1">#REF!</definedName>
    <definedName name="Average_Customers_per_Substation" localSheetId="0">#REF!</definedName>
    <definedName name="Average_Customers_per_Substation">#REF!</definedName>
    <definedName name="average_loading" localSheetId="2">#REF!</definedName>
    <definedName name="average_loading" localSheetId="1">#REF!</definedName>
    <definedName name="average_loading" localSheetId="0">#REF!</definedName>
    <definedName name="average_loading">#REF!</definedName>
    <definedName name="Average_Transformers_per_Substation" localSheetId="2">#REF!</definedName>
    <definedName name="Average_Transformers_per_Substation" localSheetId="1">#REF!</definedName>
    <definedName name="Average_Transformers_per_Substation">#REF!</definedName>
    <definedName name="avoided_cases" localSheetId="2">#REF!</definedName>
    <definedName name="avoided_cases" localSheetId="1">#REF!</definedName>
    <definedName name="avoided_cases">#REF!</definedName>
    <definedName name="avoided_complaints" localSheetId="2">#REF!</definedName>
    <definedName name="avoided_complaints" localSheetId="1">#REF!</definedName>
    <definedName name="avoided_complaints">#REF!</definedName>
    <definedName name="bb">#REF!</definedName>
    <definedName name="BeginDate">'[4]#REF'!$A$3</definedName>
    <definedName name="billing_saving_meter" localSheetId="2">#REF!</definedName>
    <definedName name="billing_saving_meter" localSheetId="1">#REF!</definedName>
    <definedName name="billing_saving_meter" localSheetId="0">#REF!</definedName>
    <definedName name="billing_saving_meter">#REF!</definedName>
    <definedName name="body">#REF!</definedName>
    <definedName name="BPL_addiotional_efficiency" localSheetId="2">#REF!</definedName>
    <definedName name="BPL_addiotional_efficiency" localSheetId="1">#REF!</definedName>
    <definedName name="BPL_addiotional_efficiency" localSheetId="0">#REF!</definedName>
    <definedName name="BPL_addiotional_efficiency">#REF!</definedName>
    <definedName name="bsdiff95">#REF!</definedName>
    <definedName name="Camera_Cost_substation" localSheetId="2">#REF!</definedName>
    <definedName name="Camera_Cost_substation" localSheetId="1">#REF!</definedName>
    <definedName name="Camera_Cost_substation" localSheetId="0">#REF!</definedName>
    <definedName name="Camera_Cost_substation">#REF!</definedName>
    <definedName name="Cap_Control_Capex" localSheetId="2">#REF!</definedName>
    <definedName name="Cap_Control_Capex" localSheetId="1">#REF!</definedName>
    <definedName name="Cap_Control_Capex">#REF!</definedName>
    <definedName name="CCN">#REF!</definedName>
    <definedName name="choice_wrapper" localSheetId="2">'NPV Benefits'!choice_wrapper</definedName>
    <definedName name="choice_wrapper" localSheetId="1">'NPV Consumer Prog'!choice_wrapper</definedName>
    <definedName name="choice_wrapper" localSheetId="0">'NPV Rev Requirement'!choice_wrapper</definedName>
    <definedName name="choice_wrapper" localSheetId="6">'Program Participation'!choice_wrapper</definedName>
    <definedName name="choice_wrapper">[0]!choice_wrapper</definedName>
    <definedName name="Choices_Wrapper" localSheetId="2">'NPV Benefits'!Choices_Wrapper</definedName>
    <definedName name="Choices_Wrapper" localSheetId="1">'NPV Consumer Prog'!Choices_Wrapper</definedName>
    <definedName name="Choices_Wrapper" localSheetId="0">'NPV Rev Requirement'!Choices_Wrapper</definedName>
    <definedName name="Choices_Wrapper" localSheetId="6">'Program Participation'!Choices_Wrapper</definedName>
    <definedName name="Choices_Wrapper">[0]!Choices_Wrapper</definedName>
    <definedName name="Circuit">'[5]Pricing Table'!$A$6:$A$47</definedName>
    <definedName name="Claim_amount" localSheetId="2">#REF!</definedName>
    <definedName name="Claim_amount" localSheetId="1">#REF!</definedName>
    <definedName name="Claim_amount" localSheetId="0">#REF!</definedName>
    <definedName name="Claim_amount">#REF!</definedName>
    <definedName name="CM_DLC_bAMI_demand" localSheetId="0">'[6]Assumptions and Factors'!$N$142:$N$241</definedName>
    <definedName name="CM_DLC_bAMI_demand">'[7]Assumptions and Factors'!$N$142:$N$241</definedName>
    <definedName name="CM_DLC_wAMI_demand" localSheetId="0">'[6]Assumptions and Factors'!$O$142:$O$241</definedName>
    <definedName name="CM_DLC_wAMI_demand">'[7]Assumptions and Factors'!$O$142:$O$241</definedName>
    <definedName name="CM_Smart_Home_demand" localSheetId="0">'[6]Assumptions and Factors'!$S$142:$S$241</definedName>
    <definedName name="CM_Smart_Home_demand">'[7]Assumptions and Factors'!$S$142:$S$241</definedName>
    <definedName name="CM_TOU_bAMI_demand" localSheetId="0">'[6]Assumptions and Factors'!$P$142:$P$241</definedName>
    <definedName name="CM_TOU_bAMI_demand">'[7]Assumptions and Factors'!$P$142:$P$241</definedName>
    <definedName name="CM_TOU_wAMI_demand" localSheetId="0">'[6]Assumptions and Factors'!$Q$142:$Q$241</definedName>
    <definedName name="CM_TOU_wAMI_demand">'[7]Assumptions and Factors'!$Q$142:$Q$241</definedName>
    <definedName name="CM_TOU_wCPP_demand" localSheetId="0">'[6]Assumptions and Factors'!$R$142:$R$241</definedName>
    <definedName name="CM_TOU_wCPP_demand">'[7]Assumptions and Factors'!$R$142:$R$241</definedName>
    <definedName name="column">#REF!</definedName>
    <definedName name="communication_displacement" localSheetId="2">#REF!</definedName>
    <definedName name="communication_displacement" localSheetId="1">#REF!</definedName>
    <definedName name="communication_displacement" localSheetId="0">#REF!</definedName>
    <definedName name="communication_displacement">#REF!</definedName>
    <definedName name="Comp_1" localSheetId="2">#REF!</definedName>
    <definedName name="Comp_1" localSheetId="1">#REF!</definedName>
    <definedName name="Comp_1" localSheetId="0">#REF!</definedName>
    <definedName name="Comp_1">#REF!</definedName>
    <definedName name="Comp_1_In" localSheetId="2">#REF!</definedName>
    <definedName name="Comp_1_In" localSheetId="1">#REF!</definedName>
    <definedName name="Comp_1_In" localSheetId="0">#REF!</definedName>
    <definedName name="Comp_1_In">#REF!</definedName>
    <definedName name="Comp_2" localSheetId="2">#REF!</definedName>
    <definedName name="Comp_2" localSheetId="1">#REF!</definedName>
    <definedName name="Comp_2">#REF!</definedName>
    <definedName name="Comp_2_In" localSheetId="2">#REF!</definedName>
    <definedName name="Comp_2_In" localSheetId="1">#REF!</definedName>
    <definedName name="Comp_2_In">#REF!</definedName>
    <definedName name="comp_unknown">'[8]Assumptions - In'!$B$6</definedName>
    <definedName name="comp_unknown2">'[8]Assumptions - In'!$B$7</definedName>
    <definedName name="COMPANY_NAME">#REF!</definedName>
    <definedName name="Connect_disc_AMR_CAPEX" localSheetId="2">#REF!</definedName>
    <definedName name="Connect_disc_AMR_CAPEX" localSheetId="1">#REF!</definedName>
    <definedName name="Connect_disc_AMR_CAPEX" localSheetId="0">#REF!</definedName>
    <definedName name="Connect_disc_AMR_CAPEX">#REF!</definedName>
    <definedName name="connect_disconnect_avg_cost" localSheetId="2">#REF!</definedName>
    <definedName name="connect_disconnect_avg_cost" localSheetId="1">#REF!</definedName>
    <definedName name="connect_disconnect_avg_cost" localSheetId="0">#REF!</definedName>
    <definedName name="connect_disconnect_avg_cost">#REF!</definedName>
    <definedName name="connect_disconnect_metercost" localSheetId="2">#REF!</definedName>
    <definedName name="connect_disconnect_metercost" localSheetId="1">#REF!</definedName>
    <definedName name="connect_disconnect_metercost" localSheetId="0">#REF!</definedName>
    <definedName name="connect_disconnect_metercost">#REF!</definedName>
    <definedName name="Connectdisc_footprint" localSheetId="2">#REF!</definedName>
    <definedName name="Connectdisc_footprint" localSheetId="1">#REF!</definedName>
    <definedName name="Connectdisc_footprint">#REF!</definedName>
    <definedName name="Cost_debt" localSheetId="2">#REF!</definedName>
    <definedName name="Cost_debt" localSheetId="1">#REF!</definedName>
    <definedName name="Cost_debt">#REF!</definedName>
    <definedName name="Cost_of_technical_losses" localSheetId="2">#REF!</definedName>
    <definedName name="Cost_of_technical_losses" localSheetId="1">#REF!</definedName>
    <definedName name="Cost_of_technical_losses">#REF!</definedName>
    <definedName name="Crew_Rate" localSheetId="2">#REF!</definedName>
    <definedName name="Crew_Rate" localSheetId="1">#REF!</definedName>
    <definedName name="Crew_Rate">#REF!</definedName>
    <definedName name="Currency">'[9]PV Graph Data'!$E$3</definedName>
    <definedName name="CurrentCam_inspections" localSheetId="2">#REF!</definedName>
    <definedName name="CurrentCam_inspections" localSheetId="1">#REF!</definedName>
    <definedName name="CurrentCam_inspections" localSheetId="0">#REF!</definedName>
    <definedName name="CurrentCam_inspections">#REF!</definedName>
    <definedName name="currentcy" localSheetId="2">#REF!</definedName>
    <definedName name="currentcy" localSheetId="1">#REF!</definedName>
    <definedName name="currentcy" localSheetId="0">#REF!</definedName>
    <definedName name="currentcy">#REF!</definedName>
    <definedName name="Customer_outages" localSheetId="2">#REF!</definedName>
    <definedName name="Customer_outages" localSheetId="1">#REF!</definedName>
    <definedName name="Customer_outages" localSheetId="0">#REF!</definedName>
    <definedName name="Customer_outages">#REF!</definedName>
    <definedName name="Customers_Enabled" localSheetId="2">#REF!</definedName>
    <definedName name="Customers_Enabled" localSheetId="1">#REF!</definedName>
    <definedName name="Customers_Enabled">#REF!</definedName>
    <definedName name="Customers_per_Substation" localSheetId="2">#REF!</definedName>
    <definedName name="Customers_per_Substation" localSheetId="1">#REF!</definedName>
    <definedName name="Customers_per_Substation">#REF!</definedName>
    <definedName name="d" localSheetId="2">#REF!</definedName>
    <definedName name="d" localSheetId="1">#REF!</definedName>
    <definedName name="d">#REF!</definedName>
    <definedName name="_xlnm.Database" localSheetId="2">#REF!</definedName>
    <definedName name="_xlnm.Database" localSheetId="1">#REF!</definedName>
    <definedName name="_xlnm.Database">#REF!</definedName>
    <definedName name="DATE">#REF!</definedName>
    <definedName name="DC_Lease" localSheetId="2">#REF!</definedName>
    <definedName name="DC_Lease" localSheetId="1">#REF!</definedName>
    <definedName name="DC_Lease">#REF!</definedName>
    <definedName name="DC_Lease_Payments" localSheetId="2">#REF!</definedName>
    <definedName name="DC_Lease_Payments" localSheetId="1">#REF!</definedName>
    <definedName name="DC_Lease_Payments">#REF!</definedName>
    <definedName name="DC_Maint" localSheetId="2">#REF!</definedName>
    <definedName name="DC_Maint" localSheetId="1">#REF!</definedName>
    <definedName name="DC_Maint">#REF!</definedName>
    <definedName name="DC_Maint_Contracts" localSheetId="2">#REF!</definedName>
    <definedName name="DC_Maint_Contracts" localSheetId="1">#REF!</definedName>
    <definedName name="DC_Maint_Contracts">#REF!</definedName>
    <definedName name="DC_Recovery" localSheetId="2">#REF!</definedName>
    <definedName name="DC_Recovery" localSheetId="1">#REF!</definedName>
    <definedName name="DC_Recovery">#REF!</definedName>
    <definedName name="DC_Software" localSheetId="2">#REF!</definedName>
    <definedName name="DC_Software" localSheetId="1">#REF!</definedName>
    <definedName name="DC_Software">#REF!</definedName>
    <definedName name="DC_Total_Software" localSheetId="2">#REF!</definedName>
    <definedName name="DC_Total_Software" localSheetId="1">#REF!</definedName>
    <definedName name="DC_Total_Software">#REF!</definedName>
    <definedName name="depr96">#REF!</definedName>
    <definedName name="Disaster_Recovery" localSheetId="2">#REF!</definedName>
    <definedName name="Disaster_Recovery" localSheetId="1">#REF!</definedName>
    <definedName name="Disaster_Recovery">#REF!</definedName>
    <definedName name="DLC_annual_inspections" localSheetId="2">#REF!</definedName>
    <definedName name="DLC_annual_inspections" localSheetId="1">#REF!</definedName>
    <definedName name="DLC_annual_inspections">#REF!</definedName>
    <definedName name="DLC_bAMI_demand" localSheetId="0">'[6]Assumptions and Factors'!$G$142:$G$241</definedName>
    <definedName name="DLC_bAMI_demand">'[7]Assumptions and Factors'!$G$142:$G$241</definedName>
    <definedName name="DLC_Capex" localSheetId="2">#REF!</definedName>
    <definedName name="DLC_Capex" localSheetId="1">#REF!</definedName>
    <definedName name="DLC_Capex" localSheetId="0">#REF!</definedName>
    <definedName name="DLC_Capex">#REF!</definedName>
    <definedName name="DLC_Cost" localSheetId="2">#REF!</definedName>
    <definedName name="DLC_Cost" localSheetId="1">#REF!</definedName>
    <definedName name="DLC_Cost" localSheetId="0">#REF!</definedName>
    <definedName name="DLC_Cost">#REF!</definedName>
    <definedName name="DLC_devices_enabled" localSheetId="2">#REF!</definedName>
    <definedName name="DLC_devices_enabled" localSheetId="1">#REF!</definedName>
    <definedName name="DLC_devices_enabled" localSheetId="0">#REF!</definedName>
    <definedName name="DLC_devices_enabled">#REF!</definedName>
    <definedName name="DLC_free_riders" localSheetId="2">#REF!</definedName>
    <definedName name="DLC_free_riders" localSheetId="1">#REF!</definedName>
    <definedName name="DLC_free_riders">#REF!</definedName>
    <definedName name="DLC_inspection_crew_rate" localSheetId="2">#REF!</definedName>
    <definedName name="DLC_inspection_crew_rate" localSheetId="1">#REF!</definedName>
    <definedName name="DLC_inspection_crew_rate">#REF!</definedName>
    <definedName name="DLC_inspection_time" localSheetId="2">#REF!</definedName>
    <definedName name="DLC_inspection_time" localSheetId="1">#REF!</definedName>
    <definedName name="DLC_inspection_time">#REF!</definedName>
    <definedName name="DLC_Install_Cost" localSheetId="2">#REF!</definedName>
    <definedName name="DLC_Install_Cost" localSheetId="1">#REF!</definedName>
    <definedName name="DLC_Install_Cost">#REF!</definedName>
    <definedName name="DLC_percentage" localSheetId="2">#REF!</definedName>
    <definedName name="DLC_percentage" localSheetId="1">#REF!</definedName>
    <definedName name="DLC_percentage">#REF!</definedName>
    <definedName name="DLC_wAMI_demand" localSheetId="0">'[6]Assumptions and Factors'!$H$142:$H$241</definedName>
    <definedName name="DLC_wAMI_demand">'[7]Assumptions and Factors'!$H$142:$H$241</definedName>
    <definedName name="EndDate">'[4]#REF'!$B$3</definedName>
    <definedName name="energy_theft" localSheetId="2">#REF!</definedName>
    <definedName name="energy_theft" localSheetId="1">#REF!</definedName>
    <definedName name="energy_theft" localSheetId="0">#REF!</definedName>
    <definedName name="energy_theft">#REF!</definedName>
    <definedName name="energy_theft_recovered" localSheetId="2">#REF!</definedName>
    <definedName name="energy_theft_recovered" localSheetId="1">#REF!</definedName>
    <definedName name="energy_theft_recovered" localSheetId="0">#REF!</definedName>
    <definedName name="energy_theft_recovered">#REF!</definedName>
    <definedName name="Engineer_Rate" localSheetId="2">#REF!</definedName>
    <definedName name="Engineer_Rate" localSheetId="1">#REF!</definedName>
    <definedName name="Engineer_Rate" localSheetId="0">#REF!</definedName>
    <definedName name="Engineer_Rate">#REF!</definedName>
    <definedName name="Equipment_Install_Cost" localSheetId="2">#REF!</definedName>
    <definedName name="Equipment_Install_Cost" localSheetId="1">#REF!</definedName>
    <definedName name="Equipment_Install_Cost">#REF!</definedName>
    <definedName name="esc_yr0" localSheetId="2">#REF!</definedName>
    <definedName name="esc_yr0" localSheetId="1">#REF!</definedName>
    <definedName name="esc_yr0">#REF!</definedName>
    <definedName name="esc_yr1" localSheetId="2">#REF!</definedName>
    <definedName name="esc_yr1" localSheetId="1">#REF!</definedName>
    <definedName name="esc_yr1">#REF!</definedName>
    <definedName name="esc_yr10" localSheetId="2">#REF!</definedName>
    <definedName name="esc_yr10" localSheetId="1">#REF!</definedName>
    <definedName name="esc_yr10">#REF!</definedName>
    <definedName name="esc_yr2" localSheetId="2">#REF!</definedName>
    <definedName name="esc_yr2" localSheetId="1">#REF!</definedName>
    <definedName name="esc_yr2">#REF!</definedName>
    <definedName name="esc_yr3" localSheetId="2">#REF!</definedName>
    <definedName name="esc_yr3" localSheetId="1">#REF!</definedName>
    <definedName name="esc_yr3">#REF!</definedName>
    <definedName name="esc_yr4" localSheetId="2">#REF!</definedName>
    <definedName name="esc_yr4" localSheetId="1">#REF!</definedName>
    <definedName name="esc_yr4">#REF!</definedName>
    <definedName name="esc_yr5" localSheetId="2">#REF!</definedName>
    <definedName name="esc_yr5" localSheetId="1">#REF!</definedName>
    <definedName name="esc_yr5">#REF!</definedName>
    <definedName name="esc_yr6" localSheetId="2">#REF!</definedName>
    <definedName name="esc_yr6" localSheetId="1">#REF!</definedName>
    <definedName name="esc_yr6">#REF!</definedName>
    <definedName name="esc_yr7" localSheetId="2">#REF!</definedName>
    <definedName name="esc_yr7" localSheetId="1">#REF!</definedName>
    <definedName name="esc_yr7">#REF!</definedName>
    <definedName name="esc_yr8" localSheetId="2">#REF!</definedName>
    <definedName name="esc_yr8" localSheetId="1">#REF!</definedName>
    <definedName name="esc_yr8">#REF!</definedName>
    <definedName name="esc_yr9" localSheetId="2">#REF!</definedName>
    <definedName name="esc_yr9" localSheetId="1">#REF!</definedName>
    <definedName name="esc_yr9">#REF!</definedName>
    <definedName name="escalation_rate" localSheetId="2">#REF!</definedName>
    <definedName name="escalation_rate" localSheetId="1">#REF!</definedName>
    <definedName name="escalation_rate">#REF!</definedName>
    <definedName name="Excel_BuiltIn_Print_Titles_1_1" localSheetId="2">('[10]cost-recap'!$A:$B,'[10]cost-recap'!#REF!)</definedName>
    <definedName name="Excel_BuiltIn_Print_Titles_1_1" localSheetId="1">('[10]cost-recap'!$A:$B,'[10]cost-recap'!#REF!)</definedName>
    <definedName name="Excel_BuiltIn_Print_Titles_1_1" localSheetId="0">('[11]cost-recap'!$A:$B,'[11]cost-recap'!#REF!)</definedName>
    <definedName name="Excel_BuiltIn_Print_Titles_1_1">('[10]cost-recap'!$A:$B,'[10]cost-recap'!#REF!)</definedName>
    <definedName name="Federal_Tax" localSheetId="2">#REF!</definedName>
    <definedName name="Federal_Tax" localSheetId="1">#REF!</definedName>
    <definedName name="Federal_Tax" localSheetId="0">#REF!</definedName>
    <definedName name="Federal_Tax">#REF!</definedName>
    <definedName name="FFT">'[12]II-F-1 Alloc_Data'!#REF!</definedName>
    <definedName name="Fiber_Cost__Installed" localSheetId="2">#REF!</definedName>
    <definedName name="Fiber_Cost__Installed" localSheetId="1">#REF!</definedName>
    <definedName name="Fiber_Cost__Installed" localSheetId="0">#REF!</definedName>
    <definedName name="Fiber_Cost__Installed">#REF!</definedName>
    <definedName name="first_year" localSheetId="2">#REF!</definedName>
    <definedName name="first_year" localSheetId="1">#REF!</definedName>
    <definedName name="first_year" localSheetId="0">#REF!</definedName>
    <definedName name="first_year">#REF!</definedName>
    <definedName name="Footprint_vtg._complaints" localSheetId="2">#REF!</definedName>
    <definedName name="Footprint_vtg._complaints" localSheetId="1">#REF!</definedName>
    <definedName name="Footprint_vtg._complaints">#REF!</definedName>
    <definedName name="footprnt_avg_connect_disconnects" localSheetId="2">#REF!</definedName>
    <definedName name="footprnt_avg_connect_disconnects" localSheetId="1">#REF!</definedName>
    <definedName name="footprnt_avg_connect_disconnects">#REF!</definedName>
    <definedName name="Frequency">'[4]#REF'!$C$3</definedName>
    <definedName name="Ftprnt_outage_claims" localSheetId="2">#REF!</definedName>
    <definedName name="Ftprnt_outage_claims" localSheetId="1">#REF!</definedName>
    <definedName name="Ftprnt_outage_claims" localSheetId="0">#REF!</definedName>
    <definedName name="Ftprnt_outage_claims">#REF!</definedName>
    <definedName name="Gas_Turbine_Cost" localSheetId="2">#REF!</definedName>
    <definedName name="Gas_Turbine_Cost" localSheetId="1">#REF!</definedName>
    <definedName name="Gas_Turbine_Cost" localSheetId="0">#REF!</definedName>
    <definedName name="Gas_Turbine_Cost">#REF!</definedName>
    <definedName name="Gas_turbine_maintainance" localSheetId="2">#REF!</definedName>
    <definedName name="Gas_turbine_maintainance" localSheetId="1">#REF!</definedName>
    <definedName name="Gas_turbine_maintainance" localSheetId="0">#REF!</definedName>
    <definedName name="Gas_turbine_maintainance">#REF!</definedName>
    <definedName name="GEN_QUESTIONS">#REF!</definedName>
    <definedName name="GENQUEST_1">#REF!</definedName>
    <definedName name="GENQUEST_2">#REF!</definedName>
    <definedName name="GENQUEST_3">#REF!</definedName>
    <definedName name="GENQUEST_4">#REF!</definedName>
    <definedName name="GENQUEST_5">#REF!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head190">#REF!</definedName>
    <definedName name="head282">#REF!</definedName>
    <definedName name="head283">#REF!</definedName>
    <definedName name="heading">#REF!</definedName>
    <definedName name="hello" hidden="1">{#N/A,#N/A,TRUE,"Facility-Input";#N/A,#N/A,TRUE,"Graphs";#N/A,#N/A,TRUE,"TOTAL"}</definedName>
    <definedName name="I">"a1..m50"</definedName>
    <definedName name="IBM_Contract" localSheetId="2">#REF!</definedName>
    <definedName name="IBM_Contract" localSheetId="1">#REF!</definedName>
    <definedName name="IBM_Contract" localSheetId="0">#REF!</definedName>
    <definedName name="IBM_Contract">#REF!</definedName>
    <definedName name="IBM_Outsource" localSheetId="2">#REF!</definedName>
    <definedName name="IBM_Outsource" localSheetId="1">#REF!</definedName>
    <definedName name="IBM_Outsource" localSheetId="0">#REF!</definedName>
    <definedName name="IBM_Outsource">#REF!</definedName>
    <definedName name="IBM_Outsource_Contract" localSheetId="2">#REF!</definedName>
    <definedName name="IBM_Outsource_Contract" localSheetId="1">#REF!</definedName>
    <definedName name="IBM_Outsource_Contract" localSheetId="0">#REF!</definedName>
    <definedName name="IBM_Outsource_Contract">#REF!</definedName>
    <definedName name="Inflation_rate" localSheetId="2">#REF!</definedName>
    <definedName name="Inflation_rate" localSheetId="1">#REF!</definedName>
    <definedName name="Inflation_rate">#REF!</definedName>
    <definedName name="inphed">#REF!</definedName>
    <definedName name="Input.Inflation">'[3]Inputs and Assumptions'!$D$12</definedName>
    <definedName name="Input.Installation" localSheetId="2">'[3]Inputs and Assumptions'!#REF!</definedName>
    <definedName name="Input.Installation" localSheetId="1">'[3]Inputs and Assumptions'!#REF!</definedName>
    <definedName name="Input.Installation" localSheetId="0">'[3]Inputs and Assumptions'!#REF!</definedName>
    <definedName name="Input.Installation">'[3]Inputs and Assumptions'!#REF!</definedName>
    <definedName name="input95">#REF!</definedName>
    <definedName name="inputhea">#REF!</definedName>
    <definedName name="installcost_meter" localSheetId="2">#REF!</definedName>
    <definedName name="installcost_meter" localSheetId="1">#REF!</definedName>
    <definedName name="installcost_meter" localSheetId="0">#REF!</definedName>
    <definedName name="installcost_meter">#REF!</definedName>
    <definedName name="invest">'Capacity Cost'!$G$12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FAX" hidden="1">"c2100"</definedName>
    <definedName name="IQ_BOARD_MEMBER_OFFICE" hidden="1">"c2098"</definedName>
    <definedName name="IQ_BOARD_MEMBER_PHONE" hidden="1">"c2099"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LL_FEATURE" hidden="1">"c2197"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ASSB_OUTSTANDING_BS_DATE" hidden="1">"c1972"</definedName>
    <definedName name="IQ_CLASSB_OUTSTANDING_FILING_DATE" hidden="1">"c1974"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PREMIUM" hidden="1">"c2195"</definedName>
    <definedName name="IQ_CONV_PRICE" hidden="1">"c2193"</definedName>
    <definedName name="IQ_CONV_RATE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XITY" hidden="1">"c2182"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AFTER_FIVE" hidden="1">"c2086"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ROSS_SPRD" hidden="1">"c2155"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LT_DEBT" hidden="1">"c2086"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OFFIC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CLASSB" hidden="1">"c1969"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" hidden="1">"c1999"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CERCISED" hidden="1">"c2116"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UTSTANDING_FILING_DATE_TOTAL" hidden="1">"c2107"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localSheetId="2" hidden="1">38911.5231944444</definedName>
    <definedName name="IQ_REVISION_DATE_" localSheetId="1" hidden="1">38911.5231944444</definedName>
    <definedName name="IQ_REVISION_DATE_" hidden="1">38911.5231944444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TW" hidden="1">"c2166"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LASTCLOSE" hidden="1">"c1855"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.Area" localSheetId="2">#REF!</definedName>
    <definedName name="IT.Area" localSheetId="1">#REF!</definedName>
    <definedName name="IT.Area" localSheetId="0">#REF!</definedName>
    <definedName name="IT.Area">#REF!</definedName>
    <definedName name="IT.Capex_Opex" localSheetId="2">#REF!</definedName>
    <definedName name="IT.Capex_Opex" localSheetId="1">#REF!</definedName>
    <definedName name="IT.Capex_Opex" localSheetId="0">#REF!</definedName>
    <definedName name="IT.Capex_Opex">#REF!</definedName>
    <definedName name="IT.Direct_Shared" localSheetId="2">#REF!</definedName>
    <definedName name="IT.Direct_Shared" localSheetId="1">#REF!</definedName>
    <definedName name="IT.Direct_Shared" localSheetId="0">#REF!</definedName>
    <definedName name="IT.Direct_Shared">#REF!</definedName>
    <definedName name="IT.OPCo" localSheetId="2">#REF!</definedName>
    <definedName name="IT.OPCo" localSheetId="1">#REF!</definedName>
    <definedName name="IT.OPCo">#REF!</definedName>
    <definedName name="IT.Savings_Cost" localSheetId="2">#REF!</definedName>
    <definedName name="IT.Savings_Cost" localSheetId="1">#REF!</definedName>
    <definedName name="IT.Savings_Cost">#REF!</definedName>
    <definedName name="JESUS" hidden="1">{#N/A,#N/A,TRUE,"Facility-Input";#N/A,#N/A,TRUE,"Graphs";#N/A,#N/A,TRUE,"TOTAL"}</definedName>
    <definedName name="kW" localSheetId="2">#REF!</definedName>
    <definedName name="kW" localSheetId="1">#REF!</definedName>
    <definedName name="kW" localSheetId="0">#REF!</definedName>
    <definedName name="kW">#REF!</definedName>
    <definedName name="labor_premerger_comp_1" localSheetId="2">#REF!</definedName>
    <definedName name="labor_premerger_comp_1" localSheetId="1">#REF!</definedName>
    <definedName name="labor_premerger_comp_1" localSheetId="0">#REF!</definedName>
    <definedName name="labor_premerger_comp_1">#REF!</definedName>
    <definedName name="labor_premerger_comp_2" localSheetId="2">#REF!</definedName>
    <definedName name="labor_premerger_comp_2" localSheetId="1">#REF!</definedName>
    <definedName name="labor_premerger_comp_2" localSheetId="0">#REF!</definedName>
    <definedName name="labor_premerger_comp_2">#REF!</definedName>
    <definedName name="labor_premerger_corp_comp_1" localSheetId="2">#REF!</definedName>
    <definedName name="labor_premerger_corp_comp_1" localSheetId="1">#REF!</definedName>
    <definedName name="labor_premerger_corp_comp_1">#REF!</definedName>
    <definedName name="labor_premerger_corp_comp_2" localSheetId="2">#REF!</definedName>
    <definedName name="labor_premerger_corp_comp_2" localSheetId="1">#REF!</definedName>
    <definedName name="labor_premerger_corp_comp_2">#REF!</definedName>
    <definedName name="labor_premerger_corporate" localSheetId="2">#REF!</definedName>
    <definedName name="labor_premerger_corporate" localSheetId="1">#REF!</definedName>
    <definedName name="labor_premerger_corporate">#REF!</definedName>
    <definedName name="labor_reductions" localSheetId="2">#REF!</definedName>
    <definedName name="labor_reductions" localSheetId="1">#REF!</definedName>
    <definedName name="labor_reductions">#REF!</definedName>
    <definedName name="labor_reductions_corporate" localSheetId="2">#REF!</definedName>
    <definedName name="labor_reductions_corporate" localSheetId="1">#REF!</definedName>
    <definedName name="labor_reductions_corporate">#REF!</definedName>
    <definedName name="labor_reductions_field" localSheetId="2">#REF!</definedName>
    <definedName name="labor_reductions_field" localSheetId="1">#REF!</definedName>
    <definedName name="labor_reductions_field">#REF!</definedName>
    <definedName name="labor_reductions_pct_corporate" localSheetId="2">#REF!</definedName>
    <definedName name="labor_reductions_pct_corporate" localSheetId="1">#REF!</definedName>
    <definedName name="labor_reductions_pct_corporate">#REF!</definedName>
    <definedName name="lan_server_replacement_cost" localSheetId="2">#REF!</definedName>
    <definedName name="lan_server_replacement_cost" localSheetId="1">#REF!</definedName>
    <definedName name="lan_server_replacement_cost">#REF!</definedName>
    <definedName name="Levered_cost_debt" localSheetId="2">#REF!</definedName>
    <definedName name="Levered_cost_debt" localSheetId="1">#REF!</definedName>
    <definedName name="Levered_cost_debt">#REF!</definedName>
    <definedName name="life">'Capacity Cost'!$G$15</definedName>
    <definedName name="Lineman_Rate" localSheetId="2">#REF!</definedName>
    <definedName name="Lineman_Rate" localSheetId="1">#REF!</definedName>
    <definedName name="Lineman_Rate" localSheetId="0">#REF!</definedName>
    <definedName name="Lineman_Rate">#REF!</definedName>
    <definedName name="List.OPCos" localSheetId="2">#REF!</definedName>
    <definedName name="List.OPCos" localSheetId="1">#REF!</definedName>
    <definedName name="List.OPCos" localSheetId="0">#REF!</definedName>
    <definedName name="List.OPCos">#REF!</definedName>
    <definedName name="loaded_meter_reading_cost" localSheetId="2">#REF!</definedName>
    <definedName name="loaded_meter_reading_cost" localSheetId="1">#REF!</definedName>
    <definedName name="loaded_meter_reading_cost" localSheetId="0">#REF!</definedName>
    <definedName name="loaded_meter_reading_cost">#REF!</definedName>
    <definedName name="Loading_rate" localSheetId="2">#REF!</definedName>
    <definedName name="Loading_rate" localSheetId="1">#REF!</definedName>
    <definedName name="Loading_rate">#REF!</definedName>
    <definedName name="meter_cost" localSheetId="2">#REF!</definedName>
    <definedName name="meter_cost" localSheetId="1">#REF!</definedName>
    <definedName name="meter_cost">#REF!</definedName>
    <definedName name="meter_install_crew_rate" localSheetId="2">#REF!</definedName>
    <definedName name="meter_install_crew_rate" localSheetId="1">#REF!</definedName>
    <definedName name="meter_install_crew_rate">#REF!</definedName>
    <definedName name="meter_reading_cost" localSheetId="2">#REF!</definedName>
    <definedName name="meter_reading_cost" localSheetId="1">#REF!</definedName>
    <definedName name="meter_reading_cost">#REF!</definedName>
    <definedName name="MW" localSheetId="2">#REF!</definedName>
    <definedName name="MW" localSheetId="1">#REF!</definedName>
    <definedName name="MW">#REF!</definedName>
    <definedName name="NERC" localSheetId="2">#REF!</definedName>
    <definedName name="NERC" localSheetId="1">#REF!</definedName>
    <definedName name="NERC">#REF!</definedName>
    <definedName name="Network_Capex" localSheetId="2">#REF!</definedName>
    <definedName name="Network_Capex" localSheetId="1">#REF!</definedName>
    <definedName name="Network_Capex">#REF!</definedName>
    <definedName name="Network_Cost_Per_Customer" localSheetId="2">#REF!</definedName>
    <definedName name="Network_Cost_Per_Customer" localSheetId="1">#REF!</definedName>
    <definedName name="Network_Cost_Per_Customer">#REF!</definedName>
    <definedName name="nextCY" localSheetId="2">#REF!</definedName>
    <definedName name="nextCY" localSheetId="1">#REF!</definedName>
    <definedName name="nextCY">#REF!</definedName>
    <definedName name="non_capacitor_complaints" localSheetId="2">#REF!</definedName>
    <definedName name="non_capacitor_complaints" localSheetId="1">#REF!</definedName>
    <definedName name="non_capacitor_complaints">#REF!</definedName>
    <definedName name="nonon" localSheetId="2">'NPV Benefits'!nonon</definedName>
    <definedName name="nonon" localSheetId="1">'NPV Consumer Prog'!nonon</definedName>
    <definedName name="nonon" localSheetId="0">'NPV Rev Requirement'!nonon</definedName>
    <definedName name="nonon" localSheetId="6">'Program Participation'!nonon</definedName>
    <definedName name="nonon">[0]!nonon</definedName>
    <definedName name="number_outage_complaints" localSheetId="2">#REF!</definedName>
    <definedName name="number_outage_complaints" localSheetId="1">#REF!</definedName>
    <definedName name="number_outage_complaints" localSheetId="0">#REF!</definedName>
    <definedName name="number_outage_complaints">#REF!</definedName>
    <definedName name="NvsASD">"V2012-06-30"</definedName>
    <definedName name="NvsAutoDrillOk">"VN"</definedName>
    <definedName name="NvsElapsedTime">0.00327546296466608</definedName>
    <definedName name="NvsEndTime">41124.4256712963</definedName>
    <definedName name="NvsInstLang">"VENG"</definedName>
    <definedName name="NvsInstSpec">"%,FBUSINESS_UNIT,TGL_PRPT_CONS,NPSO_CORP_CONSOL"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"V2020-01-01"</definedName>
    <definedName name="NvsPanelSetid">"VAEP"</definedName>
    <definedName name="NvsReqBU">"VM999"</definedName>
    <definedName name="NvsReqBUOnly">"VN"</definedName>
    <definedName name="NvsTransLed">"VN"</definedName>
    <definedName name="NvsTreeASD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OLE_LINK47_6" localSheetId="2">#REF!</definedName>
    <definedName name="OLE_LINK47_6" localSheetId="1">#REF!</definedName>
    <definedName name="OLE_LINK47_6" localSheetId="0">#REF!</definedName>
    <definedName name="OLE_LINK47_6">#REF!</definedName>
    <definedName name="oneway_DLC_gen_capacity_avoidance" localSheetId="2">#REF!</definedName>
    <definedName name="oneway_DLC_gen_capacity_avoidance" localSheetId="1">#REF!</definedName>
    <definedName name="oneway_DLC_gen_capacity_avoidance" localSheetId="0">#REF!</definedName>
    <definedName name="oneway_DLC_gen_capacity_avoidance">#REF!</definedName>
    <definedName name="Ongoing_growth" localSheetId="2">#REF!</definedName>
    <definedName name="Ongoing_growth" localSheetId="1">#REF!</definedName>
    <definedName name="Ongoing_growth">#REF!</definedName>
    <definedName name="outages_complaints" localSheetId="2">#REF!</definedName>
    <definedName name="outages_complaints" localSheetId="1">#REF!</definedName>
    <definedName name="outages_complaints">#REF!</definedName>
    <definedName name="Outages_resulting_claims" localSheetId="2">#REF!</definedName>
    <definedName name="Outages_resulting_claims" localSheetId="1">#REF!</definedName>
    <definedName name="Outages_resulting_claims">#REF!</definedName>
    <definedName name="page1" localSheetId="0">'[1]Active List by date'!$A$1:$N$39</definedName>
    <definedName name="page1">'[2]Active List by date'!$A$1:$N$39</definedName>
    <definedName name="page10" localSheetId="0">'[1]Active List by date'!$A$352:$N$390</definedName>
    <definedName name="page10">'[2]Active List by date'!$A$352:$N$390</definedName>
    <definedName name="page2" localSheetId="0">'[1]Active List by date'!$A$40:$N$78</definedName>
    <definedName name="page2">'[2]Active List by date'!$A$40:$N$78</definedName>
    <definedName name="page3" localSheetId="0">'[1]Active List by date'!$A$79:$N$117</definedName>
    <definedName name="page3">'[2]Active List by date'!$A$79:$N$117</definedName>
    <definedName name="page4" localSheetId="0">'[1]Active List by date'!$A$118:$N$156</definedName>
    <definedName name="page4">'[2]Active List by date'!$A$118:$N$156</definedName>
    <definedName name="page5" localSheetId="0">'[1]Active List by date'!$A$157:$N$195</definedName>
    <definedName name="page5">'[2]Active List by date'!$A$157:$N$195</definedName>
    <definedName name="page6" localSheetId="0">'[1]Active List by date'!$A$196:$N$234</definedName>
    <definedName name="page6">'[2]Active List by date'!$A$196:$N$234</definedName>
    <definedName name="page7" localSheetId="0">'[1]Active List by date'!$A$235:$N$273</definedName>
    <definedName name="page7">'[2]Active List by date'!$A$235:$N$273</definedName>
    <definedName name="page8" localSheetId="0">'[1]Active List by date'!$A$274:$N$312</definedName>
    <definedName name="page8">'[2]Active List by date'!$A$274:$N$312</definedName>
    <definedName name="page9" localSheetId="0">'[1]Active List by date'!$A$313:$N$351</definedName>
    <definedName name="page9">'[2]Active List by date'!$A$313:$N$351</definedName>
    <definedName name="part_year" localSheetId="2">#REF!</definedName>
    <definedName name="part_year" localSheetId="1">#REF!</definedName>
    <definedName name="part_year" localSheetId="0">#REF!</definedName>
    <definedName name="part_year">#REF!</definedName>
    <definedName name="peak_loading" localSheetId="2">#REF!</definedName>
    <definedName name="peak_loading" localSheetId="1">#REF!</definedName>
    <definedName name="peak_loading" localSheetId="0">#REF!</definedName>
    <definedName name="peak_loading">#REF!</definedName>
    <definedName name="PENDING">#REF!</definedName>
    <definedName name="Percent_of_Substations_SCADA_Enabled" localSheetId="2">#REF!</definedName>
    <definedName name="Percent_of_Substations_SCADA_Enabled" localSheetId="1">#REF!</definedName>
    <definedName name="Percent_of_Substations_SCADA_Enabled" localSheetId="0">#REF!</definedName>
    <definedName name="Percent_of_Substations_SCADA_Enabled">#REF!</definedName>
    <definedName name="Percentage_Customer_Enabled" localSheetId="2">#REF!</definedName>
    <definedName name="Percentage_Customer_Enabled" localSheetId="1">#REF!</definedName>
    <definedName name="Percentage_Customer_Enabled">#REF!</definedName>
    <definedName name="percentage_enabled" localSheetId="2">#REF!</definedName>
    <definedName name="percentage_enabled" localSheetId="1">#REF!</definedName>
    <definedName name="percentage_enabled">#REF!</definedName>
    <definedName name="Percentage_Substations_Enabled" localSheetId="2">#REF!</definedName>
    <definedName name="Percentage_Substations_Enabled" localSheetId="1">#REF!</definedName>
    <definedName name="Percentage_Substations_Enabled">#REF!</definedName>
    <definedName name="Percentage_Transformers_Enabled" localSheetId="2">#REF!</definedName>
    <definedName name="Percentage_Transformers_Enabled" localSheetId="1">#REF!</definedName>
    <definedName name="Percentage_Transformers_Enabled">#REF!</definedName>
    <definedName name="Preliminary" localSheetId="2">#REF!</definedName>
    <definedName name="Preliminary" localSheetId="1">#REF!</definedName>
    <definedName name="Preliminary">#REF!</definedName>
    <definedName name="_xlnm.Print_Area" localSheetId="4">'Capacity Cost'!$A$1:$J$75</definedName>
    <definedName name="_xlnm.Print_Area" localSheetId="2">'NPV Benefits'!$B$1:$S$39</definedName>
    <definedName name="_xlnm.Print_Area" localSheetId="1">'NPV Consumer Prog'!$B$1:$S$19</definedName>
    <definedName name="_xlnm.Print_Area" localSheetId="6">'Program Participation'!$B$1:$S$66</definedName>
    <definedName name="Proj_Name" localSheetId="2">#REF!</definedName>
    <definedName name="Proj_Name" localSheetId="1">#REF!</definedName>
    <definedName name="Proj_Name" localSheetId="0">#REF!</definedName>
    <definedName name="Proj_Name">#REF!</definedName>
    <definedName name="Property_Tax" localSheetId="2">#REF!</definedName>
    <definedName name="Property_Tax" localSheetId="1">#REF!</definedName>
    <definedName name="Property_Tax" localSheetId="0">#REF!</definedName>
    <definedName name="Property_Tax">#REF!</definedName>
    <definedName name="Query5" localSheetId="2">#REF!</definedName>
    <definedName name="Query5" localSheetId="1">#REF!</definedName>
    <definedName name="Query5" localSheetId="0">#REF!</definedName>
    <definedName name="Query5">#REF!</definedName>
    <definedName name="raterec">#REF!</definedName>
    <definedName name="real_time_incremental_savings" localSheetId="2">#REF!</definedName>
    <definedName name="real_time_incremental_savings" localSheetId="1">#REF!</definedName>
    <definedName name="real_time_incremental_savings">#REF!</definedName>
    <definedName name="_xlnm.Recorder">#REF!</definedName>
    <definedName name="redux_cust" localSheetId="2">#REF!</definedName>
    <definedName name="redux_cust" localSheetId="1">#REF!</definedName>
    <definedName name="redux_cust">#REF!</definedName>
    <definedName name="redux_fin" localSheetId="2">#REF!</definedName>
    <definedName name="redux_fin" localSheetId="1">#REF!</definedName>
    <definedName name="redux_fin">#REF!</definedName>
    <definedName name="redux_is" localSheetId="2">#REF!</definedName>
    <definedName name="redux_is" localSheetId="1">#REF!</definedName>
    <definedName name="redux_is">#REF!</definedName>
    <definedName name="redux_other" localSheetId="2">#REF!</definedName>
    <definedName name="redux_other" localSheetId="1">#REF!</definedName>
    <definedName name="redux_other">#REF!</definedName>
    <definedName name="Regular_AMR_Capex" localSheetId="2">#REF!</definedName>
    <definedName name="Regular_AMR_Capex" localSheetId="1">#REF!</definedName>
    <definedName name="Regular_AMR_Capex">#REF!</definedName>
    <definedName name="REPORTDATE">#REF!</definedName>
    <definedName name="rev_rqts_mis_yr_0" localSheetId="2">#REF!</definedName>
    <definedName name="rev_rqts_mis_yr_0" localSheetId="1">#REF!</definedName>
    <definedName name="rev_rqts_mis_yr_0">#REF!</definedName>
    <definedName name="rev_rqts_mis_yr_1" localSheetId="2">#REF!</definedName>
    <definedName name="rev_rqts_mis_yr_1" localSheetId="1">#REF!</definedName>
    <definedName name="rev_rqts_mis_yr_1">#REF!</definedName>
    <definedName name="rev_rqts_mis_yr_10" localSheetId="2">#REF!</definedName>
    <definedName name="rev_rqts_mis_yr_10" localSheetId="1">#REF!</definedName>
    <definedName name="rev_rqts_mis_yr_10">#REF!</definedName>
    <definedName name="rev_rqts_mis_yr_2" localSheetId="2">#REF!</definedName>
    <definedName name="rev_rqts_mis_yr_2" localSheetId="1">#REF!</definedName>
    <definedName name="rev_rqts_mis_yr_2">#REF!</definedName>
    <definedName name="rev_rqts_mis_yr_3" localSheetId="2">#REF!</definedName>
    <definedName name="rev_rqts_mis_yr_3" localSheetId="1">#REF!</definedName>
    <definedName name="rev_rqts_mis_yr_3">#REF!</definedName>
    <definedName name="rev_rqts_mis_yr_4" localSheetId="2">#REF!</definedName>
    <definedName name="rev_rqts_mis_yr_4" localSheetId="1">#REF!</definedName>
    <definedName name="rev_rqts_mis_yr_4">#REF!</definedName>
    <definedName name="rev_rqts_mis_yr_5" localSheetId="2">#REF!</definedName>
    <definedName name="rev_rqts_mis_yr_5" localSheetId="1">#REF!</definedName>
    <definedName name="rev_rqts_mis_yr_5">#REF!</definedName>
    <definedName name="rev_rqts_mis_yr_6" localSheetId="2">#REF!</definedName>
    <definedName name="rev_rqts_mis_yr_6" localSheetId="1">#REF!</definedName>
    <definedName name="rev_rqts_mis_yr_6">#REF!</definedName>
    <definedName name="rev_rqts_mis_yr_7" localSheetId="2">#REF!</definedName>
    <definedName name="rev_rqts_mis_yr_7" localSheetId="1">#REF!</definedName>
    <definedName name="rev_rqts_mis_yr_7">#REF!</definedName>
    <definedName name="rev_rqts_mis_yr_8" localSheetId="2">#REF!</definedName>
    <definedName name="rev_rqts_mis_yr_8" localSheetId="1">#REF!</definedName>
    <definedName name="rev_rqts_mis_yr_8">#REF!</definedName>
    <definedName name="rev_rqts_mis_yr_9" localSheetId="2">#REF!</definedName>
    <definedName name="rev_rqts_mis_yr_9" localSheetId="1">#REF!</definedName>
    <definedName name="rev_rqts_mis_yr_9">#REF!</definedName>
    <definedName name="router_maint" localSheetId="2">#REF!</definedName>
    <definedName name="router_maint" localSheetId="1">#REF!</definedName>
    <definedName name="router_maint">#REF!</definedName>
    <definedName name="router_replacement_cost" localSheetId="2">#REF!</definedName>
    <definedName name="router_replacement_cost" localSheetId="1">#REF!</definedName>
    <definedName name="router_replacement_cost">#REF!</definedName>
    <definedName name="SCADA_Enabled_Substations" localSheetId="2">#REF!</definedName>
    <definedName name="SCADA_Enabled_Substations" localSheetId="1">#REF!</definedName>
    <definedName name="SCADA_Enabled_Substations">#REF!</definedName>
    <definedName name="SECT1">#REF!</definedName>
    <definedName name="SECT2">#REF!</definedName>
    <definedName name="SI">#REF!</definedName>
    <definedName name="SII">#REF!</definedName>
    <definedName name="SIII">#REF!</definedName>
    <definedName name="SIII_1">#REF!</definedName>
    <definedName name="SIIIA_2">#REF!</definedName>
    <definedName name="SIV">#REF!</definedName>
    <definedName name="SIV_1">#REF!</definedName>
    <definedName name="SIV_2">#REF!</definedName>
    <definedName name="SIVA">#REF!</definedName>
    <definedName name="SIVA_1">#REF!</definedName>
    <definedName name="SIVA_2">#REF!</definedName>
    <definedName name="SIVB">#REF!</definedName>
    <definedName name="SIX">#REF!</definedName>
    <definedName name="Smart_Home_demand" localSheetId="0">'[6]Assumptions and Factors'!$L$142:$L$241</definedName>
    <definedName name="Smart_Home_demand">'[7]Assumptions and Factors'!$L$142:$L$241</definedName>
    <definedName name="SSI">#REF!</definedName>
    <definedName name="SSI_1">#REF!</definedName>
    <definedName name="SSI_2">#REF!</definedName>
    <definedName name="SSII">#REF!</definedName>
    <definedName name="SSII_1">#REF!</definedName>
    <definedName name="SSIII_1">#REF!</definedName>
    <definedName name="SSIII_2">#REF!</definedName>
    <definedName name="SSIII_3">#REF!</definedName>
    <definedName name="SSIII_4">#REF!</definedName>
    <definedName name="SSIII_5">#REF!</definedName>
    <definedName name="SSIV">#REF!</definedName>
    <definedName name="SSIV_1">#REF!</definedName>
    <definedName name="SSIV_2">#REF!</definedName>
    <definedName name="SSIV_3">#REF!</definedName>
    <definedName name="SSIV_4">#REF!</definedName>
    <definedName name="SSIVA">#REF!</definedName>
    <definedName name="SSIVB">#REF!</definedName>
    <definedName name="SSIVC">#REF!</definedName>
    <definedName name="SSV">#REF!</definedName>
    <definedName name="SSVA">#REF!</definedName>
    <definedName name="SSVB">#REF!</definedName>
    <definedName name="SSVC">#REF!</definedName>
    <definedName name="State_Tax" localSheetId="2">#REF!</definedName>
    <definedName name="State_Tax" localSheetId="1">#REF!</definedName>
    <definedName name="State_Tax" localSheetId="0">#REF!</definedName>
    <definedName name="State_Tax">#REF!</definedName>
    <definedName name="Substations_Enabled" localSheetId="2">#REF!</definedName>
    <definedName name="Substations_Enabled" localSheetId="1">#REF!</definedName>
    <definedName name="Substations_Enabled" localSheetId="0">#REF!</definedName>
    <definedName name="Substations_Enabled">#REF!</definedName>
    <definedName name="SUMMER_1968" localSheetId="2">#REF!</definedName>
    <definedName name="SUMMER_1968" localSheetId="1">#REF!</definedName>
    <definedName name="SUMMER_1968" localSheetId="0">#REF!</definedName>
    <definedName name="SUMMER_1968">#REF!</definedName>
    <definedName name="SUMMER_1969" localSheetId="2">#REF!</definedName>
    <definedName name="SUMMER_1969" localSheetId="1">#REF!</definedName>
    <definedName name="SUMMER_1969">#REF!</definedName>
    <definedName name="SUMMER_1970" localSheetId="2">#REF!</definedName>
    <definedName name="SUMMER_1970" localSheetId="1">#REF!</definedName>
    <definedName name="SUMMER_1970">#REF!</definedName>
    <definedName name="SUMMER_1971" localSheetId="2">#REF!</definedName>
    <definedName name="SUMMER_1971" localSheetId="1">#REF!</definedName>
    <definedName name="SUMMER_1971">#REF!</definedName>
    <definedName name="SUMMER_1972" localSheetId="2">#REF!</definedName>
    <definedName name="SUMMER_1972" localSheetId="1">#REF!</definedName>
    <definedName name="SUMMER_1972">#REF!</definedName>
    <definedName name="SUMMER_1973" localSheetId="2">#REF!</definedName>
    <definedName name="SUMMER_1973" localSheetId="1">#REF!</definedName>
    <definedName name="SUMMER_1973">#REF!</definedName>
    <definedName name="SUMMER_1974" localSheetId="2">#REF!</definedName>
    <definedName name="SUMMER_1974" localSheetId="1">#REF!</definedName>
    <definedName name="SUMMER_1974">#REF!</definedName>
    <definedName name="SUMMER_1975" localSheetId="2">#REF!</definedName>
    <definedName name="SUMMER_1975" localSheetId="1">#REF!</definedName>
    <definedName name="SUMMER_1975">#REF!</definedName>
    <definedName name="SUMMER_1976" localSheetId="2">#REF!</definedName>
    <definedName name="SUMMER_1976" localSheetId="1">#REF!</definedName>
    <definedName name="SUMMER_1976">#REF!</definedName>
    <definedName name="SUMMER_1977" localSheetId="2">#REF!</definedName>
    <definedName name="SUMMER_1977" localSheetId="1">#REF!</definedName>
    <definedName name="SUMMER_1977">#REF!</definedName>
    <definedName name="SUMMER_1978" localSheetId="2">#REF!</definedName>
    <definedName name="SUMMER_1978" localSheetId="1">#REF!</definedName>
    <definedName name="SUMMER_1978">#REF!</definedName>
    <definedName name="SUMMER_1979" localSheetId="2">#REF!</definedName>
    <definedName name="SUMMER_1979" localSheetId="1">#REF!</definedName>
    <definedName name="SUMMER_1979">#REF!</definedName>
    <definedName name="SUMMER_1980" localSheetId="2">#REF!</definedName>
    <definedName name="SUMMER_1980" localSheetId="1">#REF!</definedName>
    <definedName name="SUMMER_1980">#REF!</definedName>
    <definedName name="SUMMER_1981" localSheetId="2">#REF!</definedName>
    <definedName name="SUMMER_1981" localSheetId="1">#REF!</definedName>
    <definedName name="SUMMER_1981">#REF!</definedName>
    <definedName name="SUMMER_1982" localSheetId="2">#REF!</definedName>
    <definedName name="SUMMER_1982" localSheetId="1">#REF!</definedName>
    <definedName name="SUMMER_1982">#REF!</definedName>
    <definedName name="SUMMER_1983" localSheetId="2">#REF!</definedName>
    <definedName name="SUMMER_1983" localSheetId="1">#REF!</definedName>
    <definedName name="SUMMER_1983">#REF!</definedName>
    <definedName name="SUMMER_1984" localSheetId="2">#REF!</definedName>
    <definedName name="SUMMER_1984" localSheetId="1">#REF!</definedName>
    <definedName name="SUMMER_1984">#REF!</definedName>
    <definedName name="SUMMER_1985" localSheetId="2">#REF!</definedName>
    <definedName name="SUMMER_1985" localSheetId="1">#REF!</definedName>
    <definedName name="SUMMER_1985">#REF!</definedName>
    <definedName name="SUMMER_1986" localSheetId="2">#REF!</definedName>
    <definedName name="SUMMER_1986" localSheetId="1">#REF!</definedName>
    <definedName name="SUMMER_1986">#REF!</definedName>
    <definedName name="SUMMER_1987" localSheetId="2">#REF!</definedName>
    <definedName name="SUMMER_1987" localSheetId="1">#REF!</definedName>
    <definedName name="SUMMER_1987">#REF!</definedName>
    <definedName name="SUMMER_1988" localSheetId="2">#REF!</definedName>
    <definedName name="SUMMER_1988" localSheetId="1">#REF!</definedName>
    <definedName name="SUMMER_1988">#REF!</definedName>
    <definedName name="SUMMER_1989" localSheetId="2">#REF!</definedName>
    <definedName name="SUMMER_1989" localSheetId="1">#REF!</definedName>
    <definedName name="SUMMER_1989">#REF!</definedName>
    <definedName name="SUMMER_1990" localSheetId="2">#REF!</definedName>
    <definedName name="SUMMER_1990" localSheetId="1">#REF!</definedName>
    <definedName name="SUMMER_1990">#REF!</definedName>
    <definedName name="SUMMER_1991" localSheetId="2">#REF!</definedName>
    <definedName name="SUMMER_1991" localSheetId="1">#REF!</definedName>
    <definedName name="SUMMER_1991">#REF!</definedName>
    <definedName name="SUMMER_1992" localSheetId="2">#REF!</definedName>
    <definedName name="SUMMER_1992" localSheetId="1">#REF!</definedName>
    <definedName name="SUMMER_1992">#REF!</definedName>
    <definedName name="SUMMER_1993" localSheetId="2">#REF!</definedName>
    <definedName name="SUMMER_1993" localSheetId="1">#REF!</definedName>
    <definedName name="SUMMER_1993">#REF!</definedName>
    <definedName name="SUMMER_1994" localSheetId="2">#REF!</definedName>
    <definedName name="SUMMER_1994" localSheetId="1">#REF!</definedName>
    <definedName name="SUMMER_1994">#REF!</definedName>
    <definedName name="SUMMER_1995" localSheetId="2">#REF!</definedName>
    <definedName name="SUMMER_1995" localSheetId="1">#REF!</definedName>
    <definedName name="SUMMER_1995">#REF!</definedName>
    <definedName name="SV">#REF!</definedName>
    <definedName name="SVI">#REF!</definedName>
    <definedName name="SVII">#REF!</definedName>
    <definedName name="SVII_1">#REF!</definedName>
    <definedName name="SVII_2">#REF!</definedName>
    <definedName name="SVIIA">#REF!</definedName>
    <definedName name="SVIII">#REF!</definedName>
    <definedName name="SVIII_1">#REF!</definedName>
    <definedName name="SVIII_2">#REF!</definedName>
    <definedName name="SVIIIA">#REF!</definedName>
    <definedName name="SX">#REF!</definedName>
    <definedName name="SXI_1A">#REF!</definedName>
    <definedName name="SXI_1B">#REF!</definedName>
    <definedName name="SXI_1C">#REF!</definedName>
    <definedName name="SXI_2A">#REF!</definedName>
    <definedName name="SXI_2B">#REF!</definedName>
    <definedName name="SXI_2C">#REF!</definedName>
    <definedName name="SXI_3">#REF!</definedName>
    <definedName name="SXI_3A">#REF!</definedName>
    <definedName name="SXI_3B">#REF!</definedName>
    <definedName name="SXI_3C">#REF!</definedName>
    <definedName name="SXI_4">#REF!</definedName>
    <definedName name="SXI_5">#REF!</definedName>
    <definedName name="SXI_6">#REF!</definedName>
    <definedName name="SXI_7">#REF!</definedName>
    <definedName name="SXI2_A">#REF!</definedName>
    <definedName name="SXI3_1">#REF!</definedName>
    <definedName name="SXI3_A">#REF!</definedName>
    <definedName name="SXIA">#REF!</definedName>
    <definedName name="SXIB">#REF!</definedName>
    <definedName name="SXII">#REF!</definedName>
    <definedName name="SXII_1">#REF!</definedName>
    <definedName name="SXII_2">#REF!</definedName>
    <definedName name="SXIIA">#REF!</definedName>
    <definedName name="SXIIB">#REF!</definedName>
    <definedName name="SXIII">#REF!</definedName>
    <definedName name="SXIV">#REF!</definedName>
    <definedName name="SXV">#REF!</definedName>
    <definedName name="SXVA">#REF!</definedName>
    <definedName name="Table.Bank_Projections">'[3]Capacitor Bank Projections'!$D$12:$AH$60</definedName>
    <definedName name="table.benefit_units" localSheetId="2">#REF!</definedName>
    <definedName name="table.benefit_units" localSheetId="1">#REF!</definedName>
    <definedName name="table.benefit_units" localSheetId="0">#REF!</definedName>
    <definedName name="table.benefit_units">#REF!</definedName>
    <definedName name="Table.Benefits_Calc" localSheetId="2">#REF!</definedName>
    <definedName name="Table.Benefits_Calc" localSheetId="1">#REF!</definedName>
    <definedName name="Table.Benefits_Calc" localSheetId="0">#REF!</definedName>
    <definedName name="Table.Benefits_Calc">#REF!</definedName>
    <definedName name="Table.Deploy_Sched">'[3]Meter Deployment'!$G$29:$AL$46</definedName>
    <definedName name="Table.Meter_Projections">'[3]Meter Projections'!$E$8:$AI$101</definedName>
    <definedName name="Table.Substation_Projections">'[3]Substation Projections'!$D$6:$AH$54</definedName>
    <definedName name="Table.Switch_Projections">'[3]Switch Projections'!$D$6:$AH$54</definedName>
    <definedName name="Table_1_Temp" localSheetId="2">#REF!</definedName>
    <definedName name="Table_1_Temp" localSheetId="1">#REF!</definedName>
    <definedName name="Table_1_Temp" localSheetId="0">#REF!</definedName>
    <definedName name="Table_1_Temp">#REF!</definedName>
    <definedName name="Table1" localSheetId="2">#REF!</definedName>
    <definedName name="Table1" localSheetId="1">#REF!</definedName>
    <definedName name="Table1" localSheetId="0">#REF!</definedName>
    <definedName name="Table1">#REF!</definedName>
    <definedName name="Table2" localSheetId="2">#REF!</definedName>
    <definedName name="Table2" localSheetId="1">#REF!</definedName>
    <definedName name="Table2" localSheetId="0">#REF!</definedName>
    <definedName name="Table2">#REF!</definedName>
    <definedName name="Table3" localSheetId="0">'[13]Table 3'!$A$1:$C$24</definedName>
    <definedName name="Table3">'[14]Table 3'!$A$1:$C$24</definedName>
    <definedName name="Table4" localSheetId="0">'[13]Table 4a'!$A$1:$K$26</definedName>
    <definedName name="Table4">'[14]Table 4a'!$A$1:$K$26</definedName>
    <definedName name="Table5" localSheetId="0">'[13]Table 5'!$A$1:$C$20</definedName>
    <definedName name="Table5">'[14]Table 5'!$A$1:$C$20</definedName>
    <definedName name="taxlife">'Capacity Cost'!$G$14</definedName>
    <definedName name="Technician_Rate" localSheetId="2">#REF!</definedName>
    <definedName name="Technician_Rate" localSheetId="1">#REF!</definedName>
    <definedName name="Technician_Rate" localSheetId="0">#REF!</definedName>
    <definedName name="Technician_Rate">#REF!</definedName>
    <definedName name="test" localSheetId="2">'NPV Benefits'!test</definedName>
    <definedName name="test" localSheetId="1">'NPV Consumer Prog'!test</definedName>
    <definedName name="test" localSheetId="0">'NPV Rev Requirement'!test</definedName>
    <definedName name="test" localSheetId="6">'Program Participation'!test</definedName>
    <definedName name="test" hidden="1">{#N/A,#N/A,TRUE,"Facility-Input";#N/A,#N/A,TRUE,"Graphs";#N/A,#N/A,TRUE,"TOTAL"}</definedName>
    <definedName name="TickerCell">'[4]#REF'!$X$3</definedName>
    <definedName name="Total_Capacitors" localSheetId="2">#REF!</definedName>
    <definedName name="Total_Capacitors" localSheetId="1">#REF!</definedName>
    <definedName name="Total_Capacitors" localSheetId="0">#REF!</definedName>
    <definedName name="Total_Capacitors">#REF!</definedName>
    <definedName name="Total_Customers" localSheetId="2">#REF!</definedName>
    <definedName name="Total_Customers" localSheetId="1">#REF!</definedName>
    <definedName name="Total_Customers" localSheetId="0">#REF!</definedName>
    <definedName name="Total_Customers">#REF!</definedName>
    <definedName name="Total_Equipment_Cost" localSheetId="2">#REF!</definedName>
    <definedName name="Total_Equipment_Cost" localSheetId="1">#REF!</definedName>
    <definedName name="Total_Equipment_Cost" localSheetId="0">#REF!</definedName>
    <definedName name="Total_Equipment_Cost">#REF!</definedName>
    <definedName name="Total_Network_CAPEX" localSheetId="2">#REF!</definedName>
    <definedName name="Total_Network_CAPEX" localSheetId="1">#REF!</definedName>
    <definedName name="Total_Network_CAPEX">#REF!</definedName>
    <definedName name="TOTAL_SSCAM_CAPEX" localSheetId="2">#REF!</definedName>
    <definedName name="TOTAL_SSCAM_CAPEX" localSheetId="1">#REF!</definedName>
    <definedName name="TOTAL_SSCAM_CAPEX">#REF!</definedName>
    <definedName name="Total_Substations" localSheetId="2">#REF!</definedName>
    <definedName name="Total_Substations" localSheetId="1">#REF!</definedName>
    <definedName name="Total_Substations">#REF!</definedName>
    <definedName name="Total_Transformers" localSheetId="2">#REF!</definedName>
    <definedName name="Total_Transformers" localSheetId="1">#REF!</definedName>
    <definedName name="Total_Transformers">#REF!</definedName>
    <definedName name="TOU_bAMI_demand" localSheetId="0">'[6]Assumptions and Factors'!$I$142:$I$241</definedName>
    <definedName name="TOU_bAMI_demand">'[7]Assumptions and Factors'!$I$142:$I$241</definedName>
    <definedName name="TOU_wAMI_demand" localSheetId="0">'[6]Assumptions and Factors'!$J$142:$J$241</definedName>
    <definedName name="TOU_wAMI_demand">'[7]Assumptions and Factors'!$J$142:$J$241</definedName>
    <definedName name="TOU_wCPP_demand" localSheetId="0">'[6]Assumptions and Factors'!$K$142:$K$241</definedName>
    <definedName name="TOU_wCPP_demand">'[7]Assumptions and Factors'!$K$142:$K$241</definedName>
    <definedName name="Transformers_Enabled" localSheetId="2">#REF!</definedName>
    <definedName name="Transformers_Enabled" localSheetId="1">#REF!</definedName>
    <definedName name="Transformers_Enabled" localSheetId="0">#REF!</definedName>
    <definedName name="Transformers_Enabled">#REF!</definedName>
    <definedName name="Utility_revenues" localSheetId="2">#REF!</definedName>
    <definedName name="Utility_revenues" localSheetId="1">#REF!</definedName>
    <definedName name="Utility_revenues" localSheetId="0">#REF!</definedName>
    <definedName name="Utility_revenues">#REF!</definedName>
    <definedName name="VERSION">#REF!</definedName>
    <definedName name="voltage_complaints" localSheetId="2">#REF!</definedName>
    <definedName name="voltage_complaints" localSheetId="1">#REF!</definedName>
    <definedName name="voltage_complaints" localSheetId="0">#REF!</definedName>
    <definedName name="voltage_complaints">#REF!</definedName>
    <definedName name="VolumeCell">'[4]#REF'!$D$3</definedName>
    <definedName name="WACC" localSheetId="2">#REF!</definedName>
    <definedName name="WACC" localSheetId="1">#REF!</definedName>
    <definedName name="WACC" localSheetId="0">#REF!</definedName>
    <definedName name="WACC">#REF!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MiniSum." hidden="1">{#N/A,#N/A,TRUE,"Facility-Input";#N/A,#N/A,TRUE,"Graphs";#N/A,#N/A,TRUE,"TOTAL"}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hidden="1">{#N/A,#N/A,TRUE,"Reserves";#N/A,#N/A,TRUE,"Graphs"}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Totals." hidden="1">{#N/A,#N/A,TRUE,"TOTAL";#N/A,#N/A,TRUE,"Total Pipes"}</definedName>
    <definedName name="Year_1" localSheetId="2">#REF!</definedName>
    <definedName name="Year_1" localSheetId="1">#REF!</definedName>
    <definedName name="Year_1" localSheetId="0">#REF!</definedName>
    <definedName name="Year_1">#REF!</definedName>
    <definedName name="Year_2" localSheetId="2">#REF!</definedName>
    <definedName name="Year_2" localSheetId="1">#REF!</definedName>
    <definedName name="Year_2" localSheetId="0">#REF!</definedName>
    <definedName name="Year_2">#REF!</definedName>
    <definedName name="Year_3" localSheetId="2">#REF!</definedName>
    <definedName name="Year_3" localSheetId="1">#REF!</definedName>
    <definedName name="Year_3" localSheetId="0">#REF!</definedName>
    <definedName name="Year_3">#REF!</definedName>
    <definedName name="Year_4" localSheetId="2">#REF!</definedName>
    <definedName name="Year_4" localSheetId="1">#REF!</definedName>
    <definedName name="Year_4">#REF!</definedName>
    <definedName name="year_savings_begin" localSheetId="2">#REF!</definedName>
    <definedName name="year_savings_begin" localSheetId="1">#REF!</definedName>
    <definedName name="year_savings_begin">#REF!</definedName>
  </definedNames>
  <calcPr calcId="162913"/>
  <fileRecoveryPr repairLoad="1"/>
</workbook>
</file>

<file path=xl/calcChain.xml><?xml version="1.0" encoding="utf-8"?>
<calcChain xmlns="http://schemas.openxmlformats.org/spreadsheetml/2006/main">
  <c r="A18" i="8" l="1"/>
  <c r="B2" i="9" s="1"/>
  <c r="C2" i="9" s="1"/>
  <c r="S11" i="13"/>
  <c r="S12" i="13" s="1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S8" i="13"/>
  <c r="S9" i="13" s="1"/>
  <c r="S14" i="13" l="1"/>
  <c r="S39" i="12"/>
  <c r="S38" i="12"/>
  <c r="S37" i="12"/>
  <c r="S36" i="12"/>
  <c r="S28" i="12"/>
  <c r="S29" i="12"/>
  <c r="S30" i="12"/>
  <c r="S31" i="12"/>
  <c r="S32" i="12"/>
  <c r="S33" i="12"/>
  <c r="S27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R33" i="12"/>
  <c r="R32" i="12"/>
  <c r="R31" i="12"/>
  <c r="R30" i="12"/>
  <c r="R29" i="12"/>
  <c r="R28" i="12"/>
  <c r="R27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R12" i="12"/>
  <c r="R11" i="12"/>
  <c r="R10" i="12"/>
  <c r="R9" i="12"/>
  <c r="R8" i="12"/>
  <c r="R7" i="12"/>
  <c r="R6" i="12"/>
  <c r="R5" i="12"/>
  <c r="E7" i="11"/>
  <c r="E11" i="11" s="1"/>
  <c r="G7" i="11"/>
  <c r="G11" i="11" s="1"/>
  <c r="I7" i="11"/>
  <c r="I11" i="11" s="1"/>
  <c r="L7" i="11"/>
  <c r="L11" i="11" s="1"/>
  <c r="M7" i="11"/>
  <c r="M11" i="11" s="1"/>
  <c r="N7" i="11"/>
  <c r="N11" i="11" s="1"/>
  <c r="O7" i="11"/>
  <c r="O11" i="11" s="1"/>
  <c r="P7" i="11"/>
  <c r="P11" i="11" s="1"/>
  <c r="Q7" i="11"/>
  <c r="Q11" i="11" s="1"/>
  <c r="R7" i="11"/>
  <c r="R11" i="11" s="1"/>
  <c r="S7" i="11"/>
  <c r="S11" i="11" s="1"/>
  <c r="T7" i="11"/>
  <c r="T11" i="11" s="1"/>
  <c r="U7" i="11"/>
  <c r="U11" i="11" s="1"/>
  <c r="V7" i="11"/>
  <c r="V11" i="11" s="1"/>
  <c r="W7" i="11"/>
  <c r="W11" i="11" s="1"/>
  <c r="M17" i="1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J18" i="11"/>
  <c r="J19" i="11"/>
  <c r="J20" i="11"/>
  <c r="J21" i="11"/>
  <c r="J22" i="11"/>
  <c r="J23" i="11"/>
  <c r="J24" i="11"/>
  <c r="E25" i="11"/>
  <c r="G25" i="11"/>
  <c r="I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 l="1"/>
  <c r="R34" i="12"/>
  <c r="R13" i="12"/>
  <c r="S34" i="12"/>
  <c r="G25" i="3" l="1"/>
  <c r="D25" i="4" l="1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H25" i="3"/>
  <c r="B18" i="10"/>
  <c r="B20" i="10"/>
  <c r="E42" i="10" s="1"/>
  <c r="B21" i="10"/>
  <c r="F45" i="10" s="1"/>
  <c r="C32" i="10"/>
  <c r="D32" i="10"/>
  <c r="E32" i="10"/>
  <c r="F32" i="10"/>
  <c r="G32" i="10"/>
  <c r="H32" i="10"/>
  <c r="H44" i="10" s="1"/>
  <c r="I32" i="10"/>
  <c r="J32" i="10"/>
  <c r="J44" i="10" s="1"/>
  <c r="K32" i="10"/>
  <c r="L32" i="10"/>
  <c r="M32" i="10"/>
  <c r="N32" i="10"/>
  <c r="O32" i="10"/>
  <c r="P32" i="10"/>
  <c r="Q32" i="10"/>
  <c r="C33" i="10"/>
  <c r="C43" i="10" s="1"/>
  <c r="D33" i="10"/>
  <c r="D43" i="10" s="1"/>
  <c r="E33" i="10"/>
  <c r="E43" i="10" s="1"/>
  <c r="F33" i="10"/>
  <c r="F43" i="10" s="1"/>
  <c r="G33" i="10"/>
  <c r="G43" i="10" s="1"/>
  <c r="H33" i="10"/>
  <c r="H43" i="10" s="1"/>
  <c r="I33" i="10"/>
  <c r="J33" i="10"/>
  <c r="J43" i="10" s="1"/>
  <c r="K33" i="10"/>
  <c r="L33" i="10"/>
  <c r="L43" i="10" s="1"/>
  <c r="M33" i="10"/>
  <c r="M43" i="10" s="1"/>
  <c r="N33" i="10"/>
  <c r="N43" i="10" s="1"/>
  <c r="O33" i="10"/>
  <c r="O43" i="10" s="1"/>
  <c r="P33" i="10"/>
  <c r="P43" i="10" s="1"/>
  <c r="Q33" i="10"/>
  <c r="C34" i="10"/>
  <c r="D34" i="10"/>
  <c r="E34" i="10"/>
  <c r="F34" i="10"/>
  <c r="G34" i="10"/>
  <c r="G42" i="10" s="1"/>
  <c r="H34" i="10"/>
  <c r="I34" i="10"/>
  <c r="J34" i="10"/>
  <c r="K34" i="10"/>
  <c r="K42" i="10" s="1"/>
  <c r="L34" i="10"/>
  <c r="M34" i="10"/>
  <c r="N34" i="10"/>
  <c r="O34" i="10"/>
  <c r="O42" i="10" s="1"/>
  <c r="P34" i="10"/>
  <c r="Q34" i="10"/>
  <c r="C37" i="10"/>
  <c r="D37" i="10"/>
  <c r="D49" i="10" s="1"/>
  <c r="D50" i="10" s="1"/>
  <c r="E37" i="10"/>
  <c r="F37" i="10"/>
  <c r="G37" i="10"/>
  <c r="H37" i="10"/>
  <c r="I37" i="10"/>
  <c r="J37" i="10"/>
  <c r="K37" i="10"/>
  <c r="L37" i="10"/>
  <c r="L49" i="10" s="1"/>
  <c r="L50" i="10" s="1"/>
  <c r="M37" i="10"/>
  <c r="N37" i="10"/>
  <c r="O37" i="10"/>
  <c r="P37" i="10"/>
  <c r="Q37" i="10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C39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C42" i="10"/>
  <c r="H42" i="10"/>
  <c r="N42" i="10"/>
  <c r="I43" i="10"/>
  <c r="K43" i="10"/>
  <c r="Q43" i="10"/>
  <c r="D44" i="10"/>
  <c r="G44" i="10"/>
  <c r="K44" i="10"/>
  <c r="L44" i="10"/>
  <c r="O44" i="10"/>
  <c r="P44" i="10"/>
  <c r="C45" i="10"/>
  <c r="H45" i="10"/>
  <c r="M45" i="10"/>
  <c r="L42" i="10" l="1"/>
  <c r="E44" i="10"/>
  <c r="P42" i="10"/>
  <c r="F42" i="10"/>
  <c r="J42" i="10"/>
  <c r="D42" i="10"/>
  <c r="Q49" i="10"/>
  <c r="Q50" i="10" s="1"/>
  <c r="M49" i="10"/>
  <c r="M50" i="10" s="1"/>
  <c r="I49" i="10"/>
  <c r="I50" i="10" s="1"/>
  <c r="E49" i="10"/>
  <c r="E50" i="10" s="1"/>
  <c r="P49" i="10"/>
  <c r="P50" i="10" s="1"/>
  <c r="H49" i="10"/>
  <c r="H50" i="10" s="1"/>
  <c r="N49" i="10"/>
  <c r="N50" i="10" s="1"/>
  <c r="F49" i="10"/>
  <c r="F50" i="10" s="1"/>
  <c r="P45" i="10"/>
  <c r="K45" i="10"/>
  <c r="K48" i="10" s="1"/>
  <c r="G18" i="3" s="1"/>
  <c r="H18" i="3" s="1"/>
  <c r="E45" i="10"/>
  <c r="O45" i="10"/>
  <c r="O48" i="10" s="1"/>
  <c r="G22" i="3" s="1"/>
  <c r="H22" i="3" s="1"/>
  <c r="I45" i="10"/>
  <c r="D45" i="10"/>
  <c r="N44" i="10"/>
  <c r="C44" i="10"/>
  <c r="Q42" i="10"/>
  <c r="M42" i="10"/>
  <c r="I42" i="10"/>
  <c r="O49" i="10"/>
  <c r="O50" i="10" s="1"/>
  <c r="K49" i="10"/>
  <c r="K50" i="10" s="1"/>
  <c r="G49" i="10"/>
  <c r="G50" i="10" s="1"/>
  <c r="J49" i="10"/>
  <c r="J50" i="10" s="1"/>
  <c r="Q45" i="10"/>
  <c r="L45" i="10"/>
  <c r="L48" i="10" s="1"/>
  <c r="G19" i="3" s="1"/>
  <c r="H19" i="3" s="1"/>
  <c r="G45" i="10"/>
  <c r="G48" i="10" s="1"/>
  <c r="G14" i="3" s="1"/>
  <c r="H14" i="3" s="1"/>
  <c r="F44" i="10"/>
  <c r="E48" i="10"/>
  <c r="G12" i="3" s="1"/>
  <c r="H12" i="3" s="1"/>
  <c r="P48" i="10"/>
  <c r="G23" i="3" s="1"/>
  <c r="H23" i="3" s="1"/>
  <c r="H48" i="10"/>
  <c r="G15" i="3" s="1"/>
  <c r="H15" i="3" s="1"/>
  <c r="D48" i="10"/>
  <c r="G11" i="3" s="1"/>
  <c r="H11" i="3" s="1"/>
  <c r="N45" i="10"/>
  <c r="J45" i="10"/>
  <c r="J48" i="10" s="1"/>
  <c r="G17" i="3" s="1"/>
  <c r="H17" i="3" s="1"/>
  <c r="Q44" i="10"/>
  <c r="M44" i="10"/>
  <c r="M48" i="10" s="1"/>
  <c r="G20" i="3" s="1"/>
  <c r="H20" i="3" s="1"/>
  <c r="I44" i="10"/>
  <c r="G9" i="8"/>
  <c r="G3" i="8"/>
  <c r="F48" i="10" l="1"/>
  <c r="G13" i="3" s="1"/>
  <c r="H13" i="3" s="1"/>
  <c r="Q48" i="10"/>
  <c r="G24" i="3" s="1"/>
  <c r="H24" i="3" s="1"/>
  <c r="I48" i="10"/>
  <c r="G16" i="3" s="1"/>
  <c r="H16" i="3" s="1"/>
  <c r="N48" i="10"/>
  <c r="G21" i="3" s="1"/>
  <c r="H21" i="3" s="1"/>
  <c r="B7" i="9"/>
  <c r="C7" i="9"/>
  <c r="G6" i="8"/>
  <c r="D2" i="9" l="1"/>
  <c r="E2" i="9" s="1"/>
  <c r="E7" i="9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D7" i="9" l="1"/>
  <c r="F2" i="9"/>
  <c r="G2" i="9" s="1"/>
  <c r="A50" i="8"/>
  <c r="F7" i="9" l="1"/>
  <c r="A51" i="8"/>
  <c r="G7" i="9"/>
  <c r="H2" i="9"/>
  <c r="A52" i="8" l="1"/>
  <c r="I2" i="9"/>
  <c r="H7" i="9"/>
  <c r="A53" i="8" l="1"/>
  <c r="J2" i="9"/>
  <c r="I7" i="9"/>
  <c r="J7" i="9" l="1"/>
  <c r="K2" i="9"/>
  <c r="A54" i="8"/>
  <c r="A55" i="8" l="1"/>
  <c r="L2" i="9"/>
  <c r="K7" i="9"/>
  <c r="M2" i="9" l="1"/>
  <c r="L7" i="9"/>
  <c r="A56" i="8"/>
  <c r="M7" i="9" l="1"/>
  <c r="N2" i="9"/>
  <c r="A57" i="8"/>
  <c r="A58" i="8" l="1"/>
  <c r="N7" i="9"/>
  <c r="O2" i="9"/>
  <c r="A59" i="8" l="1"/>
  <c r="P2" i="9"/>
  <c r="O7" i="9"/>
  <c r="Q2" i="9" l="1"/>
  <c r="P7" i="9"/>
  <c r="A60" i="8"/>
  <c r="Q7" i="9" l="1"/>
  <c r="R2" i="9"/>
  <c r="A61" i="8"/>
  <c r="C5" i="3"/>
  <c r="D5" i="3" s="1"/>
  <c r="G12" i="8" s="1"/>
  <c r="B18" i="8" l="1"/>
  <c r="B3" i="9"/>
  <c r="Q6" i="9" s="1"/>
  <c r="A62" i="8"/>
  <c r="R7" i="9"/>
  <c r="S2" i="9"/>
  <c r="E5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R6" i="9" l="1"/>
  <c r="B6" i="9"/>
  <c r="C6" i="9"/>
  <c r="D6" i="9"/>
  <c r="E6" i="9"/>
  <c r="F6" i="9"/>
  <c r="G6" i="9"/>
  <c r="H6" i="9"/>
  <c r="I6" i="9"/>
  <c r="J6" i="9"/>
  <c r="K6" i="9"/>
  <c r="L6" i="9"/>
  <c r="M6" i="9"/>
  <c r="N6" i="9"/>
  <c r="O6" i="9"/>
  <c r="P6" i="9"/>
  <c r="B19" i="8"/>
  <c r="E18" i="8"/>
  <c r="S7" i="9"/>
  <c r="S6" i="9" s="1"/>
  <c r="T2" i="9"/>
  <c r="A63" i="8"/>
  <c r="B20" i="8" l="1"/>
  <c r="E19" i="8"/>
  <c r="A64" i="8"/>
  <c r="U2" i="9"/>
  <c r="T7" i="9"/>
  <c r="T6" i="9" s="1"/>
  <c r="E20" i="8" l="1"/>
  <c r="B21" i="8"/>
  <c r="V2" i="9"/>
  <c r="U7" i="9"/>
  <c r="U6" i="9" s="1"/>
  <c r="A65" i="8"/>
  <c r="E21" i="8" l="1"/>
  <c r="B22" i="8"/>
  <c r="A66" i="8"/>
  <c r="V7" i="9"/>
  <c r="V6" i="9" s="1"/>
  <c r="W2" i="9"/>
  <c r="B23" i="8" l="1"/>
  <c r="E22" i="8"/>
  <c r="W7" i="9"/>
  <c r="W6" i="9" s="1"/>
  <c r="X2" i="9"/>
  <c r="E23" i="8" l="1"/>
  <c r="B24" i="8"/>
  <c r="Y2" i="9"/>
  <c r="X7" i="9"/>
  <c r="X6" i="9" s="1"/>
  <c r="E24" i="8" l="1"/>
  <c r="B25" i="8"/>
  <c r="Y7" i="9"/>
  <c r="Y6" i="9" s="1"/>
  <c r="Z2" i="9"/>
  <c r="E25" i="8" l="1"/>
  <c r="B26" i="8"/>
  <c r="Z7" i="9"/>
  <c r="Z6" i="9" s="1"/>
  <c r="AA2" i="9"/>
  <c r="B27" i="8" l="1"/>
  <c r="E26" i="8"/>
  <c r="AB2" i="9"/>
  <c r="AA7" i="9"/>
  <c r="AA6" i="9" s="1"/>
  <c r="E27" i="8" l="1"/>
  <c r="B28" i="8"/>
  <c r="AC2" i="9"/>
  <c r="AB7" i="9"/>
  <c r="AB6" i="9" s="1"/>
  <c r="B29" i="8" l="1"/>
  <c r="E28" i="8"/>
  <c r="AC7" i="9"/>
  <c r="AC6" i="9" s="1"/>
  <c r="AD2" i="9"/>
  <c r="E29" i="8" l="1"/>
  <c r="B30" i="8"/>
  <c r="AD7" i="9"/>
  <c r="AD6" i="9" s="1"/>
  <c r="AE2" i="9"/>
  <c r="B31" i="8" l="1"/>
  <c r="E30" i="8"/>
  <c r="AF2" i="9"/>
  <c r="AE7" i="9"/>
  <c r="AE6" i="9" s="1"/>
  <c r="E31" i="8" l="1"/>
  <c r="B32" i="8"/>
  <c r="AG2" i="9"/>
  <c r="AF7" i="9"/>
  <c r="AF6" i="9" s="1"/>
  <c r="C18" i="8" s="1" a="1"/>
  <c r="E32" i="8" l="1"/>
  <c r="B33" i="8"/>
  <c r="C46" i="8"/>
  <c r="C42" i="8"/>
  <c r="C38" i="8"/>
  <c r="C34" i="8"/>
  <c r="C30" i="8"/>
  <c r="C23" i="3" s="1"/>
  <c r="C26" i="8"/>
  <c r="C19" i="3" s="1"/>
  <c r="C22" i="8"/>
  <c r="C15" i="3" s="1"/>
  <c r="C18" i="8"/>
  <c r="C11" i="3" s="1"/>
  <c r="C41" i="8"/>
  <c r="C33" i="8"/>
  <c r="C25" i="8"/>
  <c r="C18" i="3" s="1"/>
  <c r="C47" i="8"/>
  <c r="C43" i="8"/>
  <c r="C39" i="8"/>
  <c r="C35" i="8"/>
  <c r="C31" i="8"/>
  <c r="C24" i="3" s="1"/>
  <c r="C27" i="8"/>
  <c r="C20" i="3" s="1"/>
  <c r="C23" i="8"/>
  <c r="C16" i="3" s="1"/>
  <c r="C19" i="8"/>
  <c r="C12" i="3" s="1"/>
  <c r="C45" i="8"/>
  <c r="C37" i="8"/>
  <c r="C29" i="8"/>
  <c r="C22" i="3" s="1"/>
  <c r="C21" i="8"/>
  <c r="C14" i="3" s="1"/>
  <c r="C48" i="8"/>
  <c r="C44" i="8"/>
  <c r="C40" i="8"/>
  <c r="C36" i="8"/>
  <c r="C32" i="8"/>
  <c r="C25" i="3" s="1"/>
  <c r="C28" i="8"/>
  <c r="C21" i="3" s="1"/>
  <c r="C24" i="8"/>
  <c r="C17" i="3" s="1"/>
  <c r="C20" i="8"/>
  <c r="C13" i="3" s="1"/>
  <c r="AG7" i="9"/>
  <c r="AG6" i="9" s="1"/>
  <c r="AH2" i="9"/>
  <c r="B34" i="8" l="1"/>
  <c r="E33" i="8"/>
  <c r="AH7" i="9"/>
  <c r="AH6" i="9" s="1"/>
  <c r="AI2" i="9"/>
  <c r="D18" i="8"/>
  <c r="D19" i="8" s="1"/>
  <c r="F18" i="8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l="1"/>
  <c r="B35" i="8"/>
  <c r="E34" i="8"/>
  <c r="G18" i="8"/>
  <c r="F11" i="3" s="1"/>
  <c r="G19" i="8"/>
  <c r="D20" i="8"/>
  <c r="AI7" i="9"/>
  <c r="AI6" i="9" s="1"/>
  <c r="AJ2" i="9"/>
  <c r="H19" i="8" l="1"/>
  <c r="I19" i="8" s="1"/>
  <c r="F12" i="3"/>
  <c r="H18" i="8"/>
  <c r="I18" i="8" s="1"/>
  <c r="F34" i="8"/>
  <c r="E35" i="8"/>
  <c r="B36" i="8"/>
  <c r="AK2" i="9"/>
  <c r="AJ7" i="9"/>
  <c r="AJ6" i="9" s="1"/>
  <c r="G20" i="8"/>
  <c r="D21" i="8"/>
  <c r="D12" i="3" l="1"/>
  <c r="I12" i="3" s="1"/>
  <c r="H20" i="8"/>
  <c r="I20" i="8" s="1"/>
  <c r="F13" i="3"/>
  <c r="D11" i="3"/>
  <c r="I11" i="3" s="1"/>
  <c r="F35" i="8"/>
  <c r="B37" i="8"/>
  <c r="E36" i="8"/>
  <c r="G21" i="8"/>
  <c r="D22" i="8"/>
  <c r="AL2" i="9"/>
  <c r="AK7" i="9"/>
  <c r="AK6" i="9" s="1"/>
  <c r="H21" i="8" l="1"/>
  <c r="I21" i="8" s="1"/>
  <c r="F14" i="3"/>
  <c r="D13" i="3"/>
  <c r="I13" i="3" s="1"/>
  <c r="F36" i="8"/>
  <c r="E37" i="8"/>
  <c r="B38" i="8"/>
  <c r="AL7" i="9"/>
  <c r="AL6" i="9" s="1"/>
  <c r="AM2" i="9"/>
  <c r="G22" i="8"/>
  <c r="D23" i="8"/>
  <c r="H22" i="8" l="1"/>
  <c r="I22" i="8" s="1"/>
  <c r="F15" i="3"/>
  <c r="D14" i="3"/>
  <c r="I14" i="3" s="1"/>
  <c r="F37" i="8"/>
  <c r="B39" i="8"/>
  <c r="E38" i="8"/>
  <c r="G23" i="8"/>
  <c r="D24" i="8"/>
  <c r="AM7" i="9"/>
  <c r="AM6" i="9" s="1"/>
  <c r="AN2" i="9"/>
  <c r="D15" i="3" l="1"/>
  <c r="I15" i="3" s="1"/>
  <c r="H23" i="8"/>
  <c r="I23" i="8" s="1"/>
  <c r="F16" i="3"/>
  <c r="F38" i="8"/>
  <c r="B40" i="8"/>
  <c r="E39" i="8"/>
  <c r="G24" i="8"/>
  <c r="D25" i="8"/>
  <c r="AO2" i="9"/>
  <c r="AN7" i="9"/>
  <c r="AN6" i="9" s="1"/>
  <c r="H24" i="8" l="1"/>
  <c r="I24" i="8" s="1"/>
  <c r="F17" i="3"/>
  <c r="D16" i="3"/>
  <c r="I16" i="3" s="1"/>
  <c r="F39" i="8"/>
  <c r="E40" i="8"/>
  <c r="B41" i="8"/>
  <c r="AO7" i="9"/>
  <c r="AO6" i="9" s="1"/>
  <c r="AP2" i="9"/>
  <c r="G25" i="8"/>
  <c r="D26" i="8"/>
  <c r="D17" i="3" l="1"/>
  <c r="I17" i="3" s="1"/>
  <c r="H25" i="8"/>
  <c r="I25" i="8" s="1"/>
  <c r="F18" i="3"/>
  <c r="F40" i="8"/>
  <c r="B42" i="8"/>
  <c r="E41" i="8"/>
  <c r="G26" i="8"/>
  <c r="D27" i="8"/>
  <c r="AP7" i="9"/>
  <c r="AP6" i="9" s="1"/>
  <c r="AQ2" i="9"/>
  <c r="D18" i="3" l="1"/>
  <c r="I18" i="3" s="1"/>
  <c r="H26" i="8"/>
  <c r="I26" i="8" s="1"/>
  <c r="F19" i="3"/>
  <c r="F41" i="8"/>
  <c r="B43" i="8"/>
  <c r="E42" i="8"/>
  <c r="AR2" i="9"/>
  <c r="AQ7" i="9"/>
  <c r="AQ6" i="9" s="1"/>
  <c r="G27" i="8"/>
  <c r="D28" i="8"/>
  <c r="H27" i="8" l="1"/>
  <c r="I27" i="8" s="1"/>
  <c r="F20" i="3"/>
  <c r="D19" i="3"/>
  <c r="I19" i="3" s="1"/>
  <c r="F42" i="8"/>
  <c r="B44" i="8"/>
  <c r="E43" i="8"/>
  <c r="G28" i="8"/>
  <c r="D29" i="8"/>
  <c r="AS2" i="9"/>
  <c r="AR7" i="9"/>
  <c r="AR6" i="9" s="1"/>
  <c r="H28" i="8" l="1"/>
  <c r="I28" i="8" s="1"/>
  <c r="F21" i="3"/>
  <c r="D20" i="3"/>
  <c r="I20" i="3" s="1"/>
  <c r="F43" i="8"/>
  <c r="E44" i="8"/>
  <c r="B45" i="8"/>
  <c r="AS7" i="9"/>
  <c r="AS6" i="9" s="1"/>
  <c r="AT2" i="9"/>
  <c r="G29" i="8"/>
  <c r="D30" i="8"/>
  <c r="D21" i="3" l="1"/>
  <c r="I21" i="3" s="1"/>
  <c r="H29" i="8"/>
  <c r="I29" i="8" s="1"/>
  <c r="F22" i="3"/>
  <c r="F44" i="8"/>
  <c r="B46" i="8"/>
  <c r="E45" i="8"/>
  <c r="AT7" i="9"/>
  <c r="AT6" i="9" s="1"/>
  <c r="AU2" i="9"/>
  <c r="G30" i="8"/>
  <c r="D31" i="8"/>
  <c r="D22" i="3" l="1"/>
  <c r="I22" i="3" s="1"/>
  <c r="H30" i="8"/>
  <c r="I30" i="8" s="1"/>
  <c r="F23" i="3"/>
  <c r="F45" i="8"/>
  <c r="B47" i="8"/>
  <c r="E46" i="8"/>
  <c r="G31" i="8"/>
  <c r="D32" i="8"/>
  <c r="AV2" i="9"/>
  <c r="AU7" i="9"/>
  <c r="AU6" i="9" s="1"/>
  <c r="H31" i="8" l="1"/>
  <c r="I31" i="8" s="1"/>
  <c r="F24" i="3"/>
  <c r="D23" i="3"/>
  <c r="I23" i="3" s="1"/>
  <c r="F46" i="8"/>
  <c r="B48" i="8"/>
  <c r="E47" i="8"/>
  <c r="AW2" i="9"/>
  <c r="AV7" i="9"/>
  <c r="AV6" i="9" s="1"/>
  <c r="G32" i="8"/>
  <c r="D33" i="8"/>
  <c r="D24" i="3" l="1"/>
  <c r="I24" i="3" s="1"/>
  <c r="H32" i="8"/>
  <c r="I32" i="8" s="1"/>
  <c r="F25" i="3"/>
  <c r="F47" i="8"/>
  <c r="E48" i="8"/>
  <c r="B49" i="8"/>
  <c r="AW7" i="9"/>
  <c r="AW6" i="9" s="1"/>
  <c r="AX2" i="9"/>
  <c r="G33" i="8"/>
  <c r="H33" i="8" s="1"/>
  <c r="I33" i="8" s="1"/>
  <c r="D34" i="8"/>
  <c r="AX7" i="9" l="1"/>
  <c r="AX6" i="9" s="1"/>
  <c r="C61" i="8" s="1"/>
  <c r="C58" i="8"/>
  <c r="D25" i="3"/>
  <c r="I25" i="3" s="1"/>
  <c r="J25" i="3" s="1"/>
  <c r="F48" i="8"/>
  <c r="E49" i="8"/>
  <c r="B50" i="8"/>
  <c r="G34" i="8"/>
  <c r="H34" i="8" s="1"/>
  <c r="I34" i="8" s="1"/>
  <c r="D35" i="8"/>
  <c r="C65" i="8"/>
  <c r="C66" i="8" l="1"/>
  <c r="C59" i="8"/>
  <c r="C56" i="8"/>
  <c r="C55" i="8"/>
  <c r="C64" i="8"/>
  <c r="C57" i="8"/>
  <c r="C60" i="8"/>
  <c r="C62" i="8"/>
  <c r="C63" i="8"/>
  <c r="C50" i="8"/>
  <c r="C53" i="8"/>
  <c r="C52" i="8"/>
  <c r="C54" i="8"/>
  <c r="C49" i="8"/>
  <c r="F49" i="8" s="1"/>
  <c r="C51" i="8"/>
  <c r="E50" i="8"/>
  <c r="B51" i="8"/>
  <c r="G35" i="8"/>
  <c r="H35" i="8" s="1"/>
  <c r="I35" i="8" s="1"/>
  <c r="D36" i="8"/>
  <c r="F50" i="8" l="1"/>
  <c r="E51" i="8"/>
  <c r="B52" i="8"/>
  <c r="G36" i="8"/>
  <c r="H36" i="8" s="1"/>
  <c r="I36" i="8" s="1"/>
  <c r="D37" i="8"/>
  <c r="F51" i="8" l="1"/>
  <c r="B53" i="8"/>
  <c r="E52" i="8"/>
  <c r="G37" i="8"/>
  <c r="H37" i="8" s="1"/>
  <c r="I37" i="8" s="1"/>
  <c r="D38" i="8"/>
  <c r="F52" i="8" l="1"/>
  <c r="E53" i="8"/>
  <c r="B54" i="8"/>
  <c r="G38" i="8"/>
  <c r="H38" i="8" s="1"/>
  <c r="I38" i="8" s="1"/>
  <c r="D39" i="8"/>
  <c r="F53" i="8" l="1"/>
  <c r="E54" i="8"/>
  <c r="B55" i="8"/>
  <c r="G39" i="8"/>
  <c r="H39" i="8" s="1"/>
  <c r="I39" i="8" s="1"/>
  <c r="D40" i="8"/>
  <c r="F54" i="8" l="1"/>
  <c r="B56" i="8"/>
  <c r="E55" i="8"/>
  <c r="G40" i="8"/>
  <c r="H40" i="8" s="1"/>
  <c r="I40" i="8" s="1"/>
  <c r="D41" i="8"/>
  <c r="F55" i="8" l="1"/>
  <c r="E56" i="8"/>
  <c r="B57" i="8"/>
  <c r="G41" i="8"/>
  <c r="H41" i="8" s="1"/>
  <c r="I41" i="8" s="1"/>
  <c r="D42" i="8"/>
  <c r="F56" i="8" l="1"/>
  <c r="E57" i="8"/>
  <c r="B58" i="8"/>
  <c r="G42" i="8"/>
  <c r="H42" i="8" s="1"/>
  <c r="I42" i="8" s="1"/>
  <c r="D43" i="8"/>
  <c r="F57" i="8" l="1"/>
  <c r="E58" i="8"/>
  <c r="B59" i="8"/>
  <c r="G43" i="8"/>
  <c r="H43" i="8" s="1"/>
  <c r="I43" i="8" s="1"/>
  <c r="D44" i="8"/>
  <c r="F58" i="8" l="1"/>
  <c r="B60" i="8"/>
  <c r="E59" i="8"/>
  <c r="G44" i="8"/>
  <c r="H44" i="8" s="1"/>
  <c r="I44" i="8" s="1"/>
  <c r="D45" i="8"/>
  <c r="F59" i="8" l="1"/>
  <c r="E60" i="8"/>
  <c r="B61" i="8"/>
  <c r="G45" i="8"/>
  <c r="H45" i="8" s="1"/>
  <c r="I45" i="8" s="1"/>
  <c r="D46" i="8"/>
  <c r="F60" i="8" l="1"/>
  <c r="B62" i="8"/>
  <c r="E61" i="8"/>
  <c r="G46" i="8"/>
  <c r="H46" i="8" s="1"/>
  <c r="I46" i="8" s="1"/>
  <c r="D47" i="8"/>
  <c r="F61" i="8" l="1"/>
  <c r="E62" i="8"/>
  <c r="B63" i="8"/>
  <c r="G47" i="8"/>
  <c r="H47" i="8" s="1"/>
  <c r="I47" i="8" s="1"/>
  <c r="D48" i="8"/>
  <c r="F62" i="8" l="1"/>
  <c r="B64" i="8"/>
  <c r="E63" i="8"/>
  <c r="G48" i="8"/>
  <c r="H48" i="8" s="1"/>
  <c r="I48" i="8" s="1"/>
  <c r="D49" i="8"/>
  <c r="F63" i="8" l="1"/>
  <c r="E64" i="8"/>
  <c r="B65" i="8"/>
  <c r="G49" i="8"/>
  <c r="H49" i="8" s="1"/>
  <c r="I49" i="8" s="1"/>
  <c r="D50" i="8"/>
  <c r="F64" i="8" l="1"/>
  <c r="B66" i="8"/>
  <c r="E66" i="8" s="1"/>
  <c r="E65" i="8"/>
  <c r="G50" i="8"/>
  <c r="H50" i="8" s="1"/>
  <c r="I50" i="8" s="1"/>
  <c r="D51" i="8"/>
  <c r="F65" i="8" l="1"/>
  <c r="F66" i="8" s="1"/>
  <c r="G51" i="8"/>
  <c r="H51" i="8" s="1"/>
  <c r="I51" i="8" s="1"/>
  <c r="D52" i="8"/>
  <c r="G52" i="8" l="1"/>
  <c r="H52" i="8" s="1"/>
  <c r="I52" i="8" s="1"/>
  <c r="D53" i="8"/>
  <c r="G53" i="8" l="1"/>
  <c r="H53" i="8" s="1"/>
  <c r="I53" i="8" s="1"/>
  <c r="D54" i="8"/>
  <c r="G54" i="8" l="1"/>
  <c r="H54" i="8" s="1"/>
  <c r="I54" i="8" s="1"/>
  <c r="D55" i="8"/>
  <c r="G55" i="8" l="1"/>
  <c r="H55" i="8" s="1"/>
  <c r="I55" i="8" s="1"/>
  <c r="D56" i="8"/>
  <c r="G56" i="8" l="1"/>
  <c r="H56" i="8" s="1"/>
  <c r="I56" i="8" s="1"/>
  <c r="D57" i="8"/>
  <c r="G57" i="8" l="1"/>
  <c r="H57" i="8" s="1"/>
  <c r="I57" i="8" s="1"/>
  <c r="D58" i="8"/>
  <c r="G58" i="8" l="1"/>
  <c r="H58" i="8" s="1"/>
  <c r="I58" i="8" s="1"/>
  <c r="D59" i="8"/>
  <c r="G59" i="8" l="1"/>
  <c r="H59" i="8" s="1"/>
  <c r="I59" i="8" s="1"/>
  <c r="D60" i="8"/>
  <c r="G60" i="8" l="1"/>
  <c r="H60" i="8" s="1"/>
  <c r="I60" i="8" s="1"/>
  <c r="D61" i="8"/>
  <c r="G61" i="8" l="1"/>
  <c r="H61" i="8" s="1"/>
  <c r="I61" i="8" s="1"/>
  <c r="D62" i="8"/>
  <c r="G62" i="8" l="1"/>
  <c r="H62" i="8" s="1"/>
  <c r="I62" i="8" s="1"/>
  <c r="D63" i="8"/>
  <c r="G63" i="8" l="1"/>
  <c r="H63" i="8" s="1"/>
  <c r="I63" i="8" s="1"/>
  <c r="D64" i="8"/>
  <c r="G64" i="8" l="1"/>
  <c r="H64" i="8" s="1"/>
  <c r="I64" i="8" s="1"/>
  <c r="D65" i="8"/>
  <c r="G65" i="8" l="1"/>
  <c r="H65" i="8" s="1"/>
  <c r="I65" i="8" s="1"/>
  <c r="D66" i="8"/>
  <c r="G66" i="8" s="1"/>
  <c r="H66" i="8" s="1"/>
  <c r="I66" i="8" s="1"/>
</calcChain>
</file>

<file path=xl/sharedStrings.xml><?xml version="1.0" encoding="utf-8"?>
<sst xmlns="http://schemas.openxmlformats.org/spreadsheetml/2006/main" count="303" uniqueCount="182">
  <si>
    <t>Capacity</t>
  </si>
  <si>
    <t>Installed</t>
  </si>
  <si>
    <t>Fixed O&amp;M</t>
  </si>
  <si>
    <t>Cost</t>
  </si>
  <si>
    <t>($000)</t>
  </si>
  <si>
    <t>($/kW-yr)</t>
  </si>
  <si>
    <t>(MW)</t>
  </si>
  <si>
    <t>MWH</t>
  </si>
  <si>
    <t>SPP</t>
  </si>
  <si>
    <t>Year</t>
  </si>
  <si>
    <t>On-Peak</t>
  </si>
  <si>
    <t>Off-Peak</t>
  </si>
  <si>
    <t>Total Savings</t>
  </si>
  <si>
    <t>Generic GE 7EA</t>
  </si>
  <si>
    <t>Heat Rate</t>
  </si>
  <si>
    <t>Henry Hub</t>
  </si>
  <si>
    <t>(mmbtu/kwh)</t>
  </si>
  <si>
    <t>Debt/Asset Ratio</t>
  </si>
  <si>
    <t>Equity/Asset Ratio</t>
  </si>
  <si>
    <t>Debt Rate</t>
  </si>
  <si>
    <t>Weighted Average Cost of Capital</t>
  </si>
  <si>
    <t>Tax Rate</t>
  </si>
  <si>
    <t>Return on Equity</t>
  </si>
  <si>
    <t>Pre-tax Return On Equity</t>
  </si>
  <si>
    <t>Project Investment Cost (Overnight)</t>
  </si>
  <si>
    <t>Starting Year</t>
  </si>
  <si>
    <t>Tax Depreciable Life (20, 15, 10, 7, 3 yrs)</t>
  </si>
  <si>
    <t>Depreciable Life</t>
  </si>
  <si>
    <t>Undepr Book</t>
  </si>
  <si>
    <t>Depreciation</t>
  </si>
  <si>
    <t>Acc'd Depr</t>
  </si>
  <si>
    <t>Tax Depr</t>
  </si>
  <si>
    <t>Deferred Tax</t>
  </si>
  <si>
    <t>Net Book</t>
  </si>
  <si>
    <t>Return</t>
  </si>
  <si>
    <t>Total Rev</t>
  </si>
  <si>
    <t>Tax Depreciation Schedules</t>
  </si>
  <si>
    <t>MACRS (half-year convention)</t>
  </si>
  <si>
    <t>5 years</t>
  </si>
  <si>
    <t>Yr 1</t>
  </si>
  <si>
    <t>Yr 2</t>
  </si>
  <si>
    <t>Yr 3</t>
  </si>
  <si>
    <t>Yr 4</t>
  </si>
  <si>
    <t>Yr 5</t>
  </si>
  <si>
    <t>Yr 6</t>
  </si>
  <si>
    <t>Yr 7</t>
  </si>
  <si>
    <t>Yr 8</t>
  </si>
  <si>
    <t>Yr 9</t>
  </si>
  <si>
    <t>Yr 10</t>
  </si>
  <si>
    <t>Yr 11</t>
  </si>
  <si>
    <t>Yr 12</t>
  </si>
  <si>
    <t>Yr 13</t>
  </si>
  <si>
    <t>Yr 14</t>
  </si>
  <si>
    <t>Yr 15</t>
  </si>
  <si>
    <t>Yr 16</t>
  </si>
  <si>
    <t>Yr 17</t>
  </si>
  <si>
    <t>Yr 18</t>
  </si>
  <si>
    <t>Yr 19</t>
  </si>
  <si>
    <t>Yr 20</t>
  </si>
  <si>
    <t>Yr 21</t>
  </si>
  <si>
    <t>Year 1</t>
  </si>
  <si>
    <t>Depr</t>
  </si>
  <si>
    <t>Savings</t>
  </si>
  <si>
    <t>Carrying Cost</t>
  </si>
  <si>
    <t>Revenue Requirement</t>
  </si>
  <si>
    <t>Ad Valorem</t>
  </si>
  <si>
    <t>Total Demand Savings (kW)</t>
  </si>
  <si>
    <t>Total Energy Savings (kWh)</t>
  </si>
  <si>
    <t>Pre-Pay</t>
  </si>
  <si>
    <t>Direct Load Control and Combined DLC/TOU</t>
  </si>
  <si>
    <t>Time of Use</t>
  </si>
  <si>
    <t xml:space="preserve">Direct Load Control  </t>
  </si>
  <si>
    <t>Forecasted Annual Energy Reduction (kwh)</t>
  </si>
  <si>
    <t>Forecasted Demand Reduction (kw)</t>
  </si>
  <si>
    <t xml:space="preserve">Direct Load Control </t>
  </si>
  <si>
    <t>Forecasted # of customers per program</t>
  </si>
  <si>
    <t>Number of Customers enrolled in Pre-Pay</t>
  </si>
  <si>
    <t>Number of AMI Customers Enrolled in a Program</t>
  </si>
  <si>
    <t>AMI Deployment Status</t>
  </si>
  <si>
    <t>Eligible Residential kW (Provided by Alan Graves)</t>
  </si>
  <si>
    <t>Year 15</t>
  </si>
  <si>
    <t>Year 14</t>
  </si>
  <si>
    <t>Year 13</t>
  </si>
  <si>
    <t>Year 12</t>
  </si>
  <si>
    <t>Year 11</t>
  </si>
  <si>
    <t>Year 10</t>
  </si>
  <si>
    <t>Year 9</t>
  </si>
  <si>
    <t>Year 8</t>
  </si>
  <si>
    <t>Year 7</t>
  </si>
  <si>
    <t>Year 6</t>
  </si>
  <si>
    <t>Year 5</t>
  </si>
  <si>
    <t>Year 4</t>
  </si>
  <si>
    <t>Year 3</t>
  </si>
  <si>
    <t>Year 2</t>
  </si>
  <si>
    <t>Cost / Benefit Component</t>
  </si>
  <si>
    <t>Assumptions</t>
  </si>
  <si>
    <t>Based upon results at other utilities</t>
  </si>
  <si>
    <t xml:space="preserve"> </t>
  </si>
  <si>
    <t>Pre-Pay 10%</t>
  </si>
  <si>
    <t>Based upon pilot results</t>
  </si>
  <si>
    <t>Direct Load Control  .1%</t>
  </si>
  <si>
    <t>Time of Use (energy shift)</t>
  </si>
  <si>
    <t>Direct Load Control and Combined DLC/TOU - .1%</t>
  </si>
  <si>
    <t>Avg Energy Reduction (kwh) per Residential Customer</t>
  </si>
  <si>
    <t>Demand Reduction (kw)</t>
  </si>
  <si>
    <t>Program selection</t>
  </si>
  <si>
    <t>PSO residential avg kwh</t>
  </si>
  <si>
    <t>Elgible Residential Customers</t>
  </si>
  <si>
    <t>Energy and peak demand reductions based upon pilot results</t>
  </si>
  <si>
    <t>- O&amp;M / Capital Based on projected program cost</t>
  </si>
  <si>
    <t>Assumptions:</t>
  </si>
  <si>
    <t>ATC</t>
  </si>
  <si>
    <t>Notes:</t>
  </si>
  <si>
    <t>1. Ad Valorem based on 1% Net Book.</t>
  </si>
  <si>
    <t>2. Energy Savings based on Around The Clock SPP Market Energy Prices</t>
  </si>
  <si>
    <t>3. Fixed O&amp;M escalated at 2% per year.</t>
  </si>
  <si>
    <t>4. GE 7EA revenue requirement assumes a 25 year depreciable life and 20 MACRS.</t>
  </si>
  <si>
    <t>$'s unless noted</t>
  </si>
  <si>
    <t>Avoided Energy</t>
  </si>
  <si>
    <t>Year 2015</t>
  </si>
  <si>
    <t xml:space="preserve">                      amounts and not the year end rate base amounts shown on Line No. 5.</t>
  </si>
  <si>
    <t>After Tax WACC:</t>
  </si>
  <si>
    <t>*** Note - Return + Income Tax amounts shown on Line No. 7 are derived from monthly rate base</t>
  </si>
  <si>
    <t>Factoring Costs</t>
  </si>
  <si>
    <t>Property Taxes</t>
  </si>
  <si>
    <t>Severance Amortization</t>
  </si>
  <si>
    <t>Depreciation Expense</t>
  </si>
  <si>
    <t>O&amp;M Savings</t>
  </si>
  <si>
    <t>O&amp;M Expense</t>
  </si>
  <si>
    <t>***Return on Rate Base + Income Taxes</t>
  </si>
  <si>
    <t>3-YR TOTAL</t>
  </si>
  <si>
    <t>BASED ON ANNUAL YEAR END RATE BASE</t>
  </si>
  <si>
    <t>BASED ON MONTH END RATE BASE</t>
  </si>
  <si>
    <t>After Tax Weighted Cost of Capital</t>
  </si>
  <si>
    <t>Rate Base</t>
  </si>
  <si>
    <t>Accumulated ADIT</t>
  </si>
  <si>
    <t>Net Utility Plant</t>
  </si>
  <si>
    <t>Reserve for Depreciation</t>
  </si>
  <si>
    <t>Utility Plant</t>
  </si>
  <si>
    <t>No.</t>
  </si>
  <si>
    <t>YEAR END</t>
  </si>
  <si>
    <t>Line</t>
  </si>
  <si>
    <t>AMI Revenue Requirement</t>
  </si>
  <si>
    <t>PSO</t>
  </si>
  <si>
    <t>15-Year NPV of RR</t>
  </si>
  <si>
    <t>Three Year Deployment Cash Flows - PSO AMI / Consumer Program Deployment</t>
  </si>
  <si>
    <t>AMI Costs</t>
  </si>
  <si>
    <t>Total</t>
  </si>
  <si>
    <t>NPV</t>
  </si>
  <si>
    <t>O&amp;M</t>
  </si>
  <si>
    <t>Project / MRO Staffing Requirements</t>
  </si>
  <si>
    <t>Severance Costs</t>
  </si>
  <si>
    <t>Consumer Education / Communication</t>
  </si>
  <si>
    <t>Head End Software SAAS vs. Hosted</t>
  </si>
  <si>
    <t>Backoffice IT</t>
  </si>
  <si>
    <t>Network</t>
  </si>
  <si>
    <t>Security</t>
  </si>
  <si>
    <t>Other</t>
  </si>
  <si>
    <t xml:space="preserve">Capital  </t>
  </si>
  <si>
    <t>Meters / Installation</t>
  </si>
  <si>
    <t>Inventory Holding Costs</t>
  </si>
  <si>
    <t>Meter Replacement</t>
  </si>
  <si>
    <t>Other IT</t>
  </si>
  <si>
    <t>AMI Benefits</t>
  </si>
  <si>
    <t>Benefit Type</t>
  </si>
  <si>
    <t>Hard</t>
  </si>
  <si>
    <t>Field Labor / Labor - Related Reductions</t>
  </si>
  <si>
    <t>Soft</t>
  </si>
  <si>
    <t>Billing / Call Center Reductions</t>
  </si>
  <si>
    <t>Reduction in Bad Debt - Remote Disconnect</t>
  </si>
  <si>
    <t>Reduction in Theft - Remote Disconnect</t>
  </si>
  <si>
    <t>Reduction in CIM - Remote Disconnect</t>
  </si>
  <si>
    <t>Reduction in Bad Debt - Prepaid Metering</t>
  </si>
  <si>
    <t>Other Benefits</t>
  </si>
  <si>
    <t>Capital</t>
  </si>
  <si>
    <t>Obsolete Meter Avoidance Costs</t>
  </si>
  <si>
    <t>Consumer Programs  Costs</t>
  </si>
  <si>
    <t>Consumer Program Costs</t>
  </si>
  <si>
    <t>MACSS Investment</t>
  </si>
  <si>
    <t>Consumer Program Deployment</t>
  </si>
  <si>
    <t>15-Year NPV Avoided Capacity Additions</t>
  </si>
  <si>
    <t>Capacity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</si>
</sst>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000"/>
    <numFmt numFmtId="166" formatCode="0.0000_)"/>
    <numFmt numFmtId="167" formatCode="[$-409]mmm\-yy;@"/>
    <numFmt numFmtId="168" formatCode="_(* #,##0_);_(* \(#,##0\);_(* &quot;-&quot;??_);_(@_)"/>
    <numFmt numFmtId="169" formatCode="&quot;$&quot;#,##0"/>
    <numFmt numFmtId="170" formatCode="0.000"/>
    <numFmt numFmtId="171" formatCode="0_);\(0\)"/>
    <numFmt numFmtId="172" formatCode="0.0000"/>
    <numFmt numFmtId="173" formatCode="_(&quot;$&quot;* #,##0_);_(&quot;$&quot;* \(#,##0\);_(&quot;$&quot;* &quot;-&quot;??_);_(@_)"/>
    <numFmt numFmtId="174" formatCode="_(&quot;$&quot;* #,##0.0_);_(&quot;$&quot;* \(#,##0.0\);_(&quot;$&quot;* &quot;-&quot;??_);_(@_)"/>
    <numFmt numFmtId="175" formatCode="0.000%"/>
    <numFmt numFmtId="176" formatCode="#,##0.00\ ;[Red]\(#,##0.00\)"/>
    <numFmt numFmtId="177" formatCode="_(* #,##0.00_);_(* \(#,##0.00\);_(* &quot;-&quot;_);_(@_)"/>
    <numFmt numFmtId="178" formatCode="&quot;$&quot;#,##0.000_);\(&quot;$&quot;#,##0.000\)"/>
    <numFmt numFmtId="179" formatCode="_-* #,##0.0_-;\-* #,##0.0_-;_-* &quot;-&quot;??_-;_-@_-"/>
    <numFmt numFmtId="180" formatCode="#,##0.00&quot; $&quot;;\-#,##0.00&quot; $&quot;"/>
    <numFmt numFmtId="181" formatCode="0.00_)"/>
    <numFmt numFmtId="182" formatCode="#,##0.0_);\(#,##0.0\)"/>
  </numFmts>
  <fonts count="49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2"/>
      <name val="Arial MT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rgb="FF0033CC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Helv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1"/>
      <name val="??"/>
      <family val="3"/>
      <charset val="129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sz val="8"/>
      <color indexed="10"/>
      <name val="Arial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b/>
      <sz val="10"/>
      <color theme="1"/>
      <name val="Arial"/>
      <family val="2"/>
    </font>
    <font>
      <b/>
      <sz val="10"/>
      <name val="Arial Unicode MS"/>
      <family val="2"/>
    </font>
    <font>
      <b/>
      <sz val="10"/>
      <name val="MS Sans Serif"/>
      <family val="2"/>
    </font>
    <font>
      <u/>
      <sz val="10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mediumGray">
        <fgColor indexed="2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68">
    <xf numFmtId="0" fontId="0" fillId="0" borderId="0"/>
    <xf numFmtId="43" fontId="4" fillId="0" borderId="0" applyFont="0" applyFill="0" applyBorder="0" applyAlignment="0" applyProtection="0"/>
    <xf numFmtId="166" fontId="5" fillId="0" borderId="0" applyFont="0" applyFill="0" applyBorder="0" applyAlignment="0" applyProtection="0">
      <alignment horizontal="right"/>
    </xf>
    <xf numFmtId="165" fontId="4" fillId="0" borderId="0">
      <alignment horizontal="left" wrapText="1"/>
    </xf>
    <xf numFmtId="0" fontId="6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165" fontId="6" fillId="0" borderId="0">
      <alignment horizontal="left" wrapText="1"/>
    </xf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23" borderId="0" applyNumberFormat="0" applyBorder="0" applyAlignment="0" applyProtection="0"/>
    <xf numFmtId="0" fontId="15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76" fontId="6" fillId="32" borderId="21">
      <alignment horizontal="center" vertical="center"/>
    </xf>
    <xf numFmtId="9" fontId="17" fillId="0" borderId="0" applyNumberFormat="0"/>
    <xf numFmtId="0" fontId="18" fillId="7" borderId="0" applyNumberFormat="0" applyBorder="0" applyAlignment="0" applyProtection="0"/>
    <xf numFmtId="0" fontId="19" fillId="33" borderId="22" applyNumberFormat="0" applyAlignment="0" applyProtection="0"/>
    <xf numFmtId="0" fontId="20" fillId="34" borderId="23" applyNumberFormat="0" applyAlignment="0" applyProtection="0"/>
    <xf numFmtId="37" fontId="21" fillId="0" borderId="0"/>
    <xf numFmtId="177" fontId="2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2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6" fontId="22" fillId="0" borderId="0">
      <protection locked="0"/>
    </xf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179" fontId="6" fillId="0" borderId="0">
      <protection locked="0"/>
    </xf>
    <xf numFmtId="0" fontId="25" fillId="8" borderId="0" applyNumberFormat="0" applyBorder="0" applyAlignment="0" applyProtection="0"/>
    <xf numFmtId="38" fontId="26" fillId="3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180" fontId="6" fillId="0" borderId="0">
      <protection locked="0"/>
    </xf>
    <xf numFmtId="180" fontId="6" fillId="0" borderId="0">
      <protection locked="0"/>
    </xf>
    <xf numFmtId="180" fontId="6" fillId="0" borderId="0">
      <protection locked="0"/>
    </xf>
    <xf numFmtId="180" fontId="6" fillId="0" borderId="0">
      <protection locked="0"/>
    </xf>
    <xf numFmtId="180" fontId="6" fillId="0" borderId="0">
      <protection locked="0"/>
    </xf>
    <xf numFmtId="0" fontId="31" fillId="0" borderId="27" applyNumberFormat="0" applyFill="0" applyAlignment="0" applyProtection="0"/>
    <xf numFmtId="10" fontId="26" fillId="38" borderId="2" applyNumberFormat="0" applyBorder="0" applyAlignment="0" applyProtection="0"/>
    <xf numFmtId="0" fontId="32" fillId="11" borderId="22" applyNumberFormat="0" applyAlignment="0" applyProtection="0"/>
    <xf numFmtId="0" fontId="32" fillId="11" borderId="22" applyNumberFormat="0" applyAlignment="0" applyProtection="0"/>
    <xf numFmtId="0" fontId="33" fillId="0" borderId="28" applyNumberFormat="0" applyFill="0" applyAlignment="0" applyProtection="0"/>
    <xf numFmtId="0" fontId="34" fillId="39" borderId="0" applyNumberFormat="0" applyBorder="0" applyAlignment="0" applyProtection="0"/>
    <xf numFmtId="37" fontId="35" fillId="0" borderId="0"/>
    <xf numFmtId="181" fontId="3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8" borderId="29" applyNumberFormat="0" applyFont="0" applyAlignment="0" applyProtection="0"/>
    <xf numFmtId="0" fontId="6" fillId="38" borderId="29" applyNumberFormat="0" applyFont="0" applyAlignment="0" applyProtection="0"/>
    <xf numFmtId="0" fontId="37" fillId="33" borderId="30" applyNumberFormat="0" applyAlignment="0" applyProtection="0"/>
    <xf numFmtId="182" fontId="21" fillId="0" borderId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8" fillId="0" borderId="0" applyNumberFormat="0" applyFont="0" applyFill="0" applyBorder="0" applyAlignment="0" applyProtection="0">
      <alignment horizontal="left"/>
    </xf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Protection="0">
      <alignment horizontal="left" vertical="top" wrapText="1"/>
    </xf>
    <xf numFmtId="3" fontId="26" fillId="0" borderId="0" applyFill="0" applyBorder="0" applyProtection="0">
      <alignment horizontal="right" vertical="top" wrapText="1"/>
    </xf>
    <xf numFmtId="40" fontId="42" fillId="0" borderId="0"/>
    <xf numFmtId="0" fontId="43" fillId="0" borderId="0" applyNumberFormat="0" applyFill="0" applyBorder="0" applyAlignment="0" applyProtection="0"/>
    <xf numFmtId="0" fontId="23" fillId="0" borderId="31" applyNumberFormat="0" applyFill="0" applyAlignment="0" applyProtection="0"/>
    <xf numFmtId="37" fontId="26" fillId="40" borderId="0" applyNumberFormat="0" applyBorder="0" applyAlignment="0" applyProtection="0"/>
    <xf numFmtId="37" fontId="26" fillId="0" borderId="0"/>
    <xf numFmtId="0" fontId="26" fillId="41" borderId="0" applyNumberFormat="0" applyBorder="0" applyAlignment="0" applyProtection="0"/>
    <xf numFmtId="3" fontId="44" fillId="0" borderId="27" applyProtection="0"/>
    <xf numFmtId="0" fontId="2" fillId="0" borderId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8" fillId="0" borderId="38" applyNumberFormat="0" applyAlignment="0" applyProtection="0">
      <alignment horizontal="left" vertical="center"/>
    </xf>
    <xf numFmtId="0" fontId="8" fillId="0" borderId="3">
      <alignment horizontal="left" vertical="center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47" fillId="0" borderId="1">
      <alignment horizontal="center"/>
    </xf>
    <xf numFmtId="3" fontId="38" fillId="0" borderId="0" applyFont="0" applyFill="0" applyBorder="0" applyAlignment="0" applyProtection="0"/>
    <xf numFmtId="0" fontId="38" fillId="42" borderId="0" applyNumberFormat="0" applyFont="0" applyBorder="0" applyAlignment="0" applyProtection="0"/>
  </cellStyleXfs>
  <cellXfs count="207">
    <xf numFmtId="0" fontId="0" fillId="0" borderId="0" xfId="0"/>
    <xf numFmtId="167" fontId="6" fillId="2" borderId="2" xfId="4" applyNumberFormat="1" applyFont="1" applyFill="1" applyBorder="1"/>
    <xf numFmtId="167" fontId="6" fillId="2" borderId="2" xfId="4" applyNumberFormat="1" applyFont="1" applyFill="1" applyBorder="1" applyAlignment="1">
      <alignment horizontal="center"/>
    </xf>
    <xf numFmtId="2" fontId="6" fillId="0" borderId="2" xfId="4" applyNumberFormat="1" applyFill="1" applyBorder="1"/>
    <xf numFmtId="0" fontId="6" fillId="0" borderId="0" xfId="0" applyFont="1"/>
    <xf numFmtId="9" fontId="6" fillId="0" borderId="6" xfId="5" applyFont="1" applyBorder="1"/>
    <xf numFmtId="1" fontId="9" fillId="0" borderId="0" xfId="0" applyNumberFormat="1" applyFont="1" applyBorder="1"/>
    <xf numFmtId="9" fontId="9" fillId="0" borderId="8" xfId="0" applyNumberFormat="1" applyFont="1" applyBorder="1"/>
    <xf numFmtId="9" fontId="9" fillId="0" borderId="0" xfId="0" applyNumberFormat="1" applyFont="1" applyBorder="1"/>
    <xf numFmtId="10" fontId="9" fillId="0" borderId="8" xfId="0" applyNumberFormat="1" applyFont="1" applyBorder="1"/>
    <xf numFmtId="10" fontId="9" fillId="0" borderId="0" xfId="0" applyNumberFormat="1" applyFont="1" applyBorder="1"/>
    <xf numFmtId="10" fontId="6" fillId="0" borderId="8" xfId="5" applyNumberFormat="1" applyFont="1" applyBorder="1"/>
    <xf numFmtId="10" fontId="6" fillId="0" borderId="10" xfId="0" applyNumberFormat="1" applyFont="1" applyBorder="1"/>
    <xf numFmtId="169" fontId="10" fillId="0" borderId="6" xfId="1" applyNumberFormat="1" applyFont="1" applyBorder="1" applyAlignment="1"/>
    <xf numFmtId="0" fontId="6" fillId="0" borderId="7" xfId="0" applyFont="1" applyFill="1" applyBorder="1"/>
    <xf numFmtId="0" fontId="9" fillId="0" borderId="8" xfId="1" applyNumberFormat="1" applyFont="1" applyBorder="1"/>
    <xf numFmtId="0" fontId="6" fillId="0" borderId="9" xfId="0" applyFont="1" applyFill="1" applyBorder="1"/>
    <xf numFmtId="0" fontId="11" fillId="0" borderId="0" xfId="0" applyFont="1" applyBorder="1"/>
    <xf numFmtId="0" fontId="6" fillId="0" borderId="1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Border="1"/>
    <xf numFmtId="0" fontId="6" fillId="0" borderId="15" xfId="1" applyNumberFormat="1" applyFont="1" applyBorder="1" applyAlignment="1">
      <alignment horizontal="center"/>
    </xf>
    <xf numFmtId="168" fontId="4" fillId="0" borderId="0" xfId="1" applyNumberFormat="1"/>
    <xf numFmtId="0" fontId="6" fillId="0" borderId="0" xfId="0" applyFont="1" applyBorder="1"/>
    <xf numFmtId="169" fontId="9" fillId="0" borderId="0" xfId="1" applyNumberFormat="1" applyFont="1" applyFill="1" applyBorder="1" applyAlignment="1">
      <alignment horizontal="center"/>
    </xf>
    <xf numFmtId="43" fontId="0" fillId="0" borderId="0" xfId="0" applyNumberFormat="1"/>
    <xf numFmtId="0" fontId="9" fillId="0" borderId="10" xfId="1" applyNumberFormat="1" applyFont="1" applyBorder="1"/>
    <xf numFmtId="0" fontId="6" fillId="3" borderId="0" xfId="4" applyFill="1"/>
    <xf numFmtId="0" fontId="11" fillId="3" borderId="0" xfId="4" applyFont="1" applyFill="1"/>
    <xf numFmtId="38" fontId="6" fillId="3" borderId="0" xfId="4" applyNumberFormat="1" applyFill="1"/>
    <xf numFmtId="0" fontId="6" fillId="3" borderId="0" xfId="4" applyFont="1" applyFill="1"/>
    <xf numFmtId="3" fontId="6" fillId="3" borderId="0" xfId="4" applyNumberFormat="1" applyFill="1"/>
    <xf numFmtId="3" fontId="12" fillId="4" borderId="2" xfId="9" applyNumberFormat="1" applyFont="1" applyFill="1" applyBorder="1" applyAlignment="1">
      <alignment horizontal="right"/>
    </xf>
    <xf numFmtId="9" fontId="13" fillId="0" borderId="2" xfId="9" applyFont="1" applyFill="1" applyBorder="1" applyAlignment="1">
      <alignment horizontal="right"/>
    </xf>
    <xf numFmtId="2" fontId="12" fillId="5" borderId="2" xfId="9" applyNumberFormat="1" applyFont="1" applyFill="1" applyBorder="1" applyAlignment="1">
      <alignment horizontal="right"/>
    </xf>
    <xf numFmtId="9" fontId="13" fillId="5" borderId="2" xfId="9" applyFont="1" applyFill="1" applyBorder="1" applyAlignment="1">
      <alignment horizontal="right"/>
    </xf>
    <xf numFmtId="2" fontId="12" fillId="4" borderId="2" xfId="9" applyNumberFormat="1" applyFont="1" applyFill="1" applyBorder="1" applyAlignment="1">
      <alignment horizontal="right"/>
    </xf>
    <xf numFmtId="38" fontId="6" fillId="5" borderId="2" xfId="4" applyNumberFormat="1" applyFill="1" applyBorder="1"/>
    <xf numFmtId="0" fontId="6" fillId="5" borderId="2" xfId="4" applyFont="1" applyFill="1" applyBorder="1"/>
    <xf numFmtId="3" fontId="6" fillId="5" borderId="2" xfId="4" applyNumberFormat="1" applyFill="1" applyBorder="1"/>
    <xf numFmtId="0" fontId="14" fillId="3" borderId="2" xfId="4" applyFont="1" applyFill="1" applyBorder="1" applyAlignment="1">
      <alignment horizontal="center"/>
    </xf>
    <xf numFmtId="0" fontId="7" fillId="3" borderId="2" xfId="4" applyFont="1" applyFill="1" applyBorder="1" applyAlignment="1">
      <alignment horizontal="center"/>
    </xf>
    <xf numFmtId="0" fontId="6" fillId="3" borderId="0" xfId="4" quotePrefix="1" applyFill="1"/>
    <xf numFmtId="164" fontId="11" fillId="3" borderId="0" xfId="4" applyNumberFormat="1" applyFont="1" applyFill="1"/>
    <xf numFmtId="9" fontId="0" fillId="0" borderId="0" xfId="9" applyFont="1" applyFill="1" applyBorder="1" applyAlignment="1">
      <alignment horizontal="right"/>
    </xf>
    <xf numFmtId="9" fontId="11" fillId="3" borderId="0" xfId="4" applyNumberFormat="1" applyFont="1" applyFill="1"/>
    <xf numFmtId="9" fontId="0" fillId="0" borderId="0" xfId="9" applyFont="1" applyFill="1" applyBorder="1" applyAlignment="1">
      <alignment horizontal="left"/>
    </xf>
    <xf numFmtId="164" fontId="11" fillId="3" borderId="0" xfId="4" applyNumberFormat="1" applyFont="1" applyFill="1" applyAlignment="1">
      <alignment horizontal="right"/>
    </xf>
    <xf numFmtId="9" fontId="6" fillId="0" borderId="0" xfId="9" applyFont="1" applyFill="1" applyBorder="1" applyAlignment="1">
      <alignment horizontal="right"/>
    </xf>
    <xf numFmtId="3" fontId="11" fillId="3" borderId="0" xfId="4" applyNumberFormat="1" applyFont="1" applyFill="1"/>
    <xf numFmtId="0" fontId="6" fillId="0" borderId="2" xfId="0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2" fontId="6" fillId="2" borderId="2" xfId="4" applyNumberFormat="1" applyFont="1" applyFill="1" applyBorder="1" applyAlignment="1">
      <alignment horizontal="center"/>
    </xf>
    <xf numFmtId="2" fontId="6" fillId="0" borderId="2" xfId="4" applyNumberFormat="1" applyFill="1" applyBorder="1"/>
    <xf numFmtId="0" fontId="7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1" fillId="3" borderId="0" xfId="106" applyFont="1" applyFill="1" applyAlignment="1">
      <alignment horizontal="right"/>
    </xf>
    <xf numFmtId="0" fontId="6" fillId="0" borderId="0" xfId="106" applyFont="1" applyFill="1" applyAlignment="1">
      <alignment horizontal="right"/>
    </xf>
    <xf numFmtId="10" fontId="6" fillId="0" borderId="0" xfId="106" applyNumberFormat="1" applyFont="1" applyFill="1"/>
    <xf numFmtId="0" fontId="11" fillId="0" borderId="0" xfId="106" applyFont="1"/>
    <xf numFmtId="0" fontId="6" fillId="0" borderId="0" xfId="106"/>
    <xf numFmtId="0" fontId="14" fillId="0" borderId="2" xfId="106" applyFont="1" applyBorder="1" applyAlignment="1">
      <alignment horizontal="center"/>
    </xf>
    <xf numFmtId="0" fontId="14" fillId="0" borderId="20" xfId="106" applyFont="1" applyBorder="1" applyAlignment="1">
      <alignment horizontal="center"/>
    </xf>
    <xf numFmtId="0" fontId="14" fillId="43" borderId="2" xfId="106" applyFont="1" applyFill="1" applyBorder="1" applyAlignment="1">
      <alignment horizontal="center"/>
    </xf>
    <xf numFmtId="0" fontId="14" fillId="0" borderId="0" xfId="106" applyFont="1" applyAlignment="1">
      <alignment horizontal="center"/>
    </xf>
    <xf numFmtId="0" fontId="11" fillId="5" borderId="2" xfId="106" applyFont="1" applyFill="1" applyBorder="1"/>
    <xf numFmtId="0" fontId="6" fillId="5" borderId="2" xfId="106" applyFill="1" applyBorder="1"/>
    <xf numFmtId="0" fontId="6" fillId="0" borderId="2" xfId="106" applyFont="1" applyBorder="1"/>
    <xf numFmtId="38" fontId="6" fillId="0" borderId="2" xfId="106" applyNumberFormat="1" applyFill="1" applyBorder="1"/>
    <xf numFmtId="38" fontId="6" fillId="0" borderId="2" xfId="106" applyNumberFormat="1" applyBorder="1"/>
    <xf numFmtId="38" fontId="11" fillId="0" borderId="2" xfId="106" applyNumberFormat="1" applyFont="1" applyBorder="1"/>
    <xf numFmtId="6" fontId="6" fillId="43" borderId="2" xfId="106" applyNumberFormat="1" applyFill="1" applyBorder="1"/>
    <xf numFmtId="38" fontId="6" fillId="3" borderId="2" xfId="106" applyNumberFormat="1" applyFill="1" applyBorder="1"/>
    <xf numFmtId="0" fontId="11" fillId="0" borderId="2" xfId="106" applyFont="1" applyBorder="1"/>
    <xf numFmtId="38" fontId="11" fillId="5" borderId="2" xfId="106" applyNumberFormat="1" applyFont="1" applyFill="1" applyBorder="1"/>
    <xf numFmtId="38" fontId="11" fillId="0" borderId="20" xfId="106" applyNumberFormat="1" applyFont="1" applyBorder="1"/>
    <xf numFmtId="0" fontId="6" fillId="44" borderId="0" xfId="106" applyFont="1" applyFill="1"/>
    <xf numFmtId="38" fontId="6" fillId="44" borderId="0" xfId="106" applyNumberFormat="1" applyFill="1"/>
    <xf numFmtId="0" fontId="6" fillId="0" borderId="2" xfId="106" applyBorder="1"/>
    <xf numFmtId="0" fontId="7" fillId="0" borderId="2" xfId="106" applyFont="1" applyBorder="1" applyAlignment="1">
      <alignment horizontal="center"/>
    </xf>
    <xf numFmtId="0" fontId="14" fillId="0" borderId="0" xfId="106" applyFont="1" applyAlignment="1">
      <alignment horizontal="center" vertical="center"/>
    </xf>
    <xf numFmtId="38" fontId="11" fillId="5" borderId="20" xfId="106" applyNumberFormat="1" applyFont="1" applyFill="1" applyBorder="1"/>
    <xf numFmtId="6" fontId="6" fillId="0" borderId="0" xfId="106" applyNumberFormat="1"/>
    <xf numFmtId="8" fontId="6" fillId="0" borderId="0" xfId="106" applyNumberFormat="1"/>
    <xf numFmtId="6" fontId="11" fillId="5" borderId="2" xfId="106" applyNumberFormat="1" applyFont="1" applyFill="1" applyBorder="1"/>
    <xf numFmtId="0" fontId="6" fillId="3" borderId="0" xfId="106" applyFill="1"/>
    <xf numFmtId="0" fontId="11" fillId="3" borderId="0" xfId="106" applyFont="1" applyFill="1"/>
    <xf numFmtId="0" fontId="1" fillId="0" borderId="0" xfId="156" applyFont="1"/>
    <xf numFmtId="0" fontId="1" fillId="0" borderId="18" xfId="156" applyFont="1" applyBorder="1"/>
    <xf numFmtId="0" fontId="1" fillId="0" borderId="18" xfId="156" applyFont="1" applyBorder="1" applyAlignment="1">
      <alignment horizontal="center"/>
    </xf>
    <xf numFmtId="0" fontId="1" fillId="0" borderId="0" xfId="156" applyFont="1" applyAlignment="1">
      <alignment horizontal="center"/>
    </xf>
    <xf numFmtId="38" fontId="1" fillId="0" borderId="0" xfId="156" applyNumberFormat="1" applyFont="1"/>
    <xf numFmtId="38" fontId="1" fillId="0" borderId="18" xfId="156" applyNumberFormat="1" applyFont="1" applyBorder="1"/>
    <xf numFmtId="0" fontId="45" fillId="0" borderId="0" xfId="156" applyFont="1"/>
    <xf numFmtId="38" fontId="45" fillId="0" borderId="0" xfId="156" applyNumberFormat="1" applyFont="1"/>
    <xf numFmtId="10" fontId="1" fillId="0" borderId="0" xfId="156" applyNumberFormat="1" applyFont="1"/>
    <xf numFmtId="0" fontId="45" fillId="0" borderId="18" xfId="156" applyFont="1" applyBorder="1"/>
    <xf numFmtId="38" fontId="1" fillId="0" borderId="37" xfId="156" applyNumberFormat="1" applyFont="1" applyBorder="1"/>
    <xf numFmtId="8" fontId="45" fillId="0" borderId="0" xfId="156" applyNumberFormat="1" applyFont="1"/>
    <xf numFmtId="0" fontId="11" fillId="0" borderId="0" xfId="0" applyFont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9" xfId="0" applyFont="1" applyBorder="1"/>
    <xf numFmtId="0" fontId="6" fillId="0" borderId="1" xfId="0" applyFont="1" applyBorder="1"/>
    <xf numFmtId="0" fontId="6" fillId="0" borderId="4" xfId="0" applyFont="1" applyFill="1" applyBorder="1"/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9" fontId="6" fillId="0" borderId="0" xfId="1" applyNumberFormat="1" applyFont="1" applyBorder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169" fontId="6" fillId="0" borderId="16" xfId="1" applyNumberFormat="1" applyFont="1" applyBorder="1" applyAlignment="1">
      <alignment horizontal="center"/>
    </xf>
    <xf numFmtId="169" fontId="6" fillId="0" borderId="8" xfId="1" applyNumberFormat="1" applyFont="1" applyBorder="1" applyAlignment="1">
      <alignment horizontal="center"/>
    </xf>
    <xf numFmtId="168" fontId="6" fillId="0" borderId="0" xfId="1" applyNumberFormat="1" applyFont="1" applyBorder="1"/>
    <xf numFmtId="170" fontId="6" fillId="0" borderId="0" xfId="0" applyNumberFormat="1" applyFont="1" applyFill="1" applyBorder="1"/>
    <xf numFmtId="171" fontId="6" fillId="0" borderId="0" xfId="0" applyNumberFormat="1" applyFont="1" applyBorder="1"/>
    <xf numFmtId="172" fontId="6" fillId="0" borderId="0" xfId="0" applyNumberFormat="1" applyFont="1" applyBorder="1"/>
    <xf numFmtId="0" fontId="6" fillId="0" borderId="7" xfId="0" applyFont="1" applyBorder="1" applyAlignment="1">
      <alignment horizontal="center"/>
    </xf>
    <xf numFmtId="170" fontId="6" fillId="0" borderId="0" xfId="0" applyNumberFormat="1" applyFont="1" applyBorder="1"/>
    <xf numFmtId="173" fontId="6" fillId="0" borderId="0" xfId="0" applyNumberFormat="1" applyFont="1" applyFill="1" applyBorder="1"/>
    <xf numFmtId="17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/>
    <xf numFmtId="9" fontId="6" fillId="0" borderId="0" xfId="5" applyFont="1" applyFill="1" applyBorder="1"/>
    <xf numFmtId="170" fontId="6" fillId="0" borderId="0" xfId="0" applyNumberFormat="1" applyFont="1"/>
    <xf numFmtId="8" fontId="6" fillId="0" borderId="0" xfId="0" applyNumberFormat="1" applyFont="1"/>
    <xf numFmtId="169" fontId="6" fillId="0" borderId="0" xfId="1" applyNumberFormat="1" applyFont="1" applyFill="1" applyBorder="1" applyAlignment="1">
      <alignment horizontal="center"/>
    </xf>
    <xf numFmtId="169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/>
    <xf numFmtId="0" fontId="6" fillId="0" borderId="9" xfId="0" applyFont="1" applyBorder="1" applyAlignment="1">
      <alignment horizontal="center"/>
    </xf>
    <xf numFmtId="169" fontId="6" fillId="0" borderId="1" xfId="1" applyNumberFormat="1" applyFont="1" applyFill="1" applyBorder="1" applyAlignment="1">
      <alignment horizontal="center"/>
    </xf>
    <xf numFmtId="169" fontId="6" fillId="0" borderId="1" xfId="1" applyNumberFormat="1" applyFont="1" applyBorder="1" applyAlignment="1">
      <alignment horizontal="center"/>
    </xf>
    <xf numFmtId="169" fontId="6" fillId="0" borderId="1" xfId="0" applyNumberFormat="1" applyFont="1" applyBorder="1" applyAlignment="1">
      <alignment horizontal="center"/>
    </xf>
    <xf numFmtId="169" fontId="6" fillId="0" borderId="17" xfId="1" applyNumberFormat="1" applyFont="1" applyBorder="1" applyAlignment="1">
      <alignment horizontal="center"/>
    </xf>
    <xf numFmtId="169" fontId="6" fillId="0" borderId="10" xfId="1" applyNumberFormat="1" applyFont="1" applyBorder="1" applyAlignment="1">
      <alignment horizontal="center"/>
    </xf>
    <xf numFmtId="168" fontId="6" fillId="0" borderId="0" xfId="1" applyNumberFormat="1" applyFont="1"/>
    <xf numFmtId="169" fontId="6" fillId="0" borderId="0" xfId="0" applyNumberFormat="1" applyFont="1"/>
    <xf numFmtId="174" fontId="6" fillId="0" borderId="0" xfId="8" applyNumberFormat="1" applyFont="1" applyBorder="1"/>
    <xf numFmtId="10" fontId="6" fillId="0" borderId="0" xfId="0" applyNumberFormat="1" applyFont="1" applyBorder="1"/>
    <xf numFmtId="0" fontId="6" fillId="0" borderId="0" xfId="0" applyFont="1" applyAlignment="1">
      <alignment horizontal="center"/>
    </xf>
    <xf numFmtId="10" fontId="6" fillId="0" borderId="0" xfId="0" applyNumberFormat="1" applyFont="1"/>
    <xf numFmtId="175" fontId="6" fillId="0" borderId="0" xfId="0" applyNumberFormat="1" applyFont="1"/>
    <xf numFmtId="44" fontId="6" fillId="3" borderId="0" xfId="106" applyNumberFormat="1" applyFill="1"/>
    <xf numFmtId="10" fontId="6" fillId="0" borderId="0" xfId="106" applyNumberFormat="1"/>
    <xf numFmtId="0" fontId="7" fillId="3" borderId="2" xfId="106" applyFont="1" applyFill="1" applyBorder="1" applyAlignment="1">
      <alignment horizontal="center"/>
    </xf>
    <xf numFmtId="0" fontId="14" fillId="3" borderId="2" xfId="106" applyFont="1" applyFill="1" applyBorder="1" applyAlignment="1">
      <alignment horizontal="center"/>
    </xf>
    <xf numFmtId="0" fontId="14" fillId="3" borderId="20" xfId="106" applyFont="1" applyFill="1" applyBorder="1" applyAlignment="1">
      <alignment horizontal="center"/>
    </xf>
    <xf numFmtId="38" fontId="11" fillId="3" borderId="2" xfId="106" applyNumberFormat="1" applyFont="1" applyFill="1" applyBorder="1"/>
    <xf numFmtId="0" fontId="6" fillId="3" borderId="2" xfId="106" applyFill="1" applyBorder="1"/>
    <xf numFmtId="0" fontId="6" fillId="3" borderId="2" xfId="106" applyFont="1" applyFill="1" applyBorder="1"/>
    <xf numFmtId="6" fontId="6" fillId="3" borderId="2" xfId="106" applyNumberFormat="1" applyFill="1" applyBorder="1"/>
    <xf numFmtId="0" fontId="11" fillId="3" borderId="2" xfId="106" applyFont="1" applyFill="1" applyBorder="1"/>
    <xf numFmtId="6" fontId="11" fillId="3" borderId="2" xfId="106" applyNumberFormat="1" applyFont="1" applyFill="1" applyBorder="1"/>
    <xf numFmtId="38" fontId="11" fillId="3" borderId="20" xfId="106" applyNumberFormat="1" applyFont="1" applyFill="1" applyBorder="1"/>
    <xf numFmtId="0" fontId="6" fillId="3" borderId="0" xfId="106" applyFont="1" applyFill="1"/>
    <xf numFmtId="38" fontId="6" fillId="3" borderId="0" xfId="106" applyNumberFormat="1" applyFill="1"/>
    <xf numFmtId="6" fontId="11" fillId="3" borderId="0" xfId="106" applyNumberFormat="1" applyFont="1" applyFill="1"/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38" fontId="6" fillId="0" borderId="0" xfId="0" applyNumberFormat="1" applyFont="1" applyAlignment="1">
      <alignment horizontal="center"/>
    </xf>
    <xf numFmtId="0" fontId="6" fillId="0" borderId="0" xfId="0" quotePrefix="1" applyFont="1" applyAlignment="1">
      <alignment horizontal="left"/>
    </xf>
    <xf numFmtId="0" fontId="6" fillId="0" borderId="0" xfId="0" quotePrefix="1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3" fontId="6" fillId="0" borderId="0" xfId="0" quotePrefix="1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3" fontId="6" fillId="0" borderId="0" xfId="0" quotePrefix="1" applyNumberFormat="1" applyFont="1" applyAlignment="1">
      <alignment vertical="center"/>
    </xf>
    <xf numFmtId="0" fontId="6" fillId="0" borderId="0" xfId="0" quotePrefix="1" applyFont="1" applyAlignment="1">
      <alignment horizontal="left" vertical="center" indent="1"/>
    </xf>
    <xf numFmtId="0" fontId="6" fillId="0" borderId="0" xfId="0" applyFont="1" applyAlignment="1">
      <alignment horizontal="left" indent="1"/>
    </xf>
    <xf numFmtId="0" fontId="48" fillId="0" borderId="0" xfId="0" quotePrefix="1" applyFont="1" applyAlignment="1">
      <alignment horizontal="center"/>
    </xf>
    <xf numFmtId="0" fontId="48" fillId="0" borderId="0" xfId="0" applyFont="1" applyAlignment="1">
      <alignment vertical="center"/>
    </xf>
    <xf numFmtId="6" fontId="11" fillId="0" borderId="0" xfId="0" applyNumberFormat="1" applyFont="1"/>
    <xf numFmtId="0" fontId="6" fillId="0" borderId="2" xfId="4" applyNumberFormat="1" applyFill="1" applyBorder="1" applyAlignment="1">
      <alignment horizontal="center"/>
    </xf>
    <xf numFmtId="0" fontId="1" fillId="0" borderId="3" xfId="156" applyFont="1" applyBorder="1" applyAlignment="1">
      <alignment horizontal="center"/>
    </xf>
    <xf numFmtId="0" fontId="45" fillId="0" borderId="0" xfId="156" applyFont="1" applyAlignment="1">
      <alignment horizontal="center"/>
    </xf>
    <xf numFmtId="0" fontId="45" fillId="0" borderId="18" xfId="156" applyFont="1" applyBorder="1" applyAlignment="1">
      <alignment horizontal="center"/>
    </xf>
    <xf numFmtId="0" fontId="14" fillId="3" borderId="0" xfId="106" applyFont="1" applyFill="1" applyAlignment="1">
      <alignment horizontal="center"/>
    </xf>
    <xf numFmtId="0" fontId="14" fillId="3" borderId="2" xfId="106" applyFont="1" applyFill="1" applyBorder="1" applyAlignment="1">
      <alignment horizontal="center"/>
    </xf>
    <xf numFmtId="0" fontId="14" fillId="3" borderId="20" xfId="106" applyFont="1" applyFill="1" applyBorder="1" applyAlignment="1">
      <alignment horizontal="center"/>
    </xf>
    <xf numFmtId="0" fontId="14" fillId="0" borderId="0" xfId="106" applyFont="1" applyAlignment="1">
      <alignment horizontal="center"/>
    </xf>
    <xf numFmtId="0" fontId="14" fillId="0" borderId="2" xfId="106" applyFont="1" applyBorder="1" applyAlignment="1">
      <alignment horizontal="center"/>
    </xf>
    <xf numFmtId="0" fontId="14" fillId="0" borderId="20" xfId="106" applyFont="1" applyBorder="1" applyAlignment="1">
      <alignment horizontal="center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0" xfId="0" applyFont="1" applyAlignment="1">
      <alignment horizontal="right" vertic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14" fillId="3" borderId="2" xfId="4" applyFont="1" applyFill="1" applyBorder="1" applyAlignment="1">
      <alignment horizontal="center"/>
    </xf>
    <xf numFmtId="0" fontId="14" fillId="3" borderId="18" xfId="4" applyFont="1" applyFill="1" applyBorder="1" applyAlignment="1">
      <alignment horizontal="center"/>
    </xf>
    <xf numFmtId="0" fontId="14" fillId="3" borderId="20" xfId="4" applyFont="1" applyFill="1" applyBorder="1" applyAlignment="1">
      <alignment horizontal="center"/>
    </xf>
    <xf numFmtId="0" fontId="14" fillId="3" borderId="3" xfId="4" applyFont="1" applyFill="1" applyBorder="1" applyAlignment="1">
      <alignment horizontal="center"/>
    </xf>
    <xf numFmtId="0" fontId="14" fillId="3" borderId="19" xfId="4" applyFont="1" applyFill="1" applyBorder="1" applyAlignment="1">
      <alignment horizontal="center"/>
    </xf>
    <xf numFmtId="2" fontId="6" fillId="2" borderId="32" xfId="4" applyNumberFormat="1" applyFont="1" applyFill="1" applyBorder="1" applyAlignment="1">
      <alignment horizontal="center" wrapText="1"/>
    </xf>
    <xf numFmtId="2" fontId="6" fillId="2" borderId="33" xfId="4" applyNumberFormat="1" applyFont="1" applyFill="1" applyBorder="1" applyAlignment="1">
      <alignment horizontal="center" wrapText="1"/>
    </xf>
    <xf numFmtId="2" fontId="6" fillId="2" borderId="34" xfId="4" applyNumberFormat="1" applyFont="1" applyFill="1" applyBorder="1" applyAlignment="1">
      <alignment horizontal="center"/>
    </xf>
    <xf numFmtId="2" fontId="6" fillId="2" borderId="35" xfId="4" applyNumberFormat="1" applyFont="1" applyFill="1" applyBorder="1" applyAlignment="1">
      <alignment horizontal="center"/>
    </xf>
    <xf numFmtId="2" fontId="6" fillId="2" borderId="36" xfId="4" applyNumberFormat="1" applyFont="1" applyFill="1" applyBorder="1" applyAlignment="1">
      <alignment horizontal="center"/>
    </xf>
  </cellXfs>
  <cellStyles count="168">
    <cellStyle name="_Inputs" xfId="10"/>
    <cellStyle name="_Inputs_AMI_Head_End-0909" xfId="11"/>
    <cellStyle name="_Inputs_Sheet1" xfId="12"/>
    <cellStyle name="_Inputs_SSN-Net-Gear" xfId="13"/>
    <cellStyle name="_Inputs_SSN-Net-Gear_Network-Gear" xfId="14"/>
    <cellStyle name="_Inputs_Tech-Rqmts-Conslidated-Responses-5-0" xfId="15"/>
    <cellStyle name="20% - Accent1 2" xfId="16"/>
    <cellStyle name="20% - Accent2 2" xfId="17"/>
    <cellStyle name="20% - Accent3 2" xfId="18"/>
    <cellStyle name="20% - Accent4 2" xfId="19"/>
    <cellStyle name="20% - Accent5 2" xfId="20"/>
    <cellStyle name="20% - Accent6 2" xfId="21"/>
    <cellStyle name="40% - Accent1 2" xfId="22"/>
    <cellStyle name="40% - Accent2 2" xfId="23"/>
    <cellStyle name="40% - Accent3 2" xfId="24"/>
    <cellStyle name="40% - Accent4 2" xfId="25"/>
    <cellStyle name="40% - Accent5 2" xfId="26"/>
    <cellStyle name="40% - Accent6 2" xfId="27"/>
    <cellStyle name="60% - Accent1 2" xfId="28"/>
    <cellStyle name="60% - Accent2 2" xfId="29"/>
    <cellStyle name="60% - Accent3 2" xfId="30"/>
    <cellStyle name="60% - Accent4 2" xfId="31"/>
    <cellStyle name="60% - Accent5 2" xfId="32"/>
    <cellStyle name="60% - Accent6 2" xfId="33"/>
    <cellStyle name="Accent1 - 20%" xfId="34"/>
    <cellStyle name="Accent1 - 40%" xfId="35"/>
    <cellStyle name="Accent1 - 60%" xfId="36"/>
    <cellStyle name="Accent1 2" xfId="37"/>
    <cellStyle name="Accent1 3" xfId="38"/>
    <cellStyle name="Accent2 - 20%" xfId="39"/>
    <cellStyle name="Accent2 - 40%" xfId="40"/>
    <cellStyle name="Accent2 - 60%" xfId="41"/>
    <cellStyle name="Accent2 2" xfId="42"/>
    <cellStyle name="Accent2 3" xfId="43"/>
    <cellStyle name="Accent3 - 20%" xfId="44"/>
    <cellStyle name="Accent3 - 40%" xfId="45"/>
    <cellStyle name="Accent3 - 60%" xfId="46"/>
    <cellStyle name="Accent3 2" xfId="47"/>
    <cellStyle name="Accent3 3" xfId="48"/>
    <cellStyle name="Accent4 - 20%" xfId="49"/>
    <cellStyle name="Accent4 - 40%" xfId="50"/>
    <cellStyle name="Accent4 - 60%" xfId="51"/>
    <cellStyle name="Accent4 2" xfId="52"/>
    <cellStyle name="Accent4 3" xfId="53"/>
    <cellStyle name="Accent5 - 20%" xfId="54"/>
    <cellStyle name="Accent5 - 40%" xfId="55"/>
    <cellStyle name="Accent5 - 60%" xfId="56"/>
    <cellStyle name="Accent5 2" xfId="57"/>
    <cellStyle name="Accent5 3" xfId="58"/>
    <cellStyle name="Accent6 - 20%" xfId="59"/>
    <cellStyle name="Accent6 - 40%" xfId="60"/>
    <cellStyle name="Accent6 - 60%" xfId="61"/>
    <cellStyle name="Accent6 2" xfId="62"/>
    <cellStyle name="Accent6 3" xfId="63"/>
    <cellStyle name="Actual Date" xfId="64"/>
    <cellStyle name="ASSUMPTION" xfId="65"/>
    <cellStyle name="Bad 2" xfId="66"/>
    <cellStyle name="Calculation 2" xfId="67"/>
    <cellStyle name="Check Cell 2" xfId="68"/>
    <cellStyle name="Comma" xfId="1" builtinId="3"/>
    <cellStyle name="Comma (0)" xfId="69"/>
    <cellStyle name="Comma [1]" xfId="2"/>
    <cellStyle name="Comma [2]" xfId="70"/>
    <cellStyle name="Comma 2" xfId="7"/>
    <cellStyle name="Comma 2 2" xfId="157"/>
    <cellStyle name="Comma 3" xfId="71"/>
    <cellStyle name="Comma 4" xfId="72"/>
    <cellStyle name="Comma 5" xfId="158"/>
    <cellStyle name="Comma 6" xfId="159"/>
    <cellStyle name="Comma 7" xfId="160"/>
    <cellStyle name="Currency" xfId="8" builtinId="4"/>
    <cellStyle name="Currency (3)" xfId="73"/>
    <cellStyle name="Currency 2" xfId="74"/>
    <cellStyle name="Currency 2 2" xfId="75"/>
    <cellStyle name="Currency 2 3" xfId="76"/>
    <cellStyle name="Currency 3" xfId="77"/>
    <cellStyle name="Currency 4" xfId="78"/>
    <cellStyle name="Currency 5" xfId="79"/>
    <cellStyle name="Date" xfId="80"/>
    <cellStyle name="Emphasis 1" xfId="81"/>
    <cellStyle name="Emphasis 2" xfId="82"/>
    <cellStyle name="Emphasis 3" xfId="83"/>
    <cellStyle name="Explanatory Text 2" xfId="84"/>
    <cellStyle name="Fixed" xfId="85"/>
    <cellStyle name="Good 2" xfId="86"/>
    <cellStyle name="Grey" xfId="87"/>
    <cellStyle name="HEADER" xfId="88"/>
    <cellStyle name="Header1" xfId="161"/>
    <cellStyle name="Header2" xfId="162"/>
    <cellStyle name="Heading 1 2" xfId="89"/>
    <cellStyle name="Heading 2 2" xfId="90"/>
    <cellStyle name="Heading 3 2" xfId="91"/>
    <cellStyle name="Heading 4 2" xfId="92"/>
    <cellStyle name="Heading1" xfId="93"/>
    <cellStyle name="Heading1 1" xfId="94"/>
    <cellStyle name="Heading1 1 1" xfId="95"/>
    <cellStyle name="Heading1 2" xfId="96"/>
    <cellStyle name="Heading2" xfId="97"/>
    <cellStyle name="HIGHLIGHT" xfId="98"/>
    <cellStyle name="Input [yellow]" xfId="99"/>
    <cellStyle name="Input 2" xfId="100"/>
    <cellStyle name="Input 3" xfId="101"/>
    <cellStyle name="Linked Cell 2" xfId="102"/>
    <cellStyle name="Neutral 2" xfId="103"/>
    <cellStyle name="no dec" xfId="104"/>
    <cellStyle name="Normal" xfId="0" builtinId="0"/>
    <cellStyle name="Normal - Style1" xfId="105"/>
    <cellStyle name="Normal 10" xfId="106"/>
    <cellStyle name="Normal 11" xfId="107"/>
    <cellStyle name="Normal 12 11" xfId="108"/>
    <cellStyle name="Normal 12 12" xfId="109"/>
    <cellStyle name="Normal 12 2" xfId="110"/>
    <cellStyle name="Normal 12 3" xfId="111"/>
    <cellStyle name="Normal 12 4" xfId="112"/>
    <cellStyle name="Normal 12 6" xfId="113"/>
    <cellStyle name="Normal 13" xfId="114"/>
    <cellStyle name="Normal 14" xfId="115"/>
    <cellStyle name="Normal 15" xfId="116"/>
    <cellStyle name="Normal 18" xfId="117"/>
    <cellStyle name="Normal 19" xfId="118"/>
    <cellStyle name="Normal 2" xfId="4"/>
    <cellStyle name="Normal 2 2" xfId="119"/>
    <cellStyle name="Normal 2_AMI_Head_End-0909" xfId="120"/>
    <cellStyle name="Normal 21" xfId="121"/>
    <cellStyle name="Normal 22" xfId="122"/>
    <cellStyle name="Normal 23" xfId="123"/>
    <cellStyle name="Normal 24" xfId="124"/>
    <cellStyle name="Normal 3" xfId="6"/>
    <cellStyle name="Normal 3 2" xfId="156"/>
    <cellStyle name="Normal 4" xfId="125"/>
    <cellStyle name="Normal 5" xfId="126"/>
    <cellStyle name="Normal 5 10" xfId="127"/>
    <cellStyle name="Normal 5 5" xfId="128"/>
    <cellStyle name="Normal 5 7" xfId="129"/>
    <cellStyle name="Normal 6" xfId="130"/>
    <cellStyle name="Normal 7" xfId="131"/>
    <cellStyle name="Normal 8" xfId="132"/>
    <cellStyle name="Normal 9" xfId="133"/>
    <cellStyle name="Note 2" xfId="134"/>
    <cellStyle name="Note 3" xfId="135"/>
    <cellStyle name="Output 2" xfId="136"/>
    <cellStyle name="Parens (1)" xfId="137"/>
    <cellStyle name="Percent" xfId="5" builtinId="5"/>
    <cellStyle name="Percent [2]" xfId="138"/>
    <cellStyle name="Percent 2" xfId="9"/>
    <cellStyle name="Percent 2 2" xfId="139"/>
    <cellStyle name="Percent 3" xfId="140"/>
    <cellStyle name="Percent 4" xfId="141"/>
    <cellStyle name="Percent 5" xfId="142"/>
    <cellStyle name="PSChar" xfId="143"/>
    <cellStyle name="PSDate" xfId="163"/>
    <cellStyle name="PSDec" xfId="164"/>
    <cellStyle name="PSHeading" xfId="165"/>
    <cellStyle name="PSInt" xfId="166"/>
    <cellStyle name="PSSpacer" xfId="167"/>
    <cellStyle name="red" xfId="144"/>
    <cellStyle name="Sheet Title" xfId="145"/>
    <cellStyle name="Style 1" xfId="3"/>
    <cellStyle name="Style 22" xfId="146"/>
    <cellStyle name="Style 28" xfId="147"/>
    <cellStyle name="Style 41" xfId="148"/>
    <cellStyle name="Times New Roman" xfId="149"/>
    <cellStyle name="Title 2" xfId="150"/>
    <cellStyle name="Total 2" xfId="151"/>
    <cellStyle name="Unprot" xfId="152"/>
    <cellStyle name="Unprot$" xfId="153"/>
    <cellStyle name="Unprot_AMI_Head_End-0909" xfId="154"/>
    <cellStyle name="Unprotect" xfId="15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paulk/Personal/01-GRP-57-Appendix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WINNT/Profiles/paulk/Personal/01-GRP-57-Appendix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513596\Local%20Settings\Temporary%20Internet%20Files\OLK8\AEP%20Smart%20Grid%20Business%20Case%20Model%20v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News/Cha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rvc-terr-west\PSO_DA%20Prioritization%20Schemes_draft_061711_rev1-ron-mo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513596/My%20Documents/AEP/Modern%20Grid%20Business%20Case/Model/GRIDSmart%20Business%20Case%20Model/GRIDSMART%20MODEL/Copy%20of%20GridSmart%20OPCO%20v54%20updated%20D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Documents%20and%20Settings/513596/My%20Documents/AEP/Modern%20Grid%20Business%20Case/Model/GRIDSmart%20Business%20Case%20Model/GRIDSMART%20MODEL/Copy%20of%20GridSmart%20OPCO%20v54%20updated%20D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519323\My%20Documents\IT%20Synergy%20Project%20Hunt%20v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Startup" Target="DATA/Research%20Reports/FactSet/TCEM%20Industry%20Spreadsheets/Music%20AW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Temp/notes7FB054/PSO-AMI-planning-r1.0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notes7FB054/PSO-AMI-planning-r1.0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VAD\DRA\TNC%20RATE%202006\TNC%20filing%20schedules%20TYE%206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/GRP-57/Linked%20Report%20Figur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now.sp.aepsc.com/GRP/GRP-57/Linked%20Report%20Figur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 List by date"/>
    </sheetNames>
    <sheetDataSet>
      <sheetData sheetId="0">
        <row r="1">
          <cell r="A1" t="str">
            <v>In-service through June 2000</v>
          </cell>
        </row>
        <row r="3">
          <cell r="A3" t="str">
            <v>ECAR Merchant Plant Inventory ~ 6/12/01</v>
          </cell>
        </row>
        <row r="5">
          <cell r="A5" t="str">
            <v>Project Name(s)</v>
          </cell>
          <cell r="B5" t="str">
            <v>Developer</v>
          </cell>
          <cell r="C5" t="str">
            <v>Size MW</v>
          </cell>
          <cell r="D5" t="str">
            <v>Type</v>
          </cell>
          <cell r="E5" t="str">
            <v>In-service Year</v>
          </cell>
          <cell r="F5" t="str">
            <v>Mo</v>
          </cell>
          <cell r="G5" t="str">
            <v>Location</v>
          </cell>
          <cell r="H5" t="str">
            <v>State</v>
          </cell>
          <cell r="I5" t="str">
            <v>Reported in EIA-411</v>
          </cell>
        </row>
        <row r="6">
          <cell r="A6" t="str">
            <v>Georgetown</v>
          </cell>
          <cell r="B6" t="str">
            <v>IPL/DTE Energy Services</v>
          </cell>
          <cell r="C6">
            <v>85</v>
          </cell>
          <cell r="D6" t="str">
            <v>1-80 MW Gas CT</v>
          </cell>
          <cell r="E6">
            <v>2001</v>
          </cell>
          <cell r="F6">
            <v>4</v>
          </cell>
          <cell r="G6" t="str">
            <v>Indianapolis in Pike Twp</v>
          </cell>
          <cell r="H6" t="str">
            <v>IN</v>
          </cell>
          <cell r="I6" t="str">
            <v>YES</v>
          </cell>
        </row>
        <row r="7">
          <cell r="A7" t="str">
            <v>Dearborn Industrial Generation-Phase #2,3&amp;4</v>
          </cell>
          <cell r="B7" t="str">
            <v>CMS Energy</v>
          </cell>
          <cell r="C7">
            <v>310</v>
          </cell>
          <cell r="D7" t="str">
            <v>gas CT's, cogen</v>
          </cell>
          <cell r="E7">
            <v>2001</v>
          </cell>
          <cell r="F7">
            <v>5</v>
          </cell>
          <cell r="G7" t="str">
            <v>Rouge Steel (Wyandotte)</v>
          </cell>
          <cell r="H7" t="str">
            <v>MI</v>
          </cell>
          <cell r="I7" t="str">
            <v>YES</v>
          </cell>
        </row>
        <row r="8">
          <cell r="A8" t="str">
            <v>Wolf Hills</v>
          </cell>
          <cell r="B8" t="str">
            <v>Constellation Power</v>
          </cell>
          <cell r="C8">
            <v>250</v>
          </cell>
          <cell r="D8" t="str">
            <v>5-50 Gas CT</v>
          </cell>
          <cell r="E8">
            <v>2001</v>
          </cell>
          <cell r="F8">
            <v>5</v>
          </cell>
          <cell r="G8" t="str">
            <v>Near Bristol</v>
          </cell>
          <cell r="H8" t="str">
            <v>VA</v>
          </cell>
          <cell r="I8" t="str">
            <v>YES</v>
          </cell>
        </row>
        <row r="9">
          <cell r="A9" t="str">
            <v>Big Sandy Peaker Plant / Grangston</v>
          </cell>
          <cell r="B9" t="str">
            <v>Constellation Power</v>
          </cell>
          <cell r="C9">
            <v>300</v>
          </cell>
          <cell r="D9" t="str">
            <v>6-50 Gas CT</v>
          </cell>
          <cell r="E9">
            <v>2001</v>
          </cell>
          <cell r="F9">
            <v>5</v>
          </cell>
          <cell r="G9" t="str">
            <v>Big Sandy River, Wayne County</v>
          </cell>
          <cell r="H9" t="str">
            <v>WV</v>
          </cell>
          <cell r="I9" t="str">
            <v>YES</v>
          </cell>
        </row>
        <row r="10">
          <cell r="A10" t="str">
            <v>Montpelier Generating Station  / Kapstone</v>
          </cell>
          <cell r="B10" t="str">
            <v>DPL Inc.</v>
          </cell>
          <cell r="C10">
            <v>200</v>
          </cell>
          <cell r="D10" t="str">
            <v>Gas CT</v>
          </cell>
          <cell r="E10">
            <v>2001</v>
          </cell>
          <cell r="F10">
            <v>6</v>
          </cell>
          <cell r="G10" t="str">
            <v>Wells County near Bluffton and Montpellier</v>
          </cell>
          <cell r="H10" t="str">
            <v>IN</v>
          </cell>
          <cell r="I10" t="str">
            <v>YES</v>
          </cell>
        </row>
        <row r="11">
          <cell r="A11" t="str">
            <v>Riverside Generation - Zelda</v>
          </cell>
          <cell r="B11" t="str">
            <v>Dynegy</v>
          </cell>
          <cell r="C11">
            <v>510</v>
          </cell>
          <cell r="D11" t="str">
            <v>3 gas CTs</v>
          </cell>
          <cell r="E11">
            <v>2001</v>
          </cell>
          <cell r="F11">
            <v>6</v>
          </cell>
          <cell r="G11" t="str">
            <v>Lawrence County, near Big Sandy</v>
          </cell>
          <cell r="H11" t="str">
            <v>KY</v>
          </cell>
          <cell r="I11" t="str">
            <v>YES</v>
          </cell>
        </row>
        <row r="12">
          <cell r="A12" t="str">
            <v>Zeeland Phase 1</v>
          </cell>
          <cell r="B12" t="str">
            <v>Mirant</v>
          </cell>
          <cell r="C12">
            <v>300</v>
          </cell>
          <cell r="D12" t="str">
            <v>Gas CC</v>
          </cell>
          <cell r="E12">
            <v>2001</v>
          </cell>
          <cell r="F12">
            <v>6</v>
          </cell>
          <cell r="G12" t="str">
            <v>Zeeland</v>
          </cell>
          <cell r="H12" t="str">
            <v>MI</v>
          </cell>
          <cell r="I12" t="str">
            <v>YES</v>
          </cell>
        </row>
        <row r="13">
          <cell r="A13" t="str">
            <v>Darby /Adkins</v>
          </cell>
          <cell r="B13" t="str">
            <v>DPL Energy</v>
          </cell>
          <cell r="C13">
            <v>160</v>
          </cell>
          <cell r="D13" t="str">
            <v>2-80 MW CT</v>
          </cell>
          <cell r="E13">
            <v>2001</v>
          </cell>
          <cell r="F13">
            <v>6</v>
          </cell>
          <cell r="G13" t="str">
            <v>Pickway County, Darby Twp</v>
          </cell>
          <cell r="H13" t="str">
            <v>OH</v>
          </cell>
          <cell r="I13" t="str">
            <v>YES</v>
          </cell>
        </row>
        <row r="14">
          <cell r="A14" t="str">
            <v>W. Lorain Pt 2</v>
          </cell>
          <cell r="B14" t="str">
            <v>FirstEnergy</v>
          </cell>
          <cell r="C14">
            <v>425</v>
          </cell>
          <cell r="D14" t="str">
            <v>5-85 MW gas CT's</v>
          </cell>
          <cell r="E14">
            <v>2001</v>
          </cell>
          <cell r="F14">
            <v>6</v>
          </cell>
          <cell r="G14" t="str">
            <v>W. Lorain Plant</v>
          </cell>
          <cell r="H14" t="str">
            <v>OH</v>
          </cell>
          <cell r="I14" t="str">
            <v>YES</v>
          </cell>
        </row>
        <row r="15">
          <cell r="A15" t="str">
            <v>Darby /Adkins</v>
          </cell>
          <cell r="B15" t="str">
            <v>DPL Energy</v>
          </cell>
          <cell r="C15">
            <v>160</v>
          </cell>
          <cell r="D15" t="str">
            <v>2-80 MW CT</v>
          </cell>
          <cell r="E15">
            <v>2001</v>
          </cell>
          <cell r="F15">
            <v>7</v>
          </cell>
          <cell r="G15" t="str">
            <v>Pickway County, Darby Twp</v>
          </cell>
          <cell r="H15" t="str">
            <v>OH</v>
          </cell>
          <cell r="I15" t="str">
            <v>YES</v>
          </cell>
        </row>
        <row r="16">
          <cell r="A16" t="str">
            <v>Twelvepole Creek / Ceredo</v>
          </cell>
          <cell r="B16" t="str">
            <v>Orion Power (was Columbia Energy)</v>
          </cell>
          <cell r="C16">
            <v>514</v>
          </cell>
          <cell r="D16" t="str">
            <v>6 gas units</v>
          </cell>
          <cell r="E16">
            <v>2001</v>
          </cell>
          <cell r="F16">
            <v>7</v>
          </cell>
          <cell r="G16" t="str">
            <v>Ceredo, Wayne County</v>
          </cell>
          <cell r="H16" t="str">
            <v>WV</v>
          </cell>
          <cell r="I16" t="str">
            <v>YES</v>
          </cell>
        </row>
        <row r="17">
          <cell r="A17" t="str">
            <v>Unspecified</v>
          </cell>
          <cell r="B17" t="str">
            <v>Wiiliamette Industries</v>
          </cell>
          <cell r="C17">
            <v>60</v>
          </cell>
          <cell r="D17" t="str">
            <v>Steam-waste wood</v>
          </cell>
          <cell r="E17">
            <v>2001</v>
          </cell>
          <cell r="F17">
            <v>7</v>
          </cell>
          <cell r="G17" t="str">
            <v>Hawesville</v>
          </cell>
          <cell r="H17" t="str">
            <v>KY</v>
          </cell>
          <cell r="I17" t="str">
            <v>YES</v>
          </cell>
        </row>
        <row r="18">
          <cell r="A18" t="str">
            <v>Napoleon Generating Facility-Phase II</v>
          </cell>
          <cell r="B18" t="str">
            <v>PG&amp;E Generating</v>
          </cell>
          <cell r="C18">
            <v>45</v>
          </cell>
          <cell r="D18" t="str">
            <v>Gas CT</v>
          </cell>
          <cell r="E18">
            <v>2001</v>
          </cell>
          <cell r="F18">
            <v>7</v>
          </cell>
          <cell r="G18" t="str">
            <v>Napoleon</v>
          </cell>
          <cell r="H18" t="str">
            <v>OH</v>
          </cell>
          <cell r="I18" t="str">
            <v>YES</v>
          </cell>
        </row>
        <row r="19">
          <cell r="A19" t="str">
            <v>Galion Generating Facility-Phase II</v>
          </cell>
          <cell r="B19" t="str">
            <v>PG&amp;E Generating</v>
          </cell>
          <cell r="C19">
            <v>45</v>
          </cell>
          <cell r="D19" t="str">
            <v>Gas CT</v>
          </cell>
          <cell r="E19">
            <v>2001</v>
          </cell>
          <cell r="F19">
            <v>7</v>
          </cell>
          <cell r="G19" t="str">
            <v>Galion</v>
          </cell>
          <cell r="H19" t="str">
            <v>OH</v>
          </cell>
          <cell r="I19" t="str">
            <v>YES</v>
          </cell>
        </row>
        <row r="20">
          <cell r="A20" t="str">
            <v>Bowling Green Genrating Facility-Phase II</v>
          </cell>
          <cell r="B20" t="str">
            <v>PG&amp;E Generating</v>
          </cell>
          <cell r="C20">
            <v>45</v>
          </cell>
          <cell r="D20" t="str">
            <v>Gas CT</v>
          </cell>
          <cell r="E20">
            <v>2001</v>
          </cell>
          <cell r="F20">
            <v>7</v>
          </cell>
          <cell r="G20" t="str">
            <v>Bowling Green</v>
          </cell>
          <cell r="H20" t="str">
            <v>OH</v>
          </cell>
          <cell r="I20" t="str">
            <v>YES</v>
          </cell>
        </row>
        <row r="21">
          <cell r="C21">
            <v>3409</v>
          </cell>
        </row>
        <row r="23">
          <cell r="A23" t="str">
            <v>Backbone Mountain</v>
          </cell>
          <cell r="B23" t="str">
            <v>Backbone Mt Windpower/Atlantic Renewable Energy</v>
          </cell>
          <cell r="C23">
            <v>70</v>
          </cell>
          <cell r="D23" t="str">
            <v>Wind</v>
          </cell>
          <cell r="E23">
            <v>2001</v>
          </cell>
          <cell r="F23" t="str">
            <v>F</v>
          </cell>
          <cell r="G23" t="str">
            <v>Tucker County</v>
          </cell>
          <cell r="H23" t="str">
            <v>WV</v>
          </cell>
          <cell r="I23" t="str">
            <v>YES</v>
          </cell>
        </row>
        <row r="24">
          <cell r="A24" t="str">
            <v>Unspecified-gas</v>
          </cell>
          <cell r="B24" t="str">
            <v>Mega-Energy Inc</v>
          </cell>
          <cell r="C24">
            <v>11</v>
          </cell>
          <cell r="D24" t="str">
            <v>Gas</v>
          </cell>
          <cell r="E24">
            <v>2001</v>
          </cell>
          <cell r="F24" t="str">
            <v>F</v>
          </cell>
          <cell r="G24" t="str">
            <v>Preston County</v>
          </cell>
          <cell r="H24" t="str">
            <v>WV</v>
          </cell>
          <cell r="I24" t="str">
            <v>YES</v>
          </cell>
        </row>
        <row r="25">
          <cell r="A25" t="str">
            <v>Whiting Clean Energy</v>
          </cell>
          <cell r="B25" t="str">
            <v>Primary Energy/BP Amoco</v>
          </cell>
          <cell r="C25">
            <v>525</v>
          </cell>
          <cell r="D25" t="str">
            <v>Gas Cogen</v>
          </cell>
          <cell r="E25">
            <v>2001</v>
          </cell>
          <cell r="F25">
            <v>11</v>
          </cell>
          <cell r="G25" t="str">
            <v>Whiting in Lake County (Amoco Refinery)</v>
          </cell>
          <cell r="H25" t="str">
            <v>IN</v>
          </cell>
          <cell r="I25" t="str">
            <v>YES</v>
          </cell>
        </row>
        <row r="26">
          <cell r="A26" t="str">
            <v>Unspecified</v>
          </cell>
          <cell r="B26" t="str">
            <v>DPL Inc</v>
          </cell>
          <cell r="C26">
            <v>400</v>
          </cell>
          <cell r="D26" t="str">
            <v>8-50 MW gas CTs</v>
          </cell>
          <cell r="E26">
            <v>2001</v>
          </cell>
          <cell r="F26">
            <v>12</v>
          </cell>
          <cell r="G26" t="str">
            <v>Breckenridge County</v>
          </cell>
          <cell r="H26" t="str">
            <v>KY</v>
          </cell>
          <cell r="I26" t="str">
            <v>YES</v>
          </cell>
        </row>
        <row r="27">
          <cell r="C27">
            <v>1006</v>
          </cell>
        </row>
        <row r="29">
          <cell r="A29" t="str">
            <v>Waterford Energy Facility</v>
          </cell>
          <cell r="B29" t="str">
            <v>PSEG Global</v>
          </cell>
          <cell r="C29">
            <v>500</v>
          </cell>
          <cell r="D29" t="str">
            <v>Phase 1 Gas CT</v>
          </cell>
          <cell r="E29">
            <v>2002</v>
          </cell>
          <cell r="F29">
            <v>5</v>
          </cell>
          <cell r="G29" t="str">
            <v>Waterford Twp, Washington Co, near Marietta</v>
          </cell>
          <cell r="H29" t="str">
            <v>OH</v>
          </cell>
        </row>
        <row r="30">
          <cell r="A30" t="str">
            <v>Brunot Island</v>
          </cell>
          <cell r="B30" t="str">
            <v>Orion</v>
          </cell>
          <cell r="C30">
            <v>145</v>
          </cell>
          <cell r="D30" t="str">
            <v>Gas</v>
          </cell>
          <cell r="E30">
            <v>2002</v>
          </cell>
          <cell r="F30">
            <v>5</v>
          </cell>
          <cell r="G30" t="str">
            <v>Brunot Is plant near Pittsburgh</v>
          </cell>
          <cell r="H30" t="str">
            <v>PA</v>
          </cell>
          <cell r="I30" t="str">
            <v>YES</v>
          </cell>
        </row>
        <row r="31">
          <cell r="A31" t="str">
            <v>St Josephs County - Acadia Bay</v>
          </cell>
          <cell r="B31" t="str">
            <v>Allegheny Energy Supply</v>
          </cell>
          <cell r="C31">
            <v>88</v>
          </cell>
          <cell r="D31" t="str">
            <v>2-44 MW gs CT</v>
          </cell>
          <cell r="E31">
            <v>2002</v>
          </cell>
          <cell r="F31">
            <v>6</v>
          </cell>
          <cell r="G31" t="str">
            <v>St Joseph County, 10-miles west of South Bend</v>
          </cell>
          <cell r="H31" t="str">
            <v>IN</v>
          </cell>
          <cell r="I31" t="str">
            <v>YES</v>
          </cell>
        </row>
        <row r="32">
          <cell r="A32" t="str">
            <v>Vigo Generating Station</v>
          </cell>
          <cell r="B32" t="str">
            <v>Duke Energy</v>
          </cell>
          <cell r="C32">
            <v>620</v>
          </cell>
          <cell r="D32" t="str">
            <v xml:space="preserve">GCC 2-310 MW </v>
          </cell>
          <cell r="E32">
            <v>2002</v>
          </cell>
          <cell r="F32">
            <v>6</v>
          </cell>
          <cell r="G32" t="str">
            <v>Vigo County</v>
          </cell>
          <cell r="H32" t="str">
            <v>IN</v>
          </cell>
        </row>
        <row r="33">
          <cell r="A33" t="str">
            <v>Sugar Creek Energy</v>
          </cell>
          <cell r="B33" t="str">
            <v>Mirant</v>
          </cell>
          <cell r="C33">
            <v>300</v>
          </cell>
          <cell r="D33" t="str">
            <v>2-Gas CTs</v>
          </cell>
          <cell r="E33">
            <v>2002</v>
          </cell>
          <cell r="F33">
            <v>6</v>
          </cell>
          <cell r="G33" t="str">
            <v>W Terre Haute, Vigo County</v>
          </cell>
          <cell r="H33" t="str">
            <v>IN</v>
          </cell>
        </row>
        <row r="34">
          <cell r="A34" t="str">
            <v>Unspecified</v>
          </cell>
          <cell r="B34" t="str">
            <v>Cinergy</v>
          </cell>
          <cell r="C34">
            <v>80</v>
          </cell>
          <cell r="D34" t="str">
            <v>gas CT</v>
          </cell>
          <cell r="E34">
            <v>2002</v>
          </cell>
          <cell r="F34">
            <v>6</v>
          </cell>
          <cell r="G34" t="str">
            <v>Erlanger</v>
          </cell>
          <cell r="H34" t="str">
            <v>KY</v>
          </cell>
        </row>
        <row r="35">
          <cell r="A35" t="str">
            <v>Foothills</v>
          </cell>
          <cell r="B35" t="str">
            <v>Dynegy</v>
          </cell>
          <cell r="C35">
            <v>330</v>
          </cell>
          <cell r="D35" t="str">
            <v>Gas CT</v>
          </cell>
          <cell r="E35">
            <v>2002</v>
          </cell>
          <cell r="F35">
            <v>6</v>
          </cell>
          <cell r="G35" t="str">
            <v>Lawrence County, near Big Sandy</v>
          </cell>
          <cell r="H35" t="str">
            <v>KY</v>
          </cell>
        </row>
        <row r="36">
          <cell r="A36" t="str">
            <v>Unspecified</v>
          </cell>
          <cell r="B36" t="str">
            <v>Duke Energy North America</v>
          </cell>
          <cell r="C36">
            <v>640</v>
          </cell>
          <cell r="D36" t="str">
            <v>gas peaking</v>
          </cell>
          <cell r="E36">
            <v>2002</v>
          </cell>
          <cell r="F36">
            <v>6</v>
          </cell>
          <cell r="G36" t="str">
            <v>Near Baroda, Berrien County</v>
          </cell>
          <cell r="H36" t="str">
            <v>MI</v>
          </cell>
        </row>
        <row r="37">
          <cell r="A37" t="str">
            <v>Willow Run / Sumpter</v>
          </cell>
          <cell r="B37" t="str">
            <v>FE</v>
          </cell>
          <cell r="C37">
            <v>340</v>
          </cell>
          <cell r="D37" t="str">
            <v>Gas CT</v>
          </cell>
          <cell r="E37">
            <v>2002</v>
          </cell>
          <cell r="F37">
            <v>6</v>
          </cell>
          <cell r="G37" t="str">
            <v>Sumpter Twnsp</v>
          </cell>
          <cell r="H37" t="str">
            <v>MI</v>
          </cell>
        </row>
        <row r="38">
          <cell r="A38" t="str">
            <v>Unspecified</v>
          </cell>
          <cell r="B38" t="str">
            <v>International energy partners</v>
          </cell>
          <cell r="C38">
            <v>300</v>
          </cell>
          <cell r="D38" t="str">
            <v>Gas CT</v>
          </cell>
          <cell r="E38">
            <v>2002</v>
          </cell>
          <cell r="F38">
            <v>6</v>
          </cell>
          <cell r="G38" t="str">
            <v>Dowagiac</v>
          </cell>
          <cell r="H38" t="str">
            <v>MI</v>
          </cell>
        </row>
        <row r="39">
          <cell r="A39" t="str">
            <v>Unspecified</v>
          </cell>
          <cell r="B39" t="str">
            <v>Kinder Morgan Power</v>
          </cell>
          <cell r="C39">
            <v>550</v>
          </cell>
          <cell r="D39" t="str">
            <v>gas</v>
          </cell>
          <cell r="E39">
            <v>2002</v>
          </cell>
          <cell r="F39">
            <v>6</v>
          </cell>
          <cell r="G39" t="str">
            <v>Jackson</v>
          </cell>
          <cell r="H39" t="str">
            <v>MI</v>
          </cell>
        </row>
        <row r="40">
          <cell r="A40" t="str">
            <v>Troy</v>
          </cell>
          <cell r="B40" t="str">
            <v>CNG &amp; Dominion Resources</v>
          </cell>
          <cell r="C40">
            <v>600</v>
          </cell>
          <cell r="D40" t="str">
            <v>gas CT</v>
          </cell>
          <cell r="E40">
            <v>2002</v>
          </cell>
          <cell r="F40">
            <v>6</v>
          </cell>
          <cell r="G40" t="str">
            <v>Wood County, Lemoyne Industrial Park</v>
          </cell>
          <cell r="H40" t="str">
            <v>OH</v>
          </cell>
          <cell r="I40" t="str">
            <v/>
          </cell>
        </row>
        <row r="41">
          <cell r="A41" t="str">
            <v>Tait Station-Phase 1</v>
          </cell>
          <cell r="B41" t="str">
            <v>DPL Energy</v>
          </cell>
          <cell r="C41">
            <v>160</v>
          </cell>
          <cell r="D41" t="str">
            <v>2-80 MW gas CT's</v>
          </cell>
          <cell r="E41">
            <v>2002</v>
          </cell>
          <cell r="F41">
            <v>6</v>
          </cell>
          <cell r="G41" t="str">
            <v>Montgomery County, Dayton</v>
          </cell>
          <cell r="H41" t="str">
            <v>OH</v>
          </cell>
        </row>
        <row r="42">
          <cell r="A42" t="str">
            <v>Darby /Adkins</v>
          </cell>
          <cell r="B42" t="str">
            <v>DPL Energy</v>
          </cell>
          <cell r="C42">
            <v>160</v>
          </cell>
          <cell r="D42" t="str">
            <v>2-80 MW CT</v>
          </cell>
          <cell r="E42">
            <v>2002</v>
          </cell>
          <cell r="F42">
            <v>6</v>
          </cell>
          <cell r="G42" t="str">
            <v>Pickway County, Darby Twp</v>
          </cell>
          <cell r="H42" t="str">
            <v>OH</v>
          </cell>
        </row>
        <row r="43">
          <cell r="A43" t="str">
            <v>Harrod</v>
          </cell>
          <cell r="B43" t="str">
            <v>DPLE</v>
          </cell>
          <cell r="C43">
            <v>480</v>
          </cell>
          <cell r="D43" t="str">
            <v>6-80 CT gas</v>
          </cell>
          <cell r="E43">
            <v>2002</v>
          </cell>
          <cell r="F43">
            <v>6</v>
          </cell>
          <cell r="G43" t="str">
            <v>Allen County</v>
          </cell>
          <cell r="H43" t="str">
            <v>OH</v>
          </cell>
        </row>
        <row r="44">
          <cell r="A44" t="str">
            <v>Washington Energy Project</v>
          </cell>
          <cell r="B44" t="str">
            <v>Duke Energy</v>
          </cell>
          <cell r="C44">
            <v>620</v>
          </cell>
          <cell r="D44" t="str">
            <v>Gas CC</v>
          </cell>
          <cell r="E44">
            <v>2002</v>
          </cell>
          <cell r="F44">
            <v>6</v>
          </cell>
          <cell r="G44" t="str">
            <v>Waterford Twp, Washington Co, near Marietta</v>
          </cell>
          <cell r="H44" t="str">
            <v>OH</v>
          </cell>
        </row>
        <row r="45">
          <cell r="A45" t="str">
            <v>Rolling Hills</v>
          </cell>
          <cell r="B45" t="str">
            <v>Dynegy</v>
          </cell>
          <cell r="C45">
            <v>800</v>
          </cell>
          <cell r="D45" t="str">
            <v>Gas CC</v>
          </cell>
          <cell r="E45">
            <v>2002</v>
          </cell>
          <cell r="F45">
            <v>6</v>
          </cell>
          <cell r="G45" t="str">
            <v>Near Wilkesvill, Vinton County</v>
          </cell>
          <cell r="H45" t="str">
            <v>OH</v>
          </cell>
        </row>
        <row r="46">
          <cell r="A46" t="str">
            <v>Robert P Mone</v>
          </cell>
          <cell r="B46" t="str">
            <v>National Power Coop (Buckeye Power)</v>
          </cell>
          <cell r="C46">
            <v>510</v>
          </cell>
          <cell r="D46" t="str">
            <v>3-170 MW gas/oil CT's</v>
          </cell>
          <cell r="E46">
            <v>2002</v>
          </cell>
          <cell r="F46">
            <v>6</v>
          </cell>
          <cell r="G46" t="str">
            <v>Van Wert County near Convoy</v>
          </cell>
          <cell r="H46" t="str">
            <v>OH</v>
          </cell>
          <cell r="I46" t="str">
            <v>YES</v>
          </cell>
        </row>
        <row r="47">
          <cell r="A47" t="str">
            <v>Unspecified</v>
          </cell>
          <cell r="B47" t="str">
            <v>CNG &amp; Dominion Resources</v>
          </cell>
          <cell r="C47">
            <v>300</v>
          </cell>
          <cell r="D47" t="str">
            <v>Gas CT</v>
          </cell>
          <cell r="E47">
            <v>2002</v>
          </cell>
          <cell r="F47">
            <v>7</v>
          </cell>
          <cell r="G47" t="str">
            <v>Armstrong County</v>
          </cell>
          <cell r="H47" t="str">
            <v>PA</v>
          </cell>
          <cell r="I47" t="str">
            <v/>
          </cell>
        </row>
        <row r="48">
          <cell r="A48" t="str">
            <v>Pleasants Energy</v>
          </cell>
          <cell r="B48" t="str">
            <v>CNG &amp; Dominion Resources</v>
          </cell>
          <cell r="C48">
            <v>336</v>
          </cell>
          <cell r="D48" t="str">
            <v>Gas CT</v>
          </cell>
          <cell r="E48">
            <v>2002</v>
          </cell>
          <cell r="F48">
            <v>7</v>
          </cell>
          <cell r="G48" t="str">
            <v>Pleasants County on Ohio River</v>
          </cell>
          <cell r="H48" t="str">
            <v>WV</v>
          </cell>
          <cell r="I48" t="str">
            <v/>
          </cell>
        </row>
        <row r="49">
          <cell r="A49" t="str">
            <v>Unspecified</v>
          </cell>
          <cell r="B49" t="str">
            <v>Calla Energy Partners</v>
          </cell>
          <cell r="C49">
            <v>85</v>
          </cell>
          <cell r="D49" t="str">
            <v>Waste Coal</v>
          </cell>
          <cell r="E49">
            <v>2002</v>
          </cell>
          <cell r="F49">
            <v>12</v>
          </cell>
          <cell r="G49" t="str">
            <v>Estill County near Irvine</v>
          </cell>
          <cell r="H49" t="str">
            <v>KY</v>
          </cell>
        </row>
        <row r="50">
          <cell r="A50" t="str">
            <v>Tait Station-Phase 2</v>
          </cell>
          <cell r="B50" t="str">
            <v>DPL Energy</v>
          </cell>
          <cell r="C50">
            <v>160</v>
          </cell>
          <cell r="D50" t="str">
            <v>2-80 MW gas CT's</v>
          </cell>
          <cell r="E50">
            <v>2002</v>
          </cell>
          <cell r="F50">
            <v>12</v>
          </cell>
          <cell r="G50" t="str">
            <v>Montgomery County, Dayton</v>
          </cell>
          <cell r="H50" t="str">
            <v>OH</v>
          </cell>
        </row>
        <row r="51">
          <cell r="A51" t="str">
            <v>PSEG Morristown</v>
          </cell>
          <cell r="B51" t="str">
            <v>PSEG Global</v>
          </cell>
          <cell r="C51">
            <v>340</v>
          </cell>
          <cell r="D51" t="str">
            <v>Gas-fired (2-4 units)</v>
          </cell>
          <cell r="E51">
            <v>2002</v>
          </cell>
          <cell r="F51" t="str">
            <v>S</v>
          </cell>
          <cell r="G51" t="str">
            <v>Morristown in Selby County</v>
          </cell>
          <cell r="H51" t="str">
            <v>IN</v>
          </cell>
        </row>
        <row r="52">
          <cell r="A52" t="str">
            <v>Unspecified</v>
          </cell>
          <cell r="B52" t="str">
            <v>Allegheny Energy Supply</v>
          </cell>
          <cell r="C52">
            <v>100</v>
          </cell>
          <cell r="D52" t="str">
            <v>Gas</v>
          </cell>
          <cell r="E52">
            <v>2002</v>
          </cell>
          <cell r="F52" t="str">
            <v>S</v>
          </cell>
          <cell r="G52" t="str">
            <v>Buchanan Co</v>
          </cell>
          <cell r="H52" t="str">
            <v>VA</v>
          </cell>
        </row>
        <row r="53">
          <cell r="A53" t="str">
            <v>Rennaisance Power project</v>
          </cell>
          <cell r="B53" t="str">
            <v>Dynegy</v>
          </cell>
          <cell r="C53">
            <v>680</v>
          </cell>
          <cell r="D53" t="str">
            <v>Gas CT</v>
          </cell>
          <cell r="E53">
            <v>2002</v>
          </cell>
          <cell r="G53" t="str">
            <v>Carson City, Montcalm Co</v>
          </cell>
          <cell r="H53" t="str">
            <v>MI</v>
          </cell>
        </row>
        <row r="54">
          <cell r="C54">
            <v>9224</v>
          </cell>
        </row>
        <row r="56">
          <cell r="A56" t="str">
            <v>Unspecified</v>
          </cell>
          <cell r="B56" t="str">
            <v>El Paso Merchant Energy</v>
          </cell>
          <cell r="C56">
            <v>340</v>
          </cell>
          <cell r="D56" t="str">
            <v>Gas CT</v>
          </cell>
          <cell r="E56">
            <v>2003</v>
          </cell>
          <cell r="F56">
            <v>5</v>
          </cell>
          <cell r="G56" t="str">
            <v>Washtenau ??</v>
          </cell>
          <cell r="H56" t="str">
            <v>MI</v>
          </cell>
        </row>
        <row r="57">
          <cell r="A57" t="str">
            <v>Metamora</v>
          </cell>
          <cell r="B57" t="str">
            <v>Aquila</v>
          </cell>
          <cell r="C57">
            <v>400</v>
          </cell>
          <cell r="D57" t="str">
            <v>Gas CT</v>
          </cell>
          <cell r="E57">
            <v>2003</v>
          </cell>
          <cell r="F57">
            <v>5</v>
          </cell>
          <cell r="G57" t="str">
            <v>Near Toledo</v>
          </cell>
          <cell r="H57" t="str">
            <v>OH</v>
          </cell>
        </row>
        <row r="58">
          <cell r="A58" t="str">
            <v>Unspecified</v>
          </cell>
          <cell r="B58" t="str">
            <v>Tenaska</v>
          </cell>
          <cell r="C58">
            <v>1800</v>
          </cell>
          <cell r="D58" t="str">
            <v>Gas CC 6-300 CC</v>
          </cell>
          <cell r="E58">
            <v>2003</v>
          </cell>
          <cell r="F58">
            <v>6</v>
          </cell>
          <cell r="G58" t="str">
            <v>Pike County near Petersburg</v>
          </cell>
          <cell r="H58" t="str">
            <v>IN</v>
          </cell>
        </row>
        <row r="59">
          <cell r="A59" t="str">
            <v>Zeeland Phase 2</v>
          </cell>
          <cell r="B59" t="str">
            <v>Mirant</v>
          </cell>
          <cell r="C59">
            <v>530</v>
          </cell>
          <cell r="D59" t="str">
            <v>Gas CC</v>
          </cell>
          <cell r="E59">
            <v>2003</v>
          </cell>
          <cell r="F59">
            <v>6</v>
          </cell>
          <cell r="G59" t="str">
            <v>Zeeland</v>
          </cell>
          <cell r="H59" t="str">
            <v>MI</v>
          </cell>
        </row>
        <row r="60">
          <cell r="A60" t="str">
            <v>Fremont Energy Center</v>
          </cell>
          <cell r="B60" t="str">
            <v>Calpine Corp</v>
          </cell>
          <cell r="C60">
            <v>704</v>
          </cell>
          <cell r="D60" t="str">
            <v>Gas CC</v>
          </cell>
          <cell r="E60">
            <v>2003</v>
          </cell>
          <cell r="F60">
            <v>6</v>
          </cell>
          <cell r="G60" t="str">
            <v>near Fremont, Sandusky County</v>
          </cell>
          <cell r="H60" t="str">
            <v>OH</v>
          </cell>
        </row>
        <row r="61">
          <cell r="A61" t="str">
            <v>West End</v>
          </cell>
          <cell r="B61" t="str">
            <v>Cinergy Capital &amp; Trading</v>
          </cell>
          <cell r="C61">
            <v>90</v>
          </cell>
          <cell r="D61" t="str">
            <v>2-45 MW Gas-fired peakers</v>
          </cell>
          <cell r="E61">
            <v>2003</v>
          </cell>
          <cell r="F61">
            <v>6</v>
          </cell>
          <cell r="G61" t="str">
            <v>Downtown Cincinnati</v>
          </cell>
          <cell r="H61" t="str">
            <v>OH</v>
          </cell>
        </row>
        <row r="62">
          <cell r="A62" t="str">
            <v>Dresden</v>
          </cell>
          <cell r="B62" t="str">
            <v>CNG &amp; Dominion Resources</v>
          </cell>
          <cell r="C62">
            <v>594</v>
          </cell>
          <cell r="D62" t="str">
            <v>2-172 Gas CT 1-250 Stm</v>
          </cell>
          <cell r="E62">
            <v>2003</v>
          </cell>
          <cell r="F62">
            <v>6</v>
          </cell>
          <cell r="G62" t="str">
            <v>2-miles south of Dresden in Muskinghum County</v>
          </cell>
          <cell r="H62" t="str">
            <v>OH</v>
          </cell>
          <cell r="I62" t="str">
            <v/>
          </cell>
        </row>
        <row r="63">
          <cell r="A63" t="str">
            <v>Lancaster</v>
          </cell>
          <cell r="B63" t="str">
            <v>DPL Energy</v>
          </cell>
          <cell r="C63">
            <v>200</v>
          </cell>
          <cell r="D63" t="str">
            <v>CT</v>
          </cell>
          <cell r="E63">
            <v>2003</v>
          </cell>
          <cell r="F63">
            <v>6</v>
          </cell>
          <cell r="G63" t="str">
            <v>West Lancaster</v>
          </cell>
          <cell r="H63" t="str">
            <v>OH</v>
          </cell>
        </row>
        <row r="64">
          <cell r="A64" t="str">
            <v>Hanging rock</v>
          </cell>
          <cell r="B64" t="str">
            <v>Duke Energy North America</v>
          </cell>
          <cell r="C64">
            <v>1240</v>
          </cell>
          <cell r="D64" t="str">
            <v>4 CT 2 Stm Gas CC</v>
          </cell>
          <cell r="E64">
            <v>2003</v>
          </cell>
          <cell r="F64">
            <v>6</v>
          </cell>
          <cell r="G64" t="str">
            <v>Lawrence County</v>
          </cell>
          <cell r="H64" t="str">
            <v>OH</v>
          </cell>
        </row>
        <row r="65">
          <cell r="A65" t="str">
            <v>Jackson Generating Company / Bloomfield</v>
          </cell>
          <cell r="B65" t="str">
            <v>Entergy</v>
          </cell>
          <cell r="C65">
            <v>640</v>
          </cell>
          <cell r="D65" t="str">
            <v>gas CT</v>
          </cell>
          <cell r="E65">
            <v>2003</v>
          </cell>
          <cell r="F65">
            <v>6</v>
          </cell>
          <cell r="G65" t="str">
            <v>Bloomfield Twp, Jackson Co</v>
          </cell>
          <cell r="H65" t="str">
            <v>OH</v>
          </cell>
        </row>
        <row r="66">
          <cell r="A66" t="str">
            <v>Norton CAES</v>
          </cell>
          <cell r="B66" t="str">
            <v>Norton Energy Storage</v>
          </cell>
          <cell r="C66">
            <v>300</v>
          </cell>
          <cell r="D66" t="str">
            <v>CAES</v>
          </cell>
          <cell r="E66">
            <v>2003</v>
          </cell>
          <cell r="F66">
            <v>6</v>
          </cell>
          <cell r="G66" t="str">
            <v>Summit County, near Norton</v>
          </cell>
          <cell r="H66" t="str">
            <v>OH</v>
          </cell>
        </row>
        <row r="67">
          <cell r="A67" t="str">
            <v>Waterford Energy Facility</v>
          </cell>
          <cell r="B67" t="str">
            <v>PSEG Global</v>
          </cell>
          <cell r="C67">
            <v>350</v>
          </cell>
          <cell r="D67" t="str">
            <v>Phase 2 Gas CC</v>
          </cell>
          <cell r="E67">
            <v>2003</v>
          </cell>
          <cell r="F67">
            <v>6</v>
          </cell>
          <cell r="G67" t="str">
            <v>Waterford Twp, Washington Co, near Marietta</v>
          </cell>
          <cell r="H67" t="str">
            <v>OH</v>
          </cell>
        </row>
        <row r="68">
          <cell r="A68" t="str">
            <v>Grant Power</v>
          </cell>
          <cell r="B68" t="str">
            <v>Grant Power LLC (Cogentrix)</v>
          </cell>
          <cell r="C68">
            <v>1080</v>
          </cell>
          <cell r="D68" t="str">
            <v>Nat gas</v>
          </cell>
          <cell r="E68">
            <v>2003</v>
          </cell>
          <cell r="F68">
            <v>6</v>
          </cell>
          <cell r="G68" t="str">
            <v>Pleasants County</v>
          </cell>
          <cell r="H68" t="str">
            <v>WV</v>
          </cell>
        </row>
        <row r="69">
          <cell r="A69" t="str">
            <v>Panda Culloden L.P.</v>
          </cell>
          <cell r="B69" t="str">
            <v>Panda Energy</v>
          </cell>
          <cell r="C69">
            <v>1100</v>
          </cell>
          <cell r="D69" t="str">
            <v>gas CC</v>
          </cell>
          <cell r="E69">
            <v>2003</v>
          </cell>
          <cell r="F69">
            <v>6</v>
          </cell>
          <cell r="G69" t="str">
            <v>Cabell County</v>
          </cell>
          <cell r="H69" t="str">
            <v>WV</v>
          </cell>
        </row>
        <row r="70">
          <cell r="A70" t="str">
            <v>Bedford</v>
          </cell>
          <cell r="B70" t="str">
            <v>Cogentrix</v>
          </cell>
          <cell r="C70">
            <v>800</v>
          </cell>
          <cell r="D70" t="str">
            <v>Gas CC - 3CT 3STM</v>
          </cell>
          <cell r="E70">
            <v>2003</v>
          </cell>
          <cell r="F70">
            <v>7</v>
          </cell>
          <cell r="G70" t="str">
            <v>Lawrence County near Bedford</v>
          </cell>
          <cell r="H70" t="str">
            <v>IN</v>
          </cell>
        </row>
        <row r="71">
          <cell r="A71" t="str">
            <v>Lawrenceburg</v>
          </cell>
          <cell r="B71" t="str">
            <v>PSEG Global</v>
          </cell>
          <cell r="C71">
            <v>1150</v>
          </cell>
          <cell r="D71" t="str">
            <v>Gas-fired base load</v>
          </cell>
          <cell r="E71">
            <v>2003</v>
          </cell>
          <cell r="F71">
            <v>7</v>
          </cell>
          <cell r="G71" t="str">
            <v>On the Ohio River at Lawrenceburg in Dearborn Co</v>
          </cell>
          <cell r="H71" t="str">
            <v>IN</v>
          </cell>
        </row>
        <row r="72">
          <cell r="A72" t="str">
            <v>Unspecified</v>
          </cell>
          <cell r="B72" t="str">
            <v>CME North American Energy</v>
          </cell>
          <cell r="C72">
            <v>1600</v>
          </cell>
          <cell r="D72" t="str">
            <v>Nat Gas</v>
          </cell>
          <cell r="E72">
            <v>2003</v>
          </cell>
          <cell r="F72">
            <v>7</v>
          </cell>
          <cell r="G72" t="str">
            <v>Benton Harbor</v>
          </cell>
          <cell r="H72" t="str">
            <v>MI</v>
          </cell>
        </row>
        <row r="73">
          <cell r="A73" t="str">
            <v>Norton CAES</v>
          </cell>
          <cell r="B73" t="str">
            <v>Norton Energy Storage</v>
          </cell>
          <cell r="C73">
            <v>300</v>
          </cell>
          <cell r="D73" t="str">
            <v>CAES</v>
          </cell>
          <cell r="E73">
            <v>2003</v>
          </cell>
          <cell r="F73">
            <v>12</v>
          </cell>
          <cell r="G73" t="str">
            <v>Summit County, near Norton</v>
          </cell>
          <cell r="H73" t="str">
            <v>OH</v>
          </cell>
        </row>
        <row r="74">
          <cell r="A74" t="str">
            <v>Unspecified</v>
          </cell>
          <cell r="B74" t="str">
            <v>Marshall Power LLC (Cogentrix)</v>
          </cell>
          <cell r="C74">
            <v>1600</v>
          </cell>
          <cell r="D74" t="str">
            <v>Nat Gas, 6 GCC power blocks</v>
          </cell>
          <cell r="E74">
            <v>2003</v>
          </cell>
          <cell r="F74" t="str">
            <v>S</v>
          </cell>
          <cell r="G74" t="str">
            <v>near Grayville or Cameron in Marshall County</v>
          </cell>
          <cell r="H74" t="str">
            <v>WV</v>
          </cell>
        </row>
        <row r="75">
          <cell r="A75" t="str">
            <v>Unspecified</v>
          </cell>
          <cell r="B75" t="str">
            <v>Decker Energy International</v>
          </cell>
          <cell r="C75">
            <v>500</v>
          </cell>
          <cell r="D75" t="str">
            <v>Gas CT or CC</v>
          </cell>
          <cell r="E75">
            <v>2003</v>
          </cell>
          <cell r="G75" t="str">
            <v>St Clair County</v>
          </cell>
          <cell r="H75" t="str">
            <v>MI</v>
          </cell>
        </row>
        <row r="76">
          <cell r="A76" t="str">
            <v>Niles Industrial park</v>
          </cell>
          <cell r="B76" t="str">
            <v>Indeck Energy</v>
          </cell>
          <cell r="C76">
            <v>1100</v>
          </cell>
          <cell r="D76" t="str">
            <v>GCC</v>
          </cell>
          <cell r="E76">
            <v>2003</v>
          </cell>
          <cell r="G76" t="str">
            <v>near Nile Industrial Park</v>
          </cell>
          <cell r="H76" t="str">
            <v>MI</v>
          </cell>
        </row>
        <row r="77">
          <cell r="A77" t="str">
            <v>Unspecified</v>
          </cell>
          <cell r="B77" t="str">
            <v>Nordic Power, Tenaska</v>
          </cell>
          <cell r="C77">
            <v>480</v>
          </cell>
          <cell r="D77" t="str">
            <v>gas</v>
          </cell>
          <cell r="E77">
            <v>2003</v>
          </cell>
          <cell r="G77" t="str">
            <v>Wyandotte</v>
          </cell>
          <cell r="H77" t="str">
            <v>MI</v>
          </cell>
          <cell r="I77" t="str">
            <v/>
          </cell>
        </row>
        <row r="78">
          <cell r="A78" t="str">
            <v>Springdale</v>
          </cell>
          <cell r="B78" t="str">
            <v>Allegheny Energy</v>
          </cell>
          <cell r="C78">
            <v>540</v>
          </cell>
          <cell r="D78" t="str">
            <v>Gas CC</v>
          </cell>
          <cell r="E78">
            <v>2003</v>
          </cell>
          <cell r="G78" t="str">
            <v>Springdale</v>
          </cell>
          <cell r="H78" t="str">
            <v>PA</v>
          </cell>
          <cell r="I78" t="str">
            <v>YES</v>
          </cell>
        </row>
        <row r="79">
          <cell r="A79" t="str">
            <v>Unspecified</v>
          </cell>
          <cell r="B79" t="str">
            <v>Cogentirx</v>
          </cell>
          <cell r="C79">
            <v>1350</v>
          </cell>
          <cell r="D79" t="str">
            <v>gas</v>
          </cell>
          <cell r="E79">
            <v>2003</v>
          </cell>
          <cell r="G79" t="str">
            <v>Henry County</v>
          </cell>
          <cell r="H79" t="str">
            <v>VA</v>
          </cell>
        </row>
        <row r="80">
          <cell r="C80">
            <v>18788</v>
          </cell>
        </row>
        <row r="82">
          <cell r="A82" t="str">
            <v>Kentucky Pioneer Energy</v>
          </cell>
          <cell r="B82" t="str">
            <v>Global Energy</v>
          </cell>
          <cell r="C82">
            <v>540</v>
          </cell>
          <cell r="D82" t="str">
            <v>coal waste to gas (IGCC)</v>
          </cell>
          <cell r="E82">
            <v>2004</v>
          </cell>
          <cell r="F82">
            <v>4</v>
          </cell>
          <cell r="G82" t="str">
            <v>Clark County at JK Smith plant</v>
          </cell>
          <cell r="H82" t="str">
            <v>KY</v>
          </cell>
          <cell r="I82" t="str">
            <v>YES</v>
          </cell>
        </row>
        <row r="83">
          <cell r="A83" t="str">
            <v>Norton CAES</v>
          </cell>
          <cell r="B83" t="str">
            <v>Norton Energy Storage</v>
          </cell>
          <cell r="C83">
            <v>300</v>
          </cell>
          <cell r="D83" t="str">
            <v>CAES</v>
          </cell>
          <cell r="E83">
            <v>2004</v>
          </cell>
          <cell r="F83">
            <v>4</v>
          </cell>
          <cell r="G83" t="str">
            <v>Summit County, near Norton</v>
          </cell>
          <cell r="H83" t="str">
            <v>OH</v>
          </cell>
        </row>
        <row r="84">
          <cell r="A84" t="str">
            <v>St Josephs County - Acadia</v>
          </cell>
          <cell r="B84" t="str">
            <v>Allegheny Energy Supply</v>
          </cell>
          <cell r="C84">
            <v>542</v>
          </cell>
          <cell r="D84" t="str">
            <v>CC portion of project</v>
          </cell>
          <cell r="E84">
            <v>2004</v>
          </cell>
          <cell r="F84">
            <v>6</v>
          </cell>
          <cell r="G84" t="str">
            <v>St Joseph County, 10-miles west of South Bend</v>
          </cell>
          <cell r="H84" t="str">
            <v>IN</v>
          </cell>
          <cell r="I84" t="str">
            <v>YES</v>
          </cell>
        </row>
        <row r="85">
          <cell r="A85" t="str">
            <v>Noblesville</v>
          </cell>
          <cell r="B85" t="str">
            <v>Cinergy</v>
          </cell>
          <cell r="C85">
            <v>300</v>
          </cell>
          <cell r="D85" t="str">
            <v>Natural Gas</v>
          </cell>
          <cell r="E85">
            <v>2004</v>
          </cell>
          <cell r="F85">
            <v>6</v>
          </cell>
          <cell r="G85" t="str">
            <v>Noblesville</v>
          </cell>
          <cell r="H85" t="str">
            <v>IN</v>
          </cell>
        </row>
        <row r="86">
          <cell r="A86" t="str">
            <v>Pike County</v>
          </cell>
          <cell r="B86" t="str">
            <v>EnviroPower</v>
          </cell>
          <cell r="C86">
            <v>540</v>
          </cell>
          <cell r="D86" t="str">
            <v>CFB Waste Coal   2 boilers 1 turbine</v>
          </cell>
          <cell r="E86">
            <v>2004</v>
          </cell>
          <cell r="F86">
            <v>6</v>
          </cell>
          <cell r="G86" t="str">
            <v>Pike County</v>
          </cell>
          <cell r="H86" t="str">
            <v>IN</v>
          </cell>
        </row>
        <row r="87">
          <cell r="A87" t="str">
            <v>Sullivan County</v>
          </cell>
          <cell r="B87" t="str">
            <v>EnviroPower</v>
          </cell>
          <cell r="C87">
            <v>550</v>
          </cell>
          <cell r="D87" t="str">
            <v>CFB Waste Coal   2 boilers 1 turbine</v>
          </cell>
          <cell r="E87">
            <v>2004</v>
          </cell>
          <cell r="F87">
            <v>6</v>
          </cell>
          <cell r="G87" t="str">
            <v>Sullivan County</v>
          </cell>
          <cell r="H87" t="str">
            <v>IN</v>
          </cell>
        </row>
        <row r="88">
          <cell r="A88" t="str">
            <v>Sugar Creek Energy</v>
          </cell>
          <cell r="B88" t="str">
            <v>Mirant</v>
          </cell>
          <cell r="C88">
            <v>233</v>
          </cell>
          <cell r="D88" t="str">
            <v>Steam  cycle (CC)</v>
          </cell>
          <cell r="E88">
            <v>2004</v>
          </cell>
          <cell r="F88">
            <v>6</v>
          </cell>
          <cell r="G88" t="str">
            <v>W Terre Haute, Vigo County</v>
          </cell>
          <cell r="H88" t="str">
            <v>IN</v>
          </cell>
        </row>
        <row r="89">
          <cell r="A89" t="str">
            <v>Lawrence Energy Center</v>
          </cell>
          <cell r="B89" t="str">
            <v>Calpine Energy</v>
          </cell>
          <cell r="C89">
            <v>1100</v>
          </cell>
          <cell r="D89" t="str">
            <v>Nat Gas</v>
          </cell>
          <cell r="E89">
            <v>2004</v>
          </cell>
          <cell r="F89">
            <v>6</v>
          </cell>
          <cell r="G89" t="str">
            <v>Lawrence County</v>
          </cell>
          <cell r="H89" t="str">
            <v>OH</v>
          </cell>
        </row>
        <row r="90">
          <cell r="A90" t="str">
            <v>Jackson Cnty eletric Gen Station</v>
          </cell>
          <cell r="B90" t="str">
            <v>Cogentrix</v>
          </cell>
          <cell r="C90">
            <v>1070</v>
          </cell>
          <cell r="D90" t="str">
            <v>GCC</v>
          </cell>
          <cell r="E90">
            <v>2004</v>
          </cell>
          <cell r="F90">
            <v>6</v>
          </cell>
          <cell r="G90" t="str">
            <v>Franklin Twp, Jackson County</v>
          </cell>
          <cell r="H90" t="str">
            <v>OH</v>
          </cell>
        </row>
        <row r="91">
          <cell r="A91" t="str">
            <v>Columbiana Cnty Energy Center</v>
          </cell>
          <cell r="B91" t="str">
            <v>Cogentrix</v>
          </cell>
          <cell r="C91">
            <v>1200</v>
          </cell>
          <cell r="D91" t="str">
            <v>4 CT and 2 Stm - Gas CC</v>
          </cell>
          <cell r="E91">
            <v>2004</v>
          </cell>
          <cell r="F91">
            <v>6</v>
          </cell>
          <cell r="G91" t="str">
            <v>Center Twp, Columbiana County</v>
          </cell>
          <cell r="H91" t="str">
            <v>OH</v>
          </cell>
        </row>
        <row r="92">
          <cell r="A92" t="str">
            <v>Arcadia Energy Project / Fostoria</v>
          </cell>
          <cell r="B92" t="str">
            <v>PSEG Power LLC (Arcadia Energy)</v>
          </cell>
          <cell r="C92">
            <v>1200</v>
          </cell>
          <cell r="D92" t="str">
            <v>Gas CC</v>
          </cell>
          <cell r="E92">
            <v>2004</v>
          </cell>
          <cell r="F92">
            <v>6</v>
          </cell>
          <cell r="G92" t="str">
            <v>Hancock County</v>
          </cell>
          <cell r="H92" t="str">
            <v>OH</v>
          </cell>
        </row>
        <row r="93">
          <cell r="A93" t="str">
            <v>Norton CAES</v>
          </cell>
          <cell r="B93" t="str">
            <v>Norton Energy Storage</v>
          </cell>
          <cell r="C93">
            <v>300</v>
          </cell>
          <cell r="D93" t="str">
            <v>CAES</v>
          </cell>
          <cell r="E93">
            <v>2004</v>
          </cell>
          <cell r="F93">
            <v>8</v>
          </cell>
          <cell r="G93" t="str">
            <v>Summit County, near Norton</v>
          </cell>
          <cell r="H93" t="str">
            <v>OH</v>
          </cell>
        </row>
        <row r="94">
          <cell r="A94" t="str">
            <v>Unspecified</v>
          </cell>
          <cell r="B94" t="str">
            <v>Panda Energy</v>
          </cell>
          <cell r="C94">
            <v>1000</v>
          </cell>
          <cell r="D94" t="str">
            <v>gas</v>
          </cell>
          <cell r="E94">
            <v>2004</v>
          </cell>
          <cell r="F94">
            <v>9</v>
          </cell>
          <cell r="G94" t="str">
            <v>Tallmadge</v>
          </cell>
          <cell r="H94" t="str">
            <v>MI</v>
          </cell>
        </row>
        <row r="95">
          <cell r="A95" t="str">
            <v>Perry</v>
          </cell>
          <cell r="B95" t="str">
            <v>EnviroPower</v>
          </cell>
          <cell r="C95">
            <v>500</v>
          </cell>
          <cell r="D95" t="str">
            <v>waste coal</v>
          </cell>
          <cell r="E95">
            <v>2004</v>
          </cell>
          <cell r="F95">
            <v>12</v>
          </cell>
          <cell r="G95" t="str">
            <v>Knott County</v>
          </cell>
          <cell r="H95" t="str">
            <v>KY</v>
          </cell>
        </row>
        <row r="96">
          <cell r="A96" t="str">
            <v>Norton CAES</v>
          </cell>
          <cell r="B96" t="str">
            <v>Norton Energy Storage</v>
          </cell>
          <cell r="C96">
            <v>300</v>
          </cell>
          <cell r="D96" t="str">
            <v>CAES</v>
          </cell>
          <cell r="E96">
            <v>2004</v>
          </cell>
          <cell r="F96">
            <v>12</v>
          </cell>
          <cell r="G96" t="str">
            <v>Summit County, near Norton</v>
          </cell>
          <cell r="H96" t="str">
            <v>OH</v>
          </cell>
        </row>
        <row r="97">
          <cell r="A97" t="str">
            <v>Bluegrass Generation</v>
          </cell>
          <cell r="B97" t="str">
            <v>Dynegy</v>
          </cell>
          <cell r="C97">
            <v>340</v>
          </cell>
          <cell r="D97" t="str">
            <v>Gas CT</v>
          </cell>
          <cell r="E97">
            <v>2004</v>
          </cell>
          <cell r="G97" t="str">
            <v>Oldham County, near Buckner</v>
          </cell>
          <cell r="H97" t="str">
            <v>KY</v>
          </cell>
        </row>
        <row r="98">
          <cell r="A98" t="str">
            <v>Berrien Energy Center</v>
          </cell>
          <cell r="B98" t="str">
            <v>CME and Calpine</v>
          </cell>
          <cell r="C98">
            <v>1030</v>
          </cell>
          <cell r="D98" t="str">
            <v xml:space="preserve">Gas CC </v>
          </cell>
          <cell r="E98">
            <v>2004</v>
          </cell>
          <cell r="G98" t="str">
            <v>Berrien</v>
          </cell>
          <cell r="H98" t="str">
            <v>MI</v>
          </cell>
        </row>
        <row r="99">
          <cell r="A99" t="str">
            <v>Unspecified</v>
          </cell>
          <cell r="B99" t="str">
            <v>ERORA Group</v>
          </cell>
          <cell r="C99">
            <v>600</v>
          </cell>
          <cell r="D99" t="str">
            <v>gas fired</v>
          </cell>
          <cell r="E99">
            <v>2004</v>
          </cell>
          <cell r="G99" t="str">
            <v>near Mount Pleasant in Gratiot County</v>
          </cell>
          <cell r="H99" t="str">
            <v>MI</v>
          </cell>
        </row>
        <row r="100">
          <cell r="A100" t="str">
            <v>Unspecified</v>
          </cell>
          <cell r="B100" t="str">
            <v>Mirant</v>
          </cell>
          <cell r="C100">
            <v>320</v>
          </cell>
          <cell r="D100" t="str">
            <v>4-80 Gas CT</v>
          </cell>
          <cell r="E100">
            <v>2004</v>
          </cell>
          <cell r="G100" t="str">
            <v>Danville</v>
          </cell>
          <cell r="H100" t="str">
            <v>VA</v>
          </cell>
        </row>
        <row r="101">
          <cell r="C101">
            <v>11965</v>
          </cell>
        </row>
        <row r="103">
          <cell r="A103" t="str">
            <v>Norton CAES</v>
          </cell>
          <cell r="B103" t="str">
            <v>Norton Energy Storage</v>
          </cell>
          <cell r="C103">
            <v>300</v>
          </cell>
          <cell r="D103" t="str">
            <v>CAES</v>
          </cell>
          <cell r="E103">
            <v>2005</v>
          </cell>
          <cell r="F103">
            <v>4</v>
          </cell>
          <cell r="G103" t="str">
            <v>Summit County, near Norton</v>
          </cell>
          <cell r="H103" t="str">
            <v>OH</v>
          </cell>
        </row>
        <row r="104">
          <cell r="A104" t="str">
            <v>Smithland Hydro</v>
          </cell>
          <cell r="B104" t="str">
            <v>Smithland Hydro Partners</v>
          </cell>
          <cell r="C104">
            <v>83</v>
          </cell>
          <cell r="D104" t="str">
            <v>Hydro</v>
          </cell>
          <cell r="E104">
            <v>2005</v>
          </cell>
          <cell r="F104">
            <v>6</v>
          </cell>
          <cell r="G104" t="str">
            <v>Western Kentucy on Ohio River</v>
          </cell>
          <cell r="H104" t="str">
            <v>KY</v>
          </cell>
        </row>
        <row r="105">
          <cell r="A105" t="str">
            <v>Lima</v>
          </cell>
          <cell r="B105" t="str">
            <v>Global Energy</v>
          </cell>
          <cell r="C105">
            <v>580</v>
          </cell>
          <cell r="D105" t="str">
            <v>Coal - synthetic gas CC</v>
          </cell>
          <cell r="E105">
            <v>2005</v>
          </cell>
          <cell r="F105">
            <v>6</v>
          </cell>
          <cell r="G105" t="str">
            <v>Former Lima Locomotive Works</v>
          </cell>
          <cell r="H105" t="str">
            <v>OH</v>
          </cell>
        </row>
        <row r="106">
          <cell r="A106" t="str">
            <v>Norton CAES</v>
          </cell>
          <cell r="B106" t="str">
            <v>Norton Energy Storage</v>
          </cell>
          <cell r="C106">
            <v>300</v>
          </cell>
          <cell r="D106" t="str">
            <v>CAES</v>
          </cell>
          <cell r="E106">
            <v>2005</v>
          </cell>
          <cell r="F106">
            <v>8</v>
          </cell>
          <cell r="G106" t="str">
            <v>Summit County, near Norton</v>
          </cell>
          <cell r="H106" t="str">
            <v>OH</v>
          </cell>
        </row>
        <row r="107">
          <cell r="A107" t="str">
            <v>Cannelton Hydroelectric Project</v>
          </cell>
          <cell r="B107" t="str">
            <v>Cannelton Hydroelectric Partners</v>
          </cell>
          <cell r="C107">
            <v>80</v>
          </cell>
          <cell r="D107" t="str">
            <v>Hydro</v>
          </cell>
          <cell r="E107">
            <v>2005</v>
          </cell>
          <cell r="F107">
            <v>12</v>
          </cell>
          <cell r="G107" t="str">
            <v>Western Kentucy on Ohio River</v>
          </cell>
          <cell r="H107" t="str">
            <v>KY</v>
          </cell>
        </row>
        <row r="108">
          <cell r="A108" t="str">
            <v>Kentucky Project / Thoroughbred Energy Campus</v>
          </cell>
          <cell r="B108" t="str">
            <v>Peabody Group</v>
          </cell>
          <cell r="C108">
            <v>1500</v>
          </cell>
          <cell r="D108" t="str">
            <v>coal</v>
          </cell>
          <cell r="E108">
            <v>2005</v>
          </cell>
          <cell r="F108">
            <v>12</v>
          </cell>
          <cell r="G108" t="str">
            <v>near Central City in Muhlenberg County</v>
          </cell>
          <cell r="H108" t="str">
            <v>KY</v>
          </cell>
        </row>
        <row r="109">
          <cell r="A109" t="str">
            <v>Norton CAES</v>
          </cell>
          <cell r="B109" t="str">
            <v>Norton Energy Storage</v>
          </cell>
          <cell r="C109">
            <v>300</v>
          </cell>
          <cell r="D109" t="str">
            <v>CAES</v>
          </cell>
          <cell r="E109">
            <v>2005</v>
          </cell>
          <cell r="F109">
            <v>12</v>
          </cell>
          <cell r="G109" t="str">
            <v>Summit County, near Norton</v>
          </cell>
          <cell r="H109" t="str">
            <v>OH</v>
          </cell>
        </row>
        <row r="110">
          <cell r="C110">
            <v>3143</v>
          </cell>
        </row>
        <row r="112">
          <cell r="A112" t="str">
            <v>Norton CAES</v>
          </cell>
          <cell r="B112" t="str">
            <v>Norton Energy Storage</v>
          </cell>
          <cell r="C112">
            <v>300</v>
          </cell>
          <cell r="D112" t="str">
            <v>CAES</v>
          </cell>
          <cell r="E112">
            <v>2006</v>
          </cell>
          <cell r="F112">
            <v>6</v>
          </cell>
          <cell r="G112" t="str">
            <v>Summit County, near Norton</v>
          </cell>
          <cell r="H112" t="str">
            <v>OH</v>
          </cell>
        </row>
        <row r="113">
          <cell r="C113">
            <v>300</v>
          </cell>
        </row>
        <row r="115">
          <cell r="A115" t="str">
            <v>Covert</v>
          </cell>
          <cell r="B115" t="str">
            <v>US Generating Co</v>
          </cell>
          <cell r="C115">
            <v>1000</v>
          </cell>
          <cell r="D115" t="str">
            <v>gas</v>
          </cell>
          <cell r="E115" t="str">
            <v>Unknown</v>
          </cell>
          <cell r="G115" t="str">
            <v>Covert (near Palisades)</v>
          </cell>
          <cell r="H115" t="str">
            <v>MI</v>
          </cell>
          <cell r="I115" t="str">
            <v/>
          </cell>
        </row>
        <row r="116">
          <cell r="A116" t="str">
            <v>Cerestar</v>
          </cell>
          <cell r="B116" t="str">
            <v>Calpine (SkyGen Energy)</v>
          </cell>
          <cell r="C116">
            <v>540</v>
          </cell>
          <cell r="D116" t="str">
            <v>Gas CC/Cogen 2-270MW</v>
          </cell>
          <cell r="E116" t="str">
            <v>Unknown</v>
          </cell>
          <cell r="G116" t="str">
            <v>Hammond</v>
          </cell>
          <cell r="H116" t="str">
            <v>IN</v>
          </cell>
        </row>
        <row r="117">
          <cell r="A117" t="str">
            <v>Cincap VII Project - CADIZ</v>
          </cell>
          <cell r="B117" t="str">
            <v>Cinergy</v>
          </cell>
          <cell r="C117">
            <v>132</v>
          </cell>
          <cell r="D117" t="str">
            <v>3-44 MW Gas peaking</v>
          </cell>
          <cell r="E117" t="str">
            <v>Unknown</v>
          </cell>
          <cell r="G117" t="str">
            <v>Henry County, near Cadiz</v>
          </cell>
          <cell r="H117" t="str">
            <v>IN</v>
          </cell>
        </row>
        <row r="118">
          <cell r="A118" t="str">
            <v>Vigo</v>
          </cell>
          <cell r="B118" t="str">
            <v>Cinergy Capital &amp; Trading</v>
          </cell>
          <cell r="C118">
            <v>262</v>
          </cell>
          <cell r="D118" t="str">
            <v>Gas</v>
          </cell>
          <cell r="E118" t="str">
            <v>Unknown</v>
          </cell>
          <cell r="G118" t="str">
            <v>Vigo County</v>
          </cell>
          <cell r="H118" t="str">
            <v>IN</v>
          </cell>
        </row>
        <row r="119">
          <cell r="A119" t="str">
            <v>Unspecified</v>
          </cell>
          <cell r="B119" t="str">
            <v>DPL Inc</v>
          </cell>
          <cell r="C119">
            <v>400</v>
          </cell>
          <cell r="D119" t="str">
            <v>Gas CT</v>
          </cell>
          <cell r="E119" t="str">
            <v>Unknown</v>
          </cell>
          <cell r="G119" t="str">
            <v>Fowlerton, Grant County</v>
          </cell>
          <cell r="H119" t="str">
            <v>IN</v>
          </cell>
        </row>
        <row r="120">
          <cell r="A120" t="str">
            <v>Knox Generating Station</v>
          </cell>
          <cell r="B120" t="str">
            <v>Duke Energy</v>
          </cell>
          <cell r="C120">
            <v>640</v>
          </cell>
          <cell r="D120" t="str">
            <v>GAS 8-80 MW CT</v>
          </cell>
          <cell r="E120" t="str">
            <v>Unknown</v>
          </cell>
          <cell r="G120" t="str">
            <v>Wheatland, Knox County</v>
          </cell>
          <cell r="H120" t="str">
            <v>IN</v>
          </cell>
        </row>
        <row r="121">
          <cell r="A121" t="str">
            <v>Putnam Energy Center</v>
          </cell>
          <cell r="B121" t="str">
            <v>Putnam Energy Center</v>
          </cell>
          <cell r="C121">
            <v>500</v>
          </cell>
          <cell r="D121" t="str">
            <v>Gas-fired peaking (10 units)</v>
          </cell>
          <cell r="E121" t="str">
            <v>Unknown</v>
          </cell>
          <cell r="G121" t="str">
            <v>Cloverdale, Putnam County</v>
          </cell>
          <cell r="H121" t="str">
            <v>IN</v>
          </cell>
        </row>
        <row r="122">
          <cell r="A122" t="str">
            <v>GE Plastics</v>
          </cell>
          <cell r="B122" t="str">
            <v>SkyGen Energy (Calpine)</v>
          </cell>
          <cell r="C122">
            <v>800</v>
          </cell>
          <cell r="D122" t="str">
            <v>Gas CC-Cogen     2-3 units</v>
          </cell>
          <cell r="E122" t="str">
            <v>Unknown</v>
          </cell>
          <cell r="G122" t="str">
            <v>Mount Vernon, Posey County</v>
          </cell>
          <cell r="H122" t="str">
            <v>IN</v>
          </cell>
        </row>
        <row r="123">
          <cell r="A123" t="str">
            <v>Metcalfe LLC</v>
          </cell>
          <cell r="B123" t="str">
            <v>Duke Energy</v>
          </cell>
          <cell r="C123">
            <v>640</v>
          </cell>
          <cell r="D123" t="str">
            <v>Nat Gas Peaking</v>
          </cell>
          <cell r="E123" t="str">
            <v>Unknown</v>
          </cell>
          <cell r="G123" t="str">
            <v>Metcalf County</v>
          </cell>
          <cell r="H123" t="str">
            <v>KY</v>
          </cell>
        </row>
        <row r="124">
          <cell r="A124" t="str">
            <v>Unspecified</v>
          </cell>
          <cell r="B124" t="str">
            <v>Enviropower</v>
          </cell>
          <cell r="C124">
            <v>500</v>
          </cell>
          <cell r="D124" t="str">
            <v>Waste coal</v>
          </cell>
          <cell r="E124" t="str">
            <v>Unknown</v>
          </cell>
          <cell r="G124" t="str">
            <v>Martin County</v>
          </cell>
          <cell r="H124" t="str">
            <v>KY</v>
          </cell>
        </row>
        <row r="125">
          <cell r="A125" t="str">
            <v>Unspecified</v>
          </cell>
          <cell r="B125" t="str">
            <v>Orion Power Holdings/Columbia Energy</v>
          </cell>
          <cell r="C125">
            <v>500</v>
          </cell>
          <cell r="D125" t="str">
            <v>gas peaking</v>
          </cell>
          <cell r="E125" t="str">
            <v>Unknown</v>
          </cell>
          <cell r="G125" t="str">
            <v>Henderson County near Robards</v>
          </cell>
          <cell r="H125" t="str">
            <v>KY</v>
          </cell>
        </row>
        <row r="126">
          <cell r="A126" t="str">
            <v>Dundee</v>
          </cell>
          <cell r="B126" t="str">
            <v>CME and Dominion</v>
          </cell>
          <cell r="C126">
            <v>800</v>
          </cell>
          <cell r="D126" t="str">
            <v>Gas</v>
          </cell>
          <cell r="E126" t="str">
            <v>unknown</v>
          </cell>
          <cell r="G126" t="str">
            <v>Dundee, Monroe Cnty</v>
          </cell>
          <cell r="H126" t="str">
            <v>MI</v>
          </cell>
        </row>
        <row r="127">
          <cell r="A127" t="str">
            <v>Unspecified</v>
          </cell>
          <cell r="B127" t="str">
            <v>Duke Energy North America</v>
          </cell>
          <cell r="C127">
            <v>620</v>
          </cell>
          <cell r="D127" t="str">
            <v>Gas</v>
          </cell>
          <cell r="E127" t="str">
            <v>unknown</v>
          </cell>
          <cell r="G127" t="str">
            <v>German Twnsp, Fayette Cnty</v>
          </cell>
          <cell r="H127" t="str">
            <v>OH</v>
          </cell>
        </row>
        <row r="128">
          <cell r="A128" t="str">
            <v>Unspecified</v>
          </cell>
          <cell r="B128" t="str">
            <v>National Power Partners</v>
          </cell>
          <cell r="C128">
            <v>280</v>
          </cell>
          <cell r="D128" t="str">
            <v>waste coal</v>
          </cell>
          <cell r="E128" t="str">
            <v>Unknown</v>
          </cell>
          <cell r="G128" t="str">
            <v>Belmont County at Shadyside</v>
          </cell>
          <cell r="H128" t="str">
            <v>OH</v>
          </cell>
          <cell r="I128" t="str">
            <v/>
          </cell>
        </row>
        <row r="129">
          <cell r="A129" t="str">
            <v>Unspecified</v>
          </cell>
          <cell r="B129" t="str">
            <v>Allegheny Energy, Foster Wheeler,  Power Systems, United Refining</v>
          </cell>
          <cell r="C129">
            <v>100</v>
          </cell>
          <cell r="D129" t="str">
            <v>Waste</v>
          </cell>
          <cell r="E129" t="str">
            <v>Unknown</v>
          </cell>
          <cell r="G129" t="str">
            <v>Warren County, NW Penn</v>
          </cell>
          <cell r="H129" t="str">
            <v>PA</v>
          </cell>
          <cell r="I129" t="str">
            <v/>
          </cell>
        </row>
        <row r="130">
          <cell r="A130" t="str">
            <v>Unspecified</v>
          </cell>
          <cell r="B130" t="str">
            <v>Anker energy Corp</v>
          </cell>
          <cell r="C130">
            <v>225</v>
          </cell>
          <cell r="D130" t="str">
            <v>Unknown</v>
          </cell>
          <cell r="E130" t="str">
            <v>unknown</v>
          </cell>
          <cell r="G130" t="str">
            <v>near Buckhannan, Upshur County</v>
          </cell>
          <cell r="H130" t="str">
            <v>WV</v>
          </cell>
        </row>
        <row r="131">
          <cell r="A131" t="str">
            <v>Unspecified-wind</v>
          </cell>
          <cell r="B131" t="str">
            <v>Mega-Energy Inc</v>
          </cell>
          <cell r="C131">
            <v>10</v>
          </cell>
          <cell r="D131" t="str">
            <v>Wind</v>
          </cell>
          <cell r="E131" t="str">
            <v>Unknown</v>
          </cell>
          <cell r="G131" t="str">
            <v>Preston County</v>
          </cell>
          <cell r="H131" t="str">
            <v>WV</v>
          </cell>
        </row>
        <row r="132">
          <cell r="A132" t="str">
            <v>Unspecified</v>
          </cell>
          <cell r="B132" t="str">
            <v>Mich. Consolidated Power</v>
          </cell>
          <cell r="C132">
            <v>240</v>
          </cell>
          <cell r="D132" t="str">
            <v>coal gas</v>
          </cell>
          <cell r="E132" t="str">
            <v>unknown</v>
          </cell>
          <cell r="G132" t="str">
            <v>Mingo County near Williamson</v>
          </cell>
          <cell r="H132" t="str">
            <v>WV</v>
          </cell>
          <cell r="I132" t="str">
            <v/>
          </cell>
        </row>
        <row r="133">
          <cell r="C133">
            <v>8189</v>
          </cell>
        </row>
        <row r="135">
          <cell r="D135" t="str">
            <v>Cumulative</v>
          </cell>
        </row>
        <row r="136">
          <cell r="B136">
            <v>2001</v>
          </cell>
          <cell r="C136">
            <v>4415</v>
          </cell>
          <cell r="D136">
            <v>4415</v>
          </cell>
        </row>
        <row r="137">
          <cell r="B137">
            <v>2002</v>
          </cell>
          <cell r="C137">
            <v>9224</v>
          </cell>
          <cell r="D137">
            <v>13639</v>
          </cell>
        </row>
        <row r="138">
          <cell r="B138">
            <v>2003</v>
          </cell>
          <cell r="C138">
            <v>18788</v>
          </cell>
          <cell r="D138">
            <v>32427</v>
          </cell>
        </row>
        <row r="139">
          <cell r="B139">
            <v>2004</v>
          </cell>
          <cell r="C139">
            <v>11965</v>
          </cell>
          <cell r="D139">
            <v>44392</v>
          </cell>
        </row>
        <row r="140">
          <cell r="B140">
            <v>2005</v>
          </cell>
          <cell r="C140">
            <v>3143</v>
          </cell>
          <cell r="D140">
            <v>47535</v>
          </cell>
        </row>
        <row r="141">
          <cell r="B141">
            <v>2006</v>
          </cell>
          <cell r="C141">
            <v>300</v>
          </cell>
          <cell r="D141">
            <v>47835</v>
          </cell>
        </row>
        <row r="142">
          <cell r="B142" t="str">
            <v>Unknown</v>
          </cell>
          <cell r="C142">
            <v>8189</v>
          </cell>
          <cell r="D142">
            <v>56024</v>
          </cell>
        </row>
        <row r="143">
          <cell r="C143">
            <v>56024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e List by date"/>
    </sheetNames>
    <sheetDataSet>
      <sheetData sheetId="0">
        <row r="1">
          <cell r="A1" t="str">
            <v>In-service through June 2000</v>
          </cell>
        </row>
        <row r="3">
          <cell r="A3" t="str">
            <v>ECAR Merchant Plant Inventory ~ 6/12/01</v>
          </cell>
        </row>
        <row r="5">
          <cell r="A5" t="str">
            <v>Project Name(s)</v>
          </cell>
          <cell r="B5" t="str">
            <v>Developer</v>
          </cell>
          <cell r="C5" t="str">
            <v>Size MW</v>
          </cell>
          <cell r="D5" t="str">
            <v>Type</v>
          </cell>
          <cell r="E5" t="str">
            <v>In-service Year</v>
          </cell>
          <cell r="F5" t="str">
            <v>Mo</v>
          </cell>
          <cell r="G5" t="str">
            <v>Location</v>
          </cell>
          <cell r="H5" t="str">
            <v>State</v>
          </cell>
          <cell r="I5" t="str">
            <v>Reported in EIA-411</v>
          </cell>
        </row>
        <row r="6">
          <cell r="A6" t="str">
            <v>Georgetown</v>
          </cell>
          <cell r="B6" t="str">
            <v>IPL/DTE Energy Services</v>
          </cell>
          <cell r="C6">
            <v>85</v>
          </cell>
          <cell r="D6" t="str">
            <v>1-80 MW Gas CT</v>
          </cell>
          <cell r="E6">
            <v>2001</v>
          </cell>
          <cell r="F6">
            <v>4</v>
          </cell>
          <cell r="G6" t="str">
            <v>Indianapolis in Pike Twp</v>
          </cell>
          <cell r="H6" t="str">
            <v>IN</v>
          </cell>
          <cell r="I6" t="str">
            <v>YES</v>
          </cell>
        </row>
        <row r="7">
          <cell r="A7" t="str">
            <v>Dearborn Industrial Generation-Phase #2,3&amp;4</v>
          </cell>
          <cell r="B7" t="str">
            <v>CMS Energy</v>
          </cell>
          <cell r="C7">
            <v>310</v>
          </cell>
          <cell r="D7" t="str">
            <v>gas CT's, cogen</v>
          </cell>
          <cell r="E7">
            <v>2001</v>
          </cell>
          <cell r="F7">
            <v>5</v>
          </cell>
          <cell r="G7" t="str">
            <v>Rouge Steel (Wyandotte)</v>
          </cell>
          <cell r="H7" t="str">
            <v>MI</v>
          </cell>
          <cell r="I7" t="str">
            <v>YES</v>
          </cell>
        </row>
        <row r="8">
          <cell r="A8" t="str">
            <v>Wolf Hills</v>
          </cell>
          <cell r="B8" t="str">
            <v>Constellation Power</v>
          </cell>
          <cell r="C8">
            <v>250</v>
          </cell>
          <cell r="D8" t="str">
            <v>5-50 Gas CT</v>
          </cell>
          <cell r="E8">
            <v>2001</v>
          </cell>
          <cell r="F8">
            <v>5</v>
          </cell>
          <cell r="G8" t="str">
            <v>Near Bristol</v>
          </cell>
          <cell r="H8" t="str">
            <v>VA</v>
          </cell>
          <cell r="I8" t="str">
            <v>YES</v>
          </cell>
        </row>
        <row r="9">
          <cell r="A9" t="str">
            <v>Big Sandy Peaker Plant / Grangston</v>
          </cell>
          <cell r="B9" t="str">
            <v>Constellation Power</v>
          </cell>
          <cell r="C9">
            <v>300</v>
          </cell>
          <cell r="D9" t="str">
            <v>6-50 Gas CT</v>
          </cell>
          <cell r="E9">
            <v>2001</v>
          </cell>
          <cell r="F9">
            <v>5</v>
          </cell>
          <cell r="G9" t="str">
            <v>Big Sandy River, Wayne County</v>
          </cell>
          <cell r="H9" t="str">
            <v>WV</v>
          </cell>
          <cell r="I9" t="str">
            <v>YES</v>
          </cell>
        </row>
        <row r="10">
          <cell r="A10" t="str">
            <v>Montpelier Generating Station  / Kapstone</v>
          </cell>
          <cell r="B10" t="str">
            <v>DPL Inc.</v>
          </cell>
          <cell r="C10">
            <v>200</v>
          </cell>
          <cell r="D10" t="str">
            <v>Gas CT</v>
          </cell>
          <cell r="E10">
            <v>2001</v>
          </cell>
          <cell r="F10">
            <v>6</v>
          </cell>
          <cell r="G10" t="str">
            <v>Wells County near Bluffton and Montpellier</v>
          </cell>
          <cell r="H10" t="str">
            <v>IN</v>
          </cell>
          <cell r="I10" t="str">
            <v>YES</v>
          </cell>
        </row>
        <row r="11">
          <cell r="A11" t="str">
            <v>Riverside Generation - Zelda</v>
          </cell>
          <cell r="B11" t="str">
            <v>Dynegy</v>
          </cell>
          <cell r="C11">
            <v>510</v>
          </cell>
          <cell r="D11" t="str">
            <v>3 gas CTs</v>
          </cell>
          <cell r="E11">
            <v>2001</v>
          </cell>
          <cell r="F11">
            <v>6</v>
          </cell>
          <cell r="G11" t="str">
            <v>Lawrence County, near Big Sandy</v>
          </cell>
          <cell r="H11" t="str">
            <v>KY</v>
          </cell>
          <cell r="I11" t="str">
            <v>YES</v>
          </cell>
        </row>
        <row r="12">
          <cell r="A12" t="str">
            <v>Zeeland Phase 1</v>
          </cell>
          <cell r="B12" t="str">
            <v>Mirant</v>
          </cell>
          <cell r="C12">
            <v>300</v>
          </cell>
          <cell r="D12" t="str">
            <v>Gas CC</v>
          </cell>
          <cell r="E12">
            <v>2001</v>
          </cell>
          <cell r="F12">
            <v>6</v>
          </cell>
          <cell r="G12" t="str">
            <v>Zeeland</v>
          </cell>
          <cell r="H12" t="str">
            <v>MI</v>
          </cell>
          <cell r="I12" t="str">
            <v>YES</v>
          </cell>
        </row>
        <row r="13">
          <cell r="A13" t="str">
            <v>Darby /Adkins</v>
          </cell>
          <cell r="B13" t="str">
            <v>DPL Energy</v>
          </cell>
          <cell r="C13">
            <v>160</v>
          </cell>
          <cell r="D13" t="str">
            <v>2-80 MW CT</v>
          </cell>
          <cell r="E13">
            <v>2001</v>
          </cell>
          <cell r="F13">
            <v>6</v>
          </cell>
          <cell r="G13" t="str">
            <v>Pickway County, Darby Twp</v>
          </cell>
          <cell r="H13" t="str">
            <v>OH</v>
          </cell>
          <cell r="I13" t="str">
            <v>YES</v>
          </cell>
        </row>
        <row r="14">
          <cell r="A14" t="str">
            <v>W. Lorain Pt 2</v>
          </cell>
          <cell r="B14" t="str">
            <v>FirstEnergy</v>
          </cell>
          <cell r="C14">
            <v>425</v>
          </cell>
          <cell r="D14" t="str">
            <v>5-85 MW gas CT's</v>
          </cell>
          <cell r="E14">
            <v>2001</v>
          </cell>
          <cell r="F14">
            <v>6</v>
          </cell>
          <cell r="G14" t="str">
            <v>W. Lorain Plant</v>
          </cell>
          <cell r="H14" t="str">
            <v>OH</v>
          </cell>
          <cell r="I14" t="str">
            <v>YES</v>
          </cell>
        </row>
        <row r="15">
          <cell r="A15" t="str">
            <v>Darby /Adkins</v>
          </cell>
          <cell r="B15" t="str">
            <v>DPL Energy</v>
          </cell>
          <cell r="C15">
            <v>160</v>
          </cell>
          <cell r="D15" t="str">
            <v>2-80 MW CT</v>
          </cell>
          <cell r="E15">
            <v>2001</v>
          </cell>
          <cell r="F15">
            <v>7</v>
          </cell>
          <cell r="G15" t="str">
            <v>Pickway County, Darby Twp</v>
          </cell>
          <cell r="H15" t="str">
            <v>OH</v>
          </cell>
          <cell r="I15" t="str">
            <v>YES</v>
          </cell>
        </row>
        <row r="16">
          <cell r="A16" t="str">
            <v>Twelvepole Creek / Ceredo</v>
          </cell>
          <cell r="B16" t="str">
            <v>Orion Power (was Columbia Energy)</v>
          </cell>
          <cell r="C16">
            <v>514</v>
          </cell>
          <cell r="D16" t="str">
            <v>6 gas units</v>
          </cell>
          <cell r="E16">
            <v>2001</v>
          </cell>
          <cell r="F16">
            <v>7</v>
          </cell>
          <cell r="G16" t="str">
            <v>Ceredo, Wayne County</v>
          </cell>
          <cell r="H16" t="str">
            <v>WV</v>
          </cell>
          <cell r="I16" t="str">
            <v>YES</v>
          </cell>
        </row>
        <row r="17">
          <cell r="A17" t="str">
            <v>Unspecified</v>
          </cell>
          <cell r="B17" t="str">
            <v>Wiiliamette Industries</v>
          </cell>
          <cell r="C17">
            <v>60</v>
          </cell>
          <cell r="D17" t="str">
            <v>Steam-waste wood</v>
          </cell>
          <cell r="E17">
            <v>2001</v>
          </cell>
          <cell r="F17">
            <v>7</v>
          </cell>
          <cell r="G17" t="str">
            <v>Hawesville</v>
          </cell>
          <cell r="H17" t="str">
            <v>KY</v>
          </cell>
          <cell r="I17" t="str">
            <v>YES</v>
          </cell>
        </row>
        <row r="18">
          <cell r="A18" t="str">
            <v>Napoleon Generating Facility-Phase II</v>
          </cell>
          <cell r="B18" t="str">
            <v>PG&amp;E Generating</v>
          </cell>
          <cell r="C18">
            <v>45</v>
          </cell>
          <cell r="D18" t="str">
            <v>Gas CT</v>
          </cell>
          <cell r="E18">
            <v>2001</v>
          </cell>
          <cell r="F18">
            <v>7</v>
          </cell>
          <cell r="G18" t="str">
            <v>Napoleon</v>
          </cell>
          <cell r="H18" t="str">
            <v>OH</v>
          </cell>
          <cell r="I18" t="str">
            <v>YES</v>
          </cell>
        </row>
        <row r="19">
          <cell r="A19" t="str">
            <v>Galion Generating Facility-Phase II</v>
          </cell>
          <cell r="B19" t="str">
            <v>PG&amp;E Generating</v>
          </cell>
          <cell r="C19">
            <v>45</v>
          </cell>
          <cell r="D19" t="str">
            <v>Gas CT</v>
          </cell>
          <cell r="E19">
            <v>2001</v>
          </cell>
          <cell r="F19">
            <v>7</v>
          </cell>
          <cell r="G19" t="str">
            <v>Galion</v>
          </cell>
          <cell r="H19" t="str">
            <v>OH</v>
          </cell>
          <cell r="I19" t="str">
            <v>YES</v>
          </cell>
        </row>
        <row r="20">
          <cell r="A20" t="str">
            <v>Bowling Green Genrating Facility-Phase II</v>
          </cell>
          <cell r="B20" t="str">
            <v>PG&amp;E Generating</v>
          </cell>
          <cell r="C20">
            <v>45</v>
          </cell>
          <cell r="D20" t="str">
            <v>Gas CT</v>
          </cell>
          <cell r="E20">
            <v>2001</v>
          </cell>
          <cell r="F20">
            <v>7</v>
          </cell>
          <cell r="G20" t="str">
            <v>Bowling Green</v>
          </cell>
          <cell r="H20" t="str">
            <v>OH</v>
          </cell>
          <cell r="I20" t="str">
            <v>YES</v>
          </cell>
        </row>
        <row r="21">
          <cell r="C21">
            <v>3409</v>
          </cell>
        </row>
        <row r="23">
          <cell r="A23" t="str">
            <v>Backbone Mountain</v>
          </cell>
          <cell r="B23" t="str">
            <v>Backbone Mt Windpower/Atlantic Renewable Energy</v>
          </cell>
          <cell r="C23">
            <v>70</v>
          </cell>
          <cell r="D23" t="str">
            <v>Wind</v>
          </cell>
          <cell r="E23">
            <v>2001</v>
          </cell>
          <cell r="F23" t="str">
            <v>F</v>
          </cell>
          <cell r="G23" t="str">
            <v>Tucker County</v>
          </cell>
          <cell r="H23" t="str">
            <v>WV</v>
          </cell>
          <cell r="I23" t="str">
            <v>YES</v>
          </cell>
        </row>
        <row r="24">
          <cell r="A24" t="str">
            <v>Unspecified-gas</v>
          </cell>
          <cell r="B24" t="str">
            <v>Mega-Energy Inc</v>
          </cell>
          <cell r="C24">
            <v>11</v>
          </cell>
          <cell r="D24" t="str">
            <v>Gas</v>
          </cell>
          <cell r="E24">
            <v>2001</v>
          </cell>
          <cell r="F24" t="str">
            <v>F</v>
          </cell>
          <cell r="G24" t="str">
            <v>Preston County</v>
          </cell>
          <cell r="H24" t="str">
            <v>WV</v>
          </cell>
          <cell r="I24" t="str">
            <v>YES</v>
          </cell>
        </row>
        <row r="25">
          <cell r="A25" t="str">
            <v>Whiting Clean Energy</v>
          </cell>
          <cell r="B25" t="str">
            <v>Primary Energy/BP Amoco</v>
          </cell>
          <cell r="C25">
            <v>525</v>
          </cell>
          <cell r="D25" t="str">
            <v>Gas Cogen</v>
          </cell>
          <cell r="E25">
            <v>2001</v>
          </cell>
          <cell r="F25">
            <v>11</v>
          </cell>
          <cell r="G25" t="str">
            <v>Whiting in Lake County (Amoco Refinery)</v>
          </cell>
          <cell r="H25" t="str">
            <v>IN</v>
          </cell>
          <cell r="I25" t="str">
            <v>YES</v>
          </cell>
        </row>
        <row r="26">
          <cell r="A26" t="str">
            <v>Unspecified</v>
          </cell>
          <cell r="B26" t="str">
            <v>DPL Inc</v>
          </cell>
          <cell r="C26">
            <v>400</v>
          </cell>
          <cell r="D26" t="str">
            <v>8-50 MW gas CTs</v>
          </cell>
          <cell r="E26">
            <v>2001</v>
          </cell>
          <cell r="F26">
            <v>12</v>
          </cell>
          <cell r="G26" t="str">
            <v>Breckenridge County</v>
          </cell>
          <cell r="H26" t="str">
            <v>KY</v>
          </cell>
          <cell r="I26" t="str">
            <v>YES</v>
          </cell>
        </row>
        <row r="27">
          <cell r="C27">
            <v>1006</v>
          </cell>
        </row>
        <row r="29">
          <cell r="A29" t="str">
            <v>Waterford Energy Facility</v>
          </cell>
          <cell r="B29" t="str">
            <v>PSEG Global</v>
          </cell>
          <cell r="C29">
            <v>500</v>
          </cell>
          <cell r="D29" t="str">
            <v>Phase 1 Gas CT</v>
          </cell>
          <cell r="E29">
            <v>2002</v>
          </cell>
          <cell r="F29">
            <v>5</v>
          </cell>
          <cell r="G29" t="str">
            <v>Waterford Twp, Washington Co, near Marietta</v>
          </cell>
          <cell r="H29" t="str">
            <v>OH</v>
          </cell>
        </row>
        <row r="30">
          <cell r="A30" t="str">
            <v>Brunot Island</v>
          </cell>
          <cell r="B30" t="str">
            <v>Orion</v>
          </cell>
          <cell r="C30">
            <v>145</v>
          </cell>
          <cell r="D30" t="str">
            <v>Gas</v>
          </cell>
          <cell r="E30">
            <v>2002</v>
          </cell>
          <cell r="F30">
            <v>5</v>
          </cell>
          <cell r="G30" t="str">
            <v>Brunot Is plant near Pittsburgh</v>
          </cell>
          <cell r="H30" t="str">
            <v>PA</v>
          </cell>
          <cell r="I30" t="str">
            <v>YES</v>
          </cell>
        </row>
        <row r="31">
          <cell r="A31" t="str">
            <v>St Josephs County - Acadia Bay</v>
          </cell>
          <cell r="B31" t="str">
            <v>Allegheny Energy Supply</v>
          </cell>
          <cell r="C31">
            <v>88</v>
          </cell>
          <cell r="D31" t="str">
            <v>2-44 MW gs CT</v>
          </cell>
          <cell r="E31">
            <v>2002</v>
          </cell>
          <cell r="F31">
            <v>6</v>
          </cell>
          <cell r="G31" t="str">
            <v>St Joseph County, 10-miles west of South Bend</v>
          </cell>
          <cell r="H31" t="str">
            <v>IN</v>
          </cell>
          <cell r="I31" t="str">
            <v>YES</v>
          </cell>
        </row>
        <row r="32">
          <cell r="A32" t="str">
            <v>Vigo Generating Station</v>
          </cell>
          <cell r="B32" t="str">
            <v>Duke Energy</v>
          </cell>
          <cell r="C32">
            <v>620</v>
          </cell>
          <cell r="D32" t="str">
            <v xml:space="preserve">GCC 2-310 MW </v>
          </cell>
          <cell r="E32">
            <v>2002</v>
          </cell>
          <cell r="F32">
            <v>6</v>
          </cell>
          <cell r="G32" t="str">
            <v>Vigo County</v>
          </cell>
          <cell r="H32" t="str">
            <v>IN</v>
          </cell>
        </row>
        <row r="33">
          <cell r="A33" t="str">
            <v>Sugar Creek Energy</v>
          </cell>
          <cell r="B33" t="str">
            <v>Mirant</v>
          </cell>
          <cell r="C33">
            <v>300</v>
          </cell>
          <cell r="D33" t="str">
            <v>2-Gas CTs</v>
          </cell>
          <cell r="E33">
            <v>2002</v>
          </cell>
          <cell r="F33">
            <v>6</v>
          </cell>
          <cell r="G33" t="str">
            <v>W Terre Haute, Vigo County</v>
          </cell>
          <cell r="H33" t="str">
            <v>IN</v>
          </cell>
        </row>
        <row r="34">
          <cell r="A34" t="str">
            <v>Unspecified</v>
          </cell>
          <cell r="B34" t="str">
            <v>Cinergy</v>
          </cell>
          <cell r="C34">
            <v>80</v>
          </cell>
          <cell r="D34" t="str">
            <v>gas CT</v>
          </cell>
          <cell r="E34">
            <v>2002</v>
          </cell>
          <cell r="F34">
            <v>6</v>
          </cell>
          <cell r="G34" t="str">
            <v>Erlanger</v>
          </cell>
          <cell r="H34" t="str">
            <v>KY</v>
          </cell>
        </row>
        <row r="35">
          <cell r="A35" t="str">
            <v>Foothills</v>
          </cell>
          <cell r="B35" t="str">
            <v>Dynegy</v>
          </cell>
          <cell r="C35">
            <v>330</v>
          </cell>
          <cell r="D35" t="str">
            <v>Gas CT</v>
          </cell>
          <cell r="E35">
            <v>2002</v>
          </cell>
          <cell r="F35">
            <v>6</v>
          </cell>
          <cell r="G35" t="str">
            <v>Lawrence County, near Big Sandy</v>
          </cell>
          <cell r="H35" t="str">
            <v>KY</v>
          </cell>
        </row>
        <row r="36">
          <cell r="A36" t="str">
            <v>Unspecified</v>
          </cell>
          <cell r="B36" t="str">
            <v>Duke Energy North America</v>
          </cell>
          <cell r="C36">
            <v>640</v>
          </cell>
          <cell r="D36" t="str">
            <v>gas peaking</v>
          </cell>
          <cell r="E36">
            <v>2002</v>
          </cell>
          <cell r="F36">
            <v>6</v>
          </cell>
          <cell r="G36" t="str">
            <v>Near Baroda, Berrien County</v>
          </cell>
          <cell r="H36" t="str">
            <v>MI</v>
          </cell>
        </row>
        <row r="37">
          <cell r="A37" t="str">
            <v>Willow Run / Sumpter</v>
          </cell>
          <cell r="B37" t="str">
            <v>FE</v>
          </cell>
          <cell r="C37">
            <v>340</v>
          </cell>
          <cell r="D37" t="str">
            <v>Gas CT</v>
          </cell>
          <cell r="E37">
            <v>2002</v>
          </cell>
          <cell r="F37">
            <v>6</v>
          </cell>
          <cell r="G37" t="str">
            <v>Sumpter Twnsp</v>
          </cell>
          <cell r="H37" t="str">
            <v>MI</v>
          </cell>
        </row>
        <row r="38">
          <cell r="A38" t="str">
            <v>Unspecified</v>
          </cell>
          <cell r="B38" t="str">
            <v>International energy partners</v>
          </cell>
          <cell r="C38">
            <v>300</v>
          </cell>
          <cell r="D38" t="str">
            <v>Gas CT</v>
          </cell>
          <cell r="E38">
            <v>2002</v>
          </cell>
          <cell r="F38">
            <v>6</v>
          </cell>
          <cell r="G38" t="str">
            <v>Dowagiac</v>
          </cell>
          <cell r="H38" t="str">
            <v>MI</v>
          </cell>
        </row>
        <row r="39">
          <cell r="A39" t="str">
            <v>Unspecified</v>
          </cell>
          <cell r="B39" t="str">
            <v>Kinder Morgan Power</v>
          </cell>
          <cell r="C39">
            <v>550</v>
          </cell>
          <cell r="D39" t="str">
            <v>gas</v>
          </cell>
          <cell r="E39">
            <v>2002</v>
          </cell>
          <cell r="F39">
            <v>6</v>
          </cell>
          <cell r="G39" t="str">
            <v>Jackson</v>
          </cell>
          <cell r="H39" t="str">
            <v>MI</v>
          </cell>
        </row>
        <row r="40">
          <cell r="A40" t="str">
            <v>Troy</v>
          </cell>
          <cell r="B40" t="str">
            <v>CNG &amp; Dominion Resources</v>
          </cell>
          <cell r="C40">
            <v>600</v>
          </cell>
          <cell r="D40" t="str">
            <v>gas CT</v>
          </cell>
          <cell r="E40">
            <v>2002</v>
          </cell>
          <cell r="F40">
            <v>6</v>
          </cell>
          <cell r="G40" t="str">
            <v>Wood County, Lemoyne Industrial Park</v>
          </cell>
          <cell r="H40" t="str">
            <v>OH</v>
          </cell>
          <cell r="I40" t="str">
            <v/>
          </cell>
        </row>
        <row r="41">
          <cell r="A41" t="str">
            <v>Tait Station-Phase 1</v>
          </cell>
          <cell r="B41" t="str">
            <v>DPL Energy</v>
          </cell>
          <cell r="C41">
            <v>160</v>
          </cell>
          <cell r="D41" t="str">
            <v>2-80 MW gas CT's</v>
          </cell>
          <cell r="E41">
            <v>2002</v>
          </cell>
          <cell r="F41">
            <v>6</v>
          </cell>
          <cell r="G41" t="str">
            <v>Montgomery County, Dayton</v>
          </cell>
          <cell r="H41" t="str">
            <v>OH</v>
          </cell>
        </row>
        <row r="42">
          <cell r="A42" t="str">
            <v>Darby /Adkins</v>
          </cell>
          <cell r="B42" t="str">
            <v>DPL Energy</v>
          </cell>
          <cell r="C42">
            <v>160</v>
          </cell>
          <cell r="D42" t="str">
            <v>2-80 MW CT</v>
          </cell>
          <cell r="E42">
            <v>2002</v>
          </cell>
          <cell r="F42">
            <v>6</v>
          </cell>
          <cell r="G42" t="str">
            <v>Pickway County, Darby Twp</v>
          </cell>
          <cell r="H42" t="str">
            <v>OH</v>
          </cell>
        </row>
        <row r="43">
          <cell r="A43" t="str">
            <v>Harrod</v>
          </cell>
          <cell r="B43" t="str">
            <v>DPLE</v>
          </cell>
          <cell r="C43">
            <v>480</v>
          </cell>
          <cell r="D43" t="str">
            <v>6-80 CT gas</v>
          </cell>
          <cell r="E43">
            <v>2002</v>
          </cell>
          <cell r="F43">
            <v>6</v>
          </cell>
          <cell r="G43" t="str">
            <v>Allen County</v>
          </cell>
          <cell r="H43" t="str">
            <v>OH</v>
          </cell>
        </row>
        <row r="44">
          <cell r="A44" t="str">
            <v>Washington Energy Project</v>
          </cell>
          <cell r="B44" t="str">
            <v>Duke Energy</v>
          </cell>
          <cell r="C44">
            <v>620</v>
          </cell>
          <cell r="D44" t="str">
            <v>Gas CC</v>
          </cell>
          <cell r="E44">
            <v>2002</v>
          </cell>
          <cell r="F44">
            <v>6</v>
          </cell>
          <cell r="G44" t="str">
            <v>Waterford Twp, Washington Co, near Marietta</v>
          </cell>
          <cell r="H44" t="str">
            <v>OH</v>
          </cell>
        </row>
        <row r="45">
          <cell r="A45" t="str">
            <v>Rolling Hills</v>
          </cell>
          <cell r="B45" t="str">
            <v>Dynegy</v>
          </cell>
          <cell r="C45">
            <v>800</v>
          </cell>
          <cell r="D45" t="str">
            <v>Gas CC</v>
          </cell>
          <cell r="E45">
            <v>2002</v>
          </cell>
          <cell r="F45">
            <v>6</v>
          </cell>
          <cell r="G45" t="str">
            <v>Near Wilkesvill, Vinton County</v>
          </cell>
          <cell r="H45" t="str">
            <v>OH</v>
          </cell>
        </row>
        <row r="46">
          <cell r="A46" t="str">
            <v>Robert P Mone</v>
          </cell>
          <cell r="B46" t="str">
            <v>National Power Coop (Buckeye Power)</v>
          </cell>
          <cell r="C46">
            <v>510</v>
          </cell>
          <cell r="D46" t="str">
            <v>3-170 MW gas/oil CT's</v>
          </cell>
          <cell r="E46">
            <v>2002</v>
          </cell>
          <cell r="F46">
            <v>6</v>
          </cell>
          <cell r="G46" t="str">
            <v>Van Wert County near Convoy</v>
          </cell>
          <cell r="H46" t="str">
            <v>OH</v>
          </cell>
          <cell r="I46" t="str">
            <v>YES</v>
          </cell>
        </row>
        <row r="47">
          <cell r="A47" t="str">
            <v>Unspecified</v>
          </cell>
          <cell r="B47" t="str">
            <v>CNG &amp; Dominion Resources</v>
          </cell>
          <cell r="C47">
            <v>300</v>
          </cell>
          <cell r="D47" t="str">
            <v>Gas CT</v>
          </cell>
          <cell r="E47">
            <v>2002</v>
          </cell>
          <cell r="F47">
            <v>7</v>
          </cell>
          <cell r="G47" t="str">
            <v>Armstrong County</v>
          </cell>
          <cell r="H47" t="str">
            <v>PA</v>
          </cell>
          <cell r="I47" t="str">
            <v/>
          </cell>
        </row>
        <row r="48">
          <cell r="A48" t="str">
            <v>Pleasants Energy</v>
          </cell>
          <cell r="B48" t="str">
            <v>CNG &amp; Dominion Resources</v>
          </cell>
          <cell r="C48">
            <v>336</v>
          </cell>
          <cell r="D48" t="str">
            <v>Gas CT</v>
          </cell>
          <cell r="E48">
            <v>2002</v>
          </cell>
          <cell r="F48">
            <v>7</v>
          </cell>
          <cell r="G48" t="str">
            <v>Pleasants County on Ohio River</v>
          </cell>
          <cell r="H48" t="str">
            <v>WV</v>
          </cell>
          <cell r="I48" t="str">
            <v/>
          </cell>
        </row>
        <row r="49">
          <cell r="A49" t="str">
            <v>Unspecified</v>
          </cell>
          <cell r="B49" t="str">
            <v>Calla Energy Partners</v>
          </cell>
          <cell r="C49">
            <v>85</v>
          </cell>
          <cell r="D49" t="str">
            <v>Waste Coal</v>
          </cell>
          <cell r="E49">
            <v>2002</v>
          </cell>
          <cell r="F49">
            <v>12</v>
          </cell>
          <cell r="G49" t="str">
            <v>Estill County near Irvine</v>
          </cell>
          <cell r="H49" t="str">
            <v>KY</v>
          </cell>
        </row>
        <row r="50">
          <cell r="A50" t="str">
            <v>Tait Station-Phase 2</v>
          </cell>
          <cell r="B50" t="str">
            <v>DPL Energy</v>
          </cell>
          <cell r="C50">
            <v>160</v>
          </cell>
          <cell r="D50" t="str">
            <v>2-80 MW gas CT's</v>
          </cell>
          <cell r="E50">
            <v>2002</v>
          </cell>
          <cell r="F50">
            <v>12</v>
          </cell>
          <cell r="G50" t="str">
            <v>Montgomery County, Dayton</v>
          </cell>
          <cell r="H50" t="str">
            <v>OH</v>
          </cell>
        </row>
        <row r="51">
          <cell r="A51" t="str">
            <v>PSEG Morristown</v>
          </cell>
          <cell r="B51" t="str">
            <v>PSEG Global</v>
          </cell>
          <cell r="C51">
            <v>340</v>
          </cell>
          <cell r="D51" t="str">
            <v>Gas-fired (2-4 units)</v>
          </cell>
          <cell r="E51">
            <v>2002</v>
          </cell>
          <cell r="F51" t="str">
            <v>S</v>
          </cell>
          <cell r="G51" t="str">
            <v>Morristown in Selby County</v>
          </cell>
          <cell r="H51" t="str">
            <v>IN</v>
          </cell>
        </row>
        <row r="52">
          <cell r="A52" t="str">
            <v>Unspecified</v>
          </cell>
          <cell r="B52" t="str">
            <v>Allegheny Energy Supply</v>
          </cell>
          <cell r="C52">
            <v>100</v>
          </cell>
          <cell r="D52" t="str">
            <v>Gas</v>
          </cell>
          <cell r="E52">
            <v>2002</v>
          </cell>
          <cell r="F52" t="str">
            <v>S</v>
          </cell>
          <cell r="G52" t="str">
            <v>Buchanan Co</v>
          </cell>
          <cell r="H52" t="str">
            <v>VA</v>
          </cell>
        </row>
        <row r="53">
          <cell r="A53" t="str">
            <v>Rennaisance Power project</v>
          </cell>
          <cell r="B53" t="str">
            <v>Dynegy</v>
          </cell>
          <cell r="C53">
            <v>680</v>
          </cell>
          <cell r="D53" t="str">
            <v>Gas CT</v>
          </cell>
          <cell r="E53">
            <v>2002</v>
          </cell>
          <cell r="G53" t="str">
            <v>Carson City, Montcalm Co</v>
          </cell>
          <cell r="H53" t="str">
            <v>MI</v>
          </cell>
        </row>
        <row r="54">
          <cell r="C54">
            <v>9224</v>
          </cell>
        </row>
        <row r="56">
          <cell r="A56" t="str">
            <v>Unspecified</v>
          </cell>
          <cell r="B56" t="str">
            <v>El Paso Merchant Energy</v>
          </cell>
          <cell r="C56">
            <v>340</v>
          </cell>
          <cell r="D56" t="str">
            <v>Gas CT</v>
          </cell>
          <cell r="E56">
            <v>2003</v>
          </cell>
          <cell r="F56">
            <v>5</v>
          </cell>
          <cell r="G56" t="str">
            <v>Washtenau ??</v>
          </cell>
          <cell r="H56" t="str">
            <v>MI</v>
          </cell>
        </row>
        <row r="57">
          <cell r="A57" t="str">
            <v>Metamora</v>
          </cell>
          <cell r="B57" t="str">
            <v>Aquila</v>
          </cell>
          <cell r="C57">
            <v>400</v>
          </cell>
          <cell r="D57" t="str">
            <v>Gas CT</v>
          </cell>
          <cell r="E57">
            <v>2003</v>
          </cell>
          <cell r="F57">
            <v>5</v>
          </cell>
          <cell r="G57" t="str">
            <v>Near Toledo</v>
          </cell>
          <cell r="H57" t="str">
            <v>OH</v>
          </cell>
        </row>
        <row r="58">
          <cell r="A58" t="str">
            <v>Unspecified</v>
          </cell>
          <cell r="B58" t="str">
            <v>Tenaska</v>
          </cell>
          <cell r="C58">
            <v>1800</v>
          </cell>
          <cell r="D58" t="str">
            <v>Gas CC 6-300 CC</v>
          </cell>
          <cell r="E58">
            <v>2003</v>
          </cell>
          <cell r="F58">
            <v>6</v>
          </cell>
          <cell r="G58" t="str">
            <v>Pike County near Petersburg</v>
          </cell>
          <cell r="H58" t="str">
            <v>IN</v>
          </cell>
        </row>
        <row r="59">
          <cell r="A59" t="str">
            <v>Zeeland Phase 2</v>
          </cell>
          <cell r="B59" t="str">
            <v>Mirant</v>
          </cell>
          <cell r="C59">
            <v>530</v>
          </cell>
          <cell r="D59" t="str">
            <v>Gas CC</v>
          </cell>
          <cell r="E59">
            <v>2003</v>
          </cell>
          <cell r="F59">
            <v>6</v>
          </cell>
          <cell r="G59" t="str">
            <v>Zeeland</v>
          </cell>
          <cell r="H59" t="str">
            <v>MI</v>
          </cell>
        </row>
        <row r="60">
          <cell r="A60" t="str">
            <v>Fremont Energy Center</v>
          </cell>
          <cell r="B60" t="str">
            <v>Calpine Corp</v>
          </cell>
          <cell r="C60">
            <v>704</v>
          </cell>
          <cell r="D60" t="str">
            <v>Gas CC</v>
          </cell>
          <cell r="E60">
            <v>2003</v>
          </cell>
          <cell r="F60">
            <v>6</v>
          </cell>
          <cell r="G60" t="str">
            <v>near Fremont, Sandusky County</v>
          </cell>
          <cell r="H60" t="str">
            <v>OH</v>
          </cell>
        </row>
        <row r="61">
          <cell r="A61" t="str">
            <v>West End</v>
          </cell>
          <cell r="B61" t="str">
            <v>Cinergy Capital &amp; Trading</v>
          </cell>
          <cell r="C61">
            <v>90</v>
          </cell>
          <cell r="D61" t="str">
            <v>2-45 MW Gas-fired peakers</v>
          </cell>
          <cell r="E61">
            <v>2003</v>
          </cell>
          <cell r="F61">
            <v>6</v>
          </cell>
          <cell r="G61" t="str">
            <v>Downtown Cincinnati</v>
          </cell>
          <cell r="H61" t="str">
            <v>OH</v>
          </cell>
        </row>
        <row r="62">
          <cell r="A62" t="str">
            <v>Dresden</v>
          </cell>
          <cell r="B62" t="str">
            <v>CNG &amp; Dominion Resources</v>
          </cell>
          <cell r="C62">
            <v>594</v>
          </cell>
          <cell r="D62" t="str">
            <v>2-172 Gas CT 1-250 Stm</v>
          </cell>
          <cell r="E62">
            <v>2003</v>
          </cell>
          <cell r="F62">
            <v>6</v>
          </cell>
          <cell r="G62" t="str">
            <v>2-miles south of Dresden in Muskinghum County</v>
          </cell>
          <cell r="H62" t="str">
            <v>OH</v>
          </cell>
          <cell r="I62" t="str">
            <v/>
          </cell>
        </row>
        <row r="63">
          <cell r="A63" t="str">
            <v>Lancaster</v>
          </cell>
          <cell r="B63" t="str">
            <v>DPL Energy</v>
          </cell>
          <cell r="C63">
            <v>200</v>
          </cell>
          <cell r="D63" t="str">
            <v>CT</v>
          </cell>
          <cell r="E63">
            <v>2003</v>
          </cell>
          <cell r="F63">
            <v>6</v>
          </cell>
          <cell r="G63" t="str">
            <v>West Lancaster</v>
          </cell>
          <cell r="H63" t="str">
            <v>OH</v>
          </cell>
        </row>
        <row r="64">
          <cell r="A64" t="str">
            <v>Hanging rock</v>
          </cell>
          <cell r="B64" t="str">
            <v>Duke Energy North America</v>
          </cell>
          <cell r="C64">
            <v>1240</v>
          </cell>
          <cell r="D64" t="str">
            <v>4 CT 2 Stm Gas CC</v>
          </cell>
          <cell r="E64">
            <v>2003</v>
          </cell>
          <cell r="F64">
            <v>6</v>
          </cell>
          <cell r="G64" t="str">
            <v>Lawrence County</v>
          </cell>
          <cell r="H64" t="str">
            <v>OH</v>
          </cell>
        </row>
        <row r="65">
          <cell r="A65" t="str">
            <v>Jackson Generating Company / Bloomfield</v>
          </cell>
          <cell r="B65" t="str">
            <v>Entergy</v>
          </cell>
          <cell r="C65">
            <v>640</v>
          </cell>
          <cell r="D65" t="str">
            <v>gas CT</v>
          </cell>
          <cell r="E65">
            <v>2003</v>
          </cell>
          <cell r="F65">
            <v>6</v>
          </cell>
          <cell r="G65" t="str">
            <v>Bloomfield Twp, Jackson Co</v>
          </cell>
          <cell r="H65" t="str">
            <v>OH</v>
          </cell>
        </row>
        <row r="66">
          <cell r="A66" t="str">
            <v>Norton CAES</v>
          </cell>
          <cell r="B66" t="str">
            <v>Norton Energy Storage</v>
          </cell>
          <cell r="C66">
            <v>300</v>
          </cell>
          <cell r="D66" t="str">
            <v>CAES</v>
          </cell>
          <cell r="E66">
            <v>2003</v>
          </cell>
          <cell r="F66">
            <v>6</v>
          </cell>
          <cell r="G66" t="str">
            <v>Summit County, near Norton</v>
          </cell>
          <cell r="H66" t="str">
            <v>OH</v>
          </cell>
        </row>
        <row r="67">
          <cell r="A67" t="str">
            <v>Waterford Energy Facility</v>
          </cell>
          <cell r="B67" t="str">
            <v>PSEG Global</v>
          </cell>
          <cell r="C67">
            <v>350</v>
          </cell>
          <cell r="D67" t="str">
            <v>Phase 2 Gas CC</v>
          </cell>
          <cell r="E67">
            <v>2003</v>
          </cell>
          <cell r="F67">
            <v>6</v>
          </cell>
          <cell r="G67" t="str">
            <v>Waterford Twp, Washington Co, near Marietta</v>
          </cell>
          <cell r="H67" t="str">
            <v>OH</v>
          </cell>
        </row>
        <row r="68">
          <cell r="A68" t="str">
            <v>Grant Power</v>
          </cell>
          <cell r="B68" t="str">
            <v>Grant Power LLC (Cogentrix)</v>
          </cell>
          <cell r="C68">
            <v>1080</v>
          </cell>
          <cell r="D68" t="str">
            <v>Nat gas</v>
          </cell>
          <cell r="E68">
            <v>2003</v>
          </cell>
          <cell r="F68">
            <v>6</v>
          </cell>
          <cell r="G68" t="str">
            <v>Pleasants County</v>
          </cell>
          <cell r="H68" t="str">
            <v>WV</v>
          </cell>
        </row>
        <row r="69">
          <cell r="A69" t="str">
            <v>Panda Culloden L.P.</v>
          </cell>
          <cell r="B69" t="str">
            <v>Panda Energy</v>
          </cell>
          <cell r="C69">
            <v>1100</v>
          </cell>
          <cell r="D69" t="str">
            <v>gas CC</v>
          </cell>
          <cell r="E69">
            <v>2003</v>
          </cell>
          <cell r="F69">
            <v>6</v>
          </cell>
          <cell r="G69" t="str">
            <v>Cabell County</v>
          </cell>
          <cell r="H69" t="str">
            <v>WV</v>
          </cell>
        </row>
        <row r="70">
          <cell r="A70" t="str">
            <v>Bedford</v>
          </cell>
          <cell r="B70" t="str">
            <v>Cogentrix</v>
          </cell>
          <cell r="C70">
            <v>800</v>
          </cell>
          <cell r="D70" t="str">
            <v>Gas CC - 3CT 3STM</v>
          </cell>
          <cell r="E70">
            <v>2003</v>
          </cell>
          <cell r="F70">
            <v>7</v>
          </cell>
          <cell r="G70" t="str">
            <v>Lawrence County near Bedford</v>
          </cell>
          <cell r="H70" t="str">
            <v>IN</v>
          </cell>
        </row>
        <row r="71">
          <cell r="A71" t="str">
            <v>Lawrenceburg</v>
          </cell>
          <cell r="B71" t="str">
            <v>PSEG Global</v>
          </cell>
          <cell r="C71">
            <v>1150</v>
          </cell>
          <cell r="D71" t="str">
            <v>Gas-fired base load</v>
          </cell>
          <cell r="E71">
            <v>2003</v>
          </cell>
          <cell r="F71">
            <v>7</v>
          </cell>
          <cell r="G71" t="str">
            <v>On the Ohio River at Lawrenceburg in Dearborn Co</v>
          </cell>
          <cell r="H71" t="str">
            <v>IN</v>
          </cell>
        </row>
        <row r="72">
          <cell r="A72" t="str">
            <v>Unspecified</v>
          </cell>
          <cell r="B72" t="str">
            <v>CME North American Energy</v>
          </cell>
          <cell r="C72">
            <v>1600</v>
          </cell>
          <cell r="D72" t="str">
            <v>Nat Gas</v>
          </cell>
          <cell r="E72">
            <v>2003</v>
          </cell>
          <cell r="F72">
            <v>7</v>
          </cell>
          <cell r="G72" t="str">
            <v>Benton Harbor</v>
          </cell>
          <cell r="H72" t="str">
            <v>MI</v>
          </cell>
        </row>
        <row r="73">
          <cell r="A73" t="str">
            <v>Norton CAES</v>
          </cell>
          <cell r="B73" t="str">
            <v>Norton Energy Storage</v>
          </cell>
          <cell r="C73">
            <v>300</v>
          </cell>
          <cell r="D73" t="str">
            <v>CAES</v>
          </cell>
          <cell r="E73">
            <v>2003</v>
          </cell>
          <cell r="F73">
            <v>12</v>
          </cell>
          <cell r="G73" t="str">
            <v>Summit County, near Norton</v>
          </cell>
          <cell r="H73" t="str">
            <v>OH</v>
          </cell>
        </row>
        <row r="74">
          <cell r="A74" t="str">
            <v>Unspecified</v>
          </cell>
          <cell r="B74" t="str">
            <v>Marshall Power LLC (Cogentrix)</v>
          </cell>
          <cell r="C74">
            <v>1600</v>
          </cell>
          <cell r="D74" t="str">
            <v>Nat Gas, 6 GCC power blocks</v>
          </cell>
          <cell r="E74">
            <v>2003</v>
          </cell>
          <cell r="F74" t="str">
            <v>S</v>
          </cell>
          <cell r="G74" t="str">
            <v>near Grayville or Cameron in Marshall County</v>
          </cell>
          <cell r="H74" t="str">
            <v>WV</v>
          </cell>
        </row>
        <row r="75">
          <cell r="A75" t="str">
            <v>Unspecified</v>
          </cell>
          <cell r="B75" t="str">
            <v>Decker Energy International</v>
          </cell>
          <cell r="C75">
            <v>500</v>
          </cell>
          <cell r="D75" t="str">
            <v>Gas CT or CC</v>
          </cell>
          <cell r="E75">
            <v>2003</v>
          </cell>
          <cell r="G75" t="str">
            <v>St Clair County</v>
          </cell>
          <cell r="H75" t="str">
            <v>MI</v>
          </cell>
        </row>
        <row r="76">
          <cell r="A76" t="str">
            <v>Niles Industrial park</v>
          </cell>
          <cell r="B76" t="str">
            <v>Indeck Energy</v>
          </cell>
          <cell r="C76">
            <v>1100</v>
          </cell>
          <cell r="D76" t="str">
            <v>GCC</v>
          </cell>
          <cell r="E76">
            <v>2003</v>
          </cell>
          <cell r="G76" t="str">
            <v>near Nile Industrial Park</v>
          </cell>
          <cell r="H76" t="str">
            <v>MI</v>
          </cell>
        </row>
        <row r="77">
          <cell r="A77" t="str">
            <v>Unspecified</v>
          </cell>
          <cell r="B77" t="str">
            <v>Nordic Power, Tenaska</v>
          </cell>
          <cell r="C77">
            <v>480</v>
          </cell>
          <cell r="D77" t="str">
            <v>gas</v>
          </cell>
          <cell r="E77">
            <v>2003</v>
          </cell>
          <cell r="G77" t="str">
            <v>Wyandotte</v>
          </cell>
          <cell r="H77" t="str">
            <v>MI</v>
          </cell>
          <cell r="I77" t="str">
            <v/>
          </cell>
        </row>
        <row r="78">
          <cell r="A78" t="str">
            <v>Springdale</v>
          </cell>
          <cell r="B78" t="str">
            <v>Allegheny Energy</v>
          </cell>
          <cell r="C78">
            <v>540</v>
          </cell>
          <cell r="D78" t="str">
            <v>Gas CC</v>
          </cell>
          <cell r="E78">
            <v>2003</v>
          </cell>
          <cell r="G78" t="str">
            <v>Springdale</v>
          </cell>
          <cell r="H78" t="str">
            <v>PA</v>
          </cell>
          <cell r="I78" t="str">
            <v>YES</v>
          </cell>
        </row>
        <row r="79">
          <cell r="A79" t="str">
            <v>Unspecified</v>
          </cell>
          <cell r="B79" t="str">
            <v>Cogentirx</v>
          </cell>
          <cell r="C79">
            <v>1350</v>
          </cell>
          <cell r="D79" t="str">
            <v>gas</v>
          </cell>
          <cell r="E79">
            <v>2003</v>
          </cell>
          <cell r="G79" t="str">
            <v>Henry County</v>
          </cell>
          <cell r="H79" t="str">
            <v>VA</v>
          </cell>
        </row>
        <row r="80">
          <cell r="C80">
            <v>18788</v>
          </cell>
        </row>
        <row r="82">
          <cell r="A82" t="str">
            <v>Kentucky Pioneer Energy</v>
          </cell>
          <cell r="B82" t="str">
            <v>Global Energy</v>
          </cell>
          <cell r="C82">
            <v>540</v>
          </cell>
          <cell r="D82" t="str">
            <v>coal waste to gas (IGCC)</v>
          </cell>
          <cell r="E82">
            <v>2004</v>
          </cell>
          <cell r="F82">
            <v>4</v>
          </cell>
          <cell r="G82" t="str">
            <v>Clark County at JK Smith plant</v>
          </cell>
          <cell r="H82" t="str">
            <v>KY</v>
          </cell>
          <cell r="I82" t="str">
            <v>YES</v>
          </cell>
        </row>
        <row r="83">
          <cell r="A83" t="str">
            <v>Norton CAES</v>
          </cell>
          <cell r="B83" t="str">
            <v>Norton Energy Storage</v>
          </cell>
          <cell r="C83">
            <v>300</v>
          </cell>
          <cell r="D83" t="str">
            <v>CAES</v>
          </cell>
          <cell r="E83">
            <v>2004</v>
          </cell>
          <cell r="F83">
            <v>4</v>
          </cell>
          <cell r="G83" t="str">
            <v>Summit County, near Norton</v>
          </cell>
          <cell r="H83" t="str">
            <v>OH</v>
          </cell>
        </row>
        <row r="84">
          <cell r="A84" t="str">
            <v>St Josephs County - Acadia</v>
          </cell>
          <cell r="B84" t="str">
            <v>Allegheny Energy Supply</v>
          </cell>
          <cell r="C84">
            <v>542</v>
          </cell>
          <cell r="D84" t="str">
            <v>CC portion of project</v>
          </cell>
          <cell r="E84">
            <v>2004</v>
          </cell>
          <cell r="F84">
            <v>6</v>
          </cell>
          <cell r="G84" t="str">
            <v>St Joseph County, 10-miles west of South Bend</v>
          </cell>
          <cell r="H84" t="str">
            <v>IN</v>
          </cell>
          <cell r="I84" t="str">
            <v>YES</v>
          </cell>
        </row>
        <row r="85">
          <cell r="A85" t="str">
            <v>Noblesville</v>
          </cell>
          <cell r="B85" t="str">
            <v>Cinergy</v>
          </cell>
          <cell r="C85">
            <v>300</v>
          </cell>
          <cell r="D85" t="str">
            <v>Natural Gas</v>
          </cell>
          <cell r="E85">
            <v>2004</v>
          </cell>
          <cell r="F85">
            <v>6</v>
          </cell>
          <cell r="G85" t="str">
            <v>Noblesville</v>
          </cell>
          <cell r="H85" t="str">
            <v>IN</v>
          </cell>
        </row>
        <row r="86">
          <cell r="A86" t="str">
            <v>Pike County</v>
          </cell>
          <cell r="B86" t="str">
            <v>EnviroPower</v>
          </cell>
          <cell r="C86">
            <v>540</v>
          </cell>
          <cell r="D86" t="str">
            <v>CFB Waste Coal   2 boilers 1 turbine</v>
          </cell>
          <cell r="E86">
            <v>2004</v>
          </cell>
          <cell r="F86">
            <v>6</v>
          </cell>
          <cell r="G86" t="str">
            <v>Pike County</v>
          </cell>
          <cell r="H86" t="str">
            <v>IN</v>
          </cell>
        </row>
        <row r="87">
          <cell r="A87" t="str">
            <v>Sullivan County</v>
          </cell>
          <cell r="B87" t="str">
            <v>EnviroPower</v>
          </cell>
          <cell r="C87">
            <v>550</v>
          </cell>
          <cell r="D87" t="str">
            <v>CFB Waste Coal   2 boilers 1 turbine</v>
          </cell>
          <cell r="E87">
            <v>2004</v>
          </cell>
          <cell r="F87">
            <v>6</v>
          </cell>
          <cell r="G87" t="str">
            <v>Sullivan County</v>
          </cell>
          <cell r="H87" t="str">
            <v>IN</v>
          </cell>
        </row>
        <row r="88">
          <cell r="A88" t="str">
            <v>Sugar Creek Energy</v>
          </cell>
          <cell r="B88" t="str">
            <v>Mirant</v>
          </cell>
          <cell r="C88">
            <v>233</v>
          </cell>
          <cell r="D88" t="str">
            <v>Steam  cycle (CC)</v>
          </cell>
          <cell r="E88">
            <v>2004</v>
          </cell>
          <cell r="F88">
            <v>6</v>
          </cell>
          <cell r="G88" t="str">
            <v>W Terre Haute, Vigo County</v>
          </cell>
          <cell r="H88" t="str">
            <v>IN</v>
          </cell>
        </row>
        <row r="89">
          <cell r="A89" t="str">
            <v>Lawrence Energy Center</v>
          </cell>
          <cell r="B89" t="str">
            <v>Calpine Energy</v>
          </cell>
          <cell r="C89">
            <v>1100</v>
          </cell>
          <cell r="D89" t="str">
            <v>Nat Gas</v>
          </cell>
          <cell r="E89">
            <v>2004</v>
          </cell>
          <cell r="F89">
            <v>6</v>
          </cell>
          <cell r="G89" t="str">
            <v>Lawrence County</v>
          </cell>
          <cell r="H89" t="str">
            <v>OH</v>
          </cell>
        </row>
        <row r="90">
          <cell r="A90" t="str">
            <v>Jackson Cnty eletric Gen Station</v>
          </cell>
          <cell r="B90" t="str">
            <v>Cogentrix</v>
          </cell>
          <cell r="C90">
            <v>1070</v>
          </cell>
          <cell r="D90" t="str">
            <v>GCC</v>
          </cell>
          <cell r="E90">
            <v>2004</v>
          </cell>
          <cell r="F90">
            <v>6</v>
          </cell>
          <cell r="G90" t="str">
            <v>Franklin Twp, Jackson County</v>
          </cell>
          <cell r="H90" t="str">
            <v>OH</v>
          </cell>
        </row>
        <row r="91">
          <cell r="A91" t="str">
            <v>Columbiana Cnty Energy Center</v>
          </cell>
          <cell r="B91" t="str">
            <v>Cogentrix</v>
          </cell>
          <cell r="C91">
            <v>1200</v>
          </cell>
          <cell r="D91" t="str">
            <v>4 CT and 2 Stm - Gas CC</v>
          </cell>
          <cell r="E91">
            <v>2004</v>
          </cell>
          <cell r="F91">
            <v>6</v>
          </cell>
          <cell r="G91" t="str">
            <v>Center Twp, Columbiana County</v>
          </cell>
          <cell r="H91" t="str">
            <v>OH</v>
          </cell>
        </row>
        <row r="92">
          <cell r="A92" t="str">
            <v>Arcadia Energy Project / Fostoria</v>
          </cell>
          <cell r="B92" t="str">
            <v>PSEG Power LLC (Arcadia Energy)</v>
          </cell>
          <cell r="C92">
            <v>1200</v>
          </cell>
          <cell r="D92" t="str">
            <v>Gas CC</v>
          </cell>
          <cell r="E92">
            <v>2004</v>
          </cell>
          <cell r="F92">
            <v>6</v>
          </cell>
          <cell r="G92" t="str">
            <v>Hancock County</v>
          </cell>
          <cell r="H92" t="str">
            <v>OH</v>
          </cell>
        </row>
        <row r="93">
          <cell r="A93" t="str">
            <v>Norton CAES</v>
          </cell>
          <cell r="B93" t="str">
            <v>Norton Energy Storage</v>
          </cell>
          <cell r="C93">
            <v>300</v>
          </cell>
          <cell r="D93" t="str">
            <v>CAES</v>
          </cell>
          <cell r="E93">
            <v>2004</v>
          </cell>
          <cell r="F93">
            <v>8</v>
          </cell>
          <cell r="G93" t="str">
            <v>Summit County, near Norton</v>
          </cell>
          <cell r="H93" t="str">
            <v>OH</v>
          </cell>
        </row>
        <row r="94">
          <cell r="A94" t="str">
            <v>Unspecified</v>
          </cell>
          <cell r="B94" t="str">
            <v>Panda Energy</v>
          </cell>
          <cell r="C94">
            <v>1000</v>
          </cell>
          <cell r="D94" t="str">
            <v>gas</v>
          </cell>
          <cell r="E94">
            <v>2004</v>
          </cell>
          <cell r="F94">
            <v>9</v>
          </cell>
          <cell r="G94" t="str">
            <v>Tallmadge</v>
          </cell>
          <cell r="H94" t="str">
            <v>MI</v>
          </cell>
        </row>
        <row r="95">
          <cell r="A95" t="str">
            <v>Perry</v>
          </cell>
          <cell r="B95" t="str">
            <v>EnviroPower</v>
          </cell>
          <cell r="C95">
            <v>500</v>
          </cell>
          <cell r="D95" t="str">
            <v>waste coal</v>
          </cell>
          <cell r="E95">
            <v>2004</v>
          </cell>
          <cell r="F95">
            <v>12</v>
          </cell>
          <cell r="G95" t="str">
            <v>Knott County</v>
          </cell>
          <cell r="H95" t="str">
            <v>KY</v>
          </cell>
        </row>
        <row r="96">
          <cell r="A96" t="str">
            <v>Norton CAES</v>
          </cell>
          <cell r="B96" t="str">
            <v>Norton Energy Storage</v>
          </cell>
          <cell r="C96">
            <v>300</v>
          </cell>
          <cell r="D96" t="str">
            <v>CAES</v>
          </cell>
          <cell r="E96">
            <v>2004</v>
          </cell>
          <cell r="F96">
            <v>12</v>
          </cell>
          <cell r="G96" t="str">
            <v>Summit County, near Norton</v>
          </cell>
          <cell r="H96" t="str">
            <v>OH</v>
          </cell>
        </row>
        <row r="97">
          <cell r="A97" t="str">
            <v>Bluegrass Generation</v>
          </cell>
          <cell r="B97" t="str">
            <v>Dynegy</v>
          </cell>
          <cell r="C97">
            <v>340</v>
          </cell>
          <cell r="D97" t="str">
            <v>Gas CT</v>
          </cell>
          <cell r="E97">
            <v>2004</v>
          </cell>
          <cell r="G97" t="str">
            <v>Oldham County, near Buckner</v>
          </cell>
          <cell r="H97" t="str">
            <v>KY</v>
          </cell>
        </row>
        <row r="98">
          <cell r="A98" t="str">
            <v>Berrien Energy Center</v>
          </cell>
          <cell r="B98" t="str">
            <v>CME and Calpine</v>
          </cell>
          <cell r="C98">
            <v>1030</v>
          </cell>
          <cell r="D98" t="str">
            <v xml:space="preserve">Gas CC </v>
          </cell>
          <cell r="E98">
            <v>2004</v>
          </cell>
          <cell r="G98" t="str">
            <v>Berrien</v>
          </cell>
          <cell r="H98" t="str">
            <v>MI</v>
          </cell>
        </row>
        <row r="99">
          <cell r="A99" t="str">
            <v>Unspecified</v>
          </cell>
          <cell r="B99" t="str">
            <v>ERORA Group</v>
          </cell>
          <cell r="C99">
            <v>600</v>
          </cell>
          <cell r="D99" t="str">
            <v>gas fired</v>
          </cell>
          <cell r="E99">
            <v>2004</v>
          </cell>
          <cell r="G99" t="str">
            <v>near Mount Pleasant in Gratiot County</v>
          </cell>
          <cell r="H99" t="str">
            <v>MI</v>
          </cell>
        </row>
        <row r="100">
          <cell r="A100" t="str">
            <v>Unspecified</v>
          </cell>
          <cell r="B100" t="str">
            <v>Mirant</v>
          </cell>
          <cell r="C100">
            <v>320</v>
          </cell>
          <cell r="D100" t="str">
            <v>4-80 Gas CT</v>
          </cell>
          <cell r="E100">
            <v>2004</v>
          </cell>
          <cell r="G100" t="str">
            <v>Danville</v>
          </cell>
          <cell r="H100" t="str">
            <v>VA</v>
          </cell>
        </row>
        <row r="101">
          <cell r="C101">
            <v>11965</v>
          </cell>
        </row>
        <row r="103">
          <cell r="A103" t="str">
            <v>Norton CAES</v>
          </cell>
          <cell r="B103" t="str">
            <v>Norton Energy Storage</v>
          </cell>
          <cell r="C103">
            <v>300</v>
          </cell>
          <cell r="D103" t="str">
            <v>CAES</v>
          </cell>
          <cell r="E103">
            <v>2005</v>
          </cell>
          <cell r="F103">
            <v>4</v>
          </cell>
          <cell r="G103" t="str">
            <v>Summit County, near Norton</v>
          </cell>
          <cell r="H103" t="str">
            <v>OH</v>
          </cell>
        </row>
        <row r="104">
          <cell r="A104" t="str">
            <v>Smithland Hydro</v>
          </cell>
          <cell r="B104" t="str">
            <v>Smithland Hydro Partners</v>
          </cell>
          <cell r="C104">
            <v>83</v>
          </cell>
          <cell r="D104" t="str">
            <v>Hydro</v>
          </cell>
          <cell r="E104">
            <v>2005</v>
          </cell>
          <cell r="F104">
            <v>6</v>
          </cell>
          <cell r="G104" t="str">
            <v>Western Kentucy on Ohio River</v>
          </cell>
          <cell r="H104" t="str">
            <v>KY</v>
          </cell>
        </row>
        <row r="105">
          <cell r="A105" t="str">
            <v>Lima</v>
          </cell>
          <cell r="B105" t="str">
            <v>Global Energy</v>
          </cell>
          <cell r="C105">
            <v>580</v>
          </cell>
          <cell r="D105" t="str">
            <v>Coal - synthetic gas CC</v>
          </cell>
          <cell r="E105">
            <v>2005</v>
          </cell>
          <cell r="F105">
            <v>6</v>
          </cell>
          <cell r="G105" t="str">
            <v>Former Lima Locomotive Works</v>
          </cell>
          <cell r="H105" t="str">
            <v>OH</v>
          </cell>
        </row>
        <row r="106">
          <cell r="A106" t="str">
            <v>Norton CAES</v>
          </cell>
          <cell r="B106" t="str">
            <v>Norton Energy Storage</v>
          </cell>
          <cell r="C106">
            <v>300</v>
          </cell>
          <cell r="D106" t="str">
            <v>CAES</v>
          </cell>
          <cell r="E106">
            <v>2005</v>
          </cell>
          <cell r="F106">
            <v>8</v>
          </cell>
          <cell r="G106" t="str">
            <v>Summit County, near Norton</v>
          </cell>
          <cell r="H106" t="str">
            <v>OH</v>
          </cell>
        </row>
        <row r="107">
          <cell r="A107" t="str">
            <v>Cannelton Hydroelectric Project</v>
          </cell>
          <cell r="B107" t="str">
            <v>Cannelton Hydroelectric Partners</v>
          </cell>
          <cell r="C107">
            <v>80</v>
          </cell>
          <cell r="D107" t="str">
            <v>Hydro</v>
          </cell>
          <cell r="E107">
            <v>2005</v>
          </cell>
          <cell r="F107">
            <v>12</v>
          </cell>
          <cell r="G107" t="str">
            <v>Western Kentucy on Ohio River</v>
          </cell>
          <cell r="H107" t="str">
            <v>KY</v>
          </cell>
        </row>
        <row r="108">
          <cell r="A108" t="str">
            <v>Kentucky Project / Thoroughbred Energy Campus</v>
          </cell>
          <cell r="B108" t="str">
            <v>Peabody Group</v>
          </cell>
          <cell r="C108">
            <v>1500</v>
          </cell>
          <cell r="D108" t="str">
            <v>coal</v>
          </cell>
          <cell r="E108">
            <v>2005</v>
          </cell>
          <cell r="F108">
            <v>12</v>
          </cell>
          <cell r="G108" t="str">
            <v>near Central City in Muhlenberg County</v>
          </cell>
          <cell r="H108" t="str">
            <v>KY</v>
          </cell>
        </row>
        <row r="109">
          <cell r="A109" t="str">
            <v>Norton CAES</v>
          </cell>
          <cell r="B109" t="str">
            <v>Norton Energy Storage</v>
          </cell>
          <cell r="C109">
            <v>300</v>
          </cell>
          <cell r="D109" t="str">
            <v>CAES</v>
          </cell>
          <cell r="E109">
            <v>2005</v>
          </cell>
          <cell r="F109">
            <v>12</v>
          </cell>
          <cell r="G109" t="str">
            <v>Summit County, near Norton</v>
          </cell>
          <cell r="H109" t="str">
            <v>OH</v>
          </cell>
        </row>
        <row r="110">
          <cell r="C110">
            <v>3143</v>
          </cell>
        </row>
        <row r="112">
          <cell r="A112" t="str">
            <v>Norton CAES</v>
          </cell>
          <cell r="B112" t="str">
            <v>Norton Energy Storage</v>
          </cell>
          <cell r="C112">
            <v>300</v>
          </cell>
          <cell r="D112" t="str">
            <v>CAES</v>
          </cell>
          <cell r="E112">
            <v>2006</v>
          </cell>
          <cell r="F112">
            <v>6</v>
          </cell>
          <cell r="G112" t="str">
            <v>Summit County, near Norton</v>
          </cell>
          <cell r="H112" t="str">
            <v>OH</v>
          </cell>
        </row>
        <row r="113">
          <cell r="C113">
            <v>300</v>
          </cell>
        </row>
        <row r="115">
          <cell r="A115" t="str">
            <v>Covert</v>
          </cell>
          <cell r="B115" t="str">
            <v>US Generating Co</v>
          </cell>
          <cell r="C115">
            <v>1000</v>
          </cell>
          <cell r="D115" t="str">
            <v>gas</v>
          </cell>
          <cell r="E115" t="str">
            <v>Unknown</v>
          </cell>
          <cell r="G115" t="str">
            <v>Covert (near Palisades)</v>
          </cell>
          <cell r="H115" t="str">
            <v>MI</v>
          </cell>
          <cell r="I115" t="str">
            <v/>
          </cell>
        </row>
        <row r="116">
          <cell r="A116" t="str">
            <v>Cerestar</v>
          </cell>
          <cell r="B116" t="str">
            <v>Calpine (SkyGen Energy)</v>
          </cell>
          <cell r="C116">
            <v>540</v>
          </cell>
          <cell r="D116" t="str">
            <v>Gas CC/Cogen 2-270MW</v>
          </cell>
          <cell r="E116" t="str">
            <v>Unknown</v>
          </cell>
          <cell r="G116" t="str">
            <v>Hammond</v>
          </cell>
          <cell r="H116" t="str">
            <v>IN</v>
          </cell>
        </row>
        <row r="117">
          <cell r="A117" t="str">
            <v>Cincap VII Project - CADIZ</v>
          </cell>
          <cell r="B117" t="str">
            <v>Cinergy</v>
          </cell>
          <cell r="C117">
            <v>132</v>
          </cell>
          <cell r="D117" t="str">
            <v>3-44 MW Gas peaking</v>
          </cell>
          <cell r="E117" t="str">
            <v>Unknown</v>
          </cell>
          <cell r="G117" t="str">
            <v>Henry County, near Cadiz</v>
          </cell>
          <cell r="H117" t="str">
            <v>IN</v>
          </cell>
        </row>
        <row r="118">
          <cell r="A118" t="str">
            <v>Vigo</v>
          </cell>
          <cell r="B118" t="str">
            <v>Cinergy Capital &amp; Trading</v>
          </cell>
          <cell r="C118">
            <v>262</v>
          </cell>
          <cell r="D118" t="str">
            <v>Gas</v>
          </cell>
          <cell r="E118" t="str">
            <v>Unknown</v>
          </cell>
          <cell r="G118" t="str">
            <v>Vigo County</v>
          </cell>
          <cell r="H118" t="str">
            <v>IN</v>
          </cell>
        </row>
        <row r="119">
          <cell r="A119" t="str">
            <v>Unspecified</v>
          </cell>
          <cell r="B119" t="str">
            <v>DPL Inc</v>
          </cell>
          <cell r="C119">
            <v>400</v>
          </cell>
          <cell r="D119" t="str">
            <v>Gas CT</v>
          </cell>
          <cell r="E119" t="str">
            <v>Unknown</v>
          </cell>
          <cell r="G119" t="str">
            <v>Fowlerton, Grant County</v>
          </cell>
          <cell r="H119" t="str">
            <v>IN</v>
          </cell>
        </row>
        <row r="120">
          <cell r="A120" t="str">
            <v>Knox Generating Station</v>
          </cell>
          <cell r="B120" t="str">
            <v>Duke Energy</v>
          </cell>
          <cell r="C120">
            <v>640</v>
          </cell>
          <cell r="D120" t="str">
            <v>GAS 8-80 MW CT</v>
          </cell>
          <cell r="E120" t="str">
            <v>Unknown</v>
          </cell>
          <cell r="G120" t="str">
            <v>Wheatland, Knox County</v>
          </cell>
          <cell r="H120" t="str">
            <v>IN</v>
          </cell>
        </row>
        <row r="121">
          <cell r="A121" t="str">
            <v>Putnam Energy Center</v>
          </cell>
          <cell r="B121" t="str">
            <v>Putnam Energy Center</v>
          </cell>
          <cell r="C121">
            <v>500</v>
          </cell>
          <cell r="D121" t="str">
            <v>Gas-fired peaking (10 units)</v>
          </cell>
          <cell r="E121" t="str">
            <v>Unknown</v>
          </cell>
          <cell r="G121" t="str">
            <v>Cloverdale, Putnam County</v>
          </cell>
          <cell r="H121" t="str">
            <v>IN</v>
          </cell>
        </row>
        <row r="122">
          <cell r="A122" t="str">
            <v>GE Plastics</v>
          </cell>
          <cell r="B122" t="str">
            <v>SkyGen Energy (Calpine)</v>
          </cell>
          <cell r="C122">
            <v>800</v>
          </cell>
          <cell r="D122" t="str">
            <v>Gas CC-Cogen     2-3 units</v>
          </cell>
          <cell r="E122" t="str">
            <v>Unknown</v>
          </cell>
          <cell r="G122" t="str">
            <v>Mount Vernon, Posey County</v>
          </cell>
          <cell r="H122" t="str">
            <v>IN</v>
          </cell>
        </row>
        <row r="123">
          <cell r="A123" t="str">
            <v>Metcalfe LLC</v>
          </cell>
          <cell r="B123" t="str">
            <v>Duke Energy</v>
          </cell>
          <cell r="C123">
            <v>640</v>
          </cell>
          <cell r="D123" t="str">
            <v>Nat Gas Peaking</v>
          </cell>
          <cell r="E123" t="str">
            <v>Unknown</v>
          </cell>
          <cell r="G123" t="str">
            <v>Metcalf County</v>
          </cell>
          <cell r="H123" t="str">
            <v>KY</v>
          </cell>
        </row>
        <row r="124">
          <cell r="A124" t="str">
            <v>Unspecified</v>
          </cell>
          <cell r="B124" t="str">
            <v>Enviropower</v>
          </cell>
          <cell r="C124">
            <v>500</v>
          </cell>
          <cell r="D124" t="str">
            <v>Waste coal</v>
          </cell>
          <cell r="E124" t="str">
            <v>Unknown</v>
          </cell>
          <cell r="G124" t="str">
            <v>Martin County</v>
          </cell>
          <cell r="H124" t="str">
            <v>KY</v>
          </cell>
        </row>
        <row r="125">
          <cell r="A125" t="str">
            <v>Unspecified</v>
          </cell>
          <cell r="B125" t="str">
            <v>Orion Power Holdings/Columbia Energy</v>
          </cell>
          <cell r="C125">
            <v>500</v>
          </cell>
          <cell r="D125" t="str">
            <v>gas peaking</v>
          </cell>
          <cell r="E125" t="str">
            <v>Unknown</v>
          </cell>
          <cell r="G125" t="str">
            <v>Henderson County near Robards</v>
          </cell>
          <cell r="H125" t="str">
            <v>KY</v>
          </cell>
        </row>
        <row r="126">
          <cell r="A126" t="str">
            <v>Dundee</v>
          </cell>
          <cell r="B126" t="str">
            <v>CME and Dominion</v>
          </cell>
          <cell r="C126">
            <v>800</v>
          </cell>
          <cell r="D126" t="str">
            <v>Gas</v>
          </cell>
          <cell r="E126" t="str">
            <v>unknown</v>
          </cell>
          <cell r="G126" t="str">
            <v>Dundee, Monroe Cnty</v>
          </cell>
          <cell r="H126" t="str">
            <v>MI</v>
          </cell>
        </row>
        <row r="127">
          <cell r="A127" t="str">
            <v>Unspecified</v>
          </cell>
          <cell r="B127" t="str">
            <v>Duke Energy North America</v>
          </cell>
          <cell r="C127">
            <v>620</v>
          </cell>
          <cell r="D127" t="str">
            <v>Gas</v>
          </cell>
          <cell r="E127" t="str">
            <v>unknown</v>
          </cell>
          <cell r="G127" t="str">
            <v>German Twnsp, Fayette Cnty</v>
          </cell>
          <cell r="H127" t="str">
            <v>OH</v>
          </cell>
        </row>
        <row r="128">
          <cell r="A128" t="str">
            <v>Unspecified</v>
          </cell>
          <cell r="B128" t="str">
            <v>National Power Partners</v>
          </cell>
          <cell r="C128">
            <v>280</v>
          </cell>
          <cell r="D128" t="str">
            <v>waste coal</v>
          </cell>
          <cell r="E128" t="str">
            <v>Unknown</v>
          </cell>
          <cell r="G128" t="str">
            <v>Belmont County at Shadyside</v>
          </cell>
          <cell r="H128" t="str">
            <v>OH</v>
          </cell>
          <cell r="I128" t="str">
            <v/>
          </cell>
        </row>
        <row r="129">
          <cell r="A129" t="str">
            <v>Unspecified</v>
          </cell>
          <cell r="B129" t="str">
            <v>Allegheny Energy, Foster Wheeler,  Power Systems, United Refining</v>
          </cell>
          <cell r="C129">
            <v>100</v>
          </cell>
          <cell r="D129" t="str">
            <v>Waste</v>
          </cell>
          <cell r="E129" t="str">
            <v>Unknown</v>
          </cell>
          <cell r="G129" t="str">
            <v>Warren County, NW Penn</v>
          </cell>
          <cell r="H129" t="str">
            <v>PA</v>
          </cell>
          <cell r="I129" t="str">
            <v/>
          </cell>
        </row>
        <row r="130">
          <cell r="A130" t="str">
            <v>Unspecified</v>
          </cell>
          <cell r="B130" t="str">
            <v>Anker energy Corp</v>
          </cell>
          <cell r="C130">
            <v>225</v>
          </cell>
          <cell r="D130" t="str">
            <v>Unknown</v>
          </cell>
          <cell r="E130" t="str">
            <v>unknown</v>
          </cell>
          <cell r="G130" t="str">
            <v>near Buckhannan, Upshur County</v>
          </cell>
          <cell r="H130" t="str">
            <v>WV</v>
          </cell>
        </row>
        <row r="131">
          <cell r="A131" t="str">
            <v>Unspecified-wind</v>
          </cell>
          <cell r="B131" t="str">
            <v>Mega-Energy Inc</v>
          </cell>
          <cell r="C131">
            <v>10</v>
          </cell>
          <cell r="D131" t="str">
            <v>Wind</v>
          </cell>
          <cell r="E131" t="str">
            <v>Unknown</v>
          </cell>
          <cell r="G131" t="str">
            <v>Preston County</v>
          </cell>
          <cell r="H131" t="str">
            <v>WV</v>
          </cell>
        </row>
        <row r="132">
          <cell r="A132" t="str">
            <v>Unspecified</v>
          </cell>
          <cell r="B132" t="str">
            <v>Mich. Consolidated Power</v>
          </cell>
          <cell r="C132">
            <v>240</v>
          </cell>
          <cell r="D132" t="str">
            <v>coal gas</v>
          </cell>
          <cell r="E132" t="str">
            <v>unknown</v>
          </cell>
          <cell r="G132" t="str">
            <v>Mingo County near Williamson</v>
          </cell>
          <cell r="H132" t="str">
            <v>WV</v>
          </cell>
          <cell r="I132" t="str">
            <v/>
          </cell>
        </row>
        <row r="133">
          <cell r="C133">
            <v>8189</v>
          </cell>
        </row>
        <row r="135">
          <cell r="D135" t="str">
            <v>Cumulative</v>
          </cell>
        </row>
        <row r="136">
          <cell r="B136">
            <v>2001</v>
          </cell>
          <cell r="C136">
            <v>4415</v>
          </cell>
          <cell r="D136">
            <v>4415</v>
          </cell>
        </row>
        <row r="137">
          <cell r="B137">
            <v>2002</v>
          </cell>
          <cell r="C137">
            <v>9224</v>
          </cell>
          <cell r="D137">
            <v>13639</v>
          </cell>
        </row>
        <row r="138">
          <cell r="B138">
            <v>2003</v>
          </cell>
          <cell r="C138">
            <v>18788</v>
          </cell>
          <cell r="D138">
            <v>32427</v>
          </cell>
        </row>
        <row r="139">
          <cell r="B139">
            <v>2004</v>
          </cell>
          <cell r="C139">
            <v>11965</v>
          </cell>
          <cell r="D139">
            <v>44392</v>
          </cell>
        </row>
        <row r="140">
          <cell r="B140">
            <v>2005</v>
          </cell>
          <cell r="C140">
            <v>3143</v>
          </cell>
          <cell r="D140">
            <v>47535</v>
          </cell>
        </row>
        <row r="141">
          <cell r="B141">
            <v>2006</v>
          </cell>
          <cell r="C141">
            <v>300</v>
          </cell>
          <cell r="D141">
            <v>47835</v>
          </cell>
        </row>
        <row r="142">
          <cell r="B142" t="str">
            <v>Unknown</v>
          </cell>
          <cell r="C142">
            <v>8189</v>
          </cell>
          <cell r="D142">
            <v>56024</v>
          </cell>
        </row>
        <row r="143">
          <cell r="C143">
            <v>56024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Inputs and Assumptions"/>
      <sheetName val="Benefit Units"/>
      <sheetName val="AMI &amp; DA Cost &amp; Benefits"/>
      <sheetName val="Business Process Cost Units"/>
      <sheetName val="General Assumptions"/>
      <sheetName val="IT Interface"/>
      <sheetName val="Meter Projections"/>
      <sheetName val="Meter Deployment"/>
      <sheetName val="Switch Projections"/>
      <sheetName val="Switch Deployment"/>
      <sheetName val="Substation Projections"/>
      <sheetName val="Substation Deployment"/>
      <sheetName val="Circuit Projections"/>
      <sheetName val="Capacitor Bank Projections"/>
      <sheetName val="Capacitor Bank Deployment"/>
      <sheetName val="Lists"/>
      <sheetName val="Cost Roll-Up"/>
    </sheetNames>
    <sheetDataSet>
      <sheetData sheetId="0" refreshError="1"/>
      <sheetData sheetId="1" refreshError="1">
        <row r="12">
          <cell r="D12" t="str">
            <v>ON</v>
          </cell>
        </row>
        <row r="21">
          <cell r="D21">
            <v>2.47E-2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E8" t="str">
            <v>LOOKUP</v>
          </cell>
          <cell r="F8">
            <v>1</v>
          </cell>
          <cell r="G8">
            <v>2</v>
          </cell>
          <cell r="H8">
            <v>3</v>
          </cell>
          <cell r="I8">
            <v>4</v>
          </cell>
          <cell r="J8">
            <v>5</v>
          </cell>
          <cell r="K8">
            <v>6</v>
          </cell>
          <cell r="L8">
            <v>7</v>
          </cell>
          <cell r="M8">
            <v>8</v>
          </cell>
          <cell r="N8">
            <v>9</v>
          </cell>
          <cell r="O8">
            <v>10</v>
          </cell>
          <cell r="P8">
            <v>11</v>
          </cell>
          <cell r="Q8">
            <v>12</v>
          </cell>
          <cell r="R8">
            <v>13</v>
          </cell>
          <cell r="S8">
            <v>14</v>
          </cell>
          <cell r="T8">
            <v>15</v>
          </cell>
          <cell r="U8">
            <v>16</v>
          </cell>
          <cell r="V8">
            <v>17</v>
          </cell>
          <cell r="W8">
            <v>18</v>
          </cell>
          <cell r="X8">
            <v>19</v>
          </cell>
          <cell r="Y8">
            <v>20</v>
          </cell>
          <cell r="Z8">
            <v>21</v>
          </cell>
          <cell r="AA8">
            <v>22</v>
          </cell>
          <cell r="AB8">
            <v>23</v>
          </cell>
          <cell r="AC8">
            <v>24</v>
          </cell>
          <cell r="AD8">
            <v>25</v>
          </cell>
          <cell r="AE8">
            <v>26</v>
          </cell>
          <cell r="AF8">
            <v>27</v>
          </cell>
          <cell r="AG8">
            <v>28</v>
          </cell>
          <cell r="AH8">
            <v>29</v>
          </cell>
          <cell r="AI8">
            <v>30</v>
          </cell>
        </row>
        <row r="10">
          <cell r="E10" t="str">
            <v>APCo VA/Res/Urban</v>
          </cell>
          <cell r="F10">
            <v>184271</v>
          </cell>
          <cell r="G10">
            <v>191641.84</v>
          </cell>
          <cell r="H10">
            <v>199012.68000000002</v>
          </cell>
          <cell r="I10">
            <v>206383.52000000002</v>
          </cell>
          <cell r="J10">
            <v>213754.36</v>
          </cell>
          <cell r="K10">
            <v>221125.19999999998</v>
          </cell>
          <cell r="L10">
            <v>228496.04</v>
          </cell>
          <cell r="M10">
            <v>235866.88</v>
          </cell>
          <cell r="N10">
            <v>243237.72</v>
          </cell>
          <cell r="O10">
            <v>250608.55999999997</v>
          </cell>
          <cell r="P10">
            <v>257979.4</v>
          </cell>
          <cell r="Q10">
            <v>265350.24</v>
          </cell>
          <cell r="R10">
            <v>272721.08</v>
          </cell>
          <cell r="S10">
            <v>280091.92</v>
          </cell>
          <cell r="T10">
            <v>287462.76</v>
          </cell>
          <cell r="U10">
            <v>294833.60000000003</v>
          </cell>
          <cell r="V10">
            <v>302204.44</v>
          </cell>
          <cell r="W10">
            <v>309575.28000000003</v>
          </cell>
          <cell r="X10">
            <v>316946.12</v>
          </cell>
          <cell r="Y10">
            <v>324316.96000000002</v>
          </cell>
          <cell r="Z10">
            <v>331687.8</v>
          </cell>
          <cell r="AA10">
            <v>339058.63999999996</v>
          </cell>
          <cell r="AB10">
            <v>346429.48</v>
          </cell>
          <cell r="AC10">
            <v>353800.32</v>
          </cell>
          <cell r="AD10">
            <v>361171.16</v>
          </cell>
          <cell r="AE10">
            <v>368542</v>
          </cell>
          <cell r="AF10">
            <v>375912.84</v>
          </cell>
          <cell r="AG10">
            <v>383283.68</v>
          </cell>
          <cell r="AH10">
            <v>390654.52</v>
          </cell>
          <cell r="AI10">
            <v>398025.36000000004</v>
          </cell>
        </row>
        <row r="11">
          <cell r="E11" t="str">
            <v>APCo VA/Res/Suburban</v>
          </cell>
          <cell r="F11">
            <v>158868</v>
          </cell>
          <cell r="G11">
            <v>165222.72</v>
          </cell>
          <cell r="H11">
            <v>171577.44</v>
          </cell>
          <cell r="I11">
            <v>177932.16</v>
          </cell>
          <cell r="J11">
            <v>184286.87999999998</v>
          </cell>
          <cell r="K11">
            <v>190641.6</v>
          </cell>
          <cell r="L11">
            <v>196996.32</v>
          </cell>
          <cell r="M11">
            <v>203351.04000000001</v>
          </cell>
          <cell r="N11">
            <v>209705.76</v>
          </cell>
          <cell r="O11">
            <v>216060.47999999998</v>
          </cell>
          <cell r="P11">
            <v>222415.19999999998</v>
          </cell>
          <cell r="Q11">
            <v>228769.91999999998</v>
          </cell>
          <cell r="R11">
            <v>235124.63999999998</v>
          </cell>
          <cell r="S11">
            <v>241479.36000000002</v>
          </cell>
          <cell r="T11">
            <v>247834.08000000002</v>
          </cell>
          <cell r="U11">
            <v>254188.80000000002</v>
          </cell>
          <cell r="V11">
            <v>260543.52000000002</v>
          </cell>
          <cell r="W11">
            <v>266898.24000000005</v>
          </cell>
          <cell r="X11">
            <v>273252.96000000002</v>
          </cell>
          <cell r="Y11">
            <v>279607.67999999999</v>
          </cell>
          <cell r="Z11">
            <v>285962.40000000002</v>
          </cell>
          <cell r="AA11">
            <v>292317.12</v>
          </cell>
          <cell r="AB11">
            <v>298671.83999999997</v>
          </cell>
          <cell r="AC11">
            <v>305026.56</v>
          </cell>
          <cell r="AD11">
            <v>311381.27999999997</v>
          </cell>
          <cell r="AE11">
            <v>317736</v>
          </cell>
          <cell r="AF11">
            <v>324090.72000000003</v>
          </cell>
          <cell r="AG11">
            <v>330445.44</v>
          </cell>
          <cell r="AH11">
            <v>336800.16000000003</v>
          </cell>
          <cell r="AI11">
            <v>343154.88</v>
          </cell>
        </row>
        <row r="12">
          <cell r="E12" t="str">
            <v>APCo VA/Res/Rural</v>
          </cell>
          <cell r="F12">
            <v>184101</v>
          </cell>
          <cell r="G12">
            <v>191465.04</v>
          </cell>
          <cell r="H12">
            <v>198829.08000000002</v>
          </cell>
          <cell r="I12">
            <v>206193.12000000002</v>
          </cell>
          <cell r="J12">
            <v>213557.15999999997</v>
          </cell>
          <cell r="K12">
            <v>220921.19999999998</v>
          </cell>
          <cell r="L12">
            <v>228285.24</v>
          </cell>
          <cell r="M12">
            <v>235649.28</v>
          </cell>
          <cell r="N12">
            <v>243013.32</v>
          </cell>
          <cell r="O12">
            <v>250377.36</v>
          </cell>
          <cell r="P12">
            <v>257741.4</v>
          </cell>
          <cell r="Q12">
            <v>265105.44</v>
          </cell>
          <cell r="R12">
            <v>272469.48</v>
          </cell>
          <cell r="S12">
            <v>279833.52</v>
          </cell>
          <cell r="T12">
            <v>287197.56</v>
          </cell>
          <cell r="U12">
            <v>294561.60000000003</v>
          </cell>
          <cell r="V12">
            <v>301925.64</v>
          </cell>
          <cell r="W12">
            <v>309289.68000000005</v>
          </cell>
          <cell r="X12">
            <v>316653.71999999997</v>
          </cell>
          <cell r="Y12">
            <v>324017.76</v>
          </cell>
          <cell r="Z12">
            <v>331381.8</v>
          </cell>
          <cell r="AA12">
            <v>338745.83999999997</v>
          </cell>
          <cell r="AB12">
            <v>346109.88</v>
          </cell>
          <cell r="AC12">
            <v>353473.92</v>
          </cell>
          <cell r="AD12">
            <v>360837.96</v>
          </cell>
          <cell r="AE12">
            <v>368202</v>
          </cell>
          <cell r="AF12">
            <v>375566.04</v>
          </cell>
          <cell r="AG12">
            <v>382930.08</v>
          </cell>
          <cell r="AH12">
            <v>390294.12</v>
          </cell>
          <cell r="AI12">
            <v>397658.16000000003</v>
          </cell>
        </row>
        <row r="13">
          <cell r="E13" t="str">
            <v>APCo VA/C&amp;I/Urban</v>
          </cell>
          <cell r="F13">
            <v>24192</v>
          </cell>
          <cell r="G13">
            <v>25159.68</v>
          </cell>
          <cell r="H13">
            <v>26127.360000000001</v>
          </cell>
          <cell r="I13">
            <v>27095.040000000001</v>
          </cell>
          <cell r="J13">
            <v>28062.719999999998</v>
          </cell>
          <cell r="K13">
            <v>29030.399999999998</v>
          </cell>
          <cell r="L13">
            <v>29998.079999999998</v>
          </cell>
          <cell r="M13">
            <v>30965.760000000002</v>
          </cell>
          <cell r="N13">
            <v>31933.440000000002</v>
          </cell>
          <cell r="O13">
            <v>32901.119999999995</v>
          </cell>
          <cell r="P13">
            <v>33868.799999999996</v>
          </cell>
          <cell r="Q13">
            <v>34836.479999999996</v>
          </cell>
          <cell r="R13">
            <v>35804.159999999996</v>
          </cell>
          <cell r="S13">
            <v>36771.840000000004</v>
          </cell>
          <cell r="T13">
            <v>37739.520000000004</v>
          </cell>
          <cell r="U13">
            <v>38707.200000000004</v>
          </cell>
          <cell r="V13">
            <v>39674.880000000005</v>
          </cell>
          <cell r="W13">
            <v>40642.560000000005</v>
          </cell>
          <cell r="X13">
            <v>41610.239999999998</v>
          </cell>
          <cell r="Y13">
            <v>42577.919999999998</v>
          </cell>
          <cell r="Z13">
            <v>43545.599999999999</v>
          </cell>
          <cell r="AA13">
            <v>44513.279999999999</v>
          </cell>
          <cell r="AB13">
            <v>45480.959999999999</v>
          </cell>
          <cell r="AC13">
            <v>46448.639999999999</v>
          </cell>
          <cell r="AD13">
            <v>47416.32</v>
          </cell>
          <cell r="AE13">
            <v>48384</v>
          </cell>
          <cell r="AF13">
            <v>49351.68</v>
          </cell>
          <cell r="AG13">
            <v>50319.360000000001</v>
          </cell>
          <cell r="AH13">
            <v>51287.040000000001</v>
          </cell>
          <cell r="AI13">
            <v>52254.720000000001</v>
          </cell>
        </row>
        <row r="14">
          <cell r="E14" t="str">
            <v>APCo VA/C&amp;I/Suburban</v>
          </cell>
          <cell r="F14">
            <v>24990</v>
          </cell>
          <cell r="G14">
            <v>25989.600000000002</v>
          </cell>
          <cell r="H14">
            <v>26989.200000000001</v>
          </cell>
          <cell r="I14">
            <v>27988.800000000003</v>
          </cell>
          <cell r="J14">
            <v>28988.399999999998</v>
          </cell>
          <cell r="K14">
            <v>29988</v>
          </cell>
          <cell r="L14">
            <v>30987.599999999999</v>
          </cell>
          <cell r="M14">
            <v>31987.200000000001</v>
          </cell>
          <cell r="N14">
            <v>32986.800000000003</v>
          </cell>
          <cell r="O14">
            <v>33986.399999999994</v>
          </cell>
          <cell r="P14">
            <v>34986</v>
          </cell>
          <cell r="Q14">
            <v>35985.599999999999</v>
          </cell>
          <cell r="R14">
            <v>36985.199999999997</v>
          </cell>
          <cell r="S14">
            <v>37984.800000000003</v>
          </cell>
          <cell r="T14">
            <v>38984.400000000001</v>
          </cell>
          <cell r="U14">
            <v>39984</v>
          </cell>
          <cell r="V14">
            <v>40983.600000000006</v>
          </cell>
          <cell r="W14">
            <v>41983.200000000004</v>
          </cell>
          <cell r="X14">
            <v>42982.8</v>
          </cell>
          <cell r="Y14">
            <v>43982.400000000001</v>
          </cell>
          <cell r="Z14">
            <v>44982</v>
          </cell>
          <cell r="AA14">
            <v>45981.599999999999</v>
          </cell>
          <cell r="AB14">
            <v>46981.2</v>
          </cell>
          <cell r="AC14">
            <v>47980.799999999996</v>
          </cell>
          <cell r="AD14">
            <v>48980.4</v>
          </cell>
          <cell r="AE14">
            <v>49980</v>
          </cell>
          <cell r="AF14">
            <v>50979.6</v>
          </cell>
          <cell r="AG14">
            <v>51979.200000000004</v>
          </cell>
          <cell r="AH14">
            <v>52978.8</v>
          </cell>
          <cell r="AI14">
            <v>53978.400000000001</v>
          </cell>
        </row>
        <row r="15">
          <cell r="E15" t="str">
            <v>APCo VA/C&amp;I/Rural</v>
          </cell>
          <cell r="F15">
            <v>27256</v>
          </cell>
          <cell r="G15">
            <v>28346.240000000002</v>
          </cell>
          <cell r="H15">
            <v>29436.480000000003</v>
          </cell>
          <cell r="I15">
            <v>30526.720000000001</v>
          </cell>
          <cell r="J15">
            <v>31616.959999999999</v>
          </cell>
          <cell r="K15">
            <v>32707.199999999997</v>
          </cell>
          <cell r="L15">
            <v>33797.440000000002</v>
          </cell>
          <cell r="M15">
            <v>34887.68</v>
          </cell>
          <cell r="N15">
            <v>35977.919999999998</v>
          </cell>
          <cell r="O15">
            <v>37068.159999999996</v>
          </cell>
          <cell r="P15">
            <v>38158.399999999994</v>
          </cell>
          <cell r="Q15">
            <v>39248.639999999999</v>
          </cell>
          <cell r="R15">
            <v>40338.879999999997</v>
          </cell>
          <cell r="S15">
            <v>41429.120000000003</v>
          </cell>
          <cell r="T15">
            <v>42519.360000000001</v>
          </cell>
          <cell r="U15">
            <v>43609.600000000006</v>
          </cell>
          <cell r="V15">
            <v>44699.840000000004</v>
          </cell>
          <cell r="W15">
            <v>45790.080000000002</v>
          </cell>
          <cell r="X15">
            <v>46880.32</v>
          </cell>
          <cell r="Y15">
            <v>47970.559999999998</v>
          </cell>
          <cell r="Z15">
            <v>49060.800000000003</v>
          </cell>
          <cell r="AA15">
            <v>50151.039999999994</v>
          </cell>
          <cell r="AB15">
            <v>51241.279999999999</v>
          </cell>
          <cell r="AC15">
            <v>52331.519999999997</v>
          </cell>
          <cell r="AD15">
            <v>53421.760000000002</v>
          </cell>
          <cell r="AE15">
            <v>54512</v>
          </cell>
          <cell r="AF15">
            <v>55602.239999999998</v>
          </cell>
          <cell r="AG15">
            <v>56692.480000000003</v>
          </cell>
          <cell r="AH15">
            <v>57782.720000000001</v>
          </cell>
          <cell r="AI15">
            <v>58872.960000000006</v>
          </cell>
        </row>
        <row r="16">
          <cell r="E16" t="str">
            <v>APCo WV/Res/Urban</v>
          </cell>
          <cell r="F16">
            <v>181213</v>
          </cell>
          <cell r="G16">
            <v>188461.52000000002</v>
          </cell>
          <cell r="H16">
            <v>195710.04</v>
          </cell>
          <cell r="I16">
            <v>202958.56000000003</v>
          </cell>
          <cell r="J16">
            <v>210207.08</v>
          </cell>
          <cell r="K16">
            <v>217455.6</v>
          </cell>
          <cell r="L16">
            <v>224704.12</v>
          </cell>
          <cell r="M16">
            <v>231952.64000000001</v>
          </cell>
          <cell r="N16">
            <v>239201.16</v>
          </cell>
          <cell r="O16">
            <v>246449.67999999996</v>
          </cell>
          <cell r="P16">
            <v>253698.19999999998</v>
          </cell>
          <cell r="Q16">
            <v>260946.72</v>
          </cell>
          <cell r="R16">
            <v>268195.24</v>
          </cell>
          <cell r="S16">
            <v>275443.76</v>
          </cell>
          <cell r="T16">
            <v>282692.28000000003</v>
          </cell>
          <cell r="U16">
            <v>289940.8</v>
          </cell>
          <cell r="V16">
            <v>297189.32</v>
          </cell>
          <cell r="W16">
            <v>304437.84000000003</v>
          </cell>
          <cell r="X16">
            <v>311686.36</v>
          </cell>
          <cell r="Y16">
            <v>318934.88</v>
          </cell>
          <cell r="Z16">
            <v>326183.40000000002</v>
          </cell>
          <cell r="AA16">
            <v>333431.92</v>
          </cell>
          <cell r="AB16">
            <v>340680.44</v>
          </cell>
          <cell r="AC16">
            <v>347928.95999999996</v>
          </cell>
          <cell r="AD16">
            <v>355177.48</v>
          </cell>
          <cell r="AE16">
            <v>362426</v>
          </cell>
          <cell r="AF16">
            <v>369674.52</v>
          </cell>
          <cell r="AG16">
            <v>376923.04000000004</v>
          </cell>
          <cell r="AH16">
            <v>384171.56</v>
          </cell>
          <cell r="AI16">
            <v>391420.08</v>
          </cell>
        </row>
        <row r="17">
          <cell r="E17" t="str">
            <v>APCo WV/Res/Suburban</v>
          </cell>
          <cell r="F17">
            <v>133356</v>
          </cell>
          <cell r="G17">
            <v>138690.23999999999</v>
          </cell>
          <cell r="H17">
            <v>144024.48000000001</v>
          </cell>
          <cell r="I17">
            <v>149358.72</v>
          </cell>
          <cell r="J17">
            <v>154692.96</v>
          </cell>
          <cell r="K17">
            <v>160027.19999999998</v>
          </cell>
          <cell r="L17">
            <v>165361.44</v>
          </cell>
          <cell r="M17">
            <v>170695.67999999999</v>
          </cell>
          <cell r="N17">
            <v>176029.92</v>
          </cell>
          <cell r="O17">
            <v>181364.15999999997</v>
          </cell>
          <cell r="P17">
            <v>186698.4</v>
          </cell>
          <cell r="Q17">
            <v>192032.63999999998</v>
          </cell>
          <cell r="R17">
            <v>197366.88</v>
          </cell>
          <cell r="S17">
            <v>202701.12</v>
          </cell>
          <cell r="T17">
            <v>208035.36000000002</v>
          </cell>
          <cell r="U17">
            <v>213369.60000000001</v>
          </cell>
          <cell r="V17">
            <v>218703.84000000003</v>
          </cell>
          <cell r="W17">
            <v>224038.08000000002</v>
          </cell>
          <cell r="X17">
            <v>229372.32</v>
          </cell>
          <cell r="Y17">
            <v>234706.56</v>
          </cell>
          <cell r="Z17">
            <v>240040.80000000002</v>
          </cell>
          <cell r="AA17">
            <v>245375.03999999998</v>
          </cell>
          <cell r="AB17">
            <v>250709.28</v>
          </cell>
          <cell r="AC17">
            <v>256043.51999999999</v>
          </cell>
          <cell r="AD17">
            <v>261377.76</v>
          </cell>
          <cell r="AE17">
            <v>266712</v>
          </cell>
          <cell r="AF17">
            <v>272046.24</v>
          </cell>
          <cell r="AG17">
            <v>277380.47999999998</v>
          </cell>
          <cell r="AH17">
            <v>282714.72000000003</v>
          </cell>
          <cell r="AI17">
            <v>288048.96000000002</v>
          </cell>
        </row>
        <row r="18">
          <cell r="E18" t="str">
            <v>APCo WV/Res/Rural</v>
          </cell>
          <cell r="F18">
            <v>168974</v>
          </cell>
          <cell r="G18">
            <v>175732.96</v>
          </cell>
          <cell r="H18">
            <v>182491.92</v>
          </cell>
          <cell r="I18">
            <v>189250.88</v>
          </cell>
          <cell r="J18">
            <v>196009.84</v>
          </cell>
          <cell r="K18">
            <v>202768.8</v>
          </cell>
          <cell r="L18">
            <v>209527.76</v>
          </cell>
          <cell r="M18">
            <v>216286.72</v>
          </cell>
          <cell r="N18">
            <v>223045.68000000002</v>
          </cell>
          <cell r="O18">
            <v>229804.63999999998</v>
          </cell>
          <cell r="P18">
            <v>236563.59999999998</v>
          </cell>
          <cell r="Q18">
            <v>243322.56</v>
          </cell>
          <cell r="R18">
            <v>250081.52</v>
          </cell>
          <cell r="S18">
            <v>256840.48</v>
          </cell>
          <cell r="T18">
            <v>263599.44</v>
          </cell>
          <cell r="U18">
            <v>270358.40000000002</v>
          </cell>
          <cell r="V18">
            <v>277117.36000000004</v>
          </cell>
          <cell r="W18">
            <v>283876.32</v>
          </cell>
          <cell r="X18">
            <v>290635.27999999997</v>
          </cell>
          <cell r="Y18">
            <v>297394.24</v>
          </cell>
          <cell r="Z18">
            <v>304153.2</v>
          </cell>
          <cell r="AA18">
            <v>310912.15999999997</v>
          </cell>
          <cell r="AB18">
            <v>317671.12</v>
          </cell>
          <cell r="AC18">
            <v>324430.08000000002</v>
          </cell>
          <cell r="AD18">
            <v>331189.03999999998</v>
          </cell>
          <cell r="AE18">
            <v>337948</v>
          </cell>
          <cell r="AF18">
            <v>344706.96</v>
          </cell>
          <cell r="AG18">
            <v>351465.92</v>
          </cell>
          <cell r="AH18">
            <v>358224.88</v>
          </cell>
          <cell r="AI18">
            <v>364983.84</v>
          </cell>
        </row>
        <row r="19">
          <cell r="E19" t="str">
            <v>APCo WV/C&amp;I/Urban</v>
          </cell>
          <cell r="F19">
            <v>26401</v>
          </cell>
          <cell r="G19">
            <v>27457.040000000001</v>
          </cell>
          <cell r="H19">
            <v>28513.08</v>
          </cell>
          <cell r="I19">
            <v>29569.120000000003</v>
          </cell>
          <cell r="J19">
            <v>30625.159999999996</v>
          </cell>
          <cell r="K19">
            <v>31681.199999999997</v>
          </cell>
          <cell r="L19">
            <v>32737.239999999998</v>
          </cell>
          <cell r="M19">
            <v>33793.279999999999</v>
          </cell>
          <cell r="N19">
            <v>34849.32</v>
          </cell>
          <cell r="O19">
            <v>35905.359999999993</v>
          </cell>
          <cell r="P19">
            <v>36961.399999999994</v>
          </cell>
          <cell r="Q19">
            <v>38017.439999999995</v>
          </cell>
          <cell r="R19">
            <v>39073.479999999996</v>
          </cell>
          <cell r="S19">
            <v>40129.520000000004</v>
          </cell>
          <cell r="T19">
            <v>41185.560000000005</v>
          </cell>
          <cell r="U19">
            <v>42241.600000000006</v>
          </cell>
          <cell r="V19">
            <v>43297.640000000007</v>
          </cell>
          <cell r="W19">
            <v>44353.680000000008</v>
          </cell>
          <cell r="X19">
            <v>45409.72</v>
          </cell>
          <cell r="Y19">
            <v>46465.760000000002</v>
          </cell>
          <cell r="Z19">
            <v>47521.8</v>
          </cell>
          <cell r="AA19">
            <v>48577.84</v>
          </cell>
          <cell r="AB19">
            <v>49633.88</v>
          </cell>
          <cell r="AC19">
            <v>50689.919999999998</v>
          </cell>
          <cell r="AD19">
            <v>51745.96</v>
          </cell>
          <cell r="AE19">
            <v>52802</v>
          </cell>
          <cell r="AF19">
            <v>53858.04</v>
          </cell>
          <cell r="AG19">
            <v>54914.080000000002</v>
          </cell>
          <cell r="AH19">
            <v>55970.12</v>
          </cell>
          <cell r="AI19">
            <v>57026.16</v>
          </cell>
        </row>
        <row r="20">
          <cell r="E20" t="str">
            <v>APCo WV/C&amp;I/Suburban</v>
          </cell>
          <cell r="F20">
            <v>20699</v>
          </cell>
          <cell r="G20">
            <v>21526.959999999999</v>
          </cell>
          <cell r="H20">
            <v>22354.920000000002</v>
          </cell>
          <cell r="I20">
            <v>23182.880000000001</v>
          </cell>
          <cell r="J20">
            <v>24010.84</v>
          </cell>
          <cell r="K20">
            <v>24838.799999999999</v>
          </cell>
          <cell r="L20">
            <v>25666.76</v>
          </cell>
          <cell r="M20">
            <v>26494.720000000001</v>
          </cell>
          <cell r="N20">
            <v>27322.68</v>
          </cell>
          <cell r="O20">
            <v>28150.639999999996</v>
          </cell>
          <cell r="P20">
            <v>28978.6</v>
          </cell>
          <cell r="Q20">
            <v>29806.559999999998</v>
          </cell>
          <cell r="R20">
            <v>30634.52</v>
          </cell>
          <cell r="S20">
            <v>31462.48</v>
          </cell>
          <cell r="T20">
            <v>32290.440000000002</v>
          </cell>
          <cell r="U20">
            <v>33118.400000000001</v>
          </cell>
          <cell r="V20">
            <v>33946.36</v>
          </cell>
          <cell r="W20">
            <v>34774.32</v>
          </cell>
          <cell r="X20">
            <v>35602.28</v>
          </cell>
          <cell r="Y20">
            <v>36430.239999999998</v>
          </cell>
          <cell r="Z20">
            <v>37258.200000000004</v>
          </cell>
          <cell r="AA20">
            <v>38086.159999999996</v>
          </cell>
          <cell r="AB20">
            <v>38914.119999999995</v>
          </cell>
          <cell r="AC20">
            <v>39742.080000000002</v>
          </cell>
          <cell r="AD20">
            <v>40570.04</v>
          </cell>
          <cell r="AE20">
            <v>41398</v>
          </cell>
          <cell r="AF20">
            <v>42225.96</v>
          </cell>
          <cell r="AG20">
            <v>43053.919999999998</v>
          </cell>
          <cell r="AH20">
            <v>43881.880000000005</v>
          </cell>
          <cell r="AI20">
            <v>44709.840000000004</v>
          </cell>
        </row>
        <row r="21">
          <cell r="E21" t="str">
            <v>APCo WV/C&amp;I/Rural</v>
          </cell>
          <cell r="F21">
            <v>22929</v>
          </cell>
          <cell r="G21">
            <v>23846.16</v>
          </cell>
          <cell r="H21">
            <v>24763.320000000003</v>
          </cell>
          <cell r="I21">
            <v>25680.480000000003</v>
          </cell>
          <cell r="J21">
            <v>26597.64</v>
          </cell>
          <cell r="K21">
            <v>27514.799999999999</v>
          </cell>
          <cell r="L21">
            <v>28431.96</v>
          </cell>
          <cell r="M21">
            <v>29349.119999999999</v>
          </cell>
          <cell r="N21">
            <v>30266.280000000002</v>
          </cell>
          <cell r="O21">
            <v>31183.439999999999</v>
          </cell>
          <cell r="P21">
            <v>32100.6</v>
          </cell>
          <cell r="Q21">
            <v>33017.760000000002</v>
          </cell>
          <cell r="R21">
            <v>33934.92</v>
          </cell>
          <cell r="S21">
            <v>34852.080000000002</v>
          </cell>
          <cell r="T21">
            <v>35769.24</v>
          </cell>
          <cell r="U21">
            <v>36686.400000000001</v>
          </cell>
          <cell r="V21">
            <v>37603.560000000005</v>
          </cell>
          <cell r="W21">
            <v>38520.720000000001</v>
          </cell>
          <cell r="X21">
            <v>39437.879999999997</v>
          </cell>
          <cell r="Y21">
            <v>40355.040000000001</v>
          </cell>
          <cell r="Z21">
            <v>41272.200000000004</v>
          </cell>
          <cell r="AA21">
            <v>42189.359999999993</v>
          </cell>
          <cell r="AB21">
            <v>43106.52</v>
          </cell>
          <cell r="AC21">
            <v>44023.68</v>
          </cell>
          <cell r="AD21">
            <v>44940.84</v>
          </cell>
          <cell r="AE21">
            <v>45858</v>
          </cell>
          <cell r="AF21">
            <v>46775.16</v>
          </cell>
          <cell r="AG21">
            <v>47692.32</v>
          </cell>
          <cell r="AH21">
            <v>48609.48</v>
          </cell>
          <cell r="AI21">
            <v>49526.640000000007</v>
          </cell>
        </row>
        <row r="22">
          <cell r="E22" t="str">
            <v>WPCo/Res/Urban</v>
          </cell>
          <cell r="F22">
            <v>36555</v>
          </cell>
          <cell r="G22">
            <v>38017.200000000004</v>
          </cell>
          <cell r="H22">
            <v>39479.4</v>
          </cell>
          <cell r="I22">
            <v>40941.600000000006</v>
          </cell>
          <cell r="J22">
            <v>42403.799999999996</v>
          </cell>
          <cell r="K22">
            <v>43866</v>
          </cell>
          <cell r="L22">
            <v>45328.2</v>
          </cell>
          <cell r="M22">
            <v>46790.400000000001</v>
          </cell>
          <cell r="N22">
            <v>48252.600000000006</v>
          </cell>
          <cell r="O22">
            <v>49714.799999999996</v>
          </cell>
          <cell r="P22">
            <v>51177</v>
          </cell>
          <cell r="Q22">
            <v>52639.199999999997</v>
          </cell>
          <cell r="R22">
            <v>54101.4</v>
          </cell>
          <cell r="S22">
            <v>55563.6</v>
          </cell>
          <cell r="T22">
            <v>57025.8</v>
          </cell>
          <cell r="U22">
            <v>58488</v>
          </cell>
          <cell r="V22">
            <v>59950.200000000004</v>
          </cell>
          <cell r="W22">
            <v>61412.400000000009</v>
          </cell>
          <cell r="X22">
            <v>62874.6</v>
          </cell>
          <cell r="Y22">
            <v>64336.800000000003</v>
          </cell>
          <cell r="Z22">
            <v>65799</v>
          </cell>
          <cell r="AA22">
            <v>67261.2</v>
          </cell>
          <cell r="AB22">
            <v>68723.399999999994</v>
          </cell>
          <cell r="AC22">
            <v>70185.599999999991</v>
          </cell>
          <cell r="AD22">
            <v>71647.8</v>
          </cell>
          <cell r="AE22">
            <v>73110</v>
          </cell>
          <cell r="AF22">
            <v>74572.2</v>
          </cell>
          <cell r="AG22">
            <v>76034.400000000009</v>
          </cell>
          <cell r="AH22">
            <v>77496.600000000006</v>
          </cell>
          <cell r="AI22">
            <v>78958.8</v>
          </cell>
        </row>
        <row r="23">
          <cell r="E23" t="str">
            <v>WPCo/Res/Suburban</v>
          </cell>
          <cell r="F23">
            <v>41</v>
          </cell>
          <cell r="G23">
            <v>42.64</v>
          </cell>
          <cell r="H23">
            <v>44.28</v>
          </cell>
          <cell r="I23">
            <v>45.92</v>
          </cell>
          <cell r="J23">
            <v>47.559999999999995</v>
          </cell>
          <cell r="K23">
            <v>49.199999999999996</v>
          </cell>
          <cell r="L23">
            <v>50.839999999999996</v>
          </cell>
          <cell r="M23">
            <v>52.480000000000004</v>
          </cell>
          <cell r="N23">
            <v>54.120000000000005</v>
          </cell>
          <cell r="O23">
            <v>55.76</v>
          </cell>
          <cell r="P23">
            <v>57.4</v>
          </cell>
          <cell r="Q23">
            <v>59.04</v>
          </cell>
          <cell r="R23">
            <v>60.68</v>
          </cell>
          <cell r="S23">
            <v>62.32</v>
          </cell>
          <cell r="T23">
            <v>63.96</v>
          </cell>
          <cell r="U23">
            <v>65.600000000000009</v>
          </cell>
          <cell r="V23">
            <v>67.240000000000009</v>
          </cell>
          <cell r="W23">
            <v>68.88000000000001</v>
          </cell>
          <cell r="X23">
            <v>70.52</v>
          </cell>
          <cell r="Y23">
            <v>72.16</v>
          </cell>
          <cell r="Z23">
            <v>73.8</v>
          </cell>
          <cell r="AA23">
            <v>75.44</v>
          </cell>
          <cell r="AB23">
            <v>77.08</v>
          </cell>
          <cell r="AC23">
            <v>78.72</v>
          </cell>
          <cell r="AD23">
            <v>80.36</v>
          </cell>
          <cell r="AE23">
            <v>82</v>
          </cell>
          <cell r="AF23">
            <v>83.64</v>
          </cell>
          <cell r="AG23">
            <v>85.28</v>
          </cell>
          <cell r="AH23">
            <v>86.92</v>
          </cell>
          <cell r="AI23">
            <v>88.56</v>
          </cell>
        </row>
        <row r="24">
          <cell r="E24" t="str">
            <v>WPCo/Res/Rural</v>
          </cell>
          <cell r="F24">
            <v>5245</v>
          </cell>
          <cell r="G24">
            <v>5454.8</v>
          </cell>
          <cell r="H24">
            <v>5664.6</v>
          </cell>
          <cell r="I24">
            <v>5874.4000000000005</v>
          </cell>
          <cell r="J24">
            <v>6084.2</v>
          </cell>
          <cell r="K24">
            <v>6294</v>
          </cell>
          <cell r="L24">
            <v>6503.8</v>
          </cell>
          <cell r="M24">
            <v>6713.6</v>
          </cell>
          <cell r="N24">
            <v>6923.4000000000005</v>
          </cell>
          <cell r="O24">
            <v>7133.1999999999989</v>
          </cell>
          <cell r="P24">
            <v>7342.9999999999991</v>
          </cell>
          <cell r="Q24">
            <v>7552.7999999999993</v>
          </cell>
          <cell r="R24">
            <v>7762.5999999999995</v>
          </cell>
          <cell r="S24">
            <v>7972.4000000000005</v>
          </cell>
          <cell r="T24">
            <v>8182.2000000000007</v>
          </cell>
          <cell r="U24">
            <v>8392</v>
          </cell>
          <cell r="V24">
            <v>8601.8000000000011</v>
          </cell>
          <cell r="W24">
            <v>8811.6</v>
          </cell>
          <cell r="X24">
            <v>9021.4</v>
          </cell>
          <cell r="Y24">
            <v>9231.2000000000007</v>
          </cell>
          <cell r="Z24">
            <v>9441</v>
          </cell>
          <cell r="AA24">
            <v>9650.7999999999993</v>
          </cell>
          <cell r="AB24">
            <v>9860.5999999999985</v>
          </cell>
          <cell r="AC24">
            <v>10070.4</v>
          </cell>
          <cell r="AD24">
            <v>10280.199999999999</v>
          </cell>
          <cell r="AE24">
            <v>10490</v>
          </cell>
          <cell r="AF24">
            <v>10699.800000000001</v>
          </cell>
          <cell r="AG24">
            <v>10909.6</v>
          </cell>
          <cell r="AH24">
            <v>11119.400000000001</v>
          </cell>
          <cell r="AI24">
            <v>11329.2</v>
          </cell>
        </row>
        <row r="25">
          <cell r="E25" t="str">
            <v>WPCo/C&amp;I/Urban</v>
          </cell>
          <cell r="F25">
            <v>5229</v>
          </cell>
          <cell r="G25">
            <v>5438.16</v>
          </cell>
          <cell r="H25">
            <v>5647.3200000000006</v>
          </cell>
          <cell r="I25">
            <v>5856.4800000000005</v>
          </cell>
          <cell r="J25">
            <v>6065.6399999999994</v>
          </cell>
          <cell r="K25">
            <v>6274.8</v>
          </cell>
          <cell r="L25">
            <v>6483.96</v>
          </cell>
          <cell r="M25">
            <v>6693.12</v>
          </cell>
          <cell r="N25">
            <v>6902.2800000000007</v>
          </cell>
          <cell r="O25">
            <v>7111.44</v>
          </cell>
          <cell r="P25">
            <v>7320.5999999999995</v>
          </cell>
          <cell r="Q25">
            <v>7529.7599999999993</v>
          </cell>
          <cell r="R25">
            <v>7738.92</v>
          </cell>
          <cell r="S25">
            <v>7948.08</v>
          </cell>
          <cell r="T25">
            <v>8157.2400000000007</v>
          </cell>
          <cell r="U25">
            <v>8366.4</v>
          </cell>
          <cell r="V25">
            <v>8575.5600000000013</v>
          </cell>
          <cell r="W25">
            <v>8784.7200000000012</v>
          </cell>
          <cell r="X25">
            <v>8993.8799999999992</v>
          </cell>
          <cell r="Y25">
            <v>9203.0400000000009</v>
          </cell>
          <cell r="Z25">
            <v>9412.2000000000007</v>
          </cell>
          <cell r="AA25">
            <v>9621.3599999999988</v>
          </cell>
          <cell r="AB25">
            <v>9830.5199999999986</v>
          </cell>
          <cell r="AC25">
            <v>10039.68</v>
          </cell>
          <cell r="AD25">
            <v>10248.84</v>
          </cell>
          <cell r="AE25">
            <v>10458</v>
          </cell>
          <cell r="AF25">
            <v>10667.16</v>
          </cell>
          <cell r="AG25">
            <v>10876.32</v>
          </cell>
          <cell r="AH25">
            <v>11085.480000000001</v>
          </cell>
          <cell r="AI25">
            <v>11294.640000000001</v>
          </cell>
        </row>
        <row r="26">
          <cell r="E26" t="str">
            <v>WPCo/C&amp;I/Suburban</v>
          </cell>
          <cell r="F26">
            <v>6</v>
          </cell>
          <cell r="G26">
            <v>6.24</v>
          </cell>
          <cell r="H26">
            <v>6.48</v>
          </cell>
          <cell r="I26">
            <v>6.7200000000000006</v>
          </cell>
          <cell r="J26">
            <v>6.9599999999999991</v>
          </cell>
          <cell r="K26">
            <v>7.1999999999999993</v>
          </cell>
          <cell r="L26">
            <v>7.4399999999999995</v>
          </cell>
          <cell r="M26">
            <v>7.68</v>
          </cell>
          <cell r="N26">
            <v>7.92</v>
          </cell>
          <cell r="O26">
            <v>8.16</v>
          </cell>
          <cell r="P26">
            <v>8.3999999999999986</v>
          </cell>
          <cell r="Q26">
            <v>8.64</v>
          </cell>
          <cell r="R26">
            <v>8.879999999999999</v>
          </cell>
          <cell r="S26">
            <v>9.120000000000001</v>
          </cell>
          <cell r="T26">
            <v>9.36</v>
          </cell>
          <cell r="U26">
            <v>9.6000000000000014</v>
          </cell>
          <cell r="V26">
            <v>9.84</v>
          </cell>
          <cell r="W26">
            <v>10.080000000000002</v>
          </cell>
          <cell r="X26">
            <v>10.32</v>
          </cell>
          <cell r="Y26">
            <v>10.56</v>
          </cell>
          <cell r="Z26">
            <v>10.8</v>
          </cell>
          <cell r="AA26">
            <v>11.04</v>
          </cell>
          <cell r="AB26">
            <v>11.28</v>
          </cell>
          <cell r="AC26">
            <v>11.52</v>
          </cell>
          <cell r="AD26">
            <v>11.76</v>
          </cell>
          <cell r="AE26">
            <v>12</v>
          </cell>
          <cell r="AF26">
            <v>12.24</v>
          </cell>
          <cell r="AG26">
            <v>12.48</v>
          </cell>
          <cell r="AH26">
            <v>12.72</v>
          </cell>
          <cell r="AI26">
            <v>12.96</v>
          </cell>
        </row>
        <row r="27">
          <cell r="E27" t="str">
            <v>WPCo/C&amp;I/Rural</v>
          </cell>
          <cell r="F27">
            <v>742</v>
          </cell>
          <cell r="G27">
            <v>771.68000000000006</v>
          </cell>
          <cell r="H27">
            <v>801.36</v>
          </cell>
          <cell r="I27">
            <v>831.04000000000008</v>
          </cell>
          <cell r="J27">
            <v>860.71999999999991</v>
          </cell>
          <cell r="K27">
            <v>890.4</v>
          </cell>
          <cell r="L27">
            <v>920.08</v>
          </cell>
          <cell r="M27">
            <v>949.76</v>
          </cell>
          <cell r="N27">
            <v>979.44</v>
          </cell>
          <cell r="O27">
            <v>1009.1199999999999</v>
          </cell>
          <cell r="P27">
            <v>1038.8</v>
          </cell>
          <cell r="Q27">
            <v>1068.48</v>
          </cell>
          <cell r="R27">
            <v>1098.1600000000001</v>
          </cell>
          <cell r="S27">
            <v>1127.8399999999999</v>
          </cell>
          <cell r="T27">
            <v>1157.52</v>
          </cell>
          <cell r="U27">
            <v>1187.2</v>
          </cell>
          <cell r="V27">
            <v>1216.8800000000001</v>
          </cell>
          <cell r="W27">
            <v>1246.5600000000002</v>
          </cell>
          <cell r="X27">
            <v>1276.24</v>
          </cell>
          <cell r="Y27">
            <v>1305.92</v>
          </cell>
          <cell r="Z27">
            <v>1335.6000000000001</v>
          </cell>
          <cell r="AA27">
            <v>1365.28</v>
          </cell>
          <cell r="AB27">
            <v>1394.9599999999998</v>
          </cell>
          <cell r="AC27">
            <v>1424.6399999999999</v>
          </cell>
          <cell r="AD27">
            <v>1454.32</v>
          </cell>
          <cell r="AE27">
            <v>1484</v>
          </cell>
          <cell r="AF27">
            <v>1513.68</v>
          </cell>
          <cell r="AG27">
            <v>1543.3600000000001</v>
          </cell>
          <cell r="AH27">
            <v>1573.0400000000002</v>
          </cell>
          <cell r="AI27">
            <v>1602.72</v>
          </cell>
        </row>
        <row r="28">
          <cell r="E28" t="str">
            <v>CSP/Res/Urban</v>
          </cell>
          <cell r="F28">
            <v>516650</v>
          </cell>
          <cell r="G28">
            <v>537316</v>
          </cell>
          <cell r="H28">
            <v>557982</v>
          </cell>
          <cell r="I28">
            <v>578648</v>
          </cell>
          <cell r="J28">
            <v>599314</v>
          </cell>
          <cell r="K28">
            <v>619980</v>
          </cell>
          <cell r="L28">
            <v>640646</v>
          </cell>
          <cell r="M28">
            <v>661312</v>
          </cell>
          <cell r="N28">
            <v>681978</v>
          </cell>
          <cell r="O28">
            <v>702643.99999999988</v>
          </cell>
          <cell r="P28">
            <v>723310</v>
          </cell>
          <cell r="Q28">
            <v>743976</v>
          </cell>
          <cell r="R28">
            <v>764642</v>
          </cell>
          <cell r="S28">
            <v>785308</v>
          </cell>
          <cell r="T28">
            <v>805974</v>
          </cell>
          <cell r="U28">
            <v>826640</v>
          </cell>
          <cell r="V28">
            <v>847306.00000000012</v>
          </cell>
          <cell r="W28">
            <v>867972.00000000012</v>
          </cell>
          <cell r="X28">
            <v>888638</v>
          </cell>
          <cell r="Y28">
            <v>909304</v>
          </cell>
          <cell r="Z28">
            <v>929970</v>
          </cell>
          <cell r="AA28">
            <v>950635.99999999988</v>
          </cell>
          <cell r="AB28">
            <v>971302</v>
          </cell>
          <cell r="AC28">
            <v>991968</v>
          </cell>
          <cell r="AD28">
            <v>1012634</v>
          </cell>
          <cell r="AE28">
            <v>1033300</v>
          </cell>
          <cell r="AF28">
            <v>1053966</v>
          </cell>
          <cell r="AG28">
            <v>1074632</v>
          </cell>
          <cell r="AH28">
            <v>1095298</v>
          </cell>
          <cell r="AI28">
            <v>1115964</v>
          </cell>
        </row>
        <row r="29">
          <cell r="E29" t="str">
            <v>CSP/Res/Suburban</v>
          </cell>
          <cell r="F29">
            <v>160458</v>
          </cell>
          <cell r="G29">
            <v>166876.32</v>
          </cell>
          <cell r="H29">
            <v>173294.64</v>
          </cell>
          <cell r="I29">
            <v>179712.96000000002</v>
          </cell>
          <cell r="J29">
            <v>186131.28</v>
          </cell>
          <cell r="K29">
            <v>192549.6</v>
          </cell>
          <cell r="L29">
            <v>198967.92</v>
          </cell>
          <cell r="M29">
            <v>205386.23999999999</v>
          </cell>
          <cell r="N29">
            <v>211804.56</v>
          </cell>
          <cell r="O29">
            <v>218222.87999999998</v>
          </cell>
          <cell r="P29">
            <v>224641.19999999998</v>
          </cell>
          <cell r="Q29">
            <v>231059.52</v>
          </cell>
          <cell r="R29">
            <v>237477.84</v>
          </cell>
          <cell r="S29">
            <v>243896.16</v>
          </cell>
          <cell r="T29">
            <v>250314.48</v>
          </cell>
          <cell r="U29">
            <v>256732.80000000002</v>
          </cell>
          <cell r="V29">
            <v>263151.12</v>
          </cell>
          <cell r="W29">
            <v>269569.44</v>
          </cell>
          <cell r="X29">
            <v>275987.76</v>
          </cell>
          <cell r="Y29">
            <v>282406.08</v>
          </cell>
          <cell r="Z29">
            <v>288824.40000000002</v>
          </cell>
          <cell r="AA29">
            <v>295242.71999999997</v>
          </cell>
          <cell r="AB29">
            <v>301661.03999999998</v>
          </cell>
          <cell r="AC29">
            <v>308079.35999999999</v>
          </cell>
          <cell r="AD29">
            <v>314497.68</v>
          </cell>
          <cell r="AE29">
            <v>320916</v>
          </cell>
          <cell r="AF29">
            <v>327334.32</v>
          </cell>
          <cell r="AG29">
            <v>333752.64</v>
          </cell>
          <cell r="AH29">
            <v>340170.96</v>
          </cell>
          <cell r="AI29">
            <v>346589.28</v>
          </cell>
        </row>
        <row r="30">
          <cell r="E30" t="str">
            <v>CSP/Res/Rural</v>
          </cell>
          <cell r="F30">
            <v>50845</v>
          </cell>
          <cell r="G30">
            <v>52878.8</v>
          </cell>
          <cell r="H30">
            <v>54912.600000000006</v>
          </cell>
          <cell r="I30">
            <v>56946.400000000009</v>
          </cell>
          <cell r="J30">
            <v>58980.2</v>
          </cell>
          <cell r="K30">
            <v>61014</v>
          </cell>
          <cell r="L30">
            <v>63047.8</v>
          </cell>
          <cell r="M30">
            <v>65081.599999999999</v>
          </cell>
          <cell r="N30">
            <v>67115.400000000009</v>
          </cell>
          <cell r="O30">
            <v>69149.2</v>
          </cell>
          <cell r="P30">
            <v>71183</v>
          </cell>
          <cell r="Q30">
            <v>73216.800000000003</v>
          </cell>
          <cell r="R30">
            <v>75250.600000000006</v>
          </cell>
          <cell r="S30">
            <v>77284.399999999994</v>
          </cell>
          <cell r="T30">
            <v>79318.2</v>
          </cell>
          <cell r="U30">
            <v>81352</v>
          </cell>
          <cell r="V30">
            <v>83385.8</v>
          </cell>
          <cell r="W30">
            <v>85419.6</v>
          </cell>
          <cell r="X30">
            <v>87453.4</v>
          </cell>
          <cell r="Y30">
            <v>89487.2</v>
          </cell>
          <cell r="Z30">
            <v>91521</v>
          </cell>
          <cell r="AA30">
            <v>93554.799999999988</v>
          </cell>
          <cell r="AB30">
            <v>95588.599999999991</v>
          </cell>
          <cell r="AC30">
            <v>97622.399999999994</v>
          </cell>
          <cell r="AD30">
            <v>99656.2</v>
          </cell>
          <cell r="AE30">
            <v>101690</v>
          </cell>
          <cell r="AF30">
            <v>103723.8</v>
          </cell>
          <cell r="AG30">
            <v>105757.6</v>
          </cell>
          <cell r="AH30">
            <v>107791.40000000001</v>
          </cell>
          <cell r="AI30">
            <v>109825.20000000001</v>
          </cell>
        </row>
        <row r="31">
          <cell r="E31" t="str">
            <v>CSP/C&amp;I/Urban</v>
          </cell>
          <cell r="F31">
            <v>53255</v>
          </cell>
          <cell r="G31">
            <v>55385.200000000004</v>
          </cell>
          <cell r="H31">
            <v>57515.4</v>
          </cell>
          <cell r="I31">
            <v>59645.600000000006</v>
          </cell>
          <cell r="J31">
            <v>61775.799999999996</v>
          </cell>
          <cell r="K31">
            <v>63906</v>
          </cell>
          <cell r="L31">
            <v>66036.2</v>
          </cell>
          <cell r="M31">
            <v>68166.399999999994</v>
          </cell>
          <cell r="N31">
            <v>70296.600000000006</v>
          </cell>
          <cell r="O31">
            <v>72426.799999999988</v>
          </cell>
          <cell r="P31">
            <v>74557</v>
          </cell>
          <cell r="Q31">
            <v>76687.199999999997</v>
          </cell>
          <cell r="R31">
            <v>78817.399999999994</v>
          </cell>
          <cell r="S31">
            <v>80947.600000000006</v>
          </cell>
          <cell r="T31">
            <v>83077.8</v>
          </cell>
          <cell r="U31">
            <v>85208</v>
          </cell>
          <cell r="V31">
            <v>87338.200000000012</v>
          </cell>
          <cell r="W31">
            <v>89468.400000000009</v>
          </cell>
          <cell r="X31">
            <v>91598.6</v>
          </cell>
          <cell r="Y31">
            <v>93728.8</v>
          </cell>
          <cell r="Z31">
            <v>95859</v>
          </cell>
          <cell r="AA31">
            <v>97989.2</v>
          </cell>
          <cell r="AB31">
            <v>100119.4</v>
          </cell>
          <cell r="AC31">
            <v>102249.59999999999</v>
          </cell>
          <cell r="AD31">
            <v>104379.8</v>
          </cell>
          <cell r="AE31">
            <v>106510</v>
          </cell>
          <cell r="AF31">
            <v>108640.2</v>
          </cell>
          <cell r="AG31">
            <v>110770.40000000001</v>
          </cell>
          <cell r="AH31">
            <v>112900.6</v>
          </cell>
          <cell r="AI31">
            <v>115030.8</v>
          </cell>
        </row>
        <row r="32">
          <cell r="E32" t="str">
            <v>CSP/C&amp;I/Suburban</v>
          </cell>
          <cell r="F32">
            <v>22225</v>
          </cell>
          <cell r="G32">
            <v>23114</v>
          </cell>
          <cell r="H32">
            <v>24003</v>
          </cell>
          <cell r="I32">
            <v>24892.000000000004</v>
          </cell>
          <cell r="J32">
            <v>25781</v>
          </cell>
          <cell r="K32">
            <v>26670</v>
          </cell>
          <cell r="L32">
            <v>27559</v>
          </cell>
          <cell r="M32">
            <v>28448</v>
          </cell>
          <cell r="N32">
            <v>29337</v>
          </cell>
          <cell r="O32">
            <v>30225.999999999996</v>
          </cell>
          <cell r="P32">
            <v>31114.999999999996</v>
          </cell>
          <cell r="Q32">
            <v>32004</v>
          </cell>
          <cell r="R32">
            <v>32893</v>
          </cell>
          <cell r="S32">
            <v>33782</v>
          </cell>
          <cell r="T32">
            <v>34671</v>
          </cell>
          <cell r="U32">
            <v>35560</v>
          </cell>
          <cell r="V32">
            <v>36449</v>
          </cell>
          <cell r="W32">
            <v>37338</v>
          </cell>
          <cell r="X32">
            <v>38227</v>
          </cell>
          <cell r="Y32">
            <v>39116</v>
          </cell>
          <cell r="Z32">
            <v>40005</v>
          </cell>
          <cell r="AA32">
            <v>40894</v>
          </cell>
          <cell r="AB32">
            <v>41783</v>
          </cell>
          <cell r="AC32">
            <v>42672</v>
          </cell>
          <cell r="AD32">
            <v>43561</v>
          </cell>
          <cell r="AE32">
            <v>44450</v>
          </cell>
          <cell r="AF32">
            <v>45339</v>
          </cell>
          <cell r="AG32">
            <v>46228</v>
          </cell>
          <cell r="AH32">
            <v>47117</v>
          </cell>
          <cell r="AI32">
            <v>48006</v>
          </cell>
        </row>
        <row r="33">
          <cell r="E33" t="str">
            <v>CSP/C&amp;I/Rural</v>
          </cell>
          <cell r="F33">
            <v>8015</v>
          </cell>
          <cell r="G33">
            <v>8335.6</v>
          </cell>
          <cell r="H33">
            <v>8656.2000000000007</v>
          </cell>
          <cell r="I33">
            <v>8976.8000000000011</v>
          </cell>
          <cell r="J33">
            <v>9297.4</v>
          </cell>
          <cell r="K33">
            <v>9618</v>
          </cell>
          <cell r="L33">
            <v>9938.6</v>
          </cell>
          <cell r="M33">
            <v>10259.200000000001</v>
          </cell>
          <cell r="N33">
            <v>10579.800000000001</v>
          </cell>
          <cell r="O33">
            <v>10900.4</v>
          </cell>
          <cell r="P33">
            <v>11221</v>
          </cell>
          <cell r="Q33">
            <v>11541.6</v>
          </cell>
          <cell r="R33">
            <v>11862.2</v>
          </cell>
          <cell r="S33">
            <v>12182.8</v>
          </cell>
          <cell r="T33">
            <v>12503.4</v>
          </cell>
          <cell r="U33">
            <v>12824</v>
          </cell>
          <cell r="V33">
            <v>13144.6</v>
          </cell>
          <cell r="W33">
            <v>13465.2</v>
          </cell>
          <cell r="X33">
            <v>13785.8</v>
          </cell>
          <cell r="Y33">
            <v>14106.4</v>
          </cell>
          <cell r="Z33">
            <v>14427</v>
          </cell>
          <cell r="AA33">
            <v>14747.599999999999</v>
          </cell>
          <cell r="AB33">
            <v>15068.199999999999</v>
          </cell>
          <cell r="AC33">
            <v>15388.8</v>
          </cell>
          <cell r="AD33">
            <v>15709.4</v>
          </cell>
          <cell r="AE33">
            <v>16030</v>
          </cell>
          <cell r="AF33">
            <v>16350.6</v>
          </cell>
          <cell r="AG33">
            <v>16671.2</v>
          </cell>
          <cell r="AH33">
            <v>16991.8</v>
          </cell>
          <cell r="AI33">
            <v>17312.400000000001</v>
          </cell>
        </row>
        <row r="34">
          <cell r="E34" t="str">
            <v>OPCo/Res/Urban</v>
          </cell>
          <cell r="F34">
            <v>243467</v>
          </cell>
          <cell r="G34">
            <v>253205.68000000002</v>
          </cell>
          <cell r="H34">
            <v>262944.36000000004</v>
          </cell>
          <cell r="I34">
            <v>272683.04000000004</v>
          </cell>
          <cell r="J34">
            <v>282421.71999999997</v>
          </cell>
          <cell r="K34">
            <v>292160.39999999997</v>
          </cell>
          <cell r="L34">
            <v>301899.08</v>
          </cell>
          <cell r="M34">
            <v>311637.76000000001</v>
          </cell>
          <cell r="N34">
            <v>321376.44</v>
          </cell>
          <cell r="O34">
            <v>331115.12</v>
          </cell>
          <cell r="P34">
            <v>340853.8</v>
          </cell>
          <cell r="Q34">
            <v>350592.48</v>
          </cell>
          <cell r="R34">
            <v>360331.16</v>
          </cell>
          <cell r="S34">
            <v>370069.84</v>
          </cell>
          <cell r="T34">
            <v>379808.52</v>
          </cell>
          <cell r="U34">
            <v>389547.2</v>
          </cell>
          <cell r="V34">
            <v>399285.88</v>
          </cell>
          <cell r="W34">
            <v>409024.56000000006</v>
          </cell>
          <cell r="X34">
            <v>418763.24</v>
          </cell>
          <cell r="Y34">
            <v>428501.92</v>
          </cell>
          <cell r="Z34">
            <v>438240.60000000003</v>
          </cell>
          <cell r="AA34">
            <v>447979.27999999997</v>
          </cell>
          <cell r="AB34">
            <v>457717.95999999996</v>
          </cell>
          <cell r="AC34">
            <v>467456.63999999996</v>
          </cell>
          <cell r="AD34">
            <v>477195.32</v>
          </cell>
          <cell r="AE34">
            <v>486934</v>
          </cell>
          <cell r="AF34">
            <v>496672.68</v>
          </cell>
          <cell r="AG34">
            <v>506411.36000000004</v>
          </cell>
          <cell r="AH34">
            <v>516150.04000000004</v>
          </cell>
          <cell r="AI34">
            <v>525888.72000000009</v>
          </cell>
        </row>
        <row r="35">
          <cell r="E35" t="str">
            <v>OPCo/Res/Suburban</v>
          </cell>
          <cell r="F35">
            <v>331562</v>
          </cell>
          <cell r="G35">
            <v>344824.48000000004</v>
          </cell>
          <cell r="H35">
            <v>358086.96</v>
          </cell>
          <cell r="I35">
            <v>371349.44000000006</v>
          </cell>
          <cell r="J35">
            <v>384611.92</v>
          </cell>
          <cell r="K35">
            <v>397874.39999999997</v>
          </cell>
          <cell r="L35">
            <v>411136.88</v>
          </cell>
          <cell r="M35">
            <v>424399.35999999999</v>
          </cell>
          <cell r="N35">
            <v>437661.84</v>
          </cell>
          <cell r="O35">
            <v>450924.31999999995</v>
          </cell>
          <cell r="P35">
            <v>464186.8</v>
          </cell>
          <cell r="Q35">
            <v>477449.27999999997</v>
          </cell>
          <cell r="R35">
            <v>490711.76</v>
          </cell>
          <cell r="S35">
            <v>503974.24</v>
          </cell>
          <cell r="T35">
            <v>517236.72000000003</v>
          </cell>
          <cell r="U35">
            <v>530499.20000000007</v>
          </cell>
          <cell r="V35">
            <v>543761.68000000005</v>
          </cell>
          <cell r="W35">
            <v>557024.16</v>
          </cell>
          <cell r="X35">
            <v>570286.64</v>
          </cell>
          <cell r="Y35">
            <v>583549.12</v>
          </cell>
          <cell r="Z35">
            <v>596811.6</v>
          </cell>
          <cell r="AA35">
            <v>610074.07999999996</v>
          </cell>
          <cell r="AB35">
            <v>623336.55999999994</v>
          </cell>
          <cell r="AC35">
            <v>636599.03999999992</v>
          </cell>
          <cell r="AD35">
            <v>649861.52</v>
          </cell>
          <cell r="AE35">
            <v>663124</v>
          </cell>
          <cell r="AF35">
            <v>676386.48</v>
          </cell>
          <cell r="AG35">
            <v>689648.96000000008</v>
          </cell>
          <cell r="AH35">
            <v>702911.44000000006</v>
          </cell>
          <cell r="AI35">
            <v>716173.92</v>
          </cell>
        </row>
        <row r="36">
          <cell r="E36" t="str">
            <v>OPCo/Res/Rural</v>
          </cell>
          <cell r="F36">
            <v>108536</v>
          </cell>
          <cell r="G36">
            <v>112877.44</v>
          </cell>
          <cell r="H36">
            <v>117218.88</v>
          </cell>
          <cell r="I36">
            <v>121560.32000000001</v>
          </cell>
          <cell r="J36">
            <v>125901.75999999999</v>
          </cell>
          <cell r="K36">
            <v>130243.2</v>
          </cell>
          <cell r="L36">
            <v>134584.63999999998</v>
          </cell>
          <cell r="M36">
            <v>138926.08000000002</v>
          </cell>
          <cell r="N36">
            <v>143267.52000000002</v>
          </cell>
          <cell r="O36">
            <v>147608.95999999999</v>
          </cell>
          <cell r="P36">
            <v>151950.39999999999</v>
          </cell>
          <cell r="Q36">
            <v>156291.84</v>
          </cell>
          <cell r="R36">
            <v>160633.28</v>
          </cell>
          <cell r="S36">
            <v>164974.72</v>
          </cell>
          <cell r="T36">
            <v>169316.16</v>
          </cell>
          <cell r="U36">
            <v>173657.60000000001</v>
          </cell>
          <cell r="V36">
            <v>177999.04</v>
          </cell>
          <cell r="W36">
            <v>182340.48000000001</v>
          </cell>
          <cell r="X36">
            <v>186681.91999999998</v>
          </cell>
          <cell r="Y36">
            <v>191023.36000000002</v>
          </cell>
          <cell r="Z36">
            <v>195364.80000000002</v>
          </cell>
          <cell r="AA36">
            <v>199706.23999999999</v>
          </cell>
          <cell r="AB36">
            <v>204047.68</v>
          </cell>
          <cell r="AC36">
            <v>208389.12</v>
          </cell>
          <cell r="AD36">
            <v>212730.56</v>
          </cell>
          <cell r="AE36">
            <v>217072</v>
          </cell>
          <cell r="AF36">
            <v>221413.44</v>
          </cell>
          <cell r="AG36">
            <v>225754.88</v>
          </cell>
          <cell r="AH36">
            <v>230096.32</v>
          </cell>
          <cell r="AI36">
            <v>234437.76000000001</v>
          </cell>
        </row>
        <row r="37">
          <cell r="E37" t="str">
            <v>OPCo/C&amp;I/Urban</v>
          </cell>
          <cell r="F37">
            <v>32292</v>
          </cell>
          <cell r="G37">
            <v>33583.68</v>
          </cell>
          <cell r="H37">
            <v>34875.360000000001</v>
          </cell>
          <cell r="I37">
            <v>36167.040000000001</v>
          </cell>
          <cell r="J37">
            <v>37458.719999999994</v>
          </cell>
          <cell r="K37">
            <v>38750.400000000001</v>
          </cell>
          <cell r="L37">
            <v>40042.080000000002</v>
          </cell>
          <cell r="M37">
            <v>41333.760000000002</v>
          </cell>
          <cell r="N37">
            <v>42625.440000000002</v>
          </cell>
          <cell r="O37">
            <v>43917.119999999995</v>
          </cell>
          <cell r="P37">
            <v>45208.799999999996</v>
          </cell>
          <cell r="Q37">
            <v>46500.479999999996</v>
          </cell>
          <cell r="R37">
            <v>47792.159999999996</v>
          </cell>
          <cell r="S37">
            <v>49083.840000000004</v>
          </cell>
          <cell r="T37">
            <v>50375.520000000004</v>
          </cell>
          <cell r="U37">
            <v>51667.200000000004</v>
          </cell>
          <cell r="V37">
            <v>52958.880000000005</v>
          </cell>
          <cell r="W37">
            <v>54250.560000000005</v>
          </cell>
          <cell r="X37">
            <v>55542.239999999998</v>
          </cell>
          <cell r="Y37">
            <v>56833.919999999998</v>
          </cell>
          <cell r="Z37">
            <v>58125.599999999999</v>
          </cell>
          <cell r="AA37">
            <v>59417.279999999999</v>
          </cell>
          <cell r="AB37">
            <v>60708.959999999999</v>
          </cell>
          <cell r="AC37">
            <v>62000.639999999999</v>
          </cell>
          <cell r="AD37">
            <v>63292.32</v>
          </cell>
          <cell r="AE37">
            <v>64584</v>
          </cell>
          <cell r="AF37">
            <v>65875.680000000008</v>
          </cell>
          <cell r="AG37">
            <v>67167.360000000001</v>
          </cell>
          <cell r="AH37">
            <v>68459.040000000008</v>
          </cell>
          <cell r="AI37">
            <v>69750.720000000001</v>
          </cell>
        </row>
        <row r="38">
          <cell r="E38" t="str">
            <v>OPCo/C&amp;I/Suburban</v>
          </cell>
          <cell r="F38">
            <v>53010</v>
          </cell>
          <cell r="G38">
            <v>55130.400000000001</v>
          </cell>
          <cell r="H38">
            <v>57250.8</v>
          </cell>
          <cell r="I38">
            <v>59371.200000000004</v>
          </cell>
          <cell r="J38">
            <v>61491.6</v>
          </cell>
          <cell r="K38">
            <v>63612</v>
          </cell>
          <cell r="L38">
            <v>65732.399999999994</v>
          </cell>
          <cell r="M38">
            <v>67852.800000000003</v>
          </cell>
          <cell r="N38">
            <v>69973.2</v>
          </cell>
          <cell r="O38">
            <v>72093.599999999991</v>
          </cell>
          <cell r="P38">
            <v>74214</v>
          </cell>
          <cell r="Q38">
            <v>76334.399999999994</v>
          </cell>
          <cell r="R38">
            <v>78454.8</v>
          </cell>
          <cell r="S38">
            <v>80575.199999999997</v>
          </cell>
          <cell r="T38">
            <v>82695.600000000006</v>
          </cell>
          <cell r="U38">
            <v>84816</v>
          </cell>
          <cell r="V38">
            <v>86936.400000000009</v>
          </cell>
          <cell r="W38">
            <v>89056.8</v>
          </cell>
          <cell r="X38">
            <v>91177.2</v>
          </cell>
          <cell r="Y38">
            <v>93297.600000000006</v>
          </cell>
          <cell r="Z38">
            <v>95418</v>
          </cell>
          <cell r="AA38">
            <v>97538.4</v>
          </cell>
          <cell r="AB38">
            <v>99658.799999999988</v>
          </cell>
          <cell r="AC38">
            <v>101779.2</v>
          </cell>
          <cell r="AD38">
            <v>103899.59999999999</v>
          </cell>
          <cell r="AE38">
            <v>106020</v>
          </cell>
          <cell r="AF38">
            <v>108140.40000000001</v>
          </cell>
          <cell r="AG38">
            <v>110260.8</v>
          </cell>
          <cell r="AH38">
            <v>112381.20000000001</v>
          </cell>
          <cell r="AI38">
            <v>114501.6</v>
          </cell>
        </row>
        <row r="39">
          <cell r="E39" t="str">
            <v>OPCo/C&amp;I/Rural</v>
          </cell>
          <cell r="F39">
            <v>19603</v>
          </cell>
          <cell r="G39">
            <v>20387.12</v>
          </cell>
          <cell r="H39">
            <v>21171.24</v>
          </cell>
          <cell r="I39">
            <v>21955.360000000001</v>
          </cell>
          <cell r="J39">
            <v>22739.48</v>
          </cell>
          <cell r="K39">
            <v>23523.599999999999</v>
          </cell>
          <cell r="L39">
            <v>24307.72</v>
          </cell>
          <cell r="M39">
            <v>25091.84</v>
          </cell>
          <cell r="N39">
            <v>25875.960000000003</v>
          </cell>
          <cell r="O39">
            <v>26660.079999999998</v>
          </cell>
          <cell r="P39">
            <v>27444.199999999997</v>
          </cell>
          <cell r="Q39">
            <v>28228.32</v>
          </cell>
          <cell r="R39">
            <v>29012.44</v>
          </cell>
          <cell r="S39">
            <v>29796.560000000001</v>
          </cell>
          <cell r="T39">
            <v>30580.68</v>
          </cell>
          <cell r="U39">
            <v>31364.800000000003</v>
          </cell>
          <cell r="V39">
            <v>32148.920000000002</v>
          </cell>
          <cell r="W39">
            <v>32933.040000000001</v>
          </cell>
          <cell r="X39">
            <v>33717.159999999996</v>
          </cell>
          <cell r="Y39">
            <v>34501.279999999999</v>
          </cell>
          <cell r="Z39">
            <v>35285.4</v>
          </cell>
          <cell r="AA39">
            <v>36069.519999999997</v>
          </cell>
          <cell r="AB39">
            <v>36853.64</v>
          </cell>
          <cell r="AC39">
            <v>37637.760000000002</v>
          </cell>
          <cell r="AD39">
            <v>38421.879999999997</v>
          </cell>
          <cell r="AE39">
            <v>39206</v>
          </cell>
          <cell r="AF39">
            <v>39990.120000000003</v>
          </cell>
          <cell r="AG39">
            <v>40774.239999999998</v>
          </cell>
          <cell r="AH39">
            <v>41558.36</v>
          </cell>
          <cell r="AI39">
            <v>42342.48</v>
          </cell>
        </row>
        <row r="40">
          <cell r="E40" t="str">
            <v>I&amp;M IN/Res/Urban</v>
          </cell>
          <cell r="F40">
            <v>335007</v>
          </cell>
          <cell r="G40">
            <v>348407.28</v>
          </cell>
          <cell r="H40">
            <v>361807.56</v>
          </cell>
          <cell r="I40">
            <v>375207.84</v>
          </cell>
          <cell r="J40">
            <v>388608.12</v>
          </cell>
          <cell r="K40">
            <v>402008.39999999997</v>
          </cell>
          <cell r="L40">
            <v>415408.68</v>
          </cell>
          <cell r="M40">
            <v>428808.96000000002</v>
          </cell>
          <cell r="N40">
            <v>442209.24000000005</v>
          </cell>
          <cell r="O40">
            <v>455609.51999999996</v>
          </cell>
          <cell r="P40">
            <v>469009.8</v>
          </cell>
          <cell r="Q40">
            <v>482410.07999999996</v>
          </cell>
          <cell r="R40">
            <v>495810.36</v>
          </cell>
          <cell r="S40">
            <v>509210.64</v>
          </cell>
          <cell r="T40">
            <v>522610.92000000004</v>
          </cell>
          <cell r="U40">
            <v>536011.20000000007</v>
          </cell>
          <cell r="V40">
            <v>549411.4800000001</v>
          </cell>
          <cell r="W40">
            <v>562811.76</v>
          </cell>
          <cell r="X40">
            <v>576212.04</v>
          </cell>
          <cell r="Y40">
            <v>589612.31999999995</v>
          </cell>
          <cell r="Z40">
            <v>603012.6</v>
          </cell>
          <cell r="AA40">
            <v>616412.88</v>
          </cell>
          <cell r="AB40">
            <v>629813.15999999992</v>
          </cell>
          <cell r="AC40">
            <v>643213.43999999994</v>
          </cell>
          <cell r="AD40">
            <v>656613.72</v>
          </cell>
          <cell r="AE40">
            <v>670014</v>
          </cell>
          <cell r="AF40">
            <v>683414.28</v>
          </cell>
          <cell r="AG40">
            <v>696814.56</v>
          </cell>
          <cell r="AH40">
            <v>710214.84000000008</v>
          </cell>
          <cell r="AI40">
            <v>723615.12</v>
          </cell>
        </row>
        <row r="41">
          <cell r="E41" t="str">
            <v>I&amp;M IN/Res/Suburban</v>
          </cell>
          <cell r="F41">
            <v>81546</v>
          </cell>
          <cell r="G41">
            <v>84807.84</v>
          </cell>
          <cell r="H41">
            <v>88069.680000000008</v>
          </cell>
          <cell r="I41">
            <v>91331.520000000004</v>
          </cell>
          <cell r="J41">
            <v>94593.36</v>
          </cell>
          <cell r="K41">
            <v>97855.2</v>
          </cell>
          <cell r="L41">
            <v>101117.04</v>
          </cell>
          <cell r="M41">
            <v>104378.88</v>
          </cell>
          <cell r="N41">
            <v>107640.72</v>
          </cell>
          <cell r="O41">
            <v>110902.55999999998</v>
          </cell>
          <cell r="P41">
            <v>114164.4</v>
          </cell>
          <cell r="Q41">
            <v>117426.23999999999</v>
          </cell>
          <cell r="R41">
            <v>120688.08</v>
          </cell>
          <cell r="S41">
            <v>123949.92</v>
          </cell>
          <cell r="T41">
            <v>127211.76000000001</v>
          </cell>
          <cell r="U41">
            <v>130473.60000000001</v>
          </cell>
          <cell r="V41">
            <v>133735.44</v>
          </cell>
          <cell r="W41">
            <v>136997.28</v>
          </cell>
          <cell r="X41">
            <v>140259.12</v>
          </cell>
          <cell r="Y41">
            <v>143520.95999999999</v>
          </cell>
          <cell r="Z41">
            <v>146782.80000000002</v>
          </cell>
          <cell r="AA41">
            <v>150044.63999999998</v>
          </cell>
          <cell r="AB41">
            <v>153306.47999999998</v>
          </cell>
          <cell r="AC41">
            <v>156568.32000000001</v>
          </cell>
          <cell r="AD41">
            <v>159830.16</v>
          </cell>
          <cell r="AE41">
            <v>163092</v>
          </cell>
          <cell r="AF41">
            <v>166353.84</v>
          </cell>
          <cell r="AG41">
            <v>169615.68</v>
          </cell>
          <cell r="AH41">
            <v>172877.52000000002</v>
          </cell>
          <cell r="AI41">
            <v>176139.36000000002</v>
          </cell>
        </row>
        <row r="42">
          <cell r="E42" t="str">
            <v>I&amp;M IN/Res/Rural</v>
          </cell>
          <cell r="F42">
            <v>35413</v>
          </cell>
          <cell r="G42">
            <v>36829.520000000004</v>
          </cell>
          <cell r="H42">
            <v>38246.04</v>
          </cell>
          <cell r="I42">
            <v>39662.560000000005</v>
          </cell>
          <cell r="J42">
            <v>41079.079999999994</v>
          </cell>
          <cell r="K42">
            <v>42495.6</v>
          </cell>
          <cell r="L42">
            <v>43912.12</v>
          </cell>
          <cell r="M42">
            <v>45328.639999999999</v>
          </cell>
          <cell r="N42">
            <v>46745.16</v>
          </cell>
          <cell r="O42">
            <v>48161.679999999993</v>
          </cell>
          <cell r="P42">
            <v>49578.2</v>
          </cell>
          <cell r="Q42">
            <v>50994.720000000001</v>
          </cell>
          <cell r="R42">
            <v>52411.24</v>
          </cell>
          <cell r="S42">
            <v>53827.76</v>
          </cell>
          <cell r="T42">
            <v>55244.28</v>
          </cell>
          <cell r="U42">
            <v>56660.800000000003</v>
          </cell>
          <cell r="V42">
            <v>58077.320000000007</v>
          </cell>
          <cell r="W42">
            <v>59493.840000000004</v>
          </cell>
          <cell r="X42">
            <v>60910.36</v>
          </cell>
          <cell r="Y42">
            <v>62326.879999999997</v>
          </cell>
          <cell r="Z42">
            <v>63743.4</v>
          </cell>
          <cell r="AA42">
            <v>65159.92</v>
          </cell>
          <cell r="AB42">
            <v>66576.44</v>
          </cell>
          <cell r="AC42">
            <v>67992.959999999992</v>
          </cell>
          <cell r="AD42">
            <v>69409.48</v>
          </cell>
          <cell r="AE42">
            <v>70826</v>
          </cell>
          <cell r="AF42">
            <v>72242.52</v>
          </cell>
          <cell r="AG42">
            <v>73659.040000000008</v>
          </cell>
          <cell r="AH42">
            <v>75075.56</v>
          </cell>
          <cell r="AI42">
            <v>76492.08</v>
          </cell>
        </row>
        <row r="43">
          <cell r="E43" t="str">
            <v>I&amp;M IN/C&amp;I/Urban</v>
          </cell>
          <cell r="F43">
            <v>40393</v>
          </cell>
          <cell r="G43">
            <v>42008.72</v>
          </cell>
          <cell r="H43">
            <v>43624.44</v>
          </cell>
          <cell r="I43">
            <v>45240.160000000003</v>
          </cell>
          <cell r="J43">
            <v>46855.88</v>
          </cell>
          <cell r="K43">
            <v>48471.6</v>
          </cell>
          <cell r="L43">
            <v>50087.32</v>
          </cell>
          <cell r="M43">
            <v>51703.040000000001</v>
          </cell>
          <cell r="N43">
            <v>53318.76</v>
          </cell>
          <cell r="O43">
            <v>54934.479999999996</v>
          </cell>
          <cell r="P43">
            <v>56550.2</v>
          </cell>
          <cell r="Q43">
            <v>58165.919999999998</v>
          </cell>
          <cell r="R43">
            <v>59781.64</v>
          </cell>
          <cell r="S43">
            <v>61397.36</v>
          </cell>
          <cell r="T43">
            <v>63013.08</v>
          </cell>
          <cell r="U43">
            <v>64628.800000000003</v>
          </cell>
          <cell r="V43">
            <v>66244.52</v>
          </cell>
          <cell r="W43">
            <v>67860.240000000005</v>
          </cell>
          <cell r="X43">
            <v>69475.959999999992</v>
          </cell>
          <cell r="Y43">
            <v>71091.680000000008</v>
          </cell>
          <cell r="Z43">
            <v>72707.400000000009</v>
          </cell>
          <cell r="AA43">
            <v>74323.12</v>
          </cell>
          <cell r="AB43">
            <v>75938.84</v>
          </cell>
          <cell r="AC43">
            <v>77554.559999999998</v>
          </cell>
          <cell r="AD43">
            <v>79170.28</v>
          </cell>
          <cell r="AE43">
            <v>80786</v>
          </cell>
          <cell r="AF43">
            <v>82401.72</v>
          </cell>
          <cell r="AG43">
            <v>84017.44</v>
          </cell>
          <cell r="AH43">
            <v>85633.16</v>
          </cell>
          <cell r="AI43">
            <v>87248.88</v>
          </cell>
        </row>
        <row r="44">
          <cell r="E44" t="str">
            <v>I&amp;M IN/C&amp;I/Suburban</v>
          </cell>
          <cell r="F44">
            <v>12052</v>
          </cell>
          <cell r="G44">
            <v>12534.08</v>
          </cell>
          <cell r="H44">
            <v>13016.160000000002</v>
          </cell>
          <cell r="I44">
            <v>13498.240000000002</v>
          </cell>
          <cell r="J44">
            <v>13980.32</v>
          </cell>
          <cell r="K44">
            <v>14462.4</v>
          </cell>
          <cell r="L44">
            <v>14944.48</v>
          </cell>
          <cell r="M44">
            <v>15426.56</v>
          </cell>
          <cell r="N44">
            <v>15908.640000000001</v>
          </cell>
          <cell r="O44">
            <v>16390.719999999998</v>
          </cell>
          <cell r="P44">
            <v>16872.8</v>
          </cell>
          <cell r="Q44">
            <v>17354.88</v>
          </cell>
          <cell r="R44">
            <v>17836.96</v>
          </cell>
          <cell r="S44">
            <v>18319.04</v>
          </cell>
          <cell r="T44">
            <v>18801.12</v>
          </cell>
          <cell r="U44">
            <v>19283.2</v>
          </cell>
          <cell r="V44">
            <v>19765.280000000002</v>
          </cell>
          <cell r="W44">
            <v>20247.36</v>
          </cell>
          <cell r="X44">
            <v>20729.439999999999</v>
          </cell>
          <cell r="Y44">
            <v>21211.52</v>
          </cell>
          <cell r="Z44">
            <v>21693.600000000002</v>
          </cell>
          <cell r="AA44">
            <v>22175.679999999997</v>
          </cell>
          <cell r="AB44">
            <v>22657.759999999998</v>
          </cell>
          <cell r="AC44">
            <v>23139.84</v>
          </cell>
          <cell r="AD44">
            <v>23621.919999999998</v>
          </cell>
          <cell r="AE44">
            <v>24104</v>
          </cell>
          <cell r="AF44">
            <v>24586.080000000002</v>
          </cell>
          <cell r="AG44">
            <v>25068.16</v>
          </cell>
          <cell r="AH44">
            <v>25550.240000000002</v>
          </cell>
          <cell r="AI44">
            <v>26032.320000000003</v>
          </cell>
        </row>
        <row r="45">
          <cell r="E45" t="str">
            <v>I&amp;M IN/C&amp;I/Rural</v>
          </cell>
          <cell r="F45">
            <v>5638</v>
          </cell>
          <cell r="G45">
            <v>5863.52</v>
          </cell>
          <cell r="H45">
            <v>6089.04</v>
          </cell>
          <cell r="I45">
            <v>6314.56</v>
          </cell>
          <cell r="J45">
            <v>6540.08</v>
          </cell>
          <cell r="K45">
            <v>6765.5999999999995</v>
          </cell>
          <cell r="L45">
            <v>6991.12</v>
          </cell>
          <cell r="M45">
            <v>7216.64</v>
          </cell>
          <cell r="N45">
            <v>7442.1600000000008</v>
          </cell>
          <cell r="O45">
            <v>7667.6799999999994</v>
          </cell>
          <cell r="P45">
            <v>7893.2</v>
          </cell>
          <cell r="Q45">
            <v>8118.7199999999993</v>
          </cell>
          <cell r="R45">
            <v>8344.24</v>
          </cell>
          <cell r="S45">
            <v>8569.76</v>
          </cell>
          <cell r="T45">
            <v>8795.2800000000007</v>
          </cell>
          <cell r="U45">
            <v>9020.8000000000011</v>
          </cell>
          <cell r="V45">
            <v>9246.3200000000015</v>
          </cell>
          <cell r="W45">
            <v>9471.84</v>
          </cell>
          <cell r="X45">
            <v>9697.36</v>
          </cell>
          <cell r="Y45">
            <v>9922.8799999999992</v>
          </cell>
          <cell r="Z45">
            <v>10148.4</v>
          </cell>
          <cell r="AA45">
            <v>10373.92</v>
          </cell>
          <cell r="AB45">
            <v>10599.439999999999</v>
          </cell>
          <cell r="AC45">
            <v>10824.96</v>
          </cell>
          <cell r="AD45">
            <v>11050.48</v>
          </cell>
          <cell r="AE45">
            <v>11276</v>
          </cell>
          <cell r="AF45">
            <v>11501.52</v>
          </cell>
          <cell r="AG45">
            <v>11727.04</v>
          </cell>
          <cell r="AH45">
            <v>11952.560000000001</v>
          </cell>
          <cell r="AI45">
            <v>12178.08</v>
          </cell>
        </row>
        <row r="46">
          <cell r="E46" t="str">
            <v>I&amp;M MI/Res/Urban</v>
          </cell>
          <cell r="F46">
            <v>54042</v>
          </cell>
          <cell r="G46">
            <v>56203.68</v>
          </cell>
          <cell r="H46">
            <v>58365.36</v>
          </cell>
          <cell r="I46">
            <v>60527.040000000008</v>
          </cell>
          <cell r="J46">
            <v>62688.719999999994</v>
          </cell>
          <cell r="K46">
            <v>64850.399999999994</v>
          </cell>
          <cell r="L46">
            <v>67012.08</v>
          </cell>
          <cell r="M46">
            <v>69173.759999999995</v>
          </cell>
          <cell r="N46">
            <v>71335.44</v>
          </cell>
          <cell r="O46">
            <v>73497.119999999995</v>
          </cell>
          <cell r="P46">
            <v>75658.799999999988</v>
          </cell>
          <cell r="Q46">
            <v>77820.479999999996</v>
          </cell>
          <cell r="R46">
            <v>79982.16</v>
          </cell>
          <cell r="S46">
            <v>82143.839999999997</v>
          </cell>
          <cell r="T46">
            <v>84305.52</v>
          </cell>
          <cell r="U46">
            <v>86467.200000000012</v>
          </cell>
          <cell r="V46">
            <v>88628.88</v>
          </cell>
          <cell r="W46">
            <v>90790.560000000012</v>
          </cell>
          <cell r="X46">
            <v>92952.24</v>
          </cell>
          <cell r="Y46">
            <v>95113.919999999998</v>
          </cell>
          <cell r="Z46">
            <v>97275.6</v>
          </cell>
          <cell r="AA46">
            <v>99437.28</v>
          </cell>
          <cell r="AB46">
            <v>101598.95999999999</v>
          </cell>
          <cell r="AC46">
            <v>103760.64</v>
          </cell>
          <cell r="AD46">
            <v>105922.31999999999</v>
          </cell>
          <cell r="AE46">
            <v>108084</v>
          </cell>
          <cell r="AF46">
            <v>110245.68000000001</v>
          </cell>
          <cell r="AG46">
            <v>112407.36</v>
          </cell>
          <cell r="AH46">
            <v>114569.04000000001</v>
          </cell>
          <cell r="AI46">
            <v>116730.72</v>
          </cell>
        </row>
        <row r="47">
          <cell r="E47" t="str">
            <v>I&amp;M MI/Res/Suburban</v>
          </cell>
          <cell r="F47">
            <v>51486</v>
          </cell>
          <cell r="G47">
            <v>53545.440000000002</v>
          </cell>
          <cell r="H47">
            <v>55604.880000000005</v>
          </cell>
          <cell r="I47">
            <v>57664.320000000007</v>
          </cell>
          <cell r="J47">
            <v>59723.759999999995</v>
          </cell>
          <cell r="K47">
            <v>61783.199999999997</v>
          </cell>
          <cell r="L47">
            <v>63842.64</v>
          </cell>
          <cell r="M47">
            <v>65902.080000000002</v>
          </cell>
          <cell r="N47">
            <v>67961.52</v>
          </cell>
          <cell r="O47">
            <v>70020.959999999992</v>
          </cell>
          <cell r="P47">
            <v>72080.399999999994</v>
          </cell>
          <cell r="Q47">
            <v>74139.839999999997</v>
          </cell>
          <cell r="R47">
            <v>76199.28</v>
          </cell>
          <cell r="S47">
            <v>78258.720000000001</v>
          </cell>
          <cell r="T47">
            <v>80318.16</v>
          </cell>
          <cell r="U47">
            <v>82377.600000000006</v>
          </cell>
          <cell r="V47">
            <v>84437.040000000008</v>
          </cell>
          <cell r="W47">
            <v>86496.48000000001</v>
          </cell>
          <cell r="X47">
            <v>88555.92</v>
          </cell>
          <cell r="Y47">
            <v>90615.360000000001</v>
          </cell>
          <cell r="Z47">
            <v>92674.8</v>
          </cell>
          <cell r="AA47">
            <v>94734.239999999991</v>
          </cell>
          <cell r="AB47">
            <v>96793.68</v>
          </cell>
          <cell r="AC47">
            <v>98853.119999999995</v>
          </cell>
          <cell r="AD47">
            <v>100912.56</v>
          </cell>
          <cell r="AE47">
            <v>102972</v>
          </cell>
          <cell r="AF47">
            <v>105031.44</v>
          </cell>
          <cell r="AG47">
            <v>107090.88</v>
          </cell>
          <cell r="AH47">
            <v>109150.32</v>
          </cell>
          <cell r="AI47">
            <v>111209.76000000001</v>
          </cell>
        </row>
        <row r="48">
          <cell r="E48" t="str">
            <v>I&amp;M MI/Res/Rural</v>
          </cell>
          <cell r="F48">
            <v>19433</v>
          </cell>
          <cell r="G48">
            <v>20210.32</v>
          </cell>
          <cell r="H48">
            <v>20987.640000000003</v>
          </cell>
          <cell r="I48">
            <v>21764.960000000003</v>
          </cell>
          <cell r="J48">
            <v>22542.28</v>
          </cell>
          <cell r="K48">
            <v>23319.599999999999</v>
          </cell>
          <cell r="L48">
            <v>24096.92</v>
          </cell>
          <cell r="M48">
            <v>24874.240000000002</v>
          </cell>
          <cell r="N48">
            <v>25651.56</v>
          </cell>
          <cell r="O48">
            <v>26428.879999999997</v>
          </cell>
          <cell r="P48">
            <v>27206.199999999997</v>
          </cell>
          <cell r="Q48">
            <v>27983.52</v>
          </cell>
          <cell r="R48">
            <v>28760.84</v>
          </cell>
          <cell r="S48">
            <v>29538.16</v>
          </cell>
          <cell r="T48">
            <v>30315.48</v>
          </cell>
          <cell r="U48">
            <v>31092.800000000003</v>
          </cell>
          <cell r="V48">
            <v>31870.120000000003</v>
          </cell>
          <cell r="W48">
            <v>32647.440000000002</v>
          </cell>
          <cell r="X48">
            <v>33424.76</v>
          </cell>
          <cell r="Y48">
            <v>34202.080000000002</v>
          </cell>
          <cell r="Z48">
            <v>34979.4</v>
          </cell>
          <cell r="AA48">
            <v>35756.719999999994</v>
          </cell>
          <cell r="AB48">
            <v>36534.04</v>
          </cell>
          <cell r="AC48">
            <v>37311.360000000001</v>
          </cell>
          <cell r="AD48">
            <v>38088.68</v>
          </cell>
          <cell r="AE48">
            <v>38866</v>
          </cell>
          <cell r="AF48">
            <v>39643.32</v>
          </cell>
          <cell r="AG48">
            <v>40420.639999999999</v>
          </cell>
          <cell r="AH48">
            <v>41197.96</v>
          </cell>
          <cell r="AI48">
            <v>41975.280000000006</v>
          </cell>
        </row>
        <row r="49">
          <cell r="E49" t="str">
            <v>I&amp;M MI/C&amp;I/Urban</v>
          </cell>
          <cell r="F49">
            <v>7961</v>
          </cell>
          <cell r="G49">
            <v>8279.44</v>
          </cell>
          <cell r="H49">
            <v>8597.880000000001</v>
          </cell>
          <cell r="I49">
            <v>8916.3200000000015</v>
          </cell>
          <cell r="J49">
            <v>9234.76</v>
          </cell>
          <cell r="K49">
            <v>9553.1999999999989</v>
          </cell>
          <cell r="L49">
            <v>9871.64</v>
          </cell>
          <cell r="M49">
            <v>10190.08</v>
          </cell>
          <cell r="N49">
            <v>10508.52</v>
          </cell>
          <cell r="O49">
            <v>10826.96</v>
          </cell>
          <cell r="P49">
            <v>11145.4</v>
          </cell>
          <cell r="Q49">
            <v>11463.84</v>
          </cell>
          <cell r="R49">
            <v>11782.28</v>
          </cell>
          <cell r="S49">
            <v>12100.72</v>
          </cell>
          <cell r="T49">
            <v>12419.16</v>
          </cell>
          <cell r="U49">
            <v>12737.6</v>
          </cell>
          <cell r="V49">
            <v>13056.04</v>
          </cell>
          <cell r="W49">
            <v>13374.480000000001</v>
          </cell>
          <cell r="X49">
            <v>13692.92</v>
          </cell>
          <cell r="Y49">
            <v>14011.36</v>
          </cell>
          <cell r="Z49">
            <v>14329.800000000001</v>
          </cell>
          <cell r="AA49">
            <v>14648.239999999998</v>
          </cell>
          <cell r="AB49">
            <v>14966.679999999998</v>
          </cell>
          <cell r="AC49">
            <v>15285.119999999999</v>
          </cell>
          <cell r="AD49">
            <v>15603.56</v>
          </cell>
          <cell r="AE49">
            <v>15922</v>
          </cell>
          <cell r="AF49">
            <v>16240.44</v>
          </cell>
          <cell r="AG49">
            <v>16558.88</v>
          </cell>
          <cell r="AH49">
            <v>16877.32</v>
          </cell>
          <cell r="AI49">
            <v>17195.760000000002</v>
          </cell>
        </row>
        <row r="50">
          <cell r="E50" t="str">
            <v>I&amp;M MI/C&amp;I/Suburban</v>
          </cell>
          <cell r="F50">
            <v>7776</v>
          </cell>
          <cell r="G50">
            <v>8087.04</v>
          </cell>
          <cell r="H50">
            <v>8398.08</v>
          </cell>
          <cell r="I50">
            <v>8709.1200000000008</v>
          </cell>
          <cell r="J50">
            <v>9020.16</v>
          </cell>
          <cell r="K50">
            <v>9331.1999999999989</v>
          </cell>
          <cell r="L50">
            <v>9642.24</v>
          </cell>
          <cell r="M50">
            <v>9953.2800000000007</v>
          </cell>
          <cell r="N50">
            <v>10264.32</v>
          </cell>
          <cell r="O50">
            <v>10575.359999999999</v>
          </cell>
          <cell r="P50">
            <v>10886.4</v>
          </cell>
          <cell r="Q50">
            <v>11197.439999999999</v>
          </cell>
          <cell r="R50">
            <v>11508.48</v>
          </cell>
          <cell r="S50">
            <v>11819.52</v>
          </cell>
          <cell r="T50">
            <v>12130.560000000001</v>
          </cell>
          <cell r="U50">
            <v>12441.6</v>
          </cell>
          <cell r="V50">
            <v>12752.640000000001</v>
          </cell>
          <cell r="W50">
            <v>13063.680000000002</v>
          </cell>
          <cell r="X50">
            <v>13374.72</v>
          </cell>
          <cell r="Y50">
            <v>13685.76</v>
          </cell>
          <cell r="Z50">
            <v>13996.800000000001</v>
          </cell>
          <cell r="AA50">
            <v>14307.839999999998</v>
          </cell>
          <cell r="AB50">
            <v>14618.88</v>
          </cell>
          <cell r="AC50">
            <v>14929.92</v>
          </cell>
          <cell r="AD50">
            <v>15240.96</v>
          </cell>
          <cell r="AE50">
            <v>15552</v>
          </cell>
          <cell r="AF50">
            <v>15863.04</v>
          </cell>
          <cell r="AG50">
            <v>16174.08</v>
          </cell>
          <cell r="AH50">
            <v>16485.120000000003</v>
          </cell>
          <cell r="AI50">
            <v>16796.16</v>
          </cell>
        </row>
        <row r="51">
          <cell r="E51" t="str">
            <v>I&amp;M MI/C&amp;I/Rural</v>
          </cell>
          <cell r="F51">
            <v>3160</v>
          </cell>
          <cell r="G51">
            <v>3286.4</v>
          </cell>
          <cell r="H51">
            <v>3412.8</v>
          </cell>
          <cell r="I51">
            <v>3539.2000000000003</v>
          </cell>
          <cell r="J51">
            <v>3665.6</v>
          </cell>
          <cell r="K51">
            <v>3792</v>
          </cell>
          <cell r="L51">
            <v>3918.4</v>
          </cell>
          <cell r="M51">
            <v>4044.8</v>
          </cell>
          <cell r="N51">
            <v>4171.2</v>
          </cell>
          <cell r="O51">
            <v>4297.5999999999995</v>
          </cell>
          <cell r="P51">
            <v>4424</v>
          </cell>
          <cell r="Q51">
            <v>4550.3999999999996</v>
          </cell>
          <cell r="R51">
            <v>4676.8</v>
          </cell>
          <cell r="S51">
            <v>4803.2</v>
          </cell>
          <cell r="T51">
            <v>4929.6000000000004</v>
          </cell>
          <cell r="U51">
            <v>5056</v>
          </cell>
          <cell r="V51">
            <v>5182.4000000000005</v>
          </cell>
          <cell r="W51">
            <v>5308.8</v>
          </cell>
          <cell r="X51">
            <v>5435.2</v>
          </cell>
          <cell r="Y51">
            <v>5561.6</v>
          </cell>
          <cell r="Z51">
            <v>5688</v>
          </cell>
          <cell r="AA51">
            <v>5814.4</v>
          </cell>
          <cell r="AB51">
            <v>5940.7999999999993</v>
          </cell>
          <cell r="AC51">
            <v>6067.2</v>
          </cell>
          <cell r="AD51">
            <v>6193.5999999999995</v>
          </cell>
          <cell r="AE51">
            <v>6320</v>
          </cell>
          <cell r="AF51">
            <v>6446.4000000000005</v>
          </cell>
          <cell r="AG51">
            <v>6572.8</v>
          </cell>
          <cell r="AH51">
            <v>6699.2000000000007</v>
          </cell>
          <cell r="AI51">
            <v>6825.6</v>
          </cell>
        </row>
        <row r="52">
          <cell r="E52" t="str">
            <v>KYP Co/Res/Urban</v>
          </cell>
          <cell r="F52">
            <v>43806</v>
          </cell>
          <cell r="G52">
            <v>45558.239999999998</v>
          </cell>
          <cell r="H52">
            <v>47310.48</v>
          </cell>
          <cell r="I52">
            <v>49062.720000000001</v>
          </cell>
          <cell r="J52">
            <v>50814.96</v>
          </cell>
          <cell r="K52">
            <v>52567.199999999997</v>
          </cell>
          <cell r="L52">
            <v>54319.44</v>
          </cell>
          <cell r="M52">
            <v>56071.68</v>
          </cell>
          <cell r="N52">
            <v>57823.920000000006</v>
          </cell>
          <cell r="O52">
            <v>59576.159999999996</v>
          </cell>
          <cell r="P52">
            <v>61328.399999999994</v>
          </cell>
          <cell r="Q52">
            <v>63080.639999999999</v>
          </cell>
          <cell r="R52">
            <v>64832.88</v>
          </cell>
          <cell r="S52">
            <v>66585.119999999995</v>
          </cell>
          <cell r="T52">
            <v>68337.36</v>
          </cell>
          <cell r="U52">
            <v>70089.600000000006</v>
          </cell>
          <cell r="V52">
            <v>71841.840000000011</v>
          </cell>
          <cell r="W52">
            <v>73594.080000000002</v>
          </cell>
          <cell r="X52">
            <v>75346.319999999992</v>
          </cell>
          <cell r="Y52">
            <v>77098.559999999998</v>
          </cell>
          <cell r="Z52">
            <v>78850.8</v>
          </cell>
          <cell r="AA52">
            <v>80603.039999999994</v>
          </cell>
          <cell r="AB52">
            <v>82355.28</v>
          </cell>
          <cell r="AC52">
            <v>84107.520000000004</v>
          </cell>
          <cell r="AD52">
            <v>85859.76</v>
          </cell>
          <cell r="AE52">
            <v>87612</v>
          </cell>
          <cell r="AF52">
            <v>89364.24</v>
          </cell>
          <cell r="AG52">
            <v>91116.479999999996</v>
          </cell>
          <cell r="AH52">
            <v>92868.72</v>
          </cell>
          <cell r="AI52">
            <v>94620.96</v>
          </cell>
        </row>
        <row r="53">
          <cell r="E53" t="str">
            <v>KYP Co/Res/Suburban</v>
          </cell>
          <cell r="F53">
            <v>72086</v>
          </cell>
          <cell r="G53">
            <v>74969.440000000002</v>
          </cell>
          <cell r="H53">
            <v>77852.88</v>
          </cell>
          <cell r="I53">
            <v>80736.320000000007</v>
          </cell>
          <cell r="J53">
            <v>83619.759999999995</v>
          </cell>
          <cell r="K53">
            <v>86503.2</v>
          </cell>
          <cell r="L53">
            <v>89386.64</v>
          </cell>
          <cell r="M53">
            <v>92270.080000000002</v>
          </cell>
          <cell r="N53">
            <v>95153.52</v>
          </cell>
          <cell r="O53">
            <v>98036.959999999992</v>
          </cell>
          <cell r="P53">
            <v>100920.4</v>
          </cell>
          <cell r="Q53">
            <v>103803.84</v>
          </cell>
          <cell r="R53">
            <v>106687.28</v>
          </cell>
          <cell r="S53">
            <v>109570.72</v>
          </cell>
          <cell r="T53">
            <v>112454.16</v>
          </cell>
          <cell r="U53">
            <v>115337.60000000001</v>
          </cell>
          <cell r="V53">
            <v>118221.04000000001</v>
          </cell>
          <cell r="W53">
            <v>121104.48000000001</v>
          </cell>
          <cell r="X53">
            <v>123987.92</v>
          </cell>
          <cell r="Y53">
            <v>126871.36</v>
          </cell>
          <cell r="Z53">
            <v>129754.8</v>
          </cell>
          <cell r="AA53">
            <v>132638.24</v>
          </cell>
          <cell r="AB53">
            <v>135521.68</v>
          </cell>
          <cell r="AC53">
            <v>138405.12</v>
          </cell>
          <cell r="AD53">
            <v>141288.56</v>
          </cell>
          <cell r="AE53">
            <v>144172</v>
          </cell>
          <cell r="AF53">
            <v>147055.44</v>
          </cell>
          <cell r="AG53">
            <v>149938.88</v>
          </cell>
          <cell r="AH53">
            <v>152822.32</v>
          </cell>
          <cell r="AI53">
            <v>155705.76</v>
          </cell>
        </row>
        <row r="54">
          <cell r="E54" t="str">
            <v>KYP Co/Res/Rural</v>
          </cell>
          <cell r="F54">
            <v>136568</v>
          </cell>
          <cell r="G54">
            <v>142030.72</v>
          </cell>
          <cell r="H54">
            <v>147493.44</v>
          </cell>
          <cell r="I54">
            <v>152956.16</v>
          </cell>
          <cell r="J54">
            <v>158418.87999999998</v>
          </cell>
          <cell r="K54">
            <v>163881.60000000001</v>
          </cell>
          <cell r="L54">
            <v>169344.32</v>
          </cell>
          <cell r="M54">
            <v>174807.04000000001</v>
          </cell>
          <cell r="N54">
            <v>180269.76</v>
          </cell>
          <cell r="O54">
            <v>185732.47999999998</v>
          </cell>
          <cell r="P54">
            <v>191195.19999999998</v>
          </cell>
          <cell r="Q54">
            <v>196657.91999999998</v>
          </cell>
          <cell r="R54">
            <v>202120.63999999998</v>
          </cell>
          <cell r="S54">
            <v>207583.36000000002</v>
          </cell>
          <cell r="T54">
            <v>213046.08000000002</v>
          </cell>
          <cell r="U54">
            <v>218508.80000000002</v>
          </cell>
          <cell r="V54">
            <v>223971.52000000002</v>
          </cell>
          <cell r="W54">
            <v>229434.24000000002</v>
          </cell>
          <cell r="X54">
            <v>234896.96</v>
          </cell>
          <cell r="Y54">
            <v>240359.67999999999</v>
          </cell>
          <cell r="Z54">
            <v>245822.4</v>
          </cell>
          <cell r="AA54">
            <v>251285.11999999997</v>
          </cell>
          <cell r="AB54">
            <v>256747.84</v>
          </cell>
          <cell r="AC54">
            <v>262210.56</v>
          </cell>
          <cell r="AD54">
            <v>267673.27999999997</v>
          </cell>
          <cell r="AE54">
            <v>273136</v>
          </cell>
          <cell r="AF54">
            <v>278598.72000000003</v>
          </cell>
          <cell r="AG54">
            <v>284061.44</v>
          </cell>
          <cell r="AH54">
            <v>289524.16000000003</v>
          </cell>
          <cell r="AI54">
            <v>294986.88</v>
          </cell>
        </row>
        <row r="55">
          <cell r="E55" t="str">
            <v>KYP Co/C&amp;I/Urban</v>
          </cell>
          <cell r="F55">
            <v>6404</v>
          </cell>
          <cell r="G55">
            <v>6660.16</v>
          </cell>
          <cell r="H55">
            <v>6916.3200000000006</v>
          </cell>
          <cell r="I55">
            <v>7172.4800000000005</v>
          </cell>
          <cell r="J55">
            <v>7428.6399999999994</v>
          </cell>
          <cell r="K55">
            <v>7684.7999999999993</v>
          </cell>
          <cell r="L55">
            <v>7940.96</v>
          </cell>
          <cell r="M55">
            <v>8197.1200000000008</v>
          </cell>
          <cell r="N55">
            <v>8453.2800000000007</v>
          </cell>
          <cell r="O55">
            <v>8709.4399999999987</v>
          </cell>
          <cell r="P55">
            <v>8965.5999999999985</v>
          </cell>
          <cell r="Q55">
            <v>9221.76</v>
          </cell>
          <cell r="R55">
            <v>9477.92</v>
          </cell>
          <cell r="S55">
            <v>9734.08</v>
          </cell>
          <cell r="T55">
            <v>9990.24</v>
          </cell>
          <cell r="U55">
            <v>10246.400000000001</v>
          </cell>
          <cell r="V55">
            <v>10502.560000000001</v>
          </cell>
          <cell r="W55">
            <v>10758.720000000001</v>
          </cell>
          <cell r="X55">
            <v>11014.88</v>
          </cell>
          <cell r="Y55">
            <v>11271.04</v>
          </cell>
          <cell r="Z55">
            <v>11527.2</v>
          </cell>
          <cell r="AA55">
            <v>11783.359999999999</v>
          </cell>
          <cell r="AB55">
            <v>12039.519999999999</v>
          </cell>
          <cell r="AC55">
            <v>12295.68</v>
          </cell>
          <cell r="AD55">
            <v>12551.84</v>
          </cell>
          <cell r="AE55">
            <v>12808</v>
          </cell>
          <cell r="AF55">
            <v>13064.16</v>
          </cell>
          <cell r="AG55">
            <v>13320.32</v>
          </cell>
          <cell r="AH55">
            <v>13576.480000000001</v>
          </cell>
          <cell r="AI55">
            <v>13832.640000000001</v>
          </cell>
        </row>
        <row r="56">
          <cell r="E56" t="str">
            <v>KYP Co/C&amp;I/Suburban</v>
          </cell>
          <cell r="F56">
            <v>10963</v>
          </cell>
          <cell r="G56">
            <v>11401.52</v>
          </cell>
          <cell r="H56">
            <v>11840.04</v>
          </cell>
          <cell r="I56">
            <v>12278.560000000001</v>
          </cell>
          <cell r="J56">
            <v>12717.08</v>
          </cell>
          <cell r="K56">
            <v>13155.6</v>
          </cell>
          <cell r="L56">
            <v>13594.12</v>
          </cell>
          <cell r="M56">
            <v>14032.64</v>
          </cell>
          <cell r="N56">
            <v>14471.16</v>
          </cell>
          <cell r="O56">
            <v>14909.679999999998</v>
          </cell>
          <cell r="P56">
            <v>15348.199999999999</v>
          </cell>
          <cell r="Q56">
            <v>15786.72</v>
          </cell>
          <cell r="R56">
            <v>16225.24</v>
          </cell>
          <cell r="S56">
            <v>16663.759999999998</v>
          </cell>
          <cell r="T56">
            <v>17102.28</v>
          </cell>
          <cell r="U56">
            <v>17540.8</v>
          </cell>
          <cell r="V56">
            <v>17979.32</v>
          </cell>
          <cell r="W56">
            <v>18417.84</v>
          </cell>
          <cell r="X56">
            <v>18856.36</v>
          </cell>
          <cell r="Y56">
            <v>19294.88</v>
          </cell>
          <cell r="Z56">
            <v>19733.400000000001</v>
          </cell>
          <cell r="AA56">
            <v>20171.919999999998</v>
          </cell>
          <cell r="AB56">
            <v>20610.439999999999</v>
          </cell>
          <cell r="AC56">
            <v>21048.959999999999</v>
          </cell>
          <cell r="AD56">
            <v>21487.48</v>
          </cell>
          <cell r="AE56">
            <v>21926</v>
          </cell>
          <cell r="AF56">
            <v>22364.52</v>
          </cell>
          <cell r="AG56">
            <v>22803.040000000001</v>
          </cell>
          <cell r="AH56">
            <v>23241.56</v>
          </cell>
          <cell r="AI56">
            <v>23680.080000000002</v>
          </cell>
        </row>
        <row r="57">
          <cell r="E57" t="str">
            <v>KYP Co/C&amp;I/Rural</v>
          </cell>
          <cell r="F57">
            <v>13902</v>
          </cell>
          <cell r="G57">
            <v>14458.08</v>
          </cell>
          <cell r="H57">
            <v>15014.160000000002</v>
          </cell>
          <cell r="I57">
            <v>15570.240000000002</v>
          </cell>
          <cell r="J57">
            <v>16126.32</v>
          </cell>
          <cell r="K57">
            <v>16682.399999999998</v>
          </cell>
          <cell r="L57">
            <v>17238.48</v>
          </cell>
          <cell r="M57">
            <v>17794.560000000001</v>
          </cell>
          <cell r="N57">
            <v>18350.64</v>
          </cell>
          <cell r="O57">
            <v>18906.719999999998</v>
          </cell>
          <cell r="P57">
            <v>19462.8</v>
          </cell>
          <cell r="Q57">
            <v>20018.88</v>
          </cell>
          <cell r="R57">
            <v>20574.96</v>
          </cell>
          <cell r="S57">
            <v>21131.040000000001</v>
          </cell>
          <cell r="T57">
            <v>21687.119999999999</v>
          </cell>
          <cell r="U57">
            <v>22243.200000000001</v>
          </cell>
          <cell r="V57">
            <v>22799.280000000002</v>
          </cell>
          <cell r="W57">
            <v>23355.360000000001</v>
          </cell>
          <cell r="X57">
            <v>23911.439999999999</v>
          </cell>
          <cell r="Y57">
            <v>24467.52</v>
          </cell>
          <cell r="Z57">
            <v>25023.600000000002</v>
          </cell>
          <cell r="AA57">
            <v>25579.679999999997</v>
          </cell>
          <cell r="AB57">
            <v>26135.759999999998</v>
          </cell>
          <cell r="AC57">
            <v>26691.84</v>
          </cell>
          <cell r="AD57">
            <v>27247.919999999998</v>
          </cell>
          <cell r="AE57">
            <v>27804</v>
          </cell>
          <cell r="AF57">
            <v>28360.080000000002</v>
          </cell>
          <cell r="AG57">
            <v>28916.16</v>
          </cell>
          <cell r="AH57">
            <v>29472.240000000002</v>
          </cell>
          <cell r="AI57">
            <v>30028.320000000003</v>
          </cell>
        </row>
        <row r="58">
          <cell r="E58" t="str">
            <v>KGP Co/Res/Urban</v>
          </cell>
          <cell r="F58">
            <v>46243</v>
          </cell>
          <cell r="G58">
            <v>48092.72</v>
          </cell>
          <cell r="H58">
            <v>49942.44</v>
          </cell>
          <cell r="I58">
            <v>51792.160000000003</v>
          </cell>
          <cell r="J58">
            <v>53641.88</v>
          </cell>
          <cell r="K58">
            <v>55491.6</v>
          </cell>
          <cell r="L58">
            <v>57341.32</v>
          </cell>
          <cell r="M58">
            <v>59191.040000000001</v>
          </cell>
          <cell r="N58">
            <v>61040.76</v>
          </cell>
          <cell r="O58">
            <v>62890.479999999996</v>
          </cell>
          <cell r="P58">
            <v>64740.2</v>
          </cell>
          <cell r="Q58">
            <v>66589.919999999998</v>
          </cell>
          <cell r="R58">
            <v>68439.64</v>
          </cell>
          <cell r="S58">
            <v>70289.36</v>
          </cell>
          <cell r="T58">
            <v>72139.08</v>
          </cell>
          <cell r="U58">
            <v>73988.800000000003</v>
          </cell>
          <cell r="V58">
            <v>75838.52</v>
          </cell>
          <cell r="W58">
            <v>77688.240000000005</v>
          </cell>
          <cell r="X58">
            <v>79537.959999999992</v>
          </cell>
          <cell r="Y58">
            <v>81387.680000000008</v>
          </cell>
          <cell r="Z58">
            <v>83237.400000000009</v>
          </cell>
          <cell r="AA58">
            <v>85087.12</v>
          </cell>
          <cell r="AB58">
            <v>86936.84</v>
          </cell>
          <cell r="AC58">
            <v>88786.559999999998</v>
          </cell>
          <cell r="AD58">
            <v>90636.28</v>
          </cell>
          <cell r="AE58">
            <v>92486</v>
          </cell>
          <cell r="AF58">
            <v>94335.72</v>
          </cell>
          <cell r="AG58">
            <v>96185.44</v>
          </cell>
          <cell r="AH58">
            <v>98035.16</v>
          </cell>
          <cell r="AI58">
            <v>99884.88</v>
          </cell>
        </row>
        <row r="59">
          <cell r="E59" t="str">
            <v>KGP Co/Res/Suburban</v>
          </cell>
          <cell r="F59">
            <v>341</v>
          </cell>
          <cell r="G59">
            <v>354.64</v>
          </cell>
          <cell r="H59">
            <v>368.28000000000003</v>
          </cell>
          <cell r="I59">
            <v>381.92</v>
          </cell>
          <cell r="J59">
            <v>395.55999999999995</v>
          </cell>
          <cell r="K59">
            <v>409.2</v>
          </cell>
          <cell r="L59">
            <v>422.84</v>
          </cell>
          <cell r="M59">
            <v>436.48</v>
          </cell>
          <cell r="N59">
            <v>450.12</v>
          </cell>
          <cell r="O59">
            <v>463.75999999999993</v>
          </cell>
          <cell r="P59">
            <v>477.4</v>
          </cell>
          <cell r="Q59">
            <v>491.03999999999996</v>
          </cell>
          <cell r="R59">
            <v>504.68</v>
          </cell>
          <cell r="S59">
            <v>518.32000000000005</v>
          </cell>
          <cell r="T59">
            <v>531.96</v>
          </cell>
          <cell r="U59">
            <v>545.6</v>
          </cell>
          <cell r="V59">
            <v>559.24</v>
          </cell>
          <cell r="W59">
            <v>572.88000000000011</v>
          </cell>
          <cell r="X59">
            <v>586.52</v>
          </cell>
          <cell r="Y59">
            <v>600.16</v>
          </cell>
          <cell r="Z59">
            <v>613.80000000000007</v>
          </cell>
          <cell r="AA59">
            <v>627.43999999999994</v>
          </cell>
          <cell r="AB59">
            <v>641.07999999999993</v>
          </cell>
          <cell r="AC59">
            <v>654.72</v>
          </cell>
          <cell r="AD59">
            <v>668.36</v>
          </cell>
          <cell r="AE59">
            <v>682</v>
          </cell>
          <cell r="AF59">
            <v>695.64</v>
          </cell>
          <cell r="AG59">
            <v>709.28</v>
          </cell>
          <cell r="AH59">
            <v>722.92000000000007</v>
          </cell>
          <cell r="AI59">
            <v>736.56000000000006</v>
          </cell>
        </row>
        <row r="60">
          <cell r="E60" t="str">
            <v>KGP Co/Res/Rural</v>
          </cell>
          <cell r="F60">
            <v>408</v>
          </cell>
          <cell r="G60">
            <v>424.32</v>
          </cell>
          <cell r="H60">
            <v>440.64000000000004</v>
          </cell>
          <cell r="I60">
            <v>456.96000000000004</v>
          </cell>
          <cell r="J60">
            <v>473.28</v>
          </cell>
          <cell r="K60">
            <v>489.59999999999997</v>
          </cell>
          <cell r="L60">
            <v>505.92</v>
          </cell>
          <cell r="M60">
            <v>522.24</v>
          </cell>
          <cell r="N60">
            <v>538.56000000000006</v>
          </cell>
          <cell r="O60">
            <v>554.88</v>
          </cell>
          <cell r="P60">
            <v>571.19999999999993</v>
          </cell>
          <cell r="Q60">
            <v>587.52</v>
          </cell>
          <cell r="R60">
            <v>603.84</v>
          </cell>
          <cell r="S60">
            <v>620.16</v>
          </cell>
          <cell r="T60">
            <v>636.48</v>
          </cell>
          <cell r="U60">
            <v>652.80000000000007</v>
          </cell>
          <cell r="V60">
            <v>669.12</v>
          </cell>
          <cell r="W60">
            <v>685.44</v>
          </cell>
          <cell r="X60">
            <v>701.76</v>
          </cell>
          <cell r="Y60">
            <v>718.08</v>
          </cell>
          <cell r="Z60">
            <v>734.4</v>
          </cell>
          <cell r="AA60">
            <v>750.71999999999991</v>
          </cell>
          <cell r="AB60">
            <v>767.04</v>
          </cell>
          <cell r="AC60">
            <v>783.36</v>
          </cell>
          <cell r="AD60">
            <v>799.68</v>
          </cell>
          <cell r="AE60">
            <v>816</v>
          </cell>
          <cell r="AF60">
            <v>832.32</v>
          </cell>
          <cell r="AG60">
            <v>848.64</v>
          </cell>
          <cell r="AH60">
            <v>864.96</v>
          </cell>
          <cell r="AI60">
            <v>881.28000000000009</v>
          </cell>
        </row>
        <row r="61">
          <cell r="E61" t="str">
            <v>KGP Co/C&amp;I/Urban</v>
          </cell>
          <cell r="F61">
            <v>6080</v>
          </cell>
          <cell r="G61">
            <v>6323.2</v>
          </cell>
          <cell r="H61">
            <v>6566.4000000000005</v>
          </cell>
          <cell r="I61">
            <v>6809.6</v>
          </cell>
          <cell r="J61">
            <v>7052.7999999999993</v>
          </cell>
          <cell r="K61">
            <v>7296</v>
          </cell>
          <cell r="L61">
            <v>7539.2</v>
          </cell>
          <cell r="M61">
            <v>7782.4000000000005</v>
          </cell>
          <cell r="N61">
            <v>8025.6</v>
          </cell>
          <cell r="O61">
            <v>8268.7999999999993</v>
          </cell>
          <cell r="P61">
            <v>8512</v>
          </cell>
          <cell r="Q61">
            <v>8755.1999999999989</v>
          </cell>
          <cell r="R61">
            <v>8998.4</v>
          </cell>
          <cell r="S61">
            <v>9241.6</v>
          </cell>
          <cell r="T61">
            <v>9484.8000000000011</v>
          </cell>
          <cell r="U61">
            <v>9728</v>
          </cell>
          <cell r="V61">
            <v>9971.2000000000007</v>
          </cell>
          <cell r="W61">
            <v>10214.400000000001</v>
          </cell>
          <cell r="X61">
            <v>10457.6</v>
          </cell>
          <cell r="Y61">
            <v>10700.8</v>
          </cell>
          <cell r="Z61">
            <v>10944</v>
          </cell>
          <cell r="AA61">
            <v>11187.199999999999</v>
          </cell>
          <cell r="AB61">
            <v>11430.4</v>
          </cell>
          <cell r="AC61">
            <v>11673.6</v>
          </cell>
          <cell r="AD61">
            <v>11916.8</v>
          </cell>
          <cell r="AE61">
            <v>12160</v>
          </cell>
          <cell r="AF61">
            <v>12403.2</v>
          </cell>
          <cell r="AG61">
            <v>12646.4</v>
          </cell>
          <cell r="AH61">
            <v>12889.6</v>
          </cell>
          <cell r="AI61">
            <v>13132.800000000001</v>
          </cell>
        </row>
        <row r="62">
          <cell r="E62" t="str">
            <v>KGP Co/C&amp;I/Suburban</v>
          </cell>
          <cell r="F62">
            <v>26</v>
          </cell>
          <cell r="G62">
            <v>27.04</v>
          </cell>
          <cell r="H62">
            <v>28.080000000000002</v>
          </cell>
          <cell r="I62">
            <v>29.120000000000005</v>
          </cell>
          <cell r="J62">
            <v>30.159999999999997</v>
          </cell>
          <cell r="K62">
            <v>31.2</v>
          </cell>
          <cell r="L62">
            <v>32.24</v>
          </cell>
          <cell r="M62">
            <v>33.28</v>
          </cell>
          <cell r="N62">
            <v>34.32</v>
          </cell>
          <cell r="O62">
            <v>35.36</v>
          </cell>
          <cell r="P62">
            <v>36.4</v>
          </cell>
          <cell r="Q62">
            <v>37.44</v>
          </cell>
          <cell r="R62">
            <v>38.479999999999997</v>
          </cell>
          <cell r="S62">
            <v>39.520000000000003</v>
          </cell>
          <cell r="T62">
            <v>40.56</v>
          </cell>
          <cell r="U62">
            <v>41.6</v>
          </cell>
          <cell r="V62">
            <v>42.64</v>
          </cell>
          <cell r="W62">
            <v>43.680000000000007</v>
          </cell>
          <cell r="X62">
            <v>44.72</v>
          </cell>
          <cell r="Y62">
            <v>45.76</v>
          </cell>
          <cell r="Z62">
            <v>46.800000000000004</v>
          </cell>
          <cell r="AA62">
            <v>47.839999999999996</v>
          </cell>
          <cell r="AB62">
            <v>48.879999999999995</v>
          </cell>
          <cell r="AC62">
            <v>49.92</v>
          </cell>
          <cell r="AD62">
            <v>50.96</v>
          </cell>
          <cell r="AE62">
            <v>52</v>
          </cell>
          <cell r="AF62">
            <v>53.04</v>
          </cell>
          <cell r="AG62">
            <v>54.08</v>
          </cell>
          <cell r="AH62">
            <v>55.120000000000005</v>
          </cell>
          <cell r="AI62">
            <v>56.160000000000004</v>
          </cell>
        </row>
        <row r="63">
          <cell r="E63" t="str">
            <v>KGP Co/C&amp;I/Rural</v>
          </cell>
          <cell r="F63">
            <v>56</v>
          </cell>
          <cell r="G63">
            <v>58.24</v>
          </cell>
          <cell r="H63">
            <v>60.480000000000004</v>
          </cell>
          <cell r="I63">
            <v>62.720000000000006</v>
          </cell>
          <cell r="J63">
            <v>64.959999999999994</v>
          </cell>
          <cell r="K63">
            <v>67.2</v>
          </cell>
          <cell r="L63">
            <v>69.44</v>
          </cell>
          <cell r="M63">
            <v>71.680000000000007</v>
          </cell>
          <cell r="N63">
            <v>73.92</v>
          </cell>
          <cell r="O63">
            <v>76.16</v>
          </cell>
          <cell r="P63">
            <v>78.399999999999991</v>
          </cell>
          <cell r="Q63">
            <v>80.64</v>
          </cell>
          <cell r="R63">
            <v>82.88</v>
          </cell>
          <cell r="S63">
            <v>85.12</v>
          </cell>
          <cell r="T63">
            <v>87.36</v>
          </cell>
          <cell r="U63">
            <v>89.600000000000009</v>
          </cell>
          <cell r="V63">
            <v>91.84</v>
          </cell>
          <cell r="W63">
            <v>94.080000000000013</v>
          </cell>
          <cell r="X63">
            <v>96.32</v>
          </cell>
          <cell r="Y63">
            <v>98.56</v>
          </cell>
          <cell r="Z63">
            <v>100.8</v>
          </cell>
          <cell r="AA63">
            <v>103.03999999999999</v>
          </cell>
          <cell r="AB63">
            <v>105.28</v>
          </cell>
          <cell r="AC63">
            <v>107.52</v>
          </cell>
          <cell r="AD63">
            <v>109.75999999999999</v>
          </cell>
          <cell r="AE63">
            <v>112</v>
          </cell>
          <cell r="AF63">
            <v>114.24000000000001</v>
          </cell>
          <cell r="AG63">
            <v>116.48</v>
          </cell>
          <cell r="AH63">
            <v>118.72</v>
          </cell>
          <cell r="AI63">
            <v>120.96000000000001</v>
          </cell>
        </row>
        <row r="64">
          <cell r="E64" t="str">
            <v>PSO/Res/Urban</v>
          </cell>
          <cell r="F64">
            <v>314674</v>
          </cell>
          <cell r="G64">
            <v>327260.96000000002</v>
          </cell>
          <cell r="H64">
            <v>339847.92000000004</v>
          </cell>
          <cell r="I64">
            <v>352434.88</v>
          </cell>
          <cell r="J64">
            <v>365021.83999999997</v>
          </cell>
          <cell r="K64">
            <v>377608.8</v>
          </cell>
          <cell r="L64">
            <v>390195.76</v>
          </cell>
          <cell r="M64">
            <v>402782.72000000003</v>
          </cell>
          <cell r="N64">
            <v>415369.68</v>
          </cell>
          <cell r="O64">
            <v>427956.63999999996</v>
          </cell>
          <cell r="P64">
            <v>440543.6</v>
          </cell>
          <cell r="Q64">
            <v>453130.56</v>
          </cell>
          <cell r="R64">
            <v>465717.52</v>
          </cell>
          <cell r="S64">
            <v>478304.48</v>
          </cell>
          <cell r="T64">
            <v>490891.44</v>
          </cell>
          <cell r="U64">
            <v>503478.4</v>
          </cell>
          <cell r="V64">
            <v>516065.36000000004</v>
          </cell>
          <cell r="W64">
            <v>528652.32000000007</v>
          </cell>
          <cell r="X64">
            <v>541239.28</v>
          </cell>
          <cell r="Y64">
            <v>553826.24</v>
          </cell>
          <cell r="Z64">
            <v>566413.20000000007</v>
          </cell>
          <cell r="AA64">
            <v>579000.15999999992</v>
          </cell>
          <cell r="AB64">
            <v>591587.12</v>
          </cell>
          <cell r="AC64">
            <v>604174.07999999996</v>
          </cell>
          <cell r="AD64">
            <v>616761.04</v>
          </cell>
          <cell r="AE64">
            <v>629348</v>
          </cell>
          <cell r="AF64">
            <v>641934.96</v>
          </cell>
          <cell r="AG64">
            <v>654521.92000000004</v>
          </cell>
          <cell r="AH64">
            <v>667108.88</v>
          </cell>
          <cell r="AI64">
            <v>679695.84000000008</v>
          </cell>
        </row>
        <row r="65">
          <cell r="E65" t="str">
            <v>PSO/Res/Suburban</v>
          </cell>
          <cell r="F65">
            <v>137017</v>
          </cell>
          <cell r="G65">
            <v>142497.68</v>
          </cell>
          <cell r="H65">
            <v>147978.36000000002</v>
          </cell>
          <cell r="I65">
            <v>153459.04</v>
          </cell>
          <cell r="J65">
            <v>158939.72</v>
          </cell>
          <cell r="K65">
            <v>164420.4</v>
          </cell>
          <cell r="L65">
            <v>169901.08</v>
          </cell>
          <cell r="M65">
            <v>175381.76000000001</v>
          </cell>
          <cell r="N65">
            <v>180862.44</v>
          </cell>
          <cell r="O65">
            <v>186343.12</v>
          </cell>
          <cell r="P65">
            <v>191823.8</v>
          </cell>
          <cell r="Q65">
            <v>197304.47999999998</v>
          </cell>
          <cell r="R65">
            <v>202785.16</v>
          </cell>
          <cell r="S65">
            <v>208265.84</v>
          </cell>
          <cell r="T65">
            <v>213746.52000000002</v>
          </cell>
          <cell r="U65">
            <v>219227.2</v>
          </cell>
          <cell r="V65">
            <v>224707.88</v>
          </cell>
          <cell r="W65">
            <v>230188.56000000003</v>
          </cell>
          <cell r="X65">
            <v>235669.24</v>
          </cell>
          <cell r="Y65">
            <v>241149.92</v>
          </cell>
          <cell r="Z65">
            <v>246630.6</v>
          </cell>
          <cell r="AA65">
            <v>252111.27999999997</v>
          </cell>
          <cell r="AB65">
            <v>257591.96</v>
          </cell>
          <cell r="AC65">
            <v>263072.64000000001</v>
          </cell>
          <cell r="AD65">
            <v>268553.32</v>
          </cell>
          <cell r="AE65">
            <v>274034</v>
          </cell>
          <cell r="AF65">
            <v>279514.68</v>
          </cell>
          <cell r="AG65">
            <v>284995.36</v>
          </cell>
          <cell r="AH65">
            <v>290476.04000000004</v>
          </cell>
          <cell r="AI65">
            <v>295956.72000000003</v>
          </cell>
        </row>
        <row r="66">
          <cell r="E66" t="str">
            <v>PSO/Res/Rural</v>
          </cell>
          <cell r="F66">
            <v>91227</v>
          </cell>
          <cell r="G66">
            <v>94876.08</v>
          </cell>
          <cell r="H66">
            <v>98525.16</v>
          </cell>
          <cell r="I66">
            <v>102174.24</v>
          </cell>
          <cell r="J66">
            <v>105823.31999999999</v>
          </cell>
          <cell r="K66">
            <v>109472.4</v>
          </cell>
          <cell r="L66">
            <v>113121.48</v>
          </cell>
          <cell r="M66">
            <v>116770.56</v>
          </cell>
          <cell r="N66">
            <v>120419.64</v>
          </cell>
          <cell r="O66">
            <v>124068.71999999999</v>
          </cell>
          <cell r="P66">
            <v>127717.79999999999</v>
          </cell>
          <cell r="Q66">
            <v>131366.88</v>
          </cell>
          <cell r="R66">
            <v>135015.96</v>
          </cell>
          <cell r="S66">
            <v>138665.04</v>
          </cell>
          <cell r="T66">
            <v>142314.12</v>
          </cell>
          <cell r="U66">
            <v>145963.20000000001</v>
          </cell>
          <cell r="V66">
            <v>149612.28</v>
          </cell>
          <cell r="W66">
            <v>153261.36000000002</v>
          </cell>
          <cell r="X66">
            <v>156910.44</v>
          </cell>
          <cell r="Y66">
            <v>160559.51999999999</v>
          </cell>
          <cell r="Z66">
            <v>164208.6</v>
          </cell>
          <cell r="AA66">
            <v>167857.68</v>
          </cell>
          <cell r="AB66">
            <v>171506.75999999998</v>
          </cell>
          <cell r="AC66">
            <v>175155.84</v>
          </cell>
          <cell r="AD66">
            <v>178804.91999999998</v>
          </cell>
          <cell r="AE66">
            <v>182454</v>
          </cell>
          <cell r="AF66">
            <v>186103.08000000002</v>
          </cell>
          <cell r="AG66">
            <v>189752.16</v>
          </cell>
          <cell r="AH66">
            <v>193401.24000000002</v>
          </cell>
          <cell r="AI66">
            <v>197050.32</v>
          </cell>
        </row>
        <row r="67">
          <cell r="E67" t="str">
            <v>PSO/C&amp;I/Urban</v>
          </cell>
          <cell r="F67">
            <v>37149</v>
          </cell>
          <cell r="G67">
            <v>38634.959999999999</v>
          </cell>
          <cell r="H67">
            <v>40120.920000000006</v>
          </cell>
          <cell r="I67">
            <v>41606.880000000005</v>
          </cell>
          <cell r="J67">
            <v>43092.84</v>
          </cell>
          <cell r="K67">
            <v>44578.799999999996</v>
          </cell>
          <cell r="L67">
            <v>46064.76</v>
          </cell>
          <cell r="M67">
            <v>47550.720000000001</v>
          </cell>
          <cell r="N67">
            <v>49036.68</v>
          </cell>
          <cell r="O67">
            <v>50522.639999999992</v>
          </cell>
          <cell r="P67">
            <v>52008.6</v>
          </cell>
          <cell r="Q67">
            <v>53494.559999999998</v>
          </cell>
          <cell r="R67">
            <v>54980.52</v>
          </cell>
          <cell r="S67">
            <v>56466.48</v>
          </cell>
          <cell r="T67">
            <v>57952.44</v>
          </cell>
          <cell r="U67">
            <v>59438.400000000001</v>
          </cell>
          <cell r="V67">
            <v>60924.360000000008</v>
          </cell>
          <cell r="W67">
            <v>62410.320000000007</v>
          </cell>
          <cell r="X67">
            <v>63896.28</v>
          </cell>
          <cell r="Y67">
            <v>65382.239999999998</v>
          </cell>
          <cell r="Z67">
            <v>66868.2</v>
          </cell>
          <cell r="AA67">
            <v>68354.159999999989</v>
          </cell>
          <cell r="AB67">
            <v>69840.12</v>
          </cell>
          <cell r="AC67">
            <v>71326.080000000002</v>
          </cell>
          <cell r="AD67">
            <v>72812.039999999994</v>
          </cell>
          <cell r="AE67">
            <v>74298</v>
          </cell>
          <cell r="AF67">
            <v>75783.960000000006</v>
          </cell>
          <cell r="AG67">
            <v>77269.919999999998</v>
          </cell>
          <cell r="AH67">
            <v>78755.88</v>
          </cell>
          <cell r="AI67">
            <v>80241.840000000011</v>
          </cell>
        </row>
        <row r="68">
          <cell r="E68" t="str">
            <v>PSO/C&amp;I/Suburban</v>
          </cell>
          <cell r="F68">
            <v>21615</v>
          </cell>
          <cell r="G68">
            <v>22479.600000000002</v>
          </cell>
          <cell r="H68">
            <v>23344.2</v>
          </cell>
          <cell r="I68">
            <v>24208.800000000003</v>
          </cell>
          <cell r="J68">
            <v>25073.399999999998</v>
          </cell>
          <cell r="K68">
            <v>25938</v>
          </cell>
          <cell r="L68">
            <v>26802.6</v>
          </cell>
          <cell r="M68">
            <v>27667.200000000001</v>
          </cell>
          <cell r="N68">
            <v>28531.800000000003</v>
          </cell>
          <cell r="O68">
            <v>29396.399999999998</v>
          </cell>
          <cell r="P68">
            <v>30260.999999999996</v>
          </cell>
          <cell r="Q68">
            <v>31125.599999999999</v>
          </cell>
          <cell r="R68">
            <v>31990.2</v>
          </cell>
          <cell r="S68">
            <v>32854.800000000003</v>
          </cell>
          <cell r="T68">
            <v>33719.4</v>
          </cell>
          <cell r="U68">
            <v>34584</v>
          </cell>
          <cell r="V68">
            <v>35448.600000000006</v>
          </cell>
          <cell r="W68">
            <v>36313.200000000004</v>
          </cell>
          <cell r="X68">
            <v>37177.800000000003</v>
          </cell>
          <cell r="Y68">
            <v>38042.400000000001</v>
          </cell>
          <cell r="Z68">
            <v>38907</v>
          </cell>
          <cell r="AA68">
            <v>39771.599999999999</v>
          </cell>
          <cell r="AB68">
            <v>40636.199999999997</v>
          </cell>
          <cell r="AC68">
            <v>41500.799999999996</v>
          </cell>
          <cell r="AD68">
            <v>42365.4</v>
          </cell>
          <cell r="AE68">
            <v>43230</v>
          </cell>
          <cell r="AF68">
            <v>44094.6</v>
          </cell>
          <cell r="AG68">
            <v>44959.200000000004</v>
          </cell>
          <cell r="AH68">
            <v>45823.8</v>
          </cell>
          <cell r="AI68">
            <v>46688.4</v>
          </cell>
        </row>
        <row r="69">
          <cell r="E69" t="str">
            <v>PSO/C&amp;I/Rural</v>
          </cell>
          <cell r="F69">
            <v>14919</v>
          </cell>
          <cell r="G69">
            <v>15515.76</v>
          </cell>
          <cell r="H69">
            <v>16112.52</v>
          </cell>
          <cell r="I69">
            <v>16709.280000000002</v>
          </cell>
          <cell r="J69">
            <v>17306.039999999997</v>
          </cell>
          <cell r="K69">
            <v>17902.8</v>
          </cell>
          <cell r="L69">
            <v>18499.560000000001</v>
          </cell>
          <cell r="M69">
            <v>19096.32</v>
          </cell>
          <cell r="N69">
            <v>19693.080000000002</v>
          </cell>
          <cell r="O69">
            <v>20289.839999999997</v>
          </cell>
          <cell r="P69">
            <v>20886.599999999999</v>
          </cell>
          <cell r="Q69">
            <v>21483.360000000001</v>
          </cell>
          <cell r="R69">
            <v>22080.12</v>
          </cell>
          <cell r="S69">
            <v>22676.880000000001</v>
          </cell>
          <cell r="T69">
            <v>23273.64</v>
          </cell>
          <cell r="U69">
            <v>23870.400000000001</v>
          </cell>
          <cell r="V69">
            <v>24467.160000000003</v>
          </cell>
          <cell r="W69">
            <v>25063.920000000002</v>
          </cell>
          <cell r="X69">
            <v>25660.68</v>
          </cell>
          <cell r="Y69">
            <v>26257.439999999999</v>
          </cell>
          <cell r="Z69">
            <v>26854.2</v>
          </cell>
          <cell r="AA69">
            <v>27450.959999999999</v>
          </cell>
          <cell r="AB69">
            <v>28047.719999999998</v>
          </cell>
          <cell r="AC69">
            <v>28644.48</v>
          </cell>
          <cell r="AD69">
            <v>29241.239999999998</v>
          </cell>
          <cell r="AE69">
            <v>29838</v>
          </cell>
          <cell r="AF69">
            <v>30434.760000000002</v>
          </cell>
          <cell r="AG69">
            <v>31031.52</v>
          </cell>
          <cell r="AH69">
            <v>31628.280000000002</v>
          </cell>
          <cell r="AI69">
            <v>32225.040000000001</v>
          </cell>
        </row>
        <row r="70">
          <cell r="E70" t="str">
            <v>SWEP Co AR/Res/Urban</v>
          </cell>
          <cell r="F70">
            <v>63460</v>
          </cell>
          <cell r="G70">
            <v>65998.400000000009</v>
          </cell>
          <cell r="H70">
            <v>68536.800000000003</v>
          </cell>
          <cell r="I70">
            <v>71075.200000000012</v>
          </cell>
          <cell r="J70">
            <v>73613.599999999991</v>
          </cell>
          <cell r="K70">
            <v>76152</v>
          </cell>
          <cell r="L70">
            <v>78690.399999999994</v>
          </cell>
          <cell r="M70">
            <v>81228.800000000003</v>
          </cell>
          <cell r="N70">
            <v>83767.199999999997</v>
          </cell>
          <cell r="O70">
            <v>86305.599999999991</v>
          </cell>
          <cell r="P70">
            <v>88844</v>
          </cell>
          <cell r="Q70">
            <v>91382.399999999994</v>
          </cell>
          <cell r="R70">
            <v>93920.8</v>
          </cell>
          <cell r="S70">
            <v>96459.199999999997</v>
          </cell>
          <cell r="T70">
            <v>98997.6</v>
          </cell>
          <cell r="U70">
            <v>101536</v>
          </cell>
          <cell r="V70">
            <v>104074.40000000001</v>
          </cell>
          <cell r="W70">
            <v>106612.8</v>
          </cell>
          <cell r="X70">
            <v>109151.2</v>
          </cell>
          <cell r="Y70">
            <v>111689.60000000001</v>
          </cell>
          <cell r="Z70">
            <v>114228</v>
          </cell>
          <cell r="AA70">
            <v>116766.39999999999</v>
          </cell>
          <cell r="AB70">
            <v>119304.79999999999</v>
          </cell>
          <cell r="AC70">
            <v>121843.2</v>
          </cell>
          <cell r="AD70">
            <v>124381.59999999999</v>
          </cell>
          <cell r="AE70">
            <v>126920</v>
          </cell>
          <cell r="AF70">
            <v>129458.40000000001</v>
          </cell>
          <cell r="AG70">
            <v>131996.80000000002</v>
          </cell>
          <cell r="AH70">
            <v>134535.20000000001</v>
          </cell>
          <cell r="AI70">
            <v>137073.60000000001</v>
          </cell>
        </row>
        <row r="71">
          <cell r="E71" t="str">
            <v>SWEP Co AR/Res/Suburban</v>
          </cell>
          <cell r="F71">
            <v>32782</v>
          </cell>
          <cell r="G71">
            <v>34093.279999999999</v>
          </cell>
          <cell r="H71">
            <v>35404.560000000005</v>
          </cell>
          <cell r="I71">
            <v>36715.840000000004</v>
          </cell>
          <cell r="J71">
            <v>38027.119999999995</v>
          </cell>
          <cell r="K71">
            <v>39338.400000000001</v>
          </cell>
          <cell r="L71">
            <v>40649.68</v>
          </cell>
          <cell r="M71">
            <v>41960.959999999999</v>
          </cell>
          <cell r="N71">
            <v>43272.240000000005</v>
          </cell>
          <cell r="O71">
            <v>44583.519999999997</v>
          </cell>
          <cell r="P71">
            <v>45894.799999999996</v>
          </cell>
          <cell r="Q71">
            <v>47206.080000000002</v>
          </cell>
          <cell r="R71">
            <v>48517.36</v>
          </cell>
          <cell r="S71">
            <v>49828.639999999999</v>
          </cell>
          <cell r="T71">
            <v>51139.92</v>
          </cell>
          <cell r="U71">
            <v>52451.200000000004</v>
          </cell>
          <cell r="V71">
            <v>53762.48</v>
          </cell>
          <cell r="W71">
            <v>55073.760000000002</v>
          </cell>
          <cell r="X71">
            <v>56385.04</v>
          </cell>
          <cell r="Y71">
            <v>57696.32</v>
          </cell>
          <cell r="Z71">
            <v>59007.6</v>
          </cell>
          <cell r="AA71">
            <v>60318.879999999997</v>
          </cell>
          <cell r="AB71">
            <v>61630.159999999996</v>
          </cell>
          <cell r="AC71">
            <v>62941.439999999995</v>
          </cell>
          <cell r="AD71">
            <v>64252.72</v>
          </cell>
          <cell r="AE71">
            <v>65564</v>
          </cell>
          <cell r="AF71">
            <v>66875.28</v>
          </cell>
          <cell r="AG71">
            <v>68186.559999999998</v>
          </cell>
          <cell r="AH71">
            <v>69497.84</v>
          </cell>
          <cell r="AI71">
            <v>70809.12000000001</v>
          </cell>
        </row>
        <row r="72">
          <cell r="E72" t="str">
            <v>SWEP Co AR/Res/Rural</v>
          </cell>
          <cell r="F72">
            <v>20695</v>
          </cell>
          <cell r="G72">
            <v>21522.799999999999</v>
          </cell>
          <cell r="H72">
            <v>22350.600000000002</v>
          </cell>
          <cell r="I72">
            <v>23178.400000000001</v>
          </cell>
          <cell r="J72">
            <v>24006.199999999997</v>
          </cell>
          <cell r="K72">
            <v>24834</v>
          </cell>
          <cell r="L72">
            <v>25661.8</v>
          </cell>
          <cell r="M72">
            <v>26489.600000000002</v>
          </cell>
          <cell r="N72">
            <v>27317.4</v>
          </cell>
          <cell r="O72">
            <v>28145.199999999997</v>
          </cell>
          <cell r="P72">
            <v>28972.999999999996</v>
          </cell>
          <cell r="Q72">
            <v>29800.799999999999</v>
          </cell>
          <cell r="R72">
            <v>30628.6</v>
          </cell>
          <cell r="S72">
            <v>31456.400000000001</v>
          </cell>
          <cell r="T72">
            <v>32284.2</v>
          </cell>
          <cell r="U72">
            <v>33112</v>
          </cell>
          <cell r="V72">
            <v>33939.800000000003</v>
          </cell>
          <cell r="W72">
            <v>34767.600000000006</v>
          </cell>
          <cell r="X72">
            <v>35595.4</v>
          </cell>
          <cell r="Y72">
            <v>36423.199999999997</v>
          </cell>
          <cell r="Z72">
            <v>37251</v>
          </cell>
          <cell r="AA72">
            <v>38078.799999999996</v>
          </cell>
          <cell r="AB72">
            <v>38906.6</v>
          </cell>
          <cell r="AC72">
            <v>39734.400000000001</v>
          </cell>
          <cell r="AD72">
            <v>40562.199999999997</v>
          </cell>
          <cell r="AE72">
            <v>41390</v>
          </cell>
          <cell r="AF72">
            <v>42217.8</v>
          </cell>
          <cell r="AG72">
            <v>43045.599999999999</v>
          </cell>
          <cell r="AH72">
            <v>43873.4</v>
          </cell>
          <cell r="AI72">
            <v>44701.200000000004</v>
          </cell>
        </row>
        <row r="73">
          <cell r="E73" t="str">
            <v>SWEP Co AR/C&amp;I/Urban</v>
          </cell>
          <cell r="F73">
            <v>8584</v>
          </cell>
          <cell r="G73">
            <v>8927.36</v>
          </cell>
          <cell r="H73">
            <v>9270.7200000000012</v>
          </cell>
          <cell r="I73">
            <v>9614.0800000000017</v>
          </cell>
          <cell r="J73">
            <v>9957.4399999999987</v>
          </cell>
          <cell r="K73">
            <v>10300.799999999999</v>
          </cell>
          <cell r="L73">
            <v>10644.16</v>
          </cell>
          <cell r="M73">
            <v>10987.52</v>
          </cell>
          <cell r="N73">
            <v>11330.880000000001</v>
          </cell>
          <cell r="O73">
            <v>11674.24</v>
          </cell>
          <cell r="P73">
            <v>12017.599999999999</v>
          </cell>
          <cell r="Q73">
            <v>12360.96</v>
          </cell>
          <cell r="R73">
            <v>12704.32</v>
          </cell>
          <cell r="S73">
            <v>13047.68</v>
          </cell>
          <cell r="T73">
            <v>13391.04</v>
          </cell>
          <cell r="U73">
            <v>13734.400000000001</v>
          </cell>
          <cell r="V73">
            <v>14077.76</v>
          </cell>
          <cell r="W73">
            <v>14421.12</v>
          </cell>
          <cell r="X73">
            <v>14764.48</v>
          </cell>
          <cell r="Y73">
            <v>15107.84</v>
          </cell>
          <cell r="Z73">
            <v>15451.2</v>
          </cell>
          <cell r="AA73">
            <v>15794.56</v>
          </cell>
          <cell r="AB73">
            <v>16137.919999999998</v>
          </cell>
          <cell r="AC73">
            <v>16481.28</v>
          </cell>
          <cell r="AD73">
            <v>16824.64</v>
          </cell>
          <cell r="AE73">
            <v>17168</v>
          </cell>
          <cell r="AF73">
            <v>17511.36</v>
          </cell>
          <cell r="AG73">
            <v>17854.72</v>
          </cell>
          <cell r="AH73">
            <v>18198.080000000002</v>
          </cell>
          <cell r="AI73">
            <v>18541.440000000002</v>
          </cell>
        </row>
        <row r="74">
          <cell r="E74" t="str">
            <v>SWEP Co AR/C&amp;I/Suburban</v>
          </cell>
          <cell r="F74">
            <v>6161</v>
          </cell>
          <cell r="G74">
            <v>6407.4400000000005</v>
          </cell>
          <cell r="H74">
            <v>6653.88</v>
          </cell>
          <cell r="I74">
            <v>6900.3200000000006</v>
          </cell>
          <cell r="J74">
            <v>7146.7599999999993</v>
          </cell>
          <cell r="K74">
            <v>7393.2</v>
          </cell>
          <cell r="L74">
            <v>7639.64</v>
          </cell>
          <cell r="M74">
            <v>7886.08</v>
          </cell>
          <cell r="N74">
            <v>8132.52</v>
          </cell>
          <cell r="O74">
            <v>8378.9599999999991</v>
          </cell>
          <cell r="P74">
            <v>8625.4</v>
          </cell>
          <cell r="Q74">
            <v>8871.84</v>
          </cell>
          <cell r="R74">
            <v>9118.2800000000007</v>
          </cell>
          <cell r="S74">
            <v>9364.7199999999993</v>
          </cell>
          <cell r="T74">
            <v>9611.16</v>
          </cell>
          <cell r="U74">
            <v>9857.6</v>
          </cell>
          <cell r="V74">
            <v>10104.040000000001</v>
          </cell>
          <cell r="W74">
            <v>10350.480000000001</v>
          </cell>
          <cell r="X74">
            <v>10596.92</v>
          </cell>
          <cell r="Y74">
            <v>10843.36</v>
          </cell>
          <cell r="Z74">
            <v>11089.800000000001</v>
          </cell>
          <cell r="AA74">
            <v>11336.24</v>
          </cell>
          <cell r="AB74">
            <v>11582.679999999998</v>
          </cell>
          <cell r="AC74">
            <v>11829.119999999999</v>
          </cell>
          <cell r="AD74">
            <v>12075.56</v>
          </cell>
          <cell r="AE74">
            <v>12322</v>
          </cell>
          <cell r="AF74">
            <v>12568.44</v>
          </cell>
          <cell r="AG74">
            <v>12814.880000000001</v>
          </cell>
          <cell r="AH74">
            <v>13061.320000000002</v>
          </cell>
          <cell r="AI74">
            <v>13307.76</v>
          </cell>
        </row>
        <row r="75">
          <cell r="E75" t="str">
            <v>SWEP Co AR/C&amp;I/Rural</v>
          </cell>
          <cell r="F75">
            <v>3332</v>
          </cell>
          <cell r="G75">
            <v>3465.28</v>
          </cell>
          <cell r="H75">
            <v>3598.5600000000004</v>
          </cell>
          <cell r="I75">
            <v>3731.84</v>
          </cell>
          <cell r="J75">
            <v>3865.12</v>
          </cell>
          <cell r="K75">
            <v>3998.3999999999996</v>
          </cell>
          <cell r="L75">
            <v>4131.68</v>
          </cell>
          <cell r="M75">
            <v>4264.96</v>
          </cell>
          <cell r="N75">
            <v>4398.24</v>
          </cell>
          <cell r="O75">
            <v>4531.5199999999995</v>
          </cell>
          <cell r="P75">
            <v>4664.7999999999993</v>
          </cell>
          <cell r="Q75">
            <v>4798.08</v>
          </cell>
          <cell r="R75">
            <v>4931.3599999999997</v>
          </cell>
          <cell r="S75">
            <v>5064.6400000000003</v>
          </cell>
          <cell r="T75">
            <v>5197.92</v>
          </cell>
          <cell r="U75">
            <v>5331.2000000000007</v>
          </cell>
          <cell r="V75">
            <v>5464.4800000000005</v>
          </cell>
          <cell r="W75">
            <v>5597.76</v>
          </cell>
          <cell r="X75">
            <v>5731.04</v>
          </cell>
          <cell r="Y75">
            <v>5864.32</v>
          </cell>
          <cell r="Z75">
            <v>5997.6</v>
          </cell>
          <cell r="AA75">
            <v>6130.8799999999992</v>
          </cell>
          <cell r="AB75">
            <v>6264.16</v>
          </cell>
          <cell r="AC75">
            <v>6397.44</v>
          </cell>
          <cell r="AD75">
            <v>6530.72</v>
          </cell>
          <cell r="AE75">
            <v>6664</v>
          </cell>
          <cell r="AF75">
            <v>6797.28</v>
          </cell>
          <cell r="AG75">
            <v>6930.56</v>
          </cell>
          <cell r="AH75">
            <v>7063.84</v>
          </cell>
          <cell r="AI75">
            <v>7197.1200000000008</v>
          </cell>
        </row>
        <row r="76">
          <cell r="E76" t="str">
            <v>SWEP Co LA/Res/Urban</v>
          </cell>
          <cell r="F76">
            <v>161946</v>
          </cell>
          <cell r="G76">
            <v>168423.84</v>
          </cell>
          <cell r="H76">
            <v>174901.68000000002</v>
          </cell>
          <cell r="I76">
            <v>181379.52000000002</v>
          </cell>
          <cell r="J76">
            <v>187857.36</v>
          </cell>
          <cell r="K76">
            <v>194335.19999999998</v>
          </cell>
          <cell r="L76">
            <v>200813.04</v>
          </cell>
          <cell r="M76">
            <v>207290.88</v>
          </cell>
          <cell r="N76">
            <v>213768.72</v>
          </cell>
          <cell r="O76">
            <v>220246.55999999997</v>
          </cell>
          <cell r="P76">
            <v>226724.4</v>
          </cell>
          <cell r="Q76">
            <v>233202.24</v>
          </cell>
          <cell r="R76">
            <v>239680.08</v>
          </cell>
          <cell r="S76">
            <v>246157.92</v>
          </cell>
          <cell r="T76">
            <v>252635.76</v>
          </cell>
          <cell r="U76">
            <v>259113.60000000001</v>
          </cell>
          <cell r="V76">
            <v>265591.44</v>
          </cell>
          <cell r="W76">
            <v>272069.28000000003</v>
          </cell>
          <cell r="X76">
            <v>278547.12</v>
          </cell>
          <cell r="Y76">
            <v>285024.96000000002</v>
          </cell>
          <cell r="Z76">
            <v>291502.8</v>
          </cell>
          <cell r="AA76">
            <v>297980.63999999996</v>
          </cell>
          <cell r="AB76">
            <v>304458.48</v>
          </cell>
          <cell r="AC76">
            <v>310936.32000000001</v>
          </cell>
          <cell r="AD76">
            <v>317414.15999999997</v>
          </cell>
          <cell r="AE76">
            <v>323892</v>
          </cell>
          <cell r="AF76">
            <v>330369.84000000003</v>
          </cell>
          <cell r="AG76">
            <v>336847.68</v>
          </cell>
          <cell r="AH76">
            <v>343325.52</v>
          </cell>
          <cell r="AI76">
            <v>349803.36000000004</v>
          </cell>
        </row>
        <row r="77">
          <cell r="E77" t="str">
            <v>SWEP Co LA/Res/Suburban</v>
          </cell>
          <cell r="F77">
            <v>13855</v>
          </cell>
          <cell r="G77">
            <v>14409.2</v>
          </cell>
          <cell r="H77">
            <v>14963.400000000001</v>
          </cell>
          <cell r="I77">
            <v>15517.600000000002</v>
          </cell>
          <cell r="J77">
            <v>16071.8</v>
          </cell>
          <cell r="K77">
            <v>16626</v>
          </cell>
          <cell r="L77">
            <v>17180.2</v>
          </cell>
          <cell r="M77">
            <v>17734.400000000001</v>
          </cell>
          <cell r="N77">
            <v>18288.600000000002</v>
          </cell>
          <cell r="O77">
            <v>18842.8</v>
          </cell>
          <cell r="P77">
            <v>19397</v>
          </cell>
          <cell r="Q77">
            <v>19951.2</v>
          </cell>
          <cell r="R77">
            <v>20505.400000000001</v>
          </cell>
          <cell r="S77">
            <v>21059.599999999999</v>
          </cell>
          <cell r="T77">
            <v>21613.8</v>
          </cell>
          <cell r="U77">
            <v>22168</v>
          </cell>
          <cell r="V77">
            <v>22722.2</v>
          </cell>
          <cell r="W77">
            <v>23276.400000000001</v>
          </cell>
          <cell r="X77">
            <v>23830.6</v>
          </cell>
          <cell r="Y77">
            <v>24384.799999999999</v>
          </cell>
          <cell r="Z77">
            <v>24939</v>
          </cell>
          <cell r="AA77">
            <v>25493.199999999997</v>
          </cell>
          <cell r="AB77">
            <v>26047.399999999998</v>
          </cell>
          <cell r="AC77">
            <v>26601.599999999999</v>
          </cell>
          <cell r="AD77">
            <v>27155.8</v>
          </cell>
          <cell r="AE77">
            <v>27710</v>
          </cell>
          <cell r="AF77">
            <v>28264.2</v>
          </cell>
          <cell r="AG77">
            <v>28818.400000000001</v>
          </cell>
          <cell r="AH77">
            <v>29372.600000000002</v>
          </cell>
          <cell r="AI77">
            <v>29926.800000000003</v>
          </cell>
        </row>
        <row r="78">
          <cell r="E78" t="str">
            <v>SWEP Co LA/Res/Rural</v>
          </cell>
          <cell r="F78">
            <v>21677</v>
          </cell>
          <cell r="G78">
            <v>22544.080000000002</v>
          </cell>
          <cell r="H78">
            <v>23411.16</v>
          </cell>
          <cell r="I78">
            <v>24278.240000000002</v>
          </cell>
          <cell r="J78">
            <v>25145.32</v>
          </cell>
          <cell r="K78">
            <v>26012.399999999998</v>
          </cell>
          <cell r="L78">
            <v>26879.48</v>
          </cell>
          <cell r="M78">
            <v>27746.560000000001</v>
          </cell>
          <cell r="N78">
            <v>28613.640000000003</v>
          </cell>
          <cell r="O78">
            <v>29480.719999999998</v>
          </cell>
          <cell r="P78">
            <v>30347.8</v>
          </cell>
          <cell r="Q78">
            <v>31214.879999999997</v>
          </cell>
          <cell r="R78">
            <v>32081.96</v>
          </cell>
          <cell r="S78">
            <v>32949.040000000001</v>
          </cell>
          <cell r="T78">
            <v>33816.120000000003</v>
          </cell>
          <cell r="U78">
            <v>34683.200000000004</v>
          </cell>
          <cell r="V78">
            <v>35550.280000000006</v>
          </cell>
          <cell r="W78">
            <v>36417.360000000001</v>
          </cell>
          <cell r="X78">
            <v>37284.44</v>
          </cell>
          <cell r="Y78">
            <v>38151.519999999997</v>
          </cell>
          <cell r="Z78">
            <v>39018.6</v>
          </cell>
          <cell r="AA78">
            <v>39885.68</v>
          </cell>
          <cell r="AB78">
            <v>40752.759999999995</v>
          </cell>
          <cell r="AC78">
            <v>41619.839999999997</v>
          </cell>
          <cell r="AD78">
            <v>42486.92</v>
          </cell>
          <cell r="AE78">
            <v>43354</v>
          </cell>
          <cell r="AF78">
            <v>44221.08</v>
          </cell>
          <cell r="AG78">
            <v>45088.160000000003</v>
          </cell>
          <cell r="AH78">
            <v>45955.240000000005</v>
          </cell>
          <cell r="AI78">
            <v>46822.32</v>
          </cell>
        </row>
        <row r="79">
          <cell r="E79" t="str">
            <v>SWEP Co LA/C&amp;I/Urban</v>
          </cell>
          <cell r="F79">
            <v>17626</v>
          </cell>
          <cell r="G79">
            <v>18331.04</v>
          </cell>
          <cell r="H79">
            <v>19036.080000000002</v>
          </cell>
          <cell r="I79">
            <v>19741.120000000003</v>
          </cell>
          <cell r="J79">
            <v>20446.16</v>
          </cell>
          <cell r="K79">
            <v>21151.200000000001</v>
          </cell>
          <cell r="L79">
            <v>21856.240000000002</v>
          </cell>
          <cell r="M79">
            <v>22561.279999999999</v>
          </cell>
          <cell r="N79">
            <v>23266.32</v>
          </cell>
          <cell r="O79">
            <v>23971.359999999997</v>
          </cell>
          <cell r="P79">
            <v>24676.399999999998</v>
          </cell>
          <cell r="Q79">
            <v>25381.439999999999</v>
          </cell>
          <cell r="R79">
            <v>26086.48</v>
          </cell>
          <cell r="S79">
            <v>26791.52</v>
          </cell>
          <cell r="T79">
            <v>27496.560000000001</v>
          </cell>
          <cell r="U79">
            <v>28201.600000000002</v>
          </cell>
          <cell r="V79">
            <v>28906.640000000003</v>
          </cell>
          <cell r="W79">
            <v>29611.680000000004</v>
          </cell>
          <cell r="X79">
            <v>30316.720000000001</v>
          </cell>
          <cell r="Y79">
            <v>31021.759999999998</v>
          </cell>
          <cell r="Z79">
            <v>31726.799999999999</v>
          </cell>
          <cell r="AA79">
            <v>32431.839999999997</v>
          </cell>
          <cell r="AB79">
            <v>33136.879999999997</v>
          </cell>
          <cell r="AC79">
            <v>33841.919999999998</v>
          </cell>
          <cell r="AD79">
            <v>34546.959999999999</v>
          </cell>
          <cell r="AE79">
            <v>35252</v>
          </cell>
          <cell r="AF79">
            <v>35957.040000000001</v>
          </cell>
          <cell r="AG79">
            <v>36662.080000000002</v>
          </cell>
          <cell r="AH79">
            <v>37367.120000000003</v>
          </cell>
          <cell r="AI79">
            <v>38072.160000000003</v>
          </cell>
        </row>
        <row r="80">
          <cell r="E80" t="str">
            <v>SWEP Co LA/C&amp;I/Suburban</v>
          </cell>
          <cell r="F80">
            <v>1260</v>
          </cell>
          <cell r="G80">
            <v>1310.4000000000001</v>
          </cell>
          <cell r="H80">
            <v>1360.8000000000002</v>
          </cell>
          <cell r="I80">
            <v>1411.2</v>
          </cell>
          <cell r="J80">
            <v>1461.6</v>
          </cell>
          <cell r="K80">
            <v>1512</v>
          </cell>
          <cell r="L80">
            <v>1562.4</v>
          </cell>
          <cell r="M80">
            <v>1612.8</v>
          </cell>
          <cell r="N80">
            <v>1663.2</v>
          </cell>
          <cell r="O80">
            <v>1713.6</v>
          </cell>
          <cell r="P80">
            <v>1764</v>
          </cell>
          <cell r="Q80">
            <v>1814.3999999999999</v>
          </cell>
          <cell r="R80">
            <v>1864.8</v>
          </cell>
          <cell r="S80">
            <v>1915.2</v>
          </cell>
          <cell r="T80">
            <v>1965.6000000000001</v>
          </cell>
          <cell r="U80">
            <v>2016</v>
          </cell>
          <cell r="V80">
            <v>2066.4</v>
          </cell>
          <cell r="W80">
            <v>2116.8000000000002</v>
          </cell>
          <cell r="X80">
            <v>2167.1999999999998</v>
          </cell>
          <cell r="Y80">
            <v>2217.6</v>
          </cell>
          <cell r="Z80">
            <v>2268</v>
          </cell>
          <cell r="AA80">
            <v>2318.3999999999996</v>
          </cell>
          <cell r="AB80">
            <v>2368.7999999999997</v>
          </cell>
          <cell r="AC80">
            <v>2419.1999999999998</v>
          </cell>
          <cell r="AD80">
            <v>2469.6</v>
          </cell>
          <cell r="AE80">
            <v>2520</v>
          </cell>
          <cell r="AF80">
            <v>2570.4</v>
          </cell>
          <cell r="AG80">
            <v>2620.8000000000002</v>
          </cell>
          <cell r="AH80">
            <v>2671.2000000000003</v>
          </cell>
          <cell r="AI80">
            <v>2721.6000000000004</v>
          </cell>
        </row>
        <row r="81">
          <cell r="E81" t="str">
            <v>SWEP Co LA/C&amp;I/Rural</v>
          </cell>
          <cell r="F81">
            <v>2926</v>
          </cell>
          <cell r="G81">
            <v>3043.04</v>
          </cell>
          <cell r="H81">
            <v>3160.0800000000004</v>
          </cell>
          <cell r="I81">
            <v>3277.1200000000003</v>
          </cell>
          <cell r="J81">
            <v>3394.16</v>
          </cell>
          <cell r="K81">
            <v>3511.2</v>
          </cell>
          <cell r="L81">
            <v>3628.24</v>
          </cell>
          <cell r="M81">
            <v>3745.28</v>
          </cell>
          <cell r="N81">
            <v>3862.32</v>
          </cell>
          <cell r="O81">
            <v>3979.3599999999997</v>
          </cell>
          <cell r="P81">
            <v>4096.3999999999996</v>
          </cell>
          <cell r="Q81">
            <v>4213.4399999999996</v>
          </cell>
          <cell r="R81">
            <v>4330.4799999999996</v>
          </cell>
          <cell r="S81">
            <v>4447.5200000000004</v>
          </cell>
          <cell r="T81">
            <v>4564.5600000000004</v>
          </cell>
          <cell r="U81">
            <v>4681.6000000000004</v>
          </cell>
          <cell r="V81">
            <v>4798.6400000000003</v>
          </cell>
          <cell r="W81">
            <v>4915.68</v>
          </cell>
          <cell r="X81">
            <v>5032.72</v>
          </cell>
          <cell r="Y81">
            <v>5149.76</v>
          </cell>
          <cell r="Z81">
            <v>5266.8</v>
          </cell>
          <cell r="AA81">
            <v>5383.8399999999992</v>
          </cell>
          <cell r="AB81">
            <v>5500.88</v>
          </cell>
          <cell r="AC81">
            <v>5617.92</v>
          </cell>
          <cell r="AD81">
            <v>5734.96</v>
          </cell>
          <cell r="AE81">
            <v>5852</v>
          </cell>
          <cell r="AF81">
            <v>5969.04</v>
          </cell>
          <cell r="AG81">
            <v>6086.08</v>
          </cell>
          <cell r="AH81">
            <v>6203.12</v>
          </cell>
          <cell r="AI81">
            <v>6320.1600000000008</v>
          </cell>
        </row>
        <row r="82">
          <cell r="E82" t="str">
            <v>SWEP Co TX/Res/Urban</v>
          </cell>
          <cell r="F82">
            <v>57100</v>
          </cell>
          <cell r="G82">
            <v>59384</v>
          </cell>
          <cell r="H82">
            <v>61668.000000000007</v>
          </cell>
          <cell r="I82">
            <v>63952.000000000007</v>
          </cell>
          <cell r="J82">
            <v>66236</v>
          </cell>
          <cell r="K82">
            <v>68520</v>
          </cell>
          <cell r="L82">
            <v>70804</v>
          </cell>
          <cell r="M82">
            <v>73088</v>
          </cell>
          <cell r="N82">
            <v>75372</v>
          </cell>
          <cell r="O82">
            <v>77656</v>
          </cell>
          <cell r="P82">
            <v>79940</v>
          </cell>
          <cell r="Q82">
            <v>82224</v>
          </cell>
          <cell r="R82">
            <v>84508</v>
          </cell>
          <cell r="S82">
            <v>86792</v>
          </cell>
          <cell r="T82">
            <v>89076</v>
          </cell>
          <cell r="U82">
            <v>91360</v>
          </cell>
          <cell r="V82">
            <v>93644</v>
          </cell>
          <cell r="W82">
            <v>95928.000000000015</v>
          </cell>
          <cell r="X82">
            <v>98212</v>
          </cell>
          <cell r="Y82">
            <v>100496</v>
          </cell>
          <cell r="Z82">
            <v>102780</v>
          </cell>
          <cell r="AA82">
            <v>105063.99999999999</v>
          </cell>
          <cell r="AB82">
            <v>107348</v>
          </cell>
          <cell r="AC82">
            <v>109632</v>
          </cell>
          <cell r="AD82">
            <v>111916</v>
          </cell>
          <cell r="AE82">
            <v>114200</v>
          </cell>
          <cell r="AF82">
            <v>116484</v>
          </cell>
          <cell r="AG82">
            <v>118768</v>
          </cell>
          <cell r="AH82">
            <v>121052</v>
          </cell>
          <cell r="AI82">
            <v>123336.00000000001</v>
          </cell>
        </row>
        <row r="83">
          <cell r="E83" t="str">
            <v>SWEP Co TX/Res/Suburban</v>
          </cell>
          <cell r="F83">
            <v>92835</v>
          </cell>
          <cell r="G83">
            <v>96548.400000000009</v>
          </cell>
          <cell r="H83">
            <v>100261.8</v>
          </cell>
          <cell r="I83">
            <v>103975.20000000001</v>
          </cell>
          <cell r="J83">
            <v>107688.59999999999</v>
          </cell>
          <cell r="K83">
            <v>111402</v>
          </cell>
          <cell r="L83">
            <v>115115.4</v>
          </cell>
          <cell r="M83">
            <v>118828.8</v>
          </cell>
          <cell r="N83">
            <v>122542.20000000001</v>
          </cell>
          <cell r="O83">
            <v>126255.59999999999</v>
          </cell>
          <cell r="P83">
            <v>129968.99999999999</v>
          </cell>
          <cell r="Q83">
            <v>133682.4</v>
          </cell>
          <cell r="R83">
            <v>137395.79999999999</v>
          </cell>
          <cell r="S83">
            <v>141109.20000000001</v>
          </cell>
          <cell r="T83">
            <v>144822.6</v>
          </cell>
          <cell r="U83">
            <v>148536</v>
          </cell>
          <cell r="V83">
            <v>152249.40000000002</v>
          </cell>
          <cell r="W83">
            <v>155962.80000000002</v>
          </cell>
          <cell r="X83">
            <v>159676.20000000001</v>
          </cell>
          <cell r="Y83">
            <v>163389.6</v>
          </cell>
          <cell r="Z83">
            <v>167103</v>
          </cell>
          <cell r="AA83">
            <v>170816.4</v>
          </cell>
          <cell r="AB83">
            <v>174529.8</v>
          </cell>
          <cell r="AC83">
            <v>178243.19999999998</v>
          </cell>
          <cell r="AD83">
            <v>181956.6</v>
          </cell>
          <cell r="AE83">
            <v>185670</v>
          </cell>
          <cell r="AF83">
            <v>189383.4</v>
          </cell>
          <cell r="AG83">
            <v>193096.80000000002</v>
          </cell>
          <cell r="AH83">
            <v>196810.2</v>
          </cell>
          <cell r="AI83">
            <v>200523.6</v>
          </cell>
        </row>
        <row r="84">
          <cell r="E84" t="str">
            <v>SWEP Co TX/Res/Rural</v>
          </cell>
          <cell r="F84">
            <v>31639</v>
          </cell>
          <cell r="G84">
            <v>32904.559999999998</v>
          </cell>
          <cell r="H84">
            <v>34170.120000000003</v>
          </cell>
          <cell r="I84">
            <v>35435.68</v>
          </cell>
          <cell r="J84">
            <v>36701.24</v>
          </cell>
          <cell r="K84">
            <v>37966.799999999996</v>
          </cell>
          <cell r="L84">
            <v>39232.36</v>
          </cell>
          <cell r="M84">
            <v>40497.919999999998</v>
          </cell>
          <cell r="N84">
            <v>41763.480000000003</v>
          </cell>
          <cell r="O84">
            <v>43029.039999999994</v>
          </cell>
          <cell r="P84">
            <v>44294.6</v>
          </cell>
          <cell r="Q84">
            <v>45560.159999999996</v>
          </cell>
          <cell r="R84">
            <v>46825.72</v>
          </cell>
          <cell r="S84">
            <v>48091.28</v>
          </cell>
          <cell r="T84">
            <v>49356.840000000004</v>
          </cell>
          <cell r="U84">
            <v>50622.400000000001</v>
          </cell>
          <cell r="V84">
            <v>51887.960000000006</v>
          </cell>
          <cell r="W84">
            <v>53153.520000000004</v>
          </cell>
          <cell r="X84">
            <v>54419.08</v>
          </cell>
          <cell r="Y84">
            <v>55684.639999999999</v>
          </cell>
          <cell r="Z84">
            <v>56950.200000000004</v>
          </cell>
          <cell r="AA84">
            <v>58215.759999999995</v>
          </cell>
          <cell r="AB84">
            <v>59481.32</v>
          </cell>
          <cell r="AC84">
            <v>60746.879999999997</v>
          </cell>
          <cell r="AD84">
            <v>62012.44</v>
          </cell>
          <cell r="AE84">
            <v>63278</v>
          </cell>
          <cell r="AF84">
            <v>64543.56</v>
          </cell>
          <cell r="AG84">
            <v>65809.119999999995</v>
          </cell>
          <cell r="AH84">
            <v>67074.680000000008</v>
          </cell>
          <cell r="AI84">
            <v>68340.240000000005</v>
          </cell>
        </row>
        <row r="85">
          <cell r="E85" t="str">
            <v>SWEP Co TX/C&amp;I/Urban</v>
          </cell>
          <cell r="F85">
            <v>11019</v>
          </cell>
          <cell r="G85">
            <v>11459.76</v>
          </cell>
          <cell r="H85">
            <v>11900.52</v>
          </cell>
          <cell r="I85">
            <v>12341.28</v>
          </cell>
          <cell r="J85">
            <v>12782.039999999999</v>
          </cell>
          <cell r="K85">
            <v>13222.8</v>
          </cell>
          <cell r="L85">
            <v>13663.56</v>
          </cell>
          <cell r="M85">
            <v>14104.32</v>
          </cell>
          <cell r="N85">
            <v>14545.08</v>
          </cell>
          <cell r="O85">
            <v>14985.839999999998</v>
          </cell>
          <cell r="P85">
            <v>15426.599999999999</v>
          </cell>
          <cell r="Q85">
            <v>15867.359999999999</v>
          </cell>
          <cell r="R85">
            <v>16308.119999999999</v>
          </cell>
          <cell r="S85">
            <v>16748.88</v>
          </cell>
          <cell r="T85">
            <v>17189.64</v>
          </cell>
          <cell r="U85">
            <v>17630.400000000001</v>
          </cell>
          <cell r="V85">
            <v>18071.16</v>
          </cell>
          <cell r="W85">
            <v>18511.920000000002</v>
          </cell>
          <cell r="X85">
            <v>18952.68</v>
          </cell>
          <cell r="Y85">
            <v>19393.439999999999</v>
          </cell>
          <cell r="Z85">
            <v>19834.2</v>
          </cell>
          <cell r="AA85">
            <v>20274.96</v>
          </cell>
          <cell r="AB85">
            <v>20715.719999999998</v>
          </cell>
          <cell r="AC85">
            <v>21156.48</v>
          </cell>
          <cell r="AD85">
            <v>21597.239999999998</v>
          </cell>
          <cell r="AE85">
            <v>22038</v>
          </cell>
          <cell r="AF85">
            <v>22478.760000000002</v>
          </cell>
          <cell r="AG85">
            <v>22919.52</v>
          </cell>
          <cell r="AH85">
            <v>23360.280000000002</v>
          </cell>
          <cell r="AI85">
            <v>23801.040000000001</v>
          </cell>
        </row>
        <row r="86">
          <cell r="E86" t="str">
            <v>SWEP Co TX/C&amp;I/Suburban</v>
          </cell>
          <cell r="F86">
            <v>17200</v>
          </cell>
          <cell r="G86">
            <v>17888</v>
          </cell>
          <cell r="H86">
            <v>18576</v>
          </cell>
          <cell r="I86">
            <v>19264.000000000004</v>
          </cell>
          <cell r="J86">
            <v>19952</v>
          </cell>
          <cell r="K86">
            <v>20640</v>
          </cell>
          <cell r="L86">
            <v>21328</v>
          </cell>
          <cell r="M86">
            <v>22016</v>
          </cell>
          <cell r="N86">
            <v>22704</v>
          </cell>
          <cell r="O86">
            <v>23391.999999999996</v>
          </cell>
          <cell r="P86">
            <v>24080</v>
          </cell>
          <cell r="Q86">
            <v>24768</v>
          </cell>
          <cell r="R86">
            <v>25456</v>
          </cell>
          <cell r="S86">
            <v>26144</v>
          </cell>
          <cell r="T86">
            <v>26832</v>
          </cell>
          <cell r="U86">
            <v>27520</v>
          </cell>
          <cell r="V86">
            <v>28208.000000000004</v>
          </cell>
          <cell r="W86">
            <v>28896.000000000004</v>
          </cell>
          <cell r="X86">
            <v>29584</v>
          </cell>
          <cell r="Y86">
            <v>30272</v>
          </cell>
          <cell r="Z86">
            <v>30960</v>
          </cell>
          <cell r="AA86">
            <v>31647.999999999996</v>
          </cell>
          <cell r="AB86">
            <v>32335.999999999996</v>
          </cell>
          <cell r="AC86">
            <v>33024</v>
          </cell>
          <cell r="AD86">
            <v>33712</v>
          </cell>
          <cell r="AE86">
            <v>34400</v>
          </cell>
          <cell r="AF86">
            <v>35088</v>
          </cell>
          <cell r="AG86">
            <v>35776</v>
          </cell>
          <cell r="AH86">
            <v>36464</v>
          </cell>
          <cell r="AI86">
            <v>37152</v>
          </cell>
        </row>
        <row r="87">
          <cell r="E87" t="str">
            <v>SWEP Co TX/C&amp;I/Rural</v>
          </cell>
          <cell r="F87">
            <v>4538</v>
          </cell>
          <cell r="G87">
            <v>4719.5200000000004</v>
          </cell>
          <cell r="H87">
            <v>4901.04</v>
          </cell>
          <cell r="I87">
            <v>5082.5600000000004</v>
          </cell>
          <cell r="J87">
            <v>5264.08</v>
          </cell>
          <cell r="K87">
            <v>5445.5999999999995</v>
          </cell>
          <cell r="L87">
            <v>5627.12</v>
          </cell>
          <cell r="M87">
            <v>5808.64</v>
          </cell>
          <cell r="N87">
            <v>5990.16</v>
          </cell>
          <cell r="O87">
            <v>6171.6799999999994</v>
          </cell>
          <cell r="P87">
            <v>6353.2</v>
          </cell>
          <cell r="Q87">
            <v>6534.7199999999993</v>
          </cell>
          <cell r="R87">
            <v>6716.24</v>
          </cell>
          <cell r="S87">
            <v>6897.76</v>
          </cell>
          <cell r="T87">
            <v>7079.2800000000007</v>
          </cell>
          <cell r="U87">
            <v>7260.8</v>
          </cell>
          <cell r="V87">
            <v>7442.3200000000006</v>
          </cell>
          <cell r="W87">
            <v>7623.8400000000011</v>
          </cell>
          <cell r="X87">
            <v>7805.36</v>
          </cell>
          <cell r="Y87">
            <v>7986.88</v>
          </cell>
          <cell r="Z87">
            <v>8168.4000000000005</v>
          </cell>
          <cell r="AA87">
            <v>8349.92</v>
          </cell>
          <cell r="AB87">
            <v>8531.4399999999987</v>
          </cell>
          <cell r="AC87">
            <v>8712.9599999999991</v>
          </cell>
          <cell r="AD87">
            <v>8894.48</v>
          </cell>
          <cell r="AE87">
            <v>9076</v>
          </cell>
          <cell r="AF87">
            <v>9257.52</v>
          </cell>
          <cell r="AG87">
            <v>9439.0400000000009</v>
          </cell>
          <cell r="AH87">
            <v>9620.5600000000013</v>
          </cell>
          <cell r="AI87">
            <v>9802.08</v>
          </cell>
        </row>
        <row r="88">
          <cell r="E88" t="str">
            <v>TCC/Res/Urban</v>
          </cell>
          <cell r="F88">
            <v>420470</v>
          </cell>
          <cell r="G88">
            <v>437288.8</v>
          </cell>
          <cell r="H88">
            <v>454107.60000000003</v>
          </cell>
          <cell r="I88">
            <v>470926.4</v>
          </cell>
          <cell r="J88">
            <v>487745.19999999995</v>
          </cell>
          <cell r="K88">
            <v>504564</v>
          </cell>
          <cell r="L88">
            <v>521382.8</v>
          </cell>
          <cell r="M88">
            <v>538201.59999999998</v>
          </cell>
          <cell r="N88">
            <v>555020.4</v>
          </cell>
          <cell r="O88">
            <v>571839.19999999995</v>
          </cell>
          <cell r="P88">
            <v>588658</v>
          </cell>
          <cell r="Q88">
            <v>605476.79999999993</v>
          </cell>
          <cell r="R88">
            <v>622295.6</v>
          </cell>
          <cell r="S88">
            <v>639114.4</v>
          </cell>
          <cell r="T88">
            <v>655933.20000000007</v>
          </cell>
          <cell r="U88">
            <v>672752</v>
          </cell>
          <cell r="V88">
            <v>689570.8</v>
          </cell>
          <cell r="W88">
            <v>706389.60000000009</v>
          </cell>
          <cell r="X88">
            <v>723208.4</v>
          </cell>
          <cell r="Y88">
            <v>740027.2</v>
          </cell>
          <cell r="Z88">
            <v>756846</v>
          </cell>
          <cell r="AA88">
            <v>773664.79999999993</v>
          </cell>
          <cell r="AB88">
            <v>790483.6</v>
          </cell>
          <cell r="AC88">
            <v>807302.4</v>
          </cell>
          <cell r="AD88">
            <v>824121.2</v>
          </cell>
          <cell r="AE88">
            <v>840940</v>
          </cell>
          <cell r="AF88">
            <v>857758.8</v>
          </cell>
          <cell r="AG88">
            <v>874577.6</v>
          </cell>
          <cell r="AH88">
            <v>891396.4</v>
          </cell>
          <cell r="AI88">
            <v>908215.20000000007</v>
          </cell>
        </row>
        <row r="89">
          <cell r="E89" t="str">
            <v>TCC/Res/Suburban</v>
          </cell>
          <cell r="F89">
            <v>272234</v>
          </cell>
          <cell r="G89">
            <v>283123.36</v>
          </cell>
          <cell r="H89">
            <v>294012.72000000003</v>
          </cell>
          <cell r="I89">
            <v>304902.08</v>
          </cell>
          <cell r="J89">
            <v>315791.44</v>
          </cell>
          <cell r="K89">
            <v>326680.8</v>
          </cell>
          <cell r="L89">
            <v>337570.16</v>
          </cell>
          <cell r="M89">
            <v>348459.52000000002</v>
          </cell>
          <cell r="N89">
            <v>359348.88</v>
          </cell>
          <cell r="O89">
            <v>370238.24</v>
          </cell>
          <cell r="P89">
            <v>381127.6</v>
          </cell>
          <cell r="Q89">
            <v>392016.95999999996</v>
          </cell>
          <cell r="R89">
            <v>402906.32</v>
          </cell>
          <cell r="S89">
            <v>413795.68</v>
          </cell>
          <cell r="T89">
            <v>424685.04000000004</v>
          </cell>
          <cell r="U89">
            <v>435574.4</v>
          </cell>
          <cell r="V89">
            <v>446463.76</v>
          </cell>
          <cell r="W89">
            <v>457353.12000000005</v>
          </cell>
          <cell r="X89">
            <v>468242.48</v>
          </cell>
          <cell r="Y89">
            <v>479131.84</v>
          </cell>
          <cell r="Z89">
            <v>490021.2</v>
          </cell>
          <cell r="AA89">
            <v>500910.55999999994</v>
          </cell>
          <cell r="AB89">
            <v>511799.92</v>
          </cell>
          <cell r="AC89">
            <v>522689.27999999997</v>
          </cell>
          <cell r="AD89">
            <v>533578.64</v>
          </cell>
          <cell r="AE89">
            <v>544468</v>
          </cell>
          <cell r="AF89">
            <v>555357.36</v>
          </cell>
          <cell r="AG89">
            <v>566246.72</v>
          </cell>
          <cell r="AH89">
            <v>577136.08000000007</v>
          </cell>
          <cell r="AI89">
            <v>588025.44000000006</v>
          </cell>
        </row>
        <row r="90">
          <cell r="E90" t="str">
            <v>TCC/Res/Rural</v>
          </cell>
          <cell r="F90">
            <v>62411</v>
          </cell>
          <cell r="G90">
            <v>64907.44</v>
          </cell>
          <cell r="H90">
            <v>67403.88</v>
          </cell>
          <cell r="I90">
            <v>69900.320000000007</v>
          </cell>
          <cell r="J90">
            <v>72396.759999999995</v>
          </cell>
          <cell r="K90">
            <v>74893.2</v>
          </cell>
          <cell r="L90">
            <v>77389.64</v>
          </cell>
          <cell r="M90">
            <v>79886.080000000002</v>
          </cell>
          <cell r="N90">
            <v>82382.52</v>
          </cell>
          <cell r="O90">
            <v>84878.959999999992</v>
          </cell>
          <cell r="P90">
            <v>87375.4</v>
          </cell>
          <cell r="Q90">
            <v>89871.84</v>
          </cell>
          <cell r="R90">
            <v>92368.28</v>
          </cell>
          <cell r="S90">
            <v>94864.72</v>
          </cell>
          <cell r="T90">
            <v>97361.16</v>
          </cell>
          <cell r="U90">
            <v>99857.600000000006</v>
          </cell>
          <cell r="V90">
            <v>102354.04000000001</v>
          </cell>
          <cell r="W90">
            <v>104850.48000000001</v>
          </cell>
          <cell r="X90">
            <v>107346.92</v>
          </cell>
          <cell r="Y90">
            <v>109843.36</v>
          </cell>
          <cell r="Z90">
            <v>112339.8</v>
          </cell>
          <cell r="AA90">
            <v>114836.23999999999</v>
          </cell>
          <cell r="AB90">
            <v>117332.68</v>
          </cell>
          <cell r="AC90">
            <v>119829.12</v>
          </cell>
          <cell r="AD90">
            <v>122325.56</v>
          </cell>
          <cell r="AE90">
            <v>124822</v>
          </cell>
          <cell r="AF90">
            <v>127318.44</v>
          </cell>
          <cell r="AG90">
            <v>129814.88</v>
          </cell>
          <cell r="AH90">
            <v>132311.32</v>
          </cell>
          <cell r="AI90">
            <v>134807.76</v>
          </cell>
        </row>
        <row r="91">
          <cell r="E91" t="str">
            <v>TCC/C&amp;I/Urban</v>
          </cell>
          <cell r="F91">
            <v>59799</v>
          </cell>
          <cell r="G91">
            <v>62190.96</v>
          </cell>
          <cell r="H91">
            <v>64582.920000000006</v>
          </cell>
          <cell r="I91">
            <v>66974.880000000005</v>
          </cell>
          <cell r="J91">
            <v>69366.84</v>
          </cell>
          <cell r="K91">
            <v>71758.8</v>
          </cell>
          <cell r="L91">
            <v>74150.759999999995</v>
          </cell>
          <cell r="M91">
            <v>76542.720000000001</v>
          </cell>
          <cell r="N91">
            <v>78934.680000000008</v>
          </cell>
          <cell r="O91">
            <v>81326.64</v>
          </cell>
          <cell r="P91">
            <v>83718.599999999991</v>
          </cell>
          <cell r="Q91">
            <v>86110.56</v>
          </cell>
          <cell r="R91">
            <v>88502.52</v>
          </cell>
          <cell r="S91">
            <v>90894.48</v>
          </cell>
          <cell r="T91">
            <v>93286.44</v>
          </cell>
          <cell r="U91">
            <v>95678.400000000009</v>
          </cell>
          <cell r="V91">
            <v>98070.36</v>
          </cell>
          <cell r="W91">
            <v>100462.32</v>
          </cell>
          <cell r="X91">
            <v>102854.28</v>
          </cell>
          <cell r="Y91">
            <v>105246.24</v>
          </cell>
          <cell r="Z91">
            <v>107638.2</v>
          </cell>
          <cell r="AA91">
            <v>110030.15999999999</v>
          </cell>
          <cell r="AB91">
            <v>112422.12</v>
          </cell>
          <cell r="AC91">
            <v>114814.08</v>
          </cell>
          <cell r="AD91">
            <v>117206.04</v>
          </cell>
          <cell r="AE91">
            <v>119598</v>
          </cell>
          <cell r="AF91">
            <v>121989.96</v>
          </cell>
          <cell r="AG91">
            <v>124381.92</v>
          </cell>
          <cell r="AH91">
            <v>126773.88</v>
          </cell>
          <cell r="AI91">
            <v>129165.84000000001</v>
          </cell>
        </row>
        <row r="92">
          <cell r="E92" t="str">
            <v>TCC/C&amp;I/Suburban</v>
          </cell>
          <cell r="F92">
            <v>43366</v>
          </cell>
          <cell r="G92">
            <v>45100.639999999999</v>
          </cell>
          <cell r="H92">
            <v>46835.280000000006</v>
          </cell>
          <cell r="I92">
            <v>48569.920000000006</v>
          </cell>
          <cell r="J92">
            <v>50304.56</v>
          </cell>
          <cell r="K92">
            <v>52039.199999999997</v>
          </cell>
          <cell r="L92">
            <v>53773.84</v>
          </cell>
          <cell r="M92">
            <v>55508.480000000003</v>
          </cell>
          <cell r="N92">
            <v>57243.12</v>
          </cell>
          <cell r="O92">
            <v>58977.759999999995</v>
          </cell>
          <cell r="P92">
            <v>60712.399999999994</v>
          </cell>
          <cell r="Q92">
            <v>62447.040000000001</v>
          </cell>
          <cell r="R92">
            <v>64181.68</v>
          </cell>
          <cell r="S92">
            <v>65916.320000000007</v>
          </cell>
          <cell r="T92">
            <v>67650.960000000006</v>
          </cell>
          <cell r="U92">
            <v>69385.600000000006</v>
          </cell>
          <cell r="V92">
            <v>71120.240000000005</v>
          </cell>
          <cell r="W92">
            <v>72854.880000000005</v>
          </cell>
          <cell r="X92">
            <v>74589.52</v>
          </cell>
          <cell r="Y92">
            <v>76324.160000000003</v>
          </cell>
          <cell r="Z92">
            <v>78058.8</v>
          </cell>
          <cell r="AA92">
            <v>79793.439999999988</v>
          </cell>
          <cell r="AB92">
            <v>81528.08</v>
          </cell>
          <cell r="AC92">
            <v>83262.720000000001</v>
          </cell>
          <cell r="AD92">
            <v>84997.36</v>
          </cell>
          <cell r="AE92">
            <v>86732</v>
          </cell>
          <cell r="AF92">
            <v>88466.64</v>
          </cell>
          <cell r="AG92">
            <v>90201.279999999999</v>
          </cell>
          <cell r="AH92">
            <v>91935.92</v>
          </cell>
          <cell r="AI92">
            <v>93670.560000000012</v>
          </cell>
        </row>
        <row r="93">
          <cell r="E93" t="str">
            <v>TCC/C&amp;I/Rural</v>
          </cell>
          <cell r="F93">
            <v>10967</v>
          </cell>
          <cell r="G93">
            <v>11405.68</v>
          </cell>
          <cell r="H93">
            <v>11844.36</v>
          </cell>
          <cell r="I93">
            <v>12283.04</v>
          </cell>
          <cell r="J93">
            <v>12721.72</v>
          </cell>
          <cell r="K93">
            <v>13160.4</v>
          </cell>
          <cell r="L93">
            <v>13599.08</v>
          </cell>
          <cell r="M93">
            <v>14037.76</v>
          </cell>
          <cell r="N93">
            <v>14476.44</v>
          </cell>
          <cell r="O93">
            <v>14915.119999999999</v>
          </cell>
          <cell r="P93">
            <v>15353.8</v>
          </cell>
          <cell r="Q93">
            <v>15792.48</v>
          </cell>
          <cell r="R93">
            <v>16231.16</v>
          </cell>
          <cell r="S93">
            <v>16669.84</v>
          </cell>
          <cell r="T93">
            <v>17108.52</v>
          </cell>
          <cell r="U93">
            <v>17547.2</v>
          </cell>
          <cell r="V93">
            <v>17985.88</v>
          </cell>
          <cell r="W93">
            <v>18424.560000000001</v>
          </cell>
          <cell r="X93">
            <v>18863.239999999998</v>
          </cell>
          <cell r="Y93">
            <v>19301.920000000002</v>
          </cell>
          <cell r="Z93">
            <v>19740.600000000002</v>
          </cell>
          <cell r="AA93">
            <v>20179.28</v>
          </cell>
          <cell r="AB93">
            <v>20617.96</v>
          </cell>
          <cell r="AC93">
            <v>21056.639999999999</v>
          </cell>
          <cell r="AD93">
            <v>21495.32</v>
          </cell>
          <cell r="AE93">
            <v>21934</v>
          </cell>
          <cell r="AF93">
            <v>22372.68</v>
          </cell>
          <cell r="AG93">
            <v>22811.360000000001</v>
          </cell>
          <cell r="AH93">
            <v>23250.04</v>
          </cell>
          <cell r="AI93">
            <v>23688.720000000001</v>
          </cell>
        </row>
        <row r="94">
          <cell r="E94" t="str">
            <v>TNC/Res/Urban</v>
          </cell>
          <cell r="F94">
            <v>82371</v>
          </cell>
          <cell r="G94">
            <v>85665.84</v>
          </cell>
          <cell r="H94">
            <v>88960.680000000008</v>
          </cell>
          <cell r="I94">
            <v>92255.52</v>
          </cell>
          <cell r="J94">
            <v>95550.36</v>
          </cell>
          <cell r="K94">
            <v>98845.2</v>
          </cell>
          <cell r="L94">
            <v>102140.04</v>
          </cell>
          <cell r="M94">
            <v>105434.88</v>
          </cell>
          <cell r="N94">
            <v>108729.72</v>
          </cell>
          <cell r="O94">
            <v>112024.55999999998</v>
          </cell>
          <cell r="P94">
            <v>115319.4</v>
          </cell>
          <cell r="Q94">
            <v>118614.23999999999</v>
          </cell>
          <cell r="R94">
            <v>121909.08</v>
          </cell>
          <cell r="S94">
            <v>125203.92</v>
          </cell>
          <cell r="T94">
            <v>128498.76000000001</v>
          </cell>
          <cell r="U94">
            <v>131793.60000000001</v>
          </cell>
          <cell r="V94">
            <v>135088.44</v>
          </cell>
          <cell r="W94">
            <v>138383.28</v>
          </cell>
          <cell r="X94">
            <v>141678.12</v>
          </cell>
          <cell r="Y94">
            <v>144972.96</v>
          </cell>
          <cell r="Z94">
            <v>148267.80000000002</v>
          </cell>
          <cell r="AA94">
            <v>151562.63999999998</v>
          </cell>
          <cell r="AB94">
            <v>154857.47999999998</v>
          </cell>
          <cell r="AC94">
            <v>158152.32000000001</v>
          </cell>
          <cell r="AD94">
            <v>161447.16</v>
          </cell>
          <cell r="AE94">
            <v>164742</v>
          </cell>
          <cell r="AF94">
            <v>168036.84</v>
          </cell>
          <cell r="AG94">
            <v>171331.68</v>
          </cell>
          <cell r="AH94">
            <v>174626.52000000002</v>
          </cell>
          <cell r="AI94">
            <v>177921.36000000002</v>
          </cell>
        </row>
        <row r="95">
          <cell r="E95" t="str">
            <v>TNC/Res/Suburban</v>
          </cell>
          <cell r="F95">
            <v>49448</v>
          </cell>
          <cell r="G95">
            <v>51425.919999999998</v>
          </cell>
          <cell r="H95">
            <v>53403.840000000004</v>
          </cell>
          <cell r="I95">
            <v>55381.760000000002</v>
          </cell>
          <cell r="J95">
            <v>57359.679999999993</v>
          </cell>
          <cell r="K95">
            <v>59337.599999999999</v>
          </cell>
          <cell r="L95">
            <v>61315.519999999997</v>
          </cell>
          <cell r="M95">
            <v>63293.440000000002</v>
          </cell>
          <cell r="N95">
            <v>65271.360000000001</v>
          </cell>
          <cell r="O95">
            <v>67249.279999999999</v>
          </cell>
          <cell r="P95">
            <v>69227.199999999997</v>
          </cell>
          <cell r="Q95">
            <v>71205.119999999995</v>
          </cell>
          <cell r="R95">
            <v>73183.039999999994</v>
          </cell>
          <cell r="S95">
            <v>75160.960000000006</v>
          </cell>
          <cell r="T95">
            <v>77138.880000000005</v>
          </cell>
          <cell r="U95">
            <v>79116.800000000003</v>
          </cell>
          <cell r="V95">
            <v>81094.720000000001</v>
          </cell>
          <cell r="W95">
            <v>83072.640000000014</v>
          </cell>
          <cell r="X95">
            <v>85050.559999999998</v>
          </cell>
          <cell r="Y95">
            <v>87028.479999999996</v>
          </cell>
          <cell r="Z95">
            <v>89006.400000000009</v>
          </cell>
          <cell r="AA95">
            <v>90984.319999999992</v>
          </cell>
          <cell r="AB95">
            <v>92962.239999999991</v>
          </cell>
          <cell r="AC95">
            <v>94940.160000000003</v>
          </cell>
          <cell r="AD95">
            <v>96918.080000000002</v>
          </cell>
          <cell r="AE95">
            <v>98896</v>
          </cell>
          <cell r="AF95">
            <v>100873.92</v>
          </cell>
          <cell r="AG95">
            <v>102851.84</v>
          </cell>
          <cell r="AH95">
            <v>104829.76000000001</v>
          </cell>
          <cell r="AI95">
            <v>106807.68000000001</v>
          </cell>
        </row>
        <row r="96">
          <cell r="E96" t="str">
            <v>TNC/Res/Rural</v>
          </cell>
          <cell r="F96">
            <v>52991</v>
          </cell>
          <cell r="G96">
            <v>55110.64</v>
          </cell>
          <cell r="H96">
            <v>57230.280000000006</v>
          </cell>
          <cell r="I96">
            <v>59349.920000000006</v>
          </cell>
          <cell r="J96">
            <v>61469.56</v>
          </cell>
          <cell r="K96">
            <v>63589.2</v>
          </cell>
          <cell r="L96">
            <v>65708.84</v>
          </cell>
          <cell r="M96">
            <v>67828.479999999996</v>
          </cell>
          <cell r="N96">
            <v>69948.12000000001</v>
          </cell>
          <cell r="O96">
            <v>72067.759999999995</v>
          </cell>
          <cell r="P96">
            <v>74187.399999999994</v>
          </cell>
          <cell r="Q96">
            <v>76307.039999999994</v>
          </cell>
          <cell r="R96">
            <v>78426.679999999993</v>
          </cell>
          <cell r="S96">
            <v>80546.320000000007</v>
          </cell>
          <cell r="T96">
            <v>82665.960000000006</v>
          </cell>
          <cell r="U96">
            <v>84785.600000000006</v>
          </cell>
          <cell r="V96">
            <v>86905.24</v>
          </cell>
          <cell r="W96">
            <v>89024.88</v>
          </cell>
          <cell r="X96">
            <v>91144.52</v>
          </cell>
          <cell r="Y96">
            <v>93264.16</v>
          </cell>
          <cell r="Z96">
            <v>95383.8</v>
          </cell>
          <cell r="AA96">
            <v>97503.439999999988</v>
          </cell>
          <cell r="AB96">
            <v>99623.079999999987</v>
          </cell>
          <cell r="AC96">
            <v>101742.72</v>
          </cell>
          <cell r="AD96">
            <v>103862.36</v>
          </cell>
          <cell r="AE96">
            <v>105982</v>
          </cell>
          <cell r="AF96">
            <v>108101.64</v>
          </cell>
          <cell r="AG96">
            <v>110221.28</v>
          </cell>
          <cell r="AH96">
            <v>112340.92000000001</v>
          </cell>
          <cell r="AI96">
            <v>114460.56000000001</v>
          </cell>
        </row>
        <row r="97">
          <cell r="E97" t="str">
            <v>TNC/C&amp;I/Urban</v>
          </cell>
          <cell r="F97">
            <v>12925</v>
          </cell>
          <cell r="G97">
            <v>13442</v>
          </cell>
          <cell r="H97">
            <v>13959.000000000002</v>
          </cell>
          <cell r="I97">
            <v>14476.000000000002</v>
          </cell>
          <cell r="J97">
            <v>14992.999999999998</v>
          </cell>
          <cell r="K97">
            <v>15510</v>
          </cell>
          <cell r="L97">
            <v>16027</v>
          </cell>
          <cell r="M97">
            <v>16544</v>
          </cell>
          <cell r="N97">
            <v>17061</v>
          </cell>
          <cell r="O97">
            <v>17578</v>
          </cell>
          <cell r="P97">
            <v>18095</v>
          </cell>
          <cell r="Q97">
            <v>18612</v>
          </cell>
          <cell r="R97">
            <v>19129</v>
          </cell>
          <cell r="S97">
            <v>19646</v>
          </cell>
          <cell r="T97">
            <v>20163</v>
          </cell>
          <cell r="U97">
            <v>20680</v>
          </cell>
          <cell r="V97">
            <v>21197</v>
          </cell>
          <cell r="W97">
            <v>21714.000000000004</v>
          </cell>
          <cell r="X97">
            <v>22231</v>
          </cell>
          <cell r="Y97">
            <v>22748</v>
          </cell>
          <cell r="Z97">
            <v>23265</v>
          </cell>
          <cell r="AA97">
            <v>23781.999999999996</v>
          </cell>
          <cell r="AB97">
            <v>24299</v>
          </cell>
          <cell r="AC97">
            <v>24816</v>
          </cell>
          <cell r="AD97">
            <v>25333</v>
          </cell>
          <cell r="AE97">
            <v>25850</v>
          </cell>
          <cell r="AF97">
            <v>26367</v>
          </cell>
          <cell r="AG97">
            <v>26884</v>
          </cell>
          <cell r="AH97">
            <v>27401</v>
          </cell>
          <cell r="AI97">
            <v>27918.000000000004</v>
          </cell>
        </row>
        <row r="98">
          <cell r="E98" t="str">
            <v>TNC/C&amp;I/Suburban</v>
          </cell>
          <cell r="F98">
            <v>11900</v>
          </cell>
          <cell r="G98">
            <v>12376</v>
          </cell>
          <cell r="H98">
            <v>12852</v>
          </cell>
          <cell r="I98">
            <v>13328.000000000002</v>
          </cell>
          <cell r="J98">
            <v>13803.999999999998</v>
          </cell>
          <cell r="K98">
            <v>14280</v>
          </cell>
          <cell r="L98">
            <v>14756</v>
          </cell>
          <cell r="M98">
            <v>15232</v>
          </cell>
          <cell r="N98">
            <v>15708</v>
          </cell>
          <cell r="O98">
            <v>16183.999999999998</v>
          </cell>
          <cell r="P98">
            <v>16660</v>
          </cell>
          <cell r="Q98">
            <v>17136</v>
          </cell>
          <cell r="R98">
            <v>17612</v>
          </cell>
          <cell r="S98">
            <v>18088</v>
          </cell>
          <cell r="T98">
            <v>18564</v>
          </cell>
          <cell r="U98">
            <v>19040</v>
          </cell>
          <cell r="V98">
            <v>19516</v>
          </cell>
          <cell r="W98">
            <v>19992.000000000004</v>
          </cell>
          <cell r="X98">
            <v>20468</v>
          </cell>
          <cell r="Y98">
            <v>20944</v>
          </cell>
          <cell r="Z98">
            <v>21420</v>
          </cell>
          <cell r="AA98">
            <v>21896</v>
          </cell>
          <cell r="AB98">
            <v>22372</v>
          </cell>
          <cell r="AC98">
            <v>22848</v>
          </cell>
          <cell r="AD98">
            <v>23324</v>
          </cell>
          <cell r="AE98">
            <v>23800</v>
          </cell>
          <cell r="AF98">
            <v>24276</v>
          </cell>
          <cell r="AG98">
            <v>24752</v>
          </cell>
          <cell r="AH98">
            <v>25228</v>
          </cell>
          <cell r="AI98">
            <v>25704</v>
          </cell>
        </row>
        <row r="99">
          <cell r="E99" t="str">
            <v>TNC/C&amp;I/Rural</v>
          </cell>
          <cell r="F99">
            <v>16087</v>
          </cell>
          <cell r="G99">
            <v>16730.48</v>
          </cell>
          <cell r="H99">
            <v>17373.960000000003</v>
          </cell>
          <cell r="I99">
            <v>18017.440000000002</v>
          </cell>
          <cell r="J99">
            <v>18660.919999999998</v>
          </cell>
          <cell r="K99">
            <v>19304.399999999998</v>
          </cell>
          <cell r="L99">
            <v>19947.88</v>
          </cell>
          <cell r="M99">
            <v>20591.36</v>
          </cell>
          <cell r="N99">
            <v>21234.84</v>
          </cell>
          <cell r="O99">
            <v>21878.32</v>
          </cell>
          <cell r="P99">
            <v>22521.8</v>
          </cell>
          <cell r="Q99">
            <v>23165.279999999999</v>
          </cell>
          <cell r="R99">
            <v>23808.76</v>
          </cell>
          <cell r="S99">
            <v>24452.240000000002</v>
          </cell>
          <cell r="T99">
            <v>25095.72</v>
          </cell>
          <cell r="U99">
            <v>25739.200000000001</v>
          </cell>
          <cell r="V99">
            <v>26382.68</v>
          </cell>
          <cell r="W99">
            <v>27026.160000000003</v>
          </cell>
          <cell r="X99">
            <v>27669.64</v>
          </cell>
          <cell r="Y99">
            <v>28313.119999999999</v>
          </cell>
          <cell r="Z99">
            <v>28956.600000000002</v>
          </cell>
          <cell r="AA99">
            <v>29600.079999999998</v>
          </cell>
          <cell r="AB99">
            <v>30243.559999999998</v>
          </cell>
          <cell r="AC99">
            <v>30887.039999999997</v>
          </cell>
          <cell r="AD99">
            <v>31530.52</v>
          </cell>
          <cell r="AE99">
            <v>32174</v>
          </cell>
          <cell r="AF99">
            <v>32817.480000000003</v>
          </cell>
          <cell r="AG99">
            <v>33460.959999999999</v>
          </cell>
          <cell r="AH99">
            <v>34104.44</v>
          </cell>
          <cell r="AI99">
            <v>34747.920000000006</v>
          </cell>
        </row>
        <row r="100">
          <cell r="F100">
            <v>6075981</v>
          </cell>
          <cell r="G100">
            <v>6319020.2400000012</v>
          </cell>
          <cell r="H100">
            <v>6562059.4799999977</v>
          </cell>
          <cell r="I100">
            <v>6805098.7200000016</v>
          </cell>
          <cell r="J100">
            <v>7048137.9599999981</v>
          </cell>
          <cell r="K100">
            <v>7291177.200000002</v>
          </cell>
          <cell r="L100">
            <v>7534216.4400000023</v>
          </cell>
          <cell r="M100">
            <v>7777255.6799999978</v>
          </cell>
          <cell r="N100">
            <v>8020294.9199999981</v>
          </cell>
          <cell r="O100">
            <v>8263334.1599999955</v>
          </cell>
          <cell r="P100">
            <v>8506373.4000000041</v>
          </cell>
          <cell r="Q100">
            <v>8749412.639999995</v>
          </cell>
          <cell r="R100">
            <v>8992451.879999999</v>
          </cell>
          <cell r="S100">
            <v>9235491.1199999992</v>
          </cell>
          <cell r="T100">
            <v>9478530.3600000031</v>
          </cell>
          <cell r="U100">
            <v>9721569.5999999959</v>
          </cell>
          <cell r="V100">
            <v>9964608.8400000036</v>
          </cell>
          <cell r="W100">
            <v>10207648.080000004</v>
          </cell>
          <cell r="X100">
            <v>10450687.32</v>
          </cell>
          <cell r="Y100">
            <v>10693726.559999999</v>
          </cell>
          <cell r="Z100">
            <v>10936765.800000001</v>
          </cell>
          <cell r="AA100">
            <v>11179805.040000001</v>
          </cell>
          <cell r="AB100">
            <v>11422844.280000003</v>
          </cell>
          <cell r="AC100">
            <v>11665883.519999996</v>
          </cell>
          <cell r="AD100">
            <v>11908922.76</v>
          </cell>
          <cell r="AE100">
            <v>12151962</v>
          </cell>
          <cell r="AF100">
            <v>12395001.24</v>
          </cell>
          <cell r="AG100">
            <v>12638040.480000002</v>
          </cell>
          <cell r="AH100">
            <v>12881079.719999999</v>
          </cell>
          <cell r="AI100">
            <v>13124118.959999995</v>
          </cell>
        </row>
      </sheetData>
      <sheetData sheetId="8" refreshError="1">
        <row r="29">
          <cell r="G29" t="str">
            <v>Deployment Schedule</v>
          </cell>
          <cell r="I29">
            <v>1</v>
          </cell>
          <cell r="J29">
            <v>2</v>
          </cell>
          <cell r="K29">
            <v>3</v>
          </cell>
          <cell r="L29">
            <v>4</v>
          </cell>
          <cell r="M29">
            <v>5</v>
          </cell>
          <cell r="N29">
            <v>6</v>
          </cell>
          <cell r="O29">
            <v>7</v>
          </cell>
          <cell r="P29">
            <v>8</v>
          </cell>
          <cell r="Q29">
            <v>9</v>
          </cell>
          <cell r="R29">
            <v>10</v>
          </cell>
          <cell r="S29">
            <v>11</v>
          </cell>
          <cell r="T29">
            <v>12</v>
          </cell>
          <cell r="U29">
            <v>13</v>
          </cell>
          <cell r="V29">
            <v>14</v>
          </cell>
          <cell r="W29">
            <v>15</v>
          </cell>
          <cell r="X29">
            <v>16</v>
          </cell>
          <cell r="Y29">
            <v>17</v>
          </cell>
          <cell r="Z29">
            <v>18</v>
          </cell>
          <cell r="AA29">
            <v>19</v>
          </cell>
          <cell r="AB29">
            <v>20</v>
          </cell>
          <cell r="AC29">
            <v>21</v>
          </cell>
          <cell r="AD29">
            <v>22</v>
          </cell>
          <cell r="AE29">
            <v>23</v>
          </cell>
          <cell r="AF29">
            <v>24</v>
          </cell>
          <cell r="AG29">
            <v>25</v>
          </cell>
          <cell r="AH29">
            <v>26</v>
          </cell>
          <cell r="AI29">
            <v>27</v>
          </cell>
          <cell r="AJ29">
            <v>28</v>
          </cell>
          <cell r="AK29">
            <v>29</v>
          </cell>
          <cell r="AL29">
            <v>30</v>
          </cell>
        </row>
        <row r="31">
          <cell r="G31" t="str">
            <v>APCo VA</v>
          </cell>
          <cell r="I31">
            <v>0.25</v>
          </cell>
          <cell r="J31">
            <v>0.5</v>
          </cell>
          <cell r="K31">
            <v>0.75</v>
          </cell>
          <cell r="L31">
            <v>1</v>
          </cell>
          <cell r="M31">
            <v>1</v>
          </cell>
          <cell r="N31">
            <v>1</v>
          </cell>
          <cell r="O31">
            <v>1</v>
          </cell>
          <cell r="P31">
            <v>1</v>
          </cell>
          <cell r="Q31">
            <v>1</v>
          </cell>
          <cell r="R31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1</v>
          </cell>
          <cell r="AB31">
            <v>1</v>
          </cell>
          <cell r="AC31">
            <v>1</v>
          </cell>
          <cell r="AD31">
            <v>1</v>
          </cell>
          <cell r="AE31">
            <v>1</v>
          </cell>
          <cell r="AF31">
            <v>1</v>
          </cell>
          <cell r="AG31">
            <v>1</v>
          </cell>
          <cell r="AH31">
            <v>1</v>
          </cell>
          <cell r="AI31">
            <v>1</v>
          </cell>
          <cell r="AJ31">
            <v>1</v>
          </cell>
          <cell r="AK31">
            <v>1</v>
          </cell>
          <cell r="AL31">
            <v>1</v>
          </cell>
        </row>
        <row r="32">
          <cell r="G32" t="str">
            <v>APCo WV</v>
          </cell>
          <cell r="I32">
            <v>0.25</v>
          </cell>
          <cell r="J32">
            <v>0.5</v>
          </cell>
          <cell r="K32">
            <v>0.75</v>
          </cell>
          <cell r="L32">
            <v>1</v>
          </cell>
          <cell r="M32">
            <v>1</v>
          </cell>
          <cell r="N32">
            <v>1</v>
          </cell>
          <cell r="O32">
            <v>1</v>
          </cell>
          <cell r="P32">
            <v>1</v>
          </cell>
          <cell r="Q32">
            <v>1</v>
          </cell>
          <cell r="R32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1</v>
          </cell>
          <cell r="AB32">
            <v>1</v>
          </cell>
          <cell r="AC32">
            <v>1</v>
          </cell>
          <cell r="AD32">
            <v>1</v>
          </cell>
          <cell r="AE32">
            <v>1</v>
          </cell>
          <cell r="AF32">
            <v>1</v>
          </cell>
          <cell r="AG32">
            <v>1</v>
          </cell>
          <cell r="AH32">
            <v>1</v>
          </cell>
          <cell r="AI32">
            <v>1</v>
          </cell>
          <cell r="AJ32">
            <v>1</v>
          </cell>
          <cell r="AK32">
            <v>1</v>
          </cell>
          <cell r="AL32">
            <v>1</v>
          </cell>
        </row>
        <row r="33">
          <cell r="G33" t="str">
            <v>WPCo</v>
          </cell>
          <cell r="I33">
            <v>0.25</v>
          </cell>
          <cell r="J33">
            <v>0.5</v>
          </cell>
          <cell r="K33">
            <v>0.75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  <cell r="P33">
            <v>1</v>
          </cell>
          <cell r="Q33">
            <v>1</v>
          </cell>
          <cell r="R33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1</v>
          </cell>
          <cell r="AB33">
            <v>1</v>
          </cell>
          <cell r="AC33">
            <v>1</v>
          </cell>
          <cell r="AD33">
            <v>1</v>
          </cell>
          <cell r="AE33">
            <v>1</v>
          </cell>
          <cell r="AF33">
            <v>1</v>
          </cell>
          <cell r="AG33">
            <v>1</v>
          </cell>
          <cell r="AH33">
            <v>1</v>
          </cell>
          <cell r="AI33">
            <v>1</v>
          </cell>
          <cell r="AJ33">
            <v>1</v>
          </cell>
          <cell r="AK33">
            <v>1</v>
          </cell>
          <cell r="AL33">
            <v>1</v>
          </cell>
        </row>
        <row r="34">
          <cell r="G34" t="str">
            <v>CSP</v>
          </cell>
          <cell r="I34">
            <v>0.25</v>
          </cell>
          <cell r="J34">
            <v>0.5</v>
          </cell>
          <cell r="K34">
            <v>0.75</v>
          </cell>
          <cell r="L34">
            <v>1</v>
          </cell>
          <cell r="M34">
            <v>1</v>
          </cell>
          <cell r="N34">
            <v>1</v>
          </cell>
          <cell r="O34">
            <v>1</v>
          </cell>
          <cell r="P34">
            <v>1</v>
          </cell>
          <cell r="Q34">
            <v>1</v>
          </cell>
          <cell r="R34">
            <v>1</v>
          </cell>
          <cell r="S34">
            <v>1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1</v>
          </cell>
          <cell r="AB34">
            <v>1</v>
          </cell>
          <cell r="AC34">
            <v>1</v>
          </cell>
          <cell r="AD34">
            <v>1</v>
          </cell>
          <cell r="AE34">
            <v>1</v>
          </cell>
          <cell r="AF34">
            <v>1</v>
          </cell>
          <cell r="AG34">
            <v>1</v>
          </cell>
          <cell r="AH34">
            <v>1</v>
          </cell>
          <cell r="AI34">
            <v>1</v>
          </cell>
          <cell r="AJ34">
            <v>1</v>
          </cell>
          <cell r="AK34">
            <v>1</v>
          </cell>
          <cell r="AL34">
            <v>1</v>
          </cell>
        </row>
        <row r="35">
          <cell r="G35" t="str">
            <v>OPCo</v>
          </cell>
          <cell r="I35">
            <v>0.25</v>
          </cell>
          <cell r="J35">
            <v>0.5</v>
          </cell>
          <cell r="K35">
            <v>0.75</v>
          </cell>
          <cell r="L35">
            <v>1</v>
          </cell>
          <cell r="M35">
            <v>1</v>
          </cell>
          <cell r="N35">
            <v>1</v>
          </cell>
          <cell r="O35">
            <v>1</v>
          </cell>
          <cell r="P35">
            <v>1</v>
          </cell>
          <cell r="Q35">
            <v>1</v>
          </cell>
          <cell r="R35">
            <v>1</v>
          </cell>
          <cell r="S35">
            <v>1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1</v>
          </cell>
          <cell r="AB35">
            <v>1</v>
          </cell>
          <cell r="AC35">
            <v>1</v>
          </cell>
          <cell r="AD35">
            <v>1</v>
          </cell>
          <cell r="AE35">
            <v>1</v>
          </cell>
          <cell r="AF35">
            <v>1</v>
          </cell>
          <cell r="AG35">
            <v>1</v>
          </cell>
          <cell r="AH35">
            <v>1</v>
          </cell>
          <cell r="AI35">
            <v>1</v>
          </cell>
          <cell r="AJ35">
            <v>1</v>
          </cell>
          <cell r="AK35">
            <v>1</v>
          </cell>
          <cell r="AL35">
            <v>1</v>
          </cell>
        </row>
        <row r="36">
          <cell r="G36" t="str">
            <v>I&amp;M IN</v>
          </cell>
          <cell r="I36">
            <v>0.25</v>
          </cell>
          <cell r="J36">
            <v>0.5</v>
          </cell>
          <cell r="K36">
            <v>0.75</v>
          </cell>
          <cell r="L36">
            <v>1</v>
          </cell>
          <cell r="M36">
            <v>1</v>
          </cell>
          <cell r="N36">
            <v>1</v>
          </cell>
          <cell r="O36">
            <v>1</v>
          </cell>
          <cell r="P36">
            <v>1</v>
          </cell>
          <cell r="Q36">
            <v>1</v>
          </cell>
          <cell r="R36">
            <v>1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1</v>
          </cell>
          <cell r="AB36">
            <v>1</v>
          </cell>
          <cell r="AC36">
            <v>1</v>
          </cell>
          <cell r="AD36">
            <v>1</v>
          </cell>
          <cell r="AE36">
            <v>1</v>
          </cell>
          <cell r="AF36">
            <v>1</v>
          </cell>
          <cell r="AG36">
            <v>1</v>
          </cell>
          <cell r="AH36">
            <v>1</v>
          </cell>
          <cell r="AI36">
            <v>1</v>
          </cell>
          <cell r="AJ36">
            <v>1</v>
          </cell>
          <cell r="AK36">
            <v>1</v>
          </cell>
          <cell r="AL36">
            <v>1</v>
          </cell>
        </row>
        <row r="37">
          <cell r="G37" t="str">
            <v>I&amp;M MI</v>
          </cell>
          <cell r="I37">
            <v>0.25</v>
          </cell>
          <cell r="J37">
            <v>0.5</v>
          </cell>
          <cell r="K37">
            <v>0.75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</row>
        <row r="38">
          <cell r="G38" t="str">
            <v>KYP Co</v>
          </cell>
          <cell r="I38">
            <v>0.25</v>
          </cell>
          <cell r="J38">
            <v>0.5</v>
          </cell>
          <cell r="K38">
            <v>0.75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</row>
        <row r="39">
          <cell r="G39" t="str">
            <v>KGP Co</v>
          </cell>
          <cell r="I39">
            <v>0.25</v>
          </cell>
          <cell r="J39">
            <v>0.5</v>
          </cell>
          <cell r="K39">
            <v>0.75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</row>
        <row r="40">
          <cell r="G40" t="str">
            <v>PSO</v>
          </cell>
          <cell r="I40">
            <v>0.25</v>
          </cell>
          <cell r="J40">
            <v>0.5</v>
          </cell>
          <cell r="K40">
            <v>0.75</v>
          </cell>
          <cell r="L40">
            <v>1</v>
          </cell>
          <cell r="M40">
            <v>1</v>
          </cell>
          <cell r="N40">
            <v>1</v>
          </cell>
          <cell r="O40">
            <v>1</v>
          </cell>
          <cell r="P40">
            <v>1</v>
          </cell>
          <cell r="Q40">
            <v>1</v>
          </cell>
          <cell r="R40">
            <v>1</v>
          </cell>
          <cell r="S40">
            <v>1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1</v>
          </cell>
          <cell r="AB40">
            <v>1</v>
          </cell>
          <cell r="AC40">
            <v>1</v>
          </cell>
          <cell r="AD40">
            <v>1</v>
          </cell>
          <cell r="AE40">
            <v>1</v>
          </cell>
          <cell r="AF40">
            <v>1</v>
          </cell>
          <cell r="AG40">
            <v>1</v>
          </cell>
          <cell r="AH40">
            <v>1</v>
          </cell>
          <cell r="AI40">
            <v>1</v>
          </cell>
          <cell r="AJ40">
            <v>1</v>
          </cell>
          <cell r="AK40">
            <v>1</v>
          </cell>
          <cell r="AL40">
            <v>1</v>
          </cell>
        </row>
        <row r="41">
          <cell r="G41" t="str">
            <v>SWEP Co AR</v>
          </cell>
          <cell r="I41">
            <v>0.25</v>
          </cell>
          <cell r="J41">
            <v>0.5</v>
          </cell>
          <cell r="K41">
            <v>0.75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</row>
        <row r="42">
          <cell r="G42" t="str">
            <v>SWEP Co LA</v>
          </cell>
          <cell r="I42">
            <v>0.25</v>
          </cell>
          <cell r="J42">
            <v>0.5</v>
          </cell>
          <cell r="K42">
            <v>0.75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  <cell r="AK42">
            <v>1</v>
          </cell>
          <cell r="AL42">
            <v>1</v>
          </cell>
        </row>
        <row r="43">
          <cell r="G43" t="str">
            <v>SWEP Co TX</v>
          </cell>
          <cell r="I43">
            <v>0.25</v>
          </cell>
          <cell r="J43">
            <v>0.5</v>
          </cell>
          <cell r="K43">
            <v>0.75</v>
          </cell>
          <cell r="L43">
            <v>1</v>
          </cell>
          <cell r="M43">
            <v>1</v>
          </cell>
          <cell r="N43">
            <v>1</v>
          </cell>
          <cell r="O43">
            <v>1</v>
          </cell>
          <cell r="P43">
            <v>1</v>
          </cell>
          <cell r="Q43">
            <v>1</v>
          </cell>
          <cell r="R43">
            <v>1</v>
          </cell>
          <cell r="S43">
            <v>1</v>
          </cell>
          <cell r="T43">
            <v>1</v>
          </cell>
          <cell r="U43">
            <v>1</v>
          </cell>
          <cell r="V43">
            <v>1</v>
          </cell>
          <cell r="W43">
            <v>1</v>
          </cell>
          <cell r="X43">
            <v>1</v>
          </cell>
          <cell r="Y43">
            <v>1</v>
          </cell>
          <cell r="Z43">
            <v>1</v>
          </cell>
          <cell r="AA43">
            <v>1</v>
          </cell>
          <cell r="AB43">
            <v>1</v>
          </cell>
          <cell r="AC43">
            <v>1</v>
          </cell>
          <cell r="AD43">
            <v>1</v>
          </cell>
          <cell r="AE43">
            <v>1</v>
          </cell>
          <cell r="AF43">
            <v>1</v>
          </cell>
          <cell r="AG43">
            <v>1</v>
          </cell>
          <cell r="AH43">
            <v>1</v>
          </cell>
          <cell r="AI43">
            <v>1</v>
          </cell>
          <cell r="AJ43">
            <v>1</v>
          </cell>
          <cell r="AK43">
            <v>1</v>
          </cell>
          <cell r="AL43">
            <v>1</v>
          </cell>
        </row>
        <row r="44">
          <cell r="G44" t="str">
            <v>TCC</v>
          </cell>
          <cell r="I44">
            <v>0.25</v>
          </cell>
          <cell r="J44">
            <v>0.5</v>
          </cell>
          <cell r="K44">
            <v>0.75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</row>
        <row r="45">
          <cell r="G45" t="str">
            <v>TNC</v>
          </cell>
          <cell r="I45">
            <v>0.25</v>
          </cell>
          <cell r="J45">
            <v>0.5</v>
          </cell>
          <cell r="K45">
            <v>0.75</v>
          </cell>
          <cell r="L45">
            <v>1</v>
          </cell>
          <cell r="M45">
            <v>1</v>
          </cell>
          <cell r="N45">
            <v>1</v>
          </cell>
          <cell r="O45">
            <v>1</v>
          </cell>
          <cell r="P45">
            <v>1</v>
          </cell>
          <cell r="Q45">
            <v>1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1</v>
          </cell>
          <cell r="Z45">
            <v>1</v>
          </cell>
          <cell r="AA45">
            <v>1</v>
          </cell>
          <cell r="AB45">
            <v>1</v>
          </cell>
          <cell r="AC45">
            <v>1</v>
          </cell>
          <cell r="AD45">
            <v>1</v>
          </cell>
          <cell r="AE45">
            <v>1</v>
          </cell>
          <cell r="AF45">
            <v>1</v>
          </cell>
          <cell r="AG45">
            <v>1</v>
          </cell>
          <cell r="AH45">
            <v>1</v>
          </cell>
          <cell r="AI45">
            <v>1</v>
          </cell>
          <cell r="AJ45">
            <v>1</v>
          </cell>
          <cell r="AK45">
            <v>1</v>
          </cell>
          <cell r="AL45">
            <v>1</v>
          </cell>
        </row>
        <row r="46">
          <cell r="G46" t="str">
            <v>Table name: Table.Deploy_Sched</v>
          </cell>
        </row>
      </sheetData>
      <sheetData sheetId="9" refreshError="1">
        <row r="6">
          <cell r="D6" t="str">
            <v>LOOKUP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</row>
        <row r="8">
          <cell r="D8" t="str">
            <v>APCo VA/Urban</v>
          </cell>
          <cell r="E8">
            <v>250</v>
          </cell>
          <cell r="F8">
            <v>255</v>
          </cell>
          <cell r="G8">
            <v>260</v>
          </cell>
          <cell r="H8">
            <v>265</v>
          </cell>
          <cell r="I8">
            <v>270</v>
          </cell>
          <cell r="J8">
            <v>275.00000000000006</v>
          </cell>
          <cell r="K8">
            <v>280.00000000000006</v>
          </cell>
          <cell r="L8">
            <v>285.00000000000006</v>
          </cell>
          <cell r="M8">
            <v>289.99999999999994</v>
          </cell>
          <cell r="N8">
            <v>295</v>
          </cell>
          <cell r="O8">
            <v>300</v>
          </cell>
          <cell r="P8">
            <v>305</v>
          </cell>
          <cell r="Q8">
            <v>310</v>
          </cell>
          <cell r="R8">
            <v>315</v>
          </cell>
          <cell r="S8">
            <v>320</v>
          </cell>
          <cell r="T8">
            <v>325</v>
          </cell>
          <cell r="U8">
            <v>330</v>
          </cell>
          <cell r="V8">
            <v>335</v>
          </cell>
          <cell r="W8">
            <v>340</v>
          </cell>
          <cell r="X8">
            <v>345</v>
          </cell>
          <cell r="Y8">
            <v>350</v>
          </cell>
          <cell r="Z8">
            <v>355</v>
          </cell>
          <cell r="AA8">
            <v>360</v>
          </cell>
          <cell r="AB8">
            <v>365</v>
          </cell>
          <cell r="AC8">
            <v>370</v>
          </cell>
          <cell r="AD8">
            <v>375</v>
          </cell>
          <cell r="AE8">
            <v>380</v>
          </cell>
          <cell r="AF8">
            <v>385</v>
          </cell>
          <cell r="AG8">
            <v>390</v>
          </cell>
          <cell r="AH8">
            <v>395</v>
          </cell>
        </row>
        <row r="9">
          <cell r="D9" t="str">
            <v>APCo VA/Large Rural</v>
          </cell>
          <cell r="E9">
            <v>250</v>
          </cell>
          <cell r="F9">
            <v>255</v>
          </cell>
          <cell r="G9">
            <v>260</v>
          </cell>
          <cell r="H9">
            <v>265</v>
          </cell>
          <cell r="I9">
            <v>270</v>
          </cell>
          <cell r="J9">
            <v>275.00000000000006</v>
          </cell>
          <cell r="K9">
            <v>280.00000000000006</v>
          </cell>
          <cell r="L9">
            <v>285.00000000000006</v>
          </cell>
          <cell r="M9">
            <v>289.99999999999994</v>
          </cell>
          <cell r="N9">
            <v>295</v>
          </cell>
          <cell r="O9">
            <v>300</v>
          </cell>
          <cell r="P9">
            <v>305</v>
          </cell>
          <cell r="Q9">
            <v>310</v>
          </cell>
          <cell r="R9">
            <v>315</v>
          </cell>
          <cell r="S9">
            <v>320</v>
          </cell>
          <cell r="T9">
            <v>325</v>
          </cell>
          <cell r="U9">
            <v>330</v>
          </cell>
          <cell r="V9">
            <v>335</v>
          </cell>
          <cell r="W9">
            <v>340</v>
          </cell>
          <cell r="X9">
            <v>345</v>
          </cell>
          <cell r="Y9">
            <v>350</v>
          </cell>
          <cell r="Z9">
            <v>355</v>
          </cell>
          <cell r="AA9">
            <v>360</v>
          </cell>
          <cell r="AB9">
            <v>365</v>
          </cell>
          <cell r="AC9">
            <v>370</v>
          </cell>
          <cell r="AD9">
            <v>375</v>
          </cell>
          <cell r="AE9">
            <v>380</v>
          </cell>
          <cell r="AF9">
            <v>385</v>
          </cell>
          <cell r="AG9">
            <v>390</v>
          </cell>
          <cell r="AH9">
            <v>395</v>
          </cell>
        </row>
        <row r="10">
          <cell r="D10" t="str">
            <v>APCo VA/Medium Rural</v>
          </cell>
          <cell r="E10">
            <v>250</v>
          </cell>
          <cell r="F10">
            <v>255</v>
          </cell>
          <cell r="G10">
            <v>260</v>
          </cell>
          <cell r="H10">
            <v>265</v>
          </cell>
          <cell r="I10">
            <v>270</v>
          </cell>
          <cell r="J10">
            <v>275.00000000000006</v>
          </cell>
          <cell r="K10">
            <v>280.00000000000006</v>
          </cell>
          <cell r="L10">
            <v>285.00000000000006</v>
          </cell>
          <cell r="M10">
            <v>289.99999999999994</v>
          </cell>
          <cell r="N10">
            <v>295</v>
          </cell>
          <cell r="O10">
            <v>300</v>
          </cell>
          <cell r="P10">
            <v>305</v>
          </cell>
          <cell r="Q10">
            <v>310</v>
          </cell>
          <cell r="R10">
            <v>315</v>
          </cell>
          <cell r="S10">
            <v>320</v>
          </cell>
          <cell r="T10">
            <v>325</v>
          </cell>
          <cell r="U10">
            <v>330</v>
          </cell>
          <cell r="V10">
            <v>335</v>
          </cell>
          <cell r="W10">
            <v>340</v>
          </cell>
          <cell r="X10">
            <v>345</v>
          </cell>
          <cell r="Y10">
            <v>350</v>
          </cell>
          <cell r="Z10">
            <v>355</v>
          </cell>
          <cell r="AA10">
            <v>360</v>
          </cell>
          <cell r="AB10">
            <v>365</v>
          </cell>
          <cell r="AC10">
            <v>370</v>
          </cell>
          <cell r="AD10">
            <v>375</v>
          </cell>
          <cell r="AE10">
            <v>380</v>
          </cell>
          <cell r="AF10">
            <v>385</v>
          </cell>
          <cell r="AG10">
            <v>390</v>
          </cell>
          <cell r="AH10">
            <v>395</v>
          </cell>
        </row>
        <row r="11">
          <cell r="D11" t="str">
            <v>APCo WV/Urban</v>
          </cell>
          <cell r="E11">
            <v>250</v>
          </cell>
          <cell r="F11">
            <v>255</v>
          </cell>
          <cell r="G11">
            <v>260</v>
          </cell>
          <cell r="H11">
            <v>265</v>
          </cell>
          <cell r="I11">
            <v>270</v>
          </cell>
          <cell r="J11">
            <v>275.00000000000006</v>
          </cell>
          <cell r="K11">
            <v>280.00000000000006</v>
          </cell>
          <cell r="L11">
            <v>285.00000000000006</v>
          </cell>
          <cell r="M11">
            <v>289.99999999999994</v>
          </cell>
          <cell r="N11">
            <v>295</v>
          </cell>
          <cell r="O11">
            <v>300</v>
          </cell>
          <cell r="P11">
            <v>305</v>
          </cell>
          <cell r="Q11">
            <v>310</v>
          </cell>
          <cell r="R11">
            <v>315</v>
          </cell>
          <cell r="S11">
            <v>320</v>
          </cell>
          <cell r="T11">
            <v>325</v>
          </cell>
          <cell r="U11">
            <v>330</v>
          </cell>
          <cell r="V11">
            <v>335</v>
          </cell>
          <cell r="W11">
            <v>340</v>
          </cell>
          <cell r="X11">
            <v>345</v>
          </cell>
          <cell r="Y11">
            <v>350</v>
          </cell>
          <cell r="Z11">
            <v>355</v>
          </cell>
          <cell r="AA11">
            <v>360</v>
          </cell>
          <cell r="AB11">
            <v>365</v>
          </cell>
          <cell r="AC11">
            <v>370</v>
          </cell>
          <cell r="AD11">
            <v>375</v>
          </cell>
          <cell r="AE11">
            <v>380</v>
          </cell>
          <cell r="AF11">
            <v>385</v>
          </cell>
          <cell r="AG11">
            <v>390</v>
          </cell>
          <cell r="AH11">
            <v>395</v>
          </cell>
        </row>
        <row r="12">
          <cell r="D12" t="str">
            <v>APCo WV/Large Rural</v>
          </cell>
          <cell r="E12">
            <v>250</v>
          </cell>
          <cell r="F12">
            <v>255</v>
          </cell>
          <cell r="G12">
            <v>260</v>
          </cell>
          <cell r="H12">
            <v>265</v>
          </cell>
          <cell r="I12">
            <v>270</v>
          </cell>
          <cell r="J12">
            <v>275.00000000000006</v>
          </cell>
          <cell r="K12">
            <v>280.00000000000006</v>
          </cell>
          <cell r="L12">
            <v>285.00000000000006</v>
          </cell>
          <cell r="M12">
            <v>289.99999999999994</v>
          </cell>
          <cell r="N12">
            <v>295</v>
          </cell>
          <cell r="O12">
            <v>300</v>
          </cell>
          <cell r="P12">
            <v>305</v>
          </cell>
          <cell r="Q12">
            <v>310</v>
          </cell>
          <cell r="R12">
            <v>315</v>
          </cell>
          <cell r="S12">
            <v>320</v>
          </cell>
          <cell r="T12">
            <v>325</v>
          </cell>
          <cell r="U12">
            <v>330</v>
          </cell>
          <cell r="V12">
            <v>335</v>
          </cell>
          <cell r="W12">
            <v>340</v>
          </cell>
          <cell r="X12">
            <v>345</v>
          </cell>
          <cell r="Y12">
            <v>350</v>
          </cell>
          <cell r="Z12">
            <v>355</v>
          </cell>
          <cell r="AA12">
            <v>360</v>
          </cell>
          <cell r="AB12">
            <v>365</v>
          </cell>
          <cell r="AC12">
            <v>370</v>
          </cell>
          <cell r="AD12">
            <v>375</v>
          </cell>
          <cell r="AE12">
            <v>380</v>
          </cell>
          <cell r="AF12">
            <v>385</v>
          </cell>
          <cell r="AG12">
            <v>390</v>
          </cell>
          <cell r="AH12">
            <v>395</v>
          </cell>
        </row>
        <row r="13">
          <cell r="D13" t="str">
            <v>APCo WV/Medium Rural</v>
          </cell>
          <cell r="E13">
            <v>250</v>
          </cell>
          <cell r="F13">
            <v>255</v>
          </cell>
          <cell r="G13">
            <v>260</v>
          </cell>
          <cell r="H13">
            <v>265</v>
          </cell>
          <cell r="I13">
            <v>270</v>
          </cell>
          <cell r="J13">
            <v>275.00000000000006</v>
          </cell>
          <cell r="K13">
            <v>280.00000000000006</v>
          </cell>
          <cell r="L13">
            <v>285.00000000000006</v>
          </cell>
          <cell r="M13">
            <v>289.99999999999994</v>
          </cell>
          <cell r="N13">
            <v>295</v>
          </cell>
          <cell r="O13">
            <v>300</v>
          </cell>
          <cell r="P13">
            <v>305</v>
          </cell>
          <cell r="Q13">
            <v>310</v>
          </cell>
          <cell r="R13">
            <v>315</v>
          </cell>
          <cell r="S13">
            <v>320</v>
          </cell>
          <cell r="T13">
            <v>325</v>
          </cell>
          <cell r="U13">
            <v>330</v>
          </cell>
          <cell r="V13">
            <v>335</v>
          </cell>
          <cell r="W13">
            <v>340</v>
          </cell>
          <cell r="X13">
            <v>345</v>
          </cell>
          <cell r="Y13">
            <v>350</v>
          </cell>
          <cell r="Z13">
            <v>355</v>
          </cell>
          <cell r="AA13">
            <v>360</v>
          </cell>
          <cell r="AB13">
            <v>365</v>
          </cell>
          <cell r="AC13">
            <v>370</v>
          </cell>
          <cell r="AD13">
            <v>375</v>
          </cell>
          <cell r="AE13">
            <v>380</v>
          </cell>
          <cell r="AF13">
            <v>385</v>
          </cell>
          <cell r="AG13">
            <v>390</v>
          </cell>
          <cell r="AH13">
            <v>395</v>
          </cell>
        </row>
        <row r="14">
          <cell r="D14" t="str">
            <v>WPCo/Urban</v>
          </cell>
          <cell r="E14">
            <v>250</v>
          </cell>
          <cell r="F14">
            <v>255</v>
          </cell>
          <cell r="G14">
            <v>260</v>
          </cell>
          <cell r="H14">
            <v>265</v>
          </cell>
          <cell r="I14">
            <v>270</v>
          </cell>
          <cell r="J14">
            <v>275.00000000000006</v>
          </cell>
          <cell r="K14">
            <v>280.00000000000006</v>
          </cell>
          <cell r="L14">
            <v>285.00000000000006</v>
          </cell>
          <cell r="M14">
            <v>289.99999999999994</v>
          </cell>
          <cell r="N14">
            <v>295</v>
          </cell>
          <cell r="O14">
            <v>300</v>
          </cell>
          <cell r="P14">
            <v>305</v>
          </cell>
          <cell r="Q14">
            <v>310</v>
          </cell>
          <cell r="R14">
            <v>315</v>
          </cell>
          <cell r="S14">
            <v>320</v>
          </cell>
          <cell r="T14">
            <v>325</v>
          </cell>
          <cell r="U14">
            <v>330</v>
          </cell>
          <cell r="V14">
            <v>335</v>
          </cell>
          <cell r="W14">
            <v>340</v>
          </cell>
          <cell r="X14">
            <v>345</v>
          </cell>
          <cell r="Y14">
            <v>350</v>
          </cell>
          <cell r="Z14">
            <v>355</v>
          </cell>
          <cell r="AA14">
            <v>360</v>
          </cell>
          <cell r="AB14">
            <v>365</v>
          </cell>
          <cell r="AC14">
            <v>370</v>
          </cell>
          <cell r="AD14">
            <v>375</v>
          </cell>
          <cell r="AE14">
            <v>380</v>
          </cell>
          <cell r="AF14">
            <v>385</v>
          </cell>
          <cell r="AG14">
            <v>390</v>
          </cell>
          <cell r="AH14">
            <v>395</v>
          </cell>
        </row>
        <row r="15">
          <cell r="D15" t="str">
            <v>WPCo/Large Rural</v>
          </cell>
          <cell r="E15">
            <v>250</v>
          </cell>
          <cell r="F15">
            <v>255</v>
          </cell>
          <cell r="G15">
            <v>260</v>
          </cell>
          <cell r="H15">
            <v>265</v>
          </cell>
          <cell r="I15">
            <v>270</v>
          </cell>
          <cell r="J15">
            <v>275.00000000000006</v>
          </cell>
          <cell r="K15">
            <v>280.00000000000006</v>
          </cell>
          <cell r="L15">
            <v>285.00000000000006</v>
          </cell>
          <cell r="M15">
            <v>289.99999999999994</v>
          </cell>
          <cell r="N15">
            <v>295</v>
          </cell>
          <cell r="O15">
            <v>300</v>
          </cell>
          <cell r="P15">
            <v>305</v>
          </cell>
          <cell r="Q15">
            <v>310</v>
          </cell>
          <cell r="R15">
            <v>315</v>
          </cell>
          <cell r="S15">
            <v>320</v>
          </cell>
          <cell r="T15">
            <v>325</v>
          </cell>
          <cell r="U15">
            <v>330</v>
          </cell>
          <cell r="V15">
            <v>335</v>
          </cell>
          <cell r="W15">
            <v>340</v>
          </cell>
          <cell r="X15">
            <v>345</v>
          </cell>
          <cell r="Y15">
            <v>350</v>
          </cell>
          <cell r="Z15">
            <v>355</v>
          </cell>
          <cell r="AA15">
            <v>360</v>
          </cell>
          <cell r="AB15">
            <v>365</v>
          </cell>
          <cell r="AC15">
            <v>370</v>
          </cell>
          <cell r="AD15">
            <v>375</v>
          </cell>
          <cell r="AE15">
            <v>380</v>
          </cell>
          <cell r="AF15">
            <v>385</v>
          </cell>
          <cell r="AG15">
            <v>390</v>
          </cell>
          <cell r="AH15">
            <v>395</v>
          </cell>
        </row>
        <row r="16">
          <cell r="D16" t="str">
            <v>WPCo/Medium Rural</v>
          </cell>
          <cell r="E16">
            <v>250</v>
          </cell>
          <cell r="F16">
            <v>255</v>
          </cell>
          <cell r="G16">
            <v>260</v>
          </cell>
          <cell r="H16">
            <v>265</v>
          </cell>
          <cell r="I16">
            <v>270</v>
          </cell>
          <cell r="J16">
            <v>275.00000000000006</v>
          </cell>
          <cell r="K16">
            <v>280.00000000000006</v>
          </cell>
          <cell r="L16">
            <v>285.00000000000006</v>
          </cell>
          <cell r="M16">
            <v>289.99999999999994</v>
          </cell>
          <cell r="N16">
            <v>295</v>
          </cell>
          <cell r="O16">
            <v>300</v>
          </cell>
          <cell r="P16">
            <v>305</v>
          </cell>
          <cell r="Q16">
            <v>310</v>
          </cell>
          <cell r="R16">
            <v>315</v>
          </cell>
          <cell r="S16">
            <v>320</v>
          </cell>
          <cell r="T16">
            <v>325</v>
          </cell>
          <cell r="U16">
            <v>330</v>
          </cell>
          <cell r="V16">
            <v>335</v>
          </cell>
          <cell r="W16">
            <v>340</v>
          </cell>
          <cell r="X16">
            <v>345</v>
          </cell>
          <cell r="Y16">
            <v>350</v>
          </cell>
          <cell r="Z16">
            <v>355</v>
          </cell>
          <cell r="AA16">
            <v>360</v>
          </cell>
          <cell r="AB16">
            <v>365</v>
          </cell>
          <cell r="AC16">
            <v>370</v>
          </cell>
          <cell r="AD16">
            <v>375</v>
          </cell>
          <cell r="AE16">
            <v>380</v>
          </cell>
          <cell r="AF16">
            <v>385</v>
          </cell>
          <cell r="AG16">
            <v>390</v>
          </cell>
          <cell r="AH16">
            <v>395</v>
          </cell>
        </row>
        <row r="17">
          <cell r="D17" t="str">
            <v>CSP/Urban</v>
          </cell>
          <cell r="E17">
            <v>250</v>
          </cell>
          <cell r="F17">
            <v>255</v>
          </cell>
          <cell r="G17">
            <v>260</v>
          </cell>
          <cell r="H17">
            <v>265</v>
          </cell>
          <cell r="I17">
            <v>270</v>
          </cell>
          <cell r="J17">
            <v>275.00000000000006</v>
          </cell>
          <cell r="K17">
            <v>280.00000000000006</v>
          </cell>
          <cell r="L17">
            <v>285.00000000000006</v>
          </cell>
          <cell r="M17">
            <v>289.99999999999994</v>
          </cell>
          <cell r="N17">
            <v>295</v>
          </cell>
          <cell r="O17">
            <v>300</v>
          </cell>
          <cell r="P17">
            <v>305</v>
          </cell>
          <cell r="Q17">
            <v>310</v>
          </cell>
          <cell r="R17">
            <v>315</v>
          </cell>
          <cell r="S17">
            <v>320</v>
          </cell>
          <cell r="T17">
            <v>325</v>
          </cell>
          <cell r="U17">
            <v>330</v>
          </cell>
          <cell r="V17">
            <v>335</v>
          </cell>
          <cell r="W17">
            <v>340</v>
          </cell>
          <cell r="X17">
            <v>345</v>
          </cell>
          <cell r="Y17">
            <v>350</v>
          </cell>
          <cell r="Z17">
            <v>355</v>
          </cell>
          <cell r="AA17">
            <v>360</v>
          </cell>
          <cell r="AB17">
            <v>365</v>
          </cell>
          <cell r="AC17">
            <v>370</v>
          </cell>
          <cell r="AD17">
            <v>375</v>
          </cell>
          <cell r="AE17">
            <v>380</v>
          </cell>
          <cell r="AF17">
            <v>385</v>
          </cell>
          <cell r="AG17">
            <v>390</v>
          </cell>
          <cell r="AH17">
            <v>395</v>
          </cell>
        </row>
        <row r="18">
          <cell r="D18" t="str">
            <v>CSP/Large Rural</v>
          </cell>
          <cell r="E18">
            <v>250</v>
          </cell>
          <cell r="F18">
            <v>255</v>
          </cell>
          <cell r="G18">
            <v>260</v>
          </cell>
          <cell r="H18">
            <v>265</v>
          </cell>
          <cell r="I18">
            <v>270</v>
          </cell>
          <cell r="J18">
            <v>275.00000000000006</v>
          </cell>
          <cell r="K18">
            <v>280.00000000000006</v>
          </cell>
          <cell r="L18">
            <v>285.00000000000006</v>
          </cell>
          <cell r="M18">
            <v>289.99999999999994</v>
          </cell>
          <cell r="N18">
            <v>295</v>
          </cell>
          <cell r="O18">
            <v>300</v>
          </cell>
          <cell r="P18">
            <v>305</v>
          </cell>
          <cell r="Q18">
            <v>310</v>
          </cell>
          <cell r="R18">
            <v>315</v>
          </cell>
          <cell r="S18">
            <v>320</v>
          </cell>
          <cell r="T18">
            <v>325</v>
          </cell>
          <cell r="U18">
            <v>330</v>
          </cell>
          <cell r="V18">
            <v>335</v>
          </cell>
          <cell r="W18">
            <v>340</v>
          </cell>
          <cell r="X18">
            <v>345</v>
          </cell>
          <cell r="Y18">
            <v>350</v>
          </cell>
          <cell r="Z18">
            <v>355</v>
          </cell>
          <cell r="AA18">
            <v>360</v>
          </cell>
          <cell r="AB18">
            <v>365</v>
          </cell>
          <cell r="AC18">
            <v>370</v>
          </cell>
          <cell r="AD18">
            <v>375</v>
          </cell>
          <cell r="AE18">
            <v>380</v>
          </cell>
          <cell r="AF18">
            <v>385</v>
          </cell>
          <cell r="AG18">
            <v>390</v>
          </cell>
          <cell r="AH18">
            <v>395</v>
          </cell>
        </row>
        <row r="19">
          <cell r="D19" t="str">
            <v>CSP/Medium Rural</v>
          </cell>
          <cell r="E19">
            <v>250</v>
          </cell>
          <cell r="F19">
            <v>255</v>
          </cell>
          <cell r="G19">
            <v>260</v>
          </cell>
          <cell r="H19">
            <v>265</v>
          </cell>
          <cell r="I19">
            <v>270</v>
          </cell>
          <cell r="J19">
            <v>275.00000000000006</v>
          </cell>
          <cell r="K19">
            <v>280.00000000000006</v>
          </cell>
          <cell r="L19">
            <v>285.00000000000006</v>
          </cell>
          <cell r="M19">
            <v>289.99999999999994</v>
          </cell>
          <cell r="N19">
            <v>295</v>
          </cell>
          <cell r="O19">
            <v>300</v>
          </cell>
          <cell r="P19">
            <v>305</v>
          </cell>
          <cell r="Q19">
            <v>310</v>
          </cell>
          <cell r="R19">
            <v>315</v>
          </cell>
          <cell r="S19">
            <v>320</v>
          </cell>
          <cell r="T19">
            <v>325</v>
          </cell>
          <cell r="U19">
            <v>330</v>
          </cell>
          <cell r="V19">
            <v>335</v>
          </cell>
          <cell r="W19">
            <v>340</v>
          </cell>
          <cell r="X19">
            <v>345</v>
          </cell>
          <cell r="Y19">
            <v>350</v>
          </cell>
          <cell r="Z19">
            <v>355</v>
          </cell>
          <cell r="AA19">
            <v>360</v>
          </cell>
          <cell r="AB19">
            <v>365</v>
          </cell>
          <cell r="AC19">
            <v>370</v>
          </cell>
          <cell r="AD19">
            <v>375</v>
          </cell>
          <cell r="AE19">
            <v>380</v>
          </cell>
          <cell r="AF19">
            <v>385</v>
          </cell>
          <cell r="AG19">
            <v>390</v>
          </cell>
          <cell r="AH19">
            <v>395</v>
          </cell>
        </row>
        <row r="20">
          <cell r="D20" t="str">
            <v>OPCo/Urban</v>
          </cell>
          <cell r="E20">
            <v>250</v>
          </cell>
          <cell r="F20">
            <v>255</v>
          </cell>
          <cell r="G20">
            <v>260</v>
          </cell>
          <cell r="H20">
            <v>265</v>
          </cell>
          <cell r="I20">
            <v>270</v>
          </cell>
          <cell r="J20">
            <v>275.00000000000006</v>
          </cell>
          <cell r="K20">
            <v>280.00000000000006</v>
          </cell>
          <cell r="L20">
            <v>285.00000000000006</v>
          </cell>
          <cell r="M20">
            <v>289.99999999999994</v>
          </cell>
          <cell r="N20">
            <v>295</v>
          </cell>
          <cell r="O20">
            <v>300</v>
          </cell>
          <cell r="P20">
            <v>305</v>
          </cell>
          <cell r="Q20">
            <v>310</v>
          </cell>
          <cell r="R20">
            <v>315</v>
          </cell>
          <cell r="S20">
            <v>320</v>
          </cell>
          <cell r="T20">
            <v>325</v>
          </cell>
          <cell r="U20">
            <v>330</v>
          </cell>
          <cell r="V20">
            <v>335</v>
          </cell>
          <cell r="W20">
            <v>340</v>
          </cell>
          <cell r="X20">
            <v>345</v>
          </cell>
          <cell r="Y20">
            <v>350</v>
          </cell>
          <cell r="Z20">
            <v>355</v>
          </cell>
          <cell r="AA20">
            <v>360</v>
          </cell>
          <cell r="AB20">
            <v>365</v>
          </cell>
          <cell r="AC20">
            <v>370</v>
          </cell>
          <cell r="AD20">
            <v>375</v>
          </cell>
          <cell r="AE20">
            <v>380</v>
          </cell>
          <cell r="AF20">
            <v>385</v>
          </cell>
          <cell r="AG20">
            <v>390</v>
          </cell>
          <cell r="AH20">
            <v>395</v>
          </cell>
        </row>
        <row r="21">
          <cell r="D21" t="str">
            <v>OPCo/Large Rural</v>
          </cell>
          <cell r="E21">
            <v>250</v>
          </cell>
          <cell r="F21">
            <v>255</v>
          </cell>
          <cell r="G21">
            <v>260</v>
          </cell>
          <cell r="H21">
            <v>265</v>
          </cell>
          <cell r="I21">
            <v>270</v>
          </cell>
          <cell r="J21">
            <v>275.00000000000006</v>
          </cell>
          <cell r="K21">
            <v>280.00000000000006</v>
          </cell>
          <cell r="L21">
            <v>285.00000000000006</v>
          </cell>
          <cell r="M21">
            <v>289.99999999999994</v>
          </cell>
          <cell r="N21">
            <v>295</v>
          </cell>
          <cell r="O21">
            <v>300</v>
          </cell>
          <cell r="P21">
            <v>305</v>
          </cell>
          <cell r="Q21">
            <v>310</v>
          </cell>
          <cell r="R21">
            <v>315</v>
          </cell>
          <cell r="S21">
            <v>320</v>
          </cell>
          <cell r="T21">
            <v>325</v>
          </cell>
          <cell r="U21">
            <v>330</v>
          </cell>
          <cell r="V21">
            <v>335</v>
          </cell>
          <cell r="W21">
            <v>340</v>
          </cell>
          <cell r="X21">
            <v>345</v>
          </cell>
          <cell r="Y21">
            <v>350</v>
          </cell>
          <cell r="Z21">
            <v>355</v>
          </cell>
          <cell r="AA21">
            <v>360</v>
          </cell>
          <cell r="AB21">
            <v>365</v>
          </cell>
          <cell r="AC21">
            <v>370</v>
          </cell>
          <cell r="AD21">
            <v>375</v>
          </cell>
          <cell r="AE21">
            <v>380</v>
          </cell>
          <cell r="AF21">
            <v>385</v>
          </cell>
          <cell r="AG21">
            <v>390</v>
          </cell>
          <cell r="AH21">
            <v>395</v>
          </cell>
        </row>
        <row r="22">
          <cell r="D22" t="str">
            <v>OPCo/Medium Rural</v>
          </cell>
          <cell r="E22">
            <v>250</v>
          </cell>
          <cell r="F22">
            <v>255</v>
          </cell>
          <cell r="G22">
            <v>260</v>
          </cell>
          <cell r="H22">
            <v>265</v>
          </cell>
          <cell r="I22">
            <v>270</v>
          </cell>
          <cell r="J22">
            <v>275.00000000000006</v>
          </cell>
          <cell r="K22">
            <v>280.00000000000006</v>
          </cell>
          <cell r="L22">
            <v>285.00000000000006</v>
          </cell>
          <cell r="M22">
            <v>289.99999999999994</v>
          </cell>
          <cell r="N22">
            <v>295</v>
          </cell>
          <cell r="O22">
            <v>300</v>
          </cell>
          <cell r="P22">
            <v>305</v>
          </cell>
          <cell r="Q22">
            <v>310</v>
          </cell>
          <cell r="R22">
            <v>315</v>
          </cell>
          <cell r="S22">
            <v>320</v>
          </cell>
          <cell r="T22">
            <v>325</v>
          </cell>
          <cell r="U22">
            <v>330</v>
          </cell>
          <cell r="V22">
            <v>335</v>
          </cell>
          <cell r="W22">
            <v>340</v>
          </cell>
          <cell r="X22">
            <v>345</v>
          </cell>
          <cell r="Y22">
            <v>350</v>
          </cell>
          <cell r="Z22">
            <v>355</v>
          </cell>
          <cell r="AA22">
            <v>360</v>
          </cell>
          <cell r="AB22">
            <v>365</v>
          </cell>
          <cell r="AC22">
            <v>370</v>
          </cell>
          <cell r="AD22">
            <v>375</v>
          </cell>
          <cell r="AE22">
            <v>380</v>
          </cell>
          <cell r="AF22">
            <v>385</v>
          </cell>
          <cell r="AG22">
            <v>390</v>
          </cell>
          <cell r="AH22">
            <v>395</v>
          </cell>
        </row>
        <row r="23">
          <cell r="D23" t="str">
            <v>I&amp;M IN/Urban</v>
          </cell>
          <cell r="E23">
            <v>250</v>
          </cell>
          <cell r="F23">
            <v>255</v>
          </cell>
          <cell r="G23">
            <v>260</v>
          </cell>
          <cell r="H23">
            <v>265</v>
          </cell>
          <cell r="I23">
            <v>270</v>
          </cell>
          <cell r="J23">
            <v>275.00000000000006</v>
          </cell>
          <cell r="K23">
            <v>280.00000000000006</v>
          </cell>
          <cell r="L23">
            <v>285.00000000000006</v>
          </cell>
          <cell r="M23">
            <v>289.99999999999994</v>
          </cell>
          <cell r="N23">
            <v>295</v>
          </cell>
          <cell r="O23">
            <v>300</v>
          </cell>
          <cell r="P23">
            <v>305</v>
          </cell>
          <cell r="Q23">
            <v>310</v>
          </cell>
          <cell r="R23">
            <v>315</v>
          </cell>
          <cell r="S23">
            <v>320</v>
          </cell>
          <cell r="T23">
            <v>325</v>
          </cell>
          <cell r="U23">
            <v>330</v>
          </cell>
          <cell r="V23">
            <v>335</v>
          </cell>
          <cell r="W23">
            <v>340</v>
          </cell>
          <cell r="X23">
            <v>345</v>
          </cell>
          <cell r="Y23">
            <v>350</v>
          </cell>
          <cell r="Z23">
            <v>355</v>
          </cell>
          <cell r="AA23">
            <v>360</v>
          </cell>
          <cell r="AB23">
            <v>365</v>
          </cell>
          <cell r="AC23">
            <v>370</v>
          </cell>
          <cell r="AD23">
            <v>375</v>
          </cell>
          <cell r="AE23">
            <v>380</v>
          </cell>
          <cell r="AF23">
            <v>385</v>
          </cell>
          <cell r="AG23">
            <v>390</v>
          </cell>
          <cell r="AH23">
            <v>395</v>
          </cell>
        </row>
        <row r="24">
          <cell r="D24" t="str">
            <v>I&amp;M IN/Large Rural</v>
          </cell>
          <cell r="E24">
            <v>250</v>
          </cell>
          <cell r="F24">
            <v>255</v>
          </cell>
          <cell r="G24">
            <v>260</v>
          </cell>
          <cell r="H24">
            <v>265</v>
          </cell>
          <cell r="I24">
            <v>270</v>
          </cell>
          <cell r="J24">
            <v>275.00000000000006</v>
          </cell>
          <cell r="K24">
            <v>280.00000000000006</v>
          </cell>
          <cell r="L24">
            <v>285.00000000000006</v>
          </cell>
          <cell r="M24">
            <v>289.99999999999994</v>
          </cell>
          <cell r="N24">
            <v>295</v>
          </cell>
          <cell r="O24">
            <v>300</v>
          </cell>
          <cell r="P24">
            <v>305</v>
          </cell>
          <cell r="Q24">
            <v>310</v>
          </cell>
          <cell r="R24">
            <v>315</v>
          </cell>
          <cell r="S24">
            <v>320</v>
          </cell>
          <cell r="T24">
            <v>325</v>
          </cell>
          <cell r="U24">
            <v>330</v>
          </cell>
          <cell r="V24">
            <v>335</v>
          </cell>
          <cell r="W24">
            <v>340</v>
          </cell>
          <cell r="X24">
            <v>345</v>
          </cell>
          <cell r="Y24">
            <v>350</v>
          </cell>
          <cell r="Z24">
            <v>355</v>
          </cell>
          <cell r="AA24">
            <v>360</v>
          </cell>
          <cell r="AB24">
            <v>365</v>
          </cell>
          <cell r="AC24">
            <v>370</v>
          </cell>
          <cell r="AD24">
            <v>375</v>
          </cell>
          <cell r="AE24">
            <v>380</v>
          </cell>
          <cell r="AF24">
            <v>385</v>
          </cell>
          <cell r="AG24">
            <v>390</v>
          </cell>
          <cell r="AH24">
            <v>395</v>
          </cell>
        </row>
        <row r="25">
          <cell r="D25" t="str">
            <v>I&amp;M IN/Medium Rural</v>
          </cell>
          <cell r="E25">
            <v>250</v>
          </cell>
          <cell r="F25">
            <v>255</v>
          </cell>
          <cell r="G25">
            <v>260</v>
          </cell>
          <cell r="H25">
            <v>265</v>
          </cell>
          <cell r="I25">
            <v>270</v>
          </cell>
          <cell r="J25">
            <v>275.00000000000006</v>
          </cell>
          <cell r="K25">
            <v>280.00000000000006</v>
          </cell>
          <cell r="L25">
            <v>285.00000000000006</v>
          </cell>
          <cell r="M25">
            <v>289.99999999999994</v>
          </cell>
          <cell r="N25">
            <v>295</v>
          </cell>
          <cell r="O25">
            <v>300</v>
          </cell>
          <cell r="P25">
            <v>305</v>
          </cell>
          <cell r="Q25">
            <v>310</v>
          </cell>
          <cell r="R25">
            <v>315</v>
          </cell>
          <cell r="S25">
            <v>320</v>
          </cell>
          <cell r="T25">
            <v>325</v>
          </cell>
          <cell r="U25">
            <v>330</v>
          </cell>
          <cell r="V25">
            <v>335</v>
          </cell>
          <cell r="W25">
            <v>340</v>
          </cell>
          <cell r="X25">
            <v>345</v>
          </cell>
          <cell r="Y25">
            <v>350</v>
          </cell>
          <cell r="Z25">
            <v>355</v>
          </cell>
          <cell r="AA25">
            <v>360</v>
          </cell>
          <cell r="AB25">
            <v>365</v>
          </cell>
          <cell r="AC25">
            <v>370</v>
          </cell>
          <cell r="AD25">
            <v>375</v>
          </cell>
          <cell r="AE25">
            <v>380</v>
          </cell>
          <cell r="AF25">
            <v>385</v>
          </cell>
          <cell r="AG25">
            <v>390</v>
          </cell>
          <cell r="AH25">
            <v>395</v>
          </cell>
        </row>
        <row r="26">
          <cell r="D26" t="str">
            <v>I&amp;M MI/Urban</v>
          </cell>
          <cell r="E26">
            <v>250</v>
          </cell>
          <cell r="F26">
            <v>255</v>
          </cell>
          <cell r="G26">
            <v>260</v>
          </cell>
          <cell r="H26">
            <v>265</v>
          </cell>
          <cell r="I26">
            <v>270</v>
          </cell>
          <cell r="J26">
            <v>275.00000000000006</v>
          </cell>
          <cell r="K26">
            <v>280.00000000000006</v>
          </cell>
          <cell r="L26">
            <v>285.00000000000006</v>
          </cell>
          <cell r="M26">
            <v>289.99999999999994</v>
          </cell>
          <cell r="N26">
            <v>295</v>
          </cell>
          <cell r="O26">
            <v>300</v>
          </cell>
          <cell r="P26">
            <v>305</v>
          </cell>
          <cell r="Q26">
            <v>310</v>
          </cell>
          <cell r="R26">
            <v>315</v>
          </cell>
          <cell r="S26">
            <v>320</v>
          </cell>
          <cell r="T26">
            <v>325</v>
          </cell>
          <cell r="U26">
            <v>330</v>
          </cell>
          <cell r="V26">
            <v>335</v>
          </cell>
          <cell r="W26">
            <v>340</v>
          </cell>
          <cell r="X26">
            <v>345</v>
          </cell>
          <cell r="Y26">
            <v>350</v>
          </cell>
          <cell r="Z26">
            <v>355</v>
          </cell>
          <cell r="AA26">
            <v>360</v>
          </cell>
          <cell r="AB26">
            <v>365</v>
          </cell>
          <cell r="AC26">
            <v>370</v>
          </cell>
          <cell r="AD26">
            <v>375</v>
          </cell>
          <cell r="AE26">
            <v>380</v>
          </cell>
          <cell r="AF26">
            <v>385</v>
          </cell>
          <cell r="AG26">
            <v>390</v>
          </cell>
          <cell r="AH26">
            <v>395</v>
          </cell>
        </row>
        <row r="27">
          <cell r="D27" t="str">
            <v>I&amp;M MI/Large Rural</v>
          </cell>
          <cell r="E27">
            <v>250</v>
          </cell>
          <cell r="F27">
            <v>255</v>
          </cell>
          <cell r="G27">
            <v>260</v>
          </cell>
          <cell r="H27">
            <v>265</v>
          </cell>
          <cell r="I27">
            <v>270</v>
          </cell>
          <cell r="J27">
            <v>275.00000000000006</v>
          </cell>
          <cell r="K27">
            <v>280.00000000000006</v>
          </cell>
          <cell r="L27">
            <v>285.00000000000006</v>
          </cell>
          <cell r="M27">
            <v>289.99999999999994</v>
          </cell>
          <cell r="N27">
            <v>295</v>
          </cell>
          <cell r="O27">
            <v>300</v>
          </cell>
          <cell r="P27">
            <v>305</v>
          </cell>
          <cell r="Q27">
            <v>310</v>
          </cell>
          <cell r="R27">
            <v>315</v>
          </cell>
          <cell r="S27">
            <v>320</v>
          </cell>
          <cell r="T27">
            <v>325</v>
          </cell>
          <cell r="U27">
            <v>330</v>
          </cell>
          <cell r="V27">
            <v>335</v>
          </cell>
          <cell r="W27">
            <v>340</v>
          </cell>
          <cell r="X27">
            <v>345</v>
          </cell>
          <cell r="Y27">
            <v>350</v>
          </cell>
          <cell r="Z27">
            <v>355</v>
          </cell>
          <cell r="AA27">
            <v>360</v>
          </cell>
          <cell r="AB27">
            <v>365</v>
          </cell>
          <cell r="AC27">
            <v>370</v>
          </cell>
          <cell r="AD27">
            <v>375</v>
          </cell>
          <cell r="AE27">
            <v>380</v>
          </cell>
          <cell r="AF27">
            <v>385</v>
          </cell>
          <cell r="AG27">
            <v>390</v>
          </cell>
          <cell r="AH27">
            <v>395</v>
          </cell>
        </row>
        <row r="28">
          <cell r="D28" t="str">
            <v>I&amp;M MI/Medium Rural</v>
          </cell>
          <cell r="E28">
            <v>250</v>
          </cell>
          <cell r="F28">
            <v>255</v>
          </cell>
          <cell r="G28">
            <v>260</v>
          </cell>
          <cell r="H28">
            <v>265</v>
          </cell>
          <cell r="I28">
            <v>270</v>
          </cell>
          <cell r="J28">
            <v>275.00000000000006</v>
          </cell>
          <cell r="K28">
            <v>280.00000000000006</v>
          </cell>
          <cell r="L28">
            <v>285.00000000000006</v>
          </cell>
          <cell r="M28">
            <v>289.99999999999994</v>
          </cell>
          <cell r="N28">
            <v>295</v>
          </cell>
          <cell r="O28">
            <v>300</v>
          </cell>
          <cell r="P28">
            <v>305</v>
          </cell>
          <cell r="Q28">
            <v>310</v>
          </cell>
          <cell r="R28">
            <v>315</v>
          </cell>
          <cell r="S28">
            <v>320</v>
          </cell>
          <cell r="T28">
            <v>325</v>
          </cell>
          <cell r="U28">
            <v>330</v>
          </cell>
          <cell r="V28">
            <v>335</v>
          </cell>
          <cell r="W28">
            <v>340</v>
          </cell>
          <cell r="X28">
            <v>345</v>
          </cell>
          <cell r="Y28">
            <v>350</v>
          </cell>
          <cell r="Z28">
            <v>355</v>
          </cell>
          <cell r="AA28">
            <v>360</v>
          </cell>
          <cell r="AB28">
            <v>365</v>
          </cell>
          <cell r="AC28">
            <v>370</v>
          </cell>
          <cell r="AD28">
            <v>375</v>
          </cell>
          <cell r="AE28">
            <v>380</v>
          </cell>
          <cell r="AF28">
            <v>385</v>
          </cell>
          <cell r="AG28">
            <v>390</v>
          </cell>
          <cell r="AH28">
            <v>395</v>
          </cell>
        </row>
        <row r="29">
          <cell r="D29" t="str">
            <v>KYP Co/Urban</v>
          </cell>
          <cell r="E29">
            <v>250</v>
          </cell>
          <cell r="F29">
            <v>255</v>
          </cell>
          <cell r="G29">
            <v>260</v>
          </cell>
          <cell r="H29">
            <v>265</v>
          </cell>
          <cell r="I29">
            <v>270</v>
          </cell>
          <cell r="J29">
            <v>275.00000000000006</v>
          </cell>
          <cell r="K29">
            <v>280.00000000000006</v>
          </cell>
          <cell r="L29">
            <v>285.00000000000006</v>
          </cell>
          <cell r="M29">
            <v>289.99999999999994</v>
          </cell>
          <cell r="N29">
            <v>295</v>
          </cell>
          <cell r="O29">
            <v>300</v>
          </cell>
          <cell r="P29">
            <v>305</v>
          </cell>
          <cell r="Q29">
            <v>310</v>
          </cell>
          <cell r="R29">
            <v>315</v>
          </cell>
          <cell r="S29">
            <v>320</v>
          </cell>
          <cell r="T29">
            <v>325</v>
          </cell>
          <cell r="U29">
            <v>330</v>
          </cell>
          <cell r="V29">
            <v>335</v>
          </cell>
          <cell r="W29">
            <v>340</v>
          </cell>
          <cell r="X29">
            <v>345</v>
          </cell>
          <cell r="Y29">
            <v>350</v>
          </cell>
          <cell r="Z29">
            <v>355</v>
          </cell>
          <cell r="AA29">
            <v>360</v>
          </cell>
          <cell r="AB29">
            <v>365</v>
          </cell>
          <cell r="AC29">
            <v>370</v>
          </cell>
          <cell r="AD29">
            <v>375</v>
          </cell>
          <cell r="AE29">
            <v>380</v>
          </cell>
          <cell r="AF29">
            <v>385</v>
          </cell>
          <cell r="AG29">
            <v>390</v>
          </cell>
          <cell r="AH29">
            <v>395</v>
          </cell>
        </row>
        <row r="30">
          <cell r="D30" t="str">
            <v>KYP Co/Large Rural</v>
          </cell>
          <cell r="E30">
            <v>250</v>
          </cell>
          <cell r="F30">
            <v>255</v>
          </cell>
          <cell r="G30">
            <v>260</v>
          </cell>
          <cell r="H30">
            <v>265</v>
          </cell>
          <cell r="I30">
            <v>270</v>
          </cell>
          <cell r="J30">
            <v>275.00000000000006</v>
          </cell>
          <cell r="K30">
            <v>280.00000000000006</v>
          </cell>
          <cell r="L30">
            <v>285.00000000000006</v>
          </cell>
          <cell r="M30">
            <v>289.99999999999994</v>
          </cell>
          <cell r="N30">
            <v>295</v>
          </cell>
          <cell r="O30">
            <v>300</v>
          </cell>
          <cell r="P30">
            <v>305</v>
          </cell>
          <cell r="Q30">
            <v>310</v>
          </cell>
          <cell r="R30">
            <v>315</v>
          </cell>
          <cell r="S30">
            <v>320</v>
          </cell>
          <cell r="T30">
            <v>325</v>
          </cell>
          <cell r="U30">
            <v>330</v>
          </cell>
          <cell r="V30">
            <v>335</v>
          </cell>
          <cell r="W30">
            <v>340</v>
          </cell>
          <cell r="X30">
            <v>345</v>
          </cell>
          <cell r="Y30">
            <v>350</v>
          </cell>
          <cell r="Z30">
            <v>355</v>
          </cell>
          <cell r="AA30">
            <v>360</v>
          </cell>
          <cell r="AB30">
            <v>365</v>
          </cell>
          <cell r="AC30">
            <v>370</v>
          </cell>
          <cell r="AD30">
            <v>375</v>
          </cell>
          <cell r="AE30">
            <v>380</v>
          </cell>
          <cell r="AF30">
            <v>385</v>
          </cell>
          <cell r="AG30">
            <v>390</v>
          </cell>
          <cell r="AH30">
            <v>395</v>
          </cell>
        </row>
        <row r="31">
          <cell r="D31" t="str">
            <v>KYP Co/Medium Rural</v>
          </cell>
          <cell r="E31">
            <v>250</v>
          </cell>
          <cell r="F31">
            <v>255</v>
          </cell>
          <cell r="G31">
            <v>260</v>
          </cell>
          <cell r="H31">
            <v>265</v>
          </cell>
          <cell r="I31">
            <v>270</v>
          </cell>
          <cell r="J31">
            <v>275.00000000000006</v>
          </cell>
          <cell r="K31">
            <v>280.00000000000006</v>
          </cell>
          <cell r="L31">
            <v>285.00000000000006</v>
          </cell>
          <cell r="M31">
            <v>289.99999999999994</v>
          </cell>
          <cell r="N31">
            <v>295</v>
          </cell>
          <cell r="O31">
            <v>300</v>
          </cell>
          <cell r="P31">
            <v>305</v>
          </cell>
          <cell r="Q31">
            <v>310</v>
          </cell>
          <cell r="R31">
            <v>315</v>
          </cell>
          <cell r="S31">
            <v>320</v>
          </cell>
          <cell r="T31">
            <v>325</v>
          </cell>
          <cell r="U31">
            <v>330</v>
          </cell>
          <cell r="V31">
            <v>335</v>
          </cell>
          <cell r="W31">
            <v>340</v>
          </cell>
          <cell r="X31">
            <v>345</v>
          </cell>
          <cell r="Y31">
            <v>350</v>
          </cell>
          <cell r="Z31">
            <v>355</v>
          </cell>
          <cell r="AA31">
            <v>360</v>
          </cell>
          <cell r="AB31">
            <v>365</v>
          </cell>
          <cell r="AC31">
            <v>370</v>
          </cell>
          <cell r="AD31">
            <v>375</v>
          </cell>
          <cell r="AE31">
            <v>380</v>
          </cell>
          <cell r="AF31">
            <v>385</v>
          </cell>
          <cell r="AG31">
            <v>390</v>
          </cell>
          <cell r="AH31">
            <v>395</v>
          </cell>
        </row>
        <row r="32">
          <cell r="D32" t="str">
            <v>KGP Co/Urban</v>
          </cell>
          <cell r="E32">
            <v>250</v>
          </cell>
          <cell r="F32">
            <v>255</v>
          </cell>
          <cell r="G32">
            <v>260</v>
          </cell>
          <cell r="H32">
            <v>265</v>
          </cell>
          <cell r="I32">
            <v>270</v>
          </cell>
          <cell r="J32">
            <v>275.00000000000006</v>
          </cell>
          <cell r="K32">
            <v>280.00000000000006</v>
          </cell>
          <cell r="L32">
            <v>285.00000000000006</v>
          </cell>
          <cell r="M32">
            <v>289.99999999999994</v>
          </cell>
          <cell r="N32">
            <v>295</v>
          </cell>
          <cell r="O32">
            <v>300</v>
          </cell>
          <cell r="P32">
            <v>305</v>
          </cell>
          <cell r="Q32">
            <v>310</v>
          </cell>
          <cell r="R32">
            <v>315</v>
          </cell>
          <cell r="S32">
            <v>320</v>
          </cell>
          <cell r="T32">
            <v>325</v>
          </cell>
          <cell r="U32">
            <v>330</v>
          </cell>
          <cell r="V32">
            <v>335</v>
          </cell>
          <cell r="W32">
            <v>340</v>
          </cell>
          <cell r="X32">
            <v>345</v>
          </cell>
          <cell r="Y32">
            <v>350</v>
          </cell>
          <cell r="Z32">
            <v>355</v>
          </cell>
          <cell r="AA32">
            <v>360</v>
          </cell>
          <cell r="AB32">
            <v>365</v>
          </cell>
          <cell r="AC32">
            <v>370</v>
          </cell>
          <cell r="AD32">
            <v>375</v>
          </cell>
          <cell r="AE32">
            <v>380</v>
          </cell>
          <cell r="AF32">
            <v>385</v>
          </cell>
          <cell r="AG32">
            <v>390</v>
          </cell>
          <cell r="AH32">
            <v>395</v>
          </cell>
        </row>
        <row r="33">
          <cell r="D33" t="str">
            <v>KGP Co/Large Rural</v>
          </cell>
          <cell r="E33">
            <v>250</v>
          </cell>
          <cell r="F33">
            <v>255</v>
          </cell>
          <cell r="G33">
            <v>260</v>
          </cell>
          <cell r="H33">
            <v>265</v>
          </cell>
          <cell r="I33">
            <v>270</v>
          </cell>
          <cell r="J33">
            <v>275.00000000000006</v>
          </cell>
          <cell r="K33">
            <v>280.00000000000006</v>
          </cell>
          <cell r="L33">
            <v>285.00000000000006</v>
          </cell>
          <cell r="M33">
            <v>289.99999999999994</v>
          </cell>
          <cell r="N33">
            <v>295</v>
          </cell>
          <cell r="O33">
            <v>300</v>
          </cell>
          <cell r="P33">
            <v>305</v>
          </cell>
          <cell r="Q33">
            <v>310</v>
          </cell>
          <cell r="R33">
            <v>315</v>
          </cell>
          <cell r="S33">
            <v>320</v>
          </cell>
          <cell r="T33">
            <v>325</v>
          </cell>
          <cell r="U33">
            <v>330</v>
          </cell>
          <cell r="V33">
            <v>335</v>
          </cell>
          <cell r="W33">
            <v>340</v>
          </cell>
          <cell r="X33">
            <v>345</v>
          </cell>
          <cell r="Y33">
            <v>350</v>
          </cell>
          <cell r="Z33">
            <v>355</v>
          </cell>
          <cell r="AA33">
            <v>360</v>
          </cell>
          <cell r="AB33">
            <v>365</v>
          </cell>
          <cell r="AC33">
            <v>370</v>
          </cell>
          <cell r="AD33">
            <v>375</v>
          </cell>
          <cell r="AE33">
            <v>380</v>
          </cell>
          <cell r="AF33">
            <v>385</v>
          </cell>
          <cell r="AG33">
            <v>390</v>
          </cell>
          <cell r="AH33">
            <v>395</v>
          </cell>
        </row>
        <row r="34">
          <cell r="D34" t="str">
            <v>KGP Co/Medium Rural</v>
          </cell>
          <cell r="E34">
            <v>250</v>
          </cell>
          <cell r="F34">
            <v>255</v>
          </cell>
          <cell r="G34">
            <v>260</v>
          </cell>
          <cell r="H34">
            <v>265</v>
          </cell>
          <cell r="I34">
            <v>270</v>
          </cell>
          <cell r="J34">
            <v>275.00000000000006</v>
          </cell>
          <cell r="K34">
            <v>280.00000000000006</v>
          </cell>
          <cell r="L34">
            <v>285.00000000000006</v>
          </cell>
          <cell r="M34">
            <v>289.99999999999994</v>
          </cell>
          <cell r="N34">
            <v>295</v>
          </cell>
          <cell r="O34">
            <v>300</v>
          </cell>
          <cell r="P34">
            <v>305</v>
          </cell>
          <cell r="Q34">
            <v>310</v>
          </cell>
          <cell r="R34">
            <v>315</v>
          </cell>
          <cell r="S34">
            <v>320</v>
          </cell>
          <cell r="T34">
            <v>325</v>
          </cell>
          <cell r="U34">
            <v>330</v>
          </cell>
          <cell r="V34">
            <v>335</v>
          </cell>
          <cell r="W34">
            <v>340</v>
          </cell>
          <cell r="X34">
            <v>345</v>
          </cell>
          <cell r="Y34">
            <v>350</v>
          </cell>
          <cell r="Z34">
            <v>355</v>
          </cell>
          <cell r="AA34">
            <v>360</v>
          </cell>
          <cell r="AB34">
            <v>365</v>
          </cell>
          <cell r="AC34">
            <v>370</v>
          </cell>
          <cell r="AD34">
            <v>375</v>
          </cell>
          <cell r="AE34">
            <v>380</v>
          </cell>
          <cell r="AF34">
            <v>385</v>
          </cell>
          <cell r="AG34">
            <v>390</v>
          </cell>
          <cell r="AH34">
            <v>395</v>
          </cell>
        </row>
        <row r="35">
          <cell r="D35" t="str">
            <v>PSO/Urban</v>
          </cell>
          <cell r="E35">
            <v>250</v>
          </cell>
          <cell r="F35">
            <v>255</v>
          </cell>
          <cell r="G35">
            <v>260</v>
          </cell>
          <cell r="H35">
            <v>265</v>
          </cell>
          <cell r="I35">
            <v>270</v>
          </cell>
          <cell r="J35">
            <v>275.00000000000006</v>
          </cell>
          <cell r="K35">
            <v>280.00000000000006</v>
          </cell>
          <cell r="L35">
            <v>285.00000000000006</v>
          </cell>
          <cell r="M35">
            <v>289.99999999999994</v>
          </cell>
          <cell r="N35">
            <v>295</v>
          </cell>
          <cell r="O35">
            <v>300</v>
          </cell>
          <cell r="P35">
            <v>305</v>
          </cell>
          <cell r="Q35">
            <v>310</v>
          </cell>
          <cell r="R35">
            <v>315</v>
          </cell>
          <cell r="S35">
            <v>320</v>
          </cell>
          <cell r="T35">
            <v>325</v>
          </cell>
          <cell r="U35">
            <v>330</v>
          </cell>
          <cell r="V35">
            <v>335</v>
          </cell>
          <cell r="W35">
            <v>340</v>
          </cell>
          <cell r="X35">
            <v>345</v>
          </cell>
          <cell r="Y35">
            <v>350</v>
          </cell>
          <cell r="Z35">
            <v>355</v>
          </cell>
          <cell r="AA35">
            <v>360</v>
          </cell>
          <cell r="AB35">
            <v>365</v>
          </cell>
          <cell r="AC35">
            <v>370</v>
          </cell>
          <cell r="AD35">
            <v>375</v>
          </cell>
          <cell r="AE35">
            <v>380</v>
          </cell>
          <cell r="AF35">
            <v>385</v>
          </cell>
          <cell r="AG35">
            <v>390</v>
          </cell>
          <cell r="AH35">
            <v>395</v>
          </cell>
        </row>
        <row r="36">
          <cell r="D36" t="str">
            <v>PSO/Large Rural</v>
          </cell>
          <cell r="E36">
            <v>250</v>
          </cell>
          <cell r="F36">
            <v>255</v>
          </cell>
          <cell r="G36">
            <v>260</v>
          </cell>
          <cell r="H36">
            <v>265</v>
          </cell>
          <cell r="I36">
            <v>270</v>
          </cell>
          <cell r="J36">
            <v>275.00000000000006</v>
          </cell>
          <cell r="K36">
            <v>280.00000000000006</v>
          </cell>
          <cell r="L36">
            <v>285.00000000000006</v>
          </cell>
          <cell r="M36">
            <v>289.99999999999994</v>
          </cell>
          <cell r="N36">
            <v>295</v>
          </cell>
          <cell r="O36">
            <v>300</v>
          </cell>
          <cell r="P36">
            <v>305</v>
          </cell>
          <cell r="Q36">
            <v>310</v>
          </cell>
          <cell r="R36">
            <v>315</v>
          </cell>
          <cell r="S36">
            <v>320</v>
          </cell>
          <cell r="T36">
            <v>325</v>
          </cell>
          <cell r="U36">
            <v>330</v>
          </cell>
          <cell r="V36">
            <v>335</v>
          </cell>
          <cell r="W36">
            <v>340</v>
          </cell>
          <cell r="X36">
            <v>345</v>
          </cell>
          <cell r="Y36">
            <v>350</v>
          </cell>
          <cell r="Z36">
            <v>355</v>
          </cell>
          <cell r="AA36">
            <v>360</v>
          </cell>
          <cell r="AB36">
            <v>365</v>
          </cell>
          <cell r="AC36">
            <v>370</v>
          </cell>
          <cell r="AD36">
            <v>375</v>
          </cell>
          <cell r="AE36">
            <v>380</v>
          </cell>
          <cell r="AF36">
            <v>385</v>
          </cell>
          <cell r="AG36">
            <v>390</v>
          </cell>
          <cell r="AH36">
            <v>395</v>
          </cell>
        </row>
        <row r="37">
          <cell r="D37" t="str">
            <v>PSO/Medium Rural</v>
          </cell>
          <cell r="E37">
            <v>250</v>
          </cell>
          <cell r="F37">
            <v>255</v>
          </cell>
          <cell r="G37">
            <v>260</v>
          </cell>
          <cell r="H37">
            <v>265</v>
          </cell>
          <cell r="I37">
            <v>270</v>
          </cell>
          <cell r="J37">
            <v>275.00000000000006</v>
          </cell>
          <cell r="K37">
            <v>280.00000000000006</v>
          </cell>
          <cell r="L37">
            <v>285.00000000000006</v>
          </cell>
          <cell r="M37">
            <v>289.99999999999994</v>
          </cell>
          <cell r="N37">
            <v>295</v>
          </cell>
          <cell r="O37">
            <v>300</v>
          </cell>
          <cell r="P37">
            <v>305</v>
          </cell>
          <cell r="Q37">
            <v>310</v>
          </cell>
          <cell r="R37">
            <v>315</v>
          </cell>
          <cell r="S37">
            <v>320</v>
          </cell>
          <cell r="T37">
            <v>325</v>
          </cell>
          <cell r="U37">
            <v>330</v>
          </cell>
          <cell r="V37">
            <v>335</v>
          </cell>
          <cell r="W37">
            <v>340</v>
          </cell>
          <cell r="X37">
            <v>345</v>
          </cell>
          <cell r="Y37">
            <v>350</v>
          </cell>
          <cell r="Z37">
            <v>355</v>
          </cell>
          <cell r="AA37">
            <v>360</v>
          </cell>
          <cell r="AB37">
            <v>365</v>
          </cell>
          <cell r="AC37">
            <v>370</v>
          </cell>
          <cell r="AD37">
            <v>375</v>
          </cell>
          <cell r="AE37">
            <v>380</v>
          </cell>
          <cell r="AF37">
            <v>385</v>
          </cell>
          <cell r="AG37">
            <v>390</v>
          </cell>
          <cell r="AH37">
            <v>395</v>
          </cell>
        </row>
        <row r="38">
          <cell r="D38" t="str">
            <v>SWEP Co AR/Urban</v>
          </cell>
          <cell r="E38">
            <v>250</v>
          </cell>
          <cell r="F38">
            <v>255</v>
          </cell>
          <cell r="G38">
            <v>260</v>
          </cell>
          <cell r="H38">
            <v>265</v>
          </cell>
          <cell r="I38">
            <v>270</v>
          </cell>
          <cell r="J38">
            <v>275.00000000000006</v>
          </cell>
          <cell r="K38">
            <v>280.00000000000006</v>
          </cell>
          <cell r="L38">
            <v>285.00000000000006</v>
          </cell>
          <cell r="M38">
            <v>289.99999999999994</v>
          </cell>
          <cell r="N38">
            <v>295</v>
          </cell>
          <cell r="O38">
            <v>300</v>
          </cell>
          <cell r="P38">
            <v>305</v>
          </cell>
          <cell r="Q38">
            <v>310</v>
          </cell>
          <cell r="R38">
            <v>315</v>
          </cell>
          <cell r="S38">
            <v>320</v>
          </cell>
          <cell r="T38">
            <v>325</v>
          </cell>
          <cell r="U38">
            <v>330</v>
          </cell>
          <cell r="V38">
            <v>335</v>
          </cell>
          <cell r="W38">
            <v>340</v>
          </cell>
          <cell r="X38">
            <v>345</v>
          </cell>
          <cell r="Y38">
            <v>350</v>
          </cell>
          <cell r="Z38">
            <v>355</v>
          </cell>
          <cell r="AA38">
            <v>360</v>
          </cell>
          <cell r="AB38">
            <v>365</v>
          </cell>
          <cell r="AC38">
            <v>370</v>
          </cell>
          <cell r="AD38">
            <v>375</v>
          </cell>
          <cell r="AE38">
            <v>380</v>
          </cell>
          <cell r="AF38">
            <v>385</v>
          </cell>
          <cell r="AG38">
            <v>390</v>
          </cell>
          <cell r="AH38">
            <v>395</v>
          </cell>
        </row>
        <row r="39">
          <cell r="D39" t="str">
            <v>SWEP Co AR/Large Rural</v>
          </cell>
          <cell r="E39">
            <v>250</v>
          </cell>
          <cell r="F39">
            <v>255</v>
          </cell>
          <cell r="G39">
            <v>260</v>
          </cell>
          <cell r="H39">
            <v>265</v>
          </cell>
          <cell r="I39">
            <v>270</v>
          </cell>
          <cell r="J39">
            <v>275.00000000000006</v>
          </cell>
          <cell r="K39">
            <v>280.00000000000006</v>
          </cell>
          <cell r="L39">
            <v>285.00000000000006</v>
          </cell>
          <cell r="M39">
            <v>289.99999999999994</v>
          </cell>
          <cell r="N39">
            <v>295</v>
          </cell>
          <cell r="O39">
            <v>300</v>
          </cell>
          <cell r="P39">
            <v>305</v>
          </cell>
          <cell r="Q39">
            <v>310</v>
          </cell>
          <cell r="R39">
            <v>315</v>
          </cell>
          <cell r="S39">
            <v>320</v>
          </cell>
          <cell r="T39">
            <v>325</v>
          </cell>
          <cell r="U39">
            <v>330</v>
          </cell>
          <cell r="V39">
            <v>335</v>
          </cell>
          <cell r="W39">
            <v>340</v>
          </cell>
          <cell r="X39">
            <v>345</v>
          </cell>
          <cell r="Y39">
            <v>350</v>
          </cell>
          <cell r="Z39">
            <v>355</v>
          </cell>
          <cell r="AA39">
            <v>360</v>
          </cell>
          <cell r="AB39">
            <v>365</v>
          </cell>
          <cell r="AC39">
            <v>370</v>
          </cell>
          <cell r="AD39">
            <v>375</v>
          </cell>
          <cell r="AE39">
            <v>380</v>
          </cell>
          <cell r="AF39">
            <v>385</v>
          </cell>
          <cell r="AG39">
            <v>390</v>
          </cell>
          <cell r="AH39">
            <v>395</v>
          </cell>
        </row>
        <row r="40">
          <cell r="D40" t="str">
            <v>SWEP Co AR/Medium Rural</v>
          </cell>
          <cell r="E40">
            <v>250</v>
          </cell>
          <cell r="F40">
            <v>255</v>
          </cell>
          <cell r="G40">
            <v>260</v>
          </cell>
          <cell r="H40">
            <v>265</v>
          </cell>
          <cell r="I40">
            <v>270</v>
          </cell>
          <cell r="J40">
            <v>275.00000000000006</v>
          </cell>
          <cell r="K40">
            <v>280.00000000000006</v>
          </cell>
          <cell r="L40">
            <v>285.00000000000006</v>
          </cell>
          <cell r="M40">
            <v>289.99999999999994</v>
          </cell>
          <cell r="N40">
            <v>295</v>
          </cell>
          <cell r="O40">
            <v>300</v>
          </cell>
          <cell r="P40">
            <v>305</v>
          </cell>
          <cell r="Q40">
            <v>310</v>
          </cell>
          <cell r="R40">
            <v>315</v>
          </cell>
          <cell r="S40">
            <v>320</v>
          </cell>
          <cell r="T40">
            <v>325</v>
          </cell>
          <cell r="U40">
            <v>330</v>
          </cell>
          <cell r="V40">
            <v>335</v>
          </cell>
          <cell r="W40">
            <v>340</v>
          </cell>
          <cell r="X40">
            <v>345</v>
          </cell>
          <cell r="Y40">
            <v>350</v>
          </cell>
          <cell r="Z40">
            <v>355</v>
          </cell>
          <cell r="AA40">
            <v>360</v>
          </cell>
          <cell r="AB40">
            <v>365</v>
          </cell>
          <cell r="AC40">
            <v>370</v>
          </cell>
          <cell r="AD40">
            <v>375</v>
          </cell>
          <cell r="AE40">
            <v>380</v>
          </cell>
          <cell r="AF40">
            <v>385</v>
          </cell>
          <cell r="AG40">
            <v>390</v>
          </cell>
          <cell r="AH40">
            <v>395</v>
          </cell>
        </row>
        <row r="41">
          <cell r="D41" t="str">
            <v>SWEP Co LA/Urban</v>
          </cell>
          <cell r="E41">
            <v>250</v>
          </cell>
          <cell r="F41">
            <v>255</v>
          </cell>
          <cell r="G41">
            <v>260</v>
          </cell>
          <cell r="H41">
            <v>265</v>
          </cell>
          <cell r="I41">
            <v>270</v>
          </cell>
          <cell r="J41">
            <v>275.00000000000006</v>
          </cell>
          <cell r="K41">
            <v>280.00000000000006</v>
          </cell>
          <cell r="L41">
            <v>285.00000000000006</v>
          </cell>
          <cell r="M41">
            <v>289.99999999999994</v>
          </cell>
          <cell r="N41">
            <v>295</v>
          </cell>
          <cell r="O41">
            <v>300</v>
          </cell>
          <cell r="P41">
            <v>305</v>
          </cell>
          <cell r="Q41">
            <v>310</v>
          </cell>
          <cell r="R41">
            <v>315</v>
          </cell>
          <cell r="S41">
            <v>320</v>
          </cell>
          <cell r="T41">
            <v>325</v>
          </cell>
          <cell r="U41">
            <v>330</v>
          </cell>
          <cell r="V41">
            <v>335</v>
          </cell>
          <cell r="W41">
            <v>340</v>
          </cell>
          <cell r="X41">
            <v>345</v>
          </cell>
          <cell r="Y41">
            <v>350</v>
          </cell>
          <cell r="Z41">
            <v>355</v>
          </cell>
          <cell r="AA41">
            <v>360</v>
          </cell>
          <cell r="AB41">
            <v>365</v>
          </cell>
          <cell r="AC41">
            <v>370</v>
          </cell>
          <cell r="AD41">
            <v>375</v>
          </cell>
          <cell r="AE41">
            <v>380</v>
          </cell>
          <cell r="AF41">
            <v>385</v>
          </cell>
          <cell r="AG41">
            <v>390</v>
          </cell>
          <cell r="AH41">
            <v>395</v>
          </cell>
        </row>
        <row r="42">
          <cell r="D42" t="str">
            <v>SWEP Co LA/Large Rural</v>
          </cell>
          <cell r="E42">
            <v>250</v>
          </cell>
          <cell r="F42">
            <v>255</v>
          </cell>
          <cell r="G42">
            <v>260</v>
          </cell>
          <cell r="H42">
            <v>265</v>
          </cell>
          <cell r="I42">
            <v>270</v>
          </cell>
          <cell r="J42">
            <v>275.00000000000006</v>
          </cell>
          <cell r="K42">
            <v>280.00000000000006</v>
          </cell>
          <cell r="L42">
            <v>285.00000000000006</v>
          </cell>
          <cell r="M42">
            <v>289.99999999999994</v>
          </cell>
          <cell r="N42">
            <v>295</v>
          </cell>
          <cell r="O42">
            <v>300</v>
          </cell>
          <cell r="P42">
            <v>305</v>
          </cell>
          <cell r="Q42">
            <v>310</v>
          </cell>
          <cell r="R42">
            <v>315</v>
          </cell>
          <cell r="S42">
            <v>320</v>
          </cell>
          <cell r="T42">
            <v>325</v>
          </cell>
          <cell r="U42">
            <v>330</v>
          </cell>
          <cell r="V42">
            <v>335</v>
          </cell>
          <cell r="W42">
            <v>340</v>
          </cell>
          <cell r="X42">
            <v>345</v>
          </cell>
          <cell r="Y42">
            <v>350</v>
          </cell>
          <cell r="Z42">
            <v>355</v>
          </cell>
          <cell r="AA42">
            <v>360</v>
          </cell>
          <cell r="AB42">
            <v>365</v>
          </cell>
          <cell r="AC42">
            <v>370</v>
          </cell>
          <cell r="AD42">
            <v>375</v>
          </cell>
          <cell r="AE42">
            <v>380</v>
          </cell>
          <cell r="AF42">
            <v>385</v>
          </cell>
          <cell r="AG42">
            <v>390</v>
          </cell>
          <cell r="AH42">
            <v>395</v>
          </cell>
        </row>
        <row r="43">
          <cell r="D43" t="str">
            <v>SWEP Co LA/Medium Rural</v>
          </cell>
          <cell r="E43">
            <v>250</v>
          </cell>
          <cell r="F43">
            <v>255</v>
          </cell>
          <cell r="G43">
            <v>260</v>
          </cell>
          <cell r="H43">
            <v>265</v>
          </cell>
          <cell r="I43">
            <v>270</v>
          </cell>
          <cell r="J43">
            <v>275.00000000000006</v>
          </cell>
          <cell r="K43">
            <v>280.00000000000006</v>
          </cell>
          <cell r="L43">
            <v>285.00000000000006</v>
          </cell>
          <cell r="M43">
            <v>289.99999999999994</v>
          </cell>
          <cell r="N43">
            <v>295</v>
          </cell>
          <cell r="O43">
            <v>300</v>
          </cell>
          <cell r="P43">
            <v>305</v>
          </cell>
          <cell r="Q43">
            <v>310</v>
          </cell>
          <cell r="R43">
            <v>315</v>
          </cell>
          <cell r="S43">
            <v>320</v>
          </cell>
          <cell r="T43">
            <v>325</v>
          </cell>
          <cell r="U43">
            <v>330</v>
          </cell>
          <cell r="V43">
            <v>335</v>
          </cell>
          <cell r="W43">
            <v>340</v>
          </cell>
          <cell r="X43">
            <v>345</v>
          </cell>
          <cell r="Y43">
            <v>350</v>
          </cell>
          <cell r="Z43">
            <v>355</v>
          </cell>
          <cell r="AA43">
            <v>360</v>
          </cell>
          <cell r="AB43">
            <v>365</v>
          </cell>
          <cell r="AC43">
            <v>370</v>
          </cell>
          <cell r="AD43">
            <v>375</v>
          </cell>
          <cell r="AE43">
            <v>380</v>
          </cell>
          <cell r="AF43">
            <v>385</v>
          </cell>
          <cell r="AG43">
            <v>390</v>
          </cell>
          <cell r="AH43">
            <v>395</v>
          </cell>
        </row>
        <row r="44">
          <cell r="D44" t="str">
            <v>SWEP Co TX/Urban</v>
          </cell>
          <cell r="E44">
            <v>250</v>
          </cell>
          <cell r="F44">
            <v>255</v>
          </cell>
          <cell r="G44">
            <v>260</v>
          </cell>
          <cell r="H44">
            <v>265</v>
          </cell>
          <cell r="I44">
            <v>270</v>
          </cell>
          <cell r="J44">
            <v>275.00000000000006</v>
          </cell>
          <cell r="K44">
            <v>280.00000000000006</v>
          </cell>
          <cell r="L44">
            <v>285.00000000000006</v>
          </cell>
          <cell r="M44">
            <v>289.99999999999994</v>
          </cell>
          <cell r="N44">
            <v>295</v>
          </cell>
          <cell r="O44">
            <v>300</v>
          </cell>
          <cell r="P44">
            <v>305</v>
          </cell>
          <cell r="Q44">
            <v>310</v>
          </cell>
          <cell r="R44">
            <v>315</v>
          </cell>
          <cell r="S44">
            <v>320</v>
          </cell>
          <cell r="T44">
            <v>325</v>
          </cell>
          <cell r="U44">
            <v>330</v>
          </cell>
          <cell r="V44">
            <v>335</v>
          </cell>
          <cell r="W44">
            <v>340</v>
          </cell>
          <cell r="X44">
            <v>345</v>
          </cell>
          <cell r="Y44">
            <v>350</v>
          </cell>
          <cell r="Z44">
            <v>355</v>
          </cell>
          <cell r="AA44">
            <v>360</v>
          </cell>
          <cell r="AB44">
            <v>365</v>
          </cell>
          <cell r="AC44">
            <v>370</v>
          </cell>
          <cell r="AD44">
            <v>375</v>
          </cell>
          <cell r="AE44">
            <v>380</v>
          </cell>
          <cell r="AF44">
            <v>385</v>
          </cell>
          <cell r="AG44">
            <v>390</v>
          </cell>
          <cell r="AH44">
            <v>395</v>
          </cell>
        </row>
        <row r="45">
          <cell r="D45" t="str">
            <v>SWEP Co TX/Large Rural</v>
          </cell>
          <cell r="E45">
            <v>250</v>
          </cell>
          <cell r="F45">
            <v>255</v>
          </cell>
          <cell r="G45">
            <v>260</v>
          </cell>
          <cell r="H45">
            <v>265</v>
          </cell>
          <cell r="I45">
            <v>270</v>
          </cell>
          <cell r="J45">
            <v>275.00000000000006</v>
          </cell>
          <cell r="K45">
            <v>280.00000000000006</v>
          </cell>
          <cell r="L45">
            <v>285.00000000000006</v>
          </cell>
          <cell r="M45">
            <v>289.99999999999994</v>
          </cell>
          <cell r="N45">
            <v>295</v>
          </cell>
          <cell r="O45">
            <v>300</v>
          </cell>
          <cell r="P45">
            <v>305</v>
          </cell>
          <cell r="Q45">
            <v>310</v>
          </cell>
          <cell r="R45">
            <v>315</v>
          </cell>
          <cell r="S45">
            <v>320</v>
          </cell>
          <cell r="T45">
            <v>325</v>
          </cell>
          <cell r="U45">
            <v>330</v>
          </cell>
          <cell r="V45">
            <v>335</v>
          </cell>
          <cell r="W45">
            <v>340</v>
          </cell>
          <cell r="X45">
            <v>345</v>
          </cell>
          <cell r="Y45">
            <v>350</v>
          </cell>
          <cell r="Z45">
            <v>355</v>
          </cell>
          <cell r="AA45">
            <v>360</v>
          </cell>
          <cell r="AB45">
            <v>365</v>
          </cell>
          <cell r="AC45">
            <v>370</v>
          </cell>
          <cell r="AD45">
            <v>375</v>
          </cell>
          <cell r="AE45">
            <v>380</v>
          </cell>
          <cell r="AF45">
            <v>385</v>
          </cell>
          <cell r="AG45">
            <v>390</v>
          </cell>
          <cell r="AH45">
            <v>395</v>
          </cell>
        </row>
        <row r="46">
          <cell r="D46" t="str">
            <v>SWEP Co TX/Medium Rural</v>
          </cell>
          <cell r="E46">
            <v>250</v>
          </cell>
          <cell r="F46">
            <v>255</v>
          </cell>
          <cell r="G46">
            <v>260</v>
          </cell>
          <cell r="H46">
            <v>265</v>
          </cell>
          <cell r="I46">
            <v>270</v>
          </cell>
          <cell r="J46">
            <v>275.00000000000006</v>
          </cell>
          <cell r="K46">
            <v>280.00000000000006</v>
          </cell>
          <cell r="L46">
            <v>285.00000000000006</v>
          </cell>
          <cell r="M46">
            <v>289.99999999999994</v>
          </cell>
          <cell r="N46">
            <v>295</v>
          </cell>
          <cell r="O46">
            <v>300</v>
          </cell>
          <cell r="P46">
            <v>305</v>
          </cell>
          <cell r="Q46">
            <v>310</v>
          </cell>
          <cell r="R46">
            <v>315</v>
          </cell>
          <cell r="S46">
            <v>320</v>
          </cell>
          <cell r="T46">
            <v>325</v>
          </cell>
          <cell r="U46">
            <v>330</v>
          </cell>
          <cell r="V46">
            <v>335</v>
          </cell>
          <cell r="W46">
            <v>340</v>
          </cell>
          <cell r="X46">
            <v>345</v>
          </cell>
          <cell r="Y46">
            <v>350</v>
          </cell>
          <cell r="Z46">
            <v>355</v>
          </cell>
          <cell r="AA46">
            <v>360</v>
          </cell>
          <cell r="AB46">
            <v>365</v>
          </cell>
          <cell r="AC46">
            <v>370</v>
          </cell>
          <cell r="AD46">
            <v>375</v>
          </cell>
          <cell r="AE46">
            <v>380</v>
          </cell>
          <cell r="AF46">
            <v>385</v>
          </cell>
          <cell r="AG46">
            <v>390</v>
          </cell>
          <cell r="AH46">
            <v>395</v>
          </cell>
        </row>
        <row r="47">
          <cell r="D47" t="str">
            <v>TCC/Urban</v>
          </cell>
          <cell r="E47">
            <v>250</v>
          </cell>
          <cell r="F47">
            <v>255</v>
          </cell>
          <cell r="G47">
            <v>260</v>
          </cell>
          <cell r="H47">
            <v>265</v>
          </cell>
          <cell r="I47">
            <v>270</v>
          </cell>
          <cell r="J47">
            <v>275.00000000000006</v>
          </cell>
          <cell r="K47">
            <v>280.00000000000006</v>
          </cell>
          <cell r="L47">
            <v>285.00000000000006</v>
          </cell>
          <cell r="M47">
            <v>289.99999999999994</v>
          </cell>
          <cell r="N47">
            <v>295</v>
          </cell>
          <cell r="O47">
            <v>300</v>
          </cell>
          <cell r="P47">
            <v>305</v>
          </cell>
          <cell r="Q47">
            <v>310</v>
          </cell>
          <cell r="R47">
            <v>315</v>
          </cell>
          <cell r="S47">
            <v>320</v>
          </cell>
          <cell r="T47">
            <v>325</v>
          </cell>
          <cell r="U47">
            <v>330</v>
          </cell>
          <cell r="V47">
            <v>335</v>
          </cell>
          <cell r="W47">
            <v>340</v>
          </cell>
          <cell r="X47">
            <v>345</v>
          </cell>
          <cell r="Y47">
            <v>350</v>
          </cell>
          <cell r="Z47">
            <v>355</v>
          </cell>
          <cell r="AA47">
            <v>360</v>
          </cell>
          <cell r="AB47">
            <v>365</v>
          </cell>
          <cell r="AC47">
            <v>370</v>
          </cell>
          <cell r="AD47">
            <v>375</v>
          </cell>
          <cell r="AE47">
            <v>380</v>
          </cell>
          <cell r="AF47">
            <v>385</v>
          </cell>
          <cell r="AG47">
            <v>390</v>
          </cell>
          <cell r="AH47">
            <v>395</v>
          </cell>
        </row>
        <row r="48">
          <cell r="D48" t="str">
            <v>TCC/Large Rural</v>
          </cell>
          <cell r="E48">
            <v>250</v>
          </cell>
          <cell r="F48">
            <v>255</v>
          </cell>
          <cell r="G48">
            <v>260</v>
          </cell>
          <cell r="H48">
            <v>265</v>
          </cell>
          <cell r="I48">
            <v>270</v>
          </cell>
          <cell r="J48">
            <v>275.00000000000006</v>
          </cell>
          <cell r="K48">
            <v>280.00000000000006</v>
          </cell>
          <cell r="L48">
            <v>285.00000000000006</v>
          </cell>
          <cell r="M48">
            <v>289.99999999999994</v>
          </cell>
          <cell r="N48">
            <v>295</v>
          </cell>
          <cell r="O48">
            <v>300</v>
          </cell>
          <cell r="P48">
            <v>305</v>
          </cell>
          <cell r="Q48">
            <v>310</v>
          </cell>
          <cell r="R48">
            <v>315</v>
          </cell>
          <cell r="S48">
            <v>320</v>
          </cell>
          <cell r="T48">
            <v>325</v>
          </cell>
          <cell r="U48">
            <v>330</v>
          </cell>
          <cell r="V48">
            <v>335</v>
          </cell>
          <cell r="W48">
            <v>340</v>
          </cell>
          <cell r="X48">
            <v>345</v>
          </cell>
          <cell r="Y48">
            <v>350</v>
          </cell>
          <cell r="Z48">
            <v>355</v>
          </cell>
          <cell r="AA48">
            <v>360</v>
          </cell>
          <cell r="AB48">
            <v>365</v>
          </cell>
          <cell r="AC48">
            <v>370</v>
          </cell>
          <cell r="AD48">
            <v>375</v>
          </cell>
          <cell r="AE48">
            <v>380</v>
          </cell>
          <cell r="AF48">
            <v>385</v>
          </cell>
          <cell r="AG48">
            <v>390</v>
          </cell>
          <cell r="AH48">
            <v>395</v>
          </cell>
        </row>
        <row r="49">
          <cell r="D49" t="str">
            <v>TCC/Medium Rural</v>
          </cell>
          <cell r="E49">
            <v>250</v>
          </cell>
          <cell r="F49">
            <v>255</v>
          </cell>
          <cell r="G49">
            <v>260</v>
          </cell>
          <cell r="H49">
            <v>265</v>
          </cell>
          <cell r="I49">
            <v>270</v>
          </cell>
          <cell r="J49">
            <v>275.00000000000006</v>
          </cell>
          <cell r="K49">
            <v>280.00000000000006</v>
          </cell>
          <cell r="L49">
            <v>285.00000000000006</v>
          </cell>
          <cell r="M49">
            <v>289.99999999999994</v>
          </cell>
          <cell r="N49">
            <v>295</v>
          </cell>
          <cell r="O49">
            <v>300</v>
          </cell>
          <cell r="P49">
            <v>305</v>
          </cell>
          <cell r="Q49">
            <v>310</v>
          </cell>
          <cell r="R49">
            <v>315</v>
          </cell>
          <cell r="S49">
            <v>320</v>
          </cell>
          <cell r="T49">
            <v>325</v>
          </cell>
          <cell r="U49">
            <v>330</v>
          </cell>
          <cell r="V49">
            <v>335</v>
          </cell>
          <cell r="W49">
            <v>340</v>
          </cell>
          <cell r="X49">
            <v>345</v>
          </cell>
          <cell r="Y49">
            <v>350</v>
          </cell>
          <cell r="Z49">
            <v>355</v>
          </cell>
          <cell r="AA49">
            <v>360</v>
          </cell>
          <cell r="AB49">
            <v>365</v>
          </cell>
          <cell r="AC49">
            <v>370</v>
          </cell>
          <cell r="AD49">
            <v>375</v>
          </cell>
          <cell r="AE49">
            <v>380</v>
          </cell>
          <cell r="AF49">
            <v>385</v>
          </cell>
          <cell r="AG49">
            <v>390</v>
          </cell>
          <cell r="AH49">
            <v>395</v>
          </cell>
        </row>
        <row r="50">
          <cell r="D50" t="str">
            <v>TNC/Urban</v>
          </cell>
          <cell r="E50">
            <v>250</v>
          </cell>
          <cell r="F50">
            <v>255</v>
          </cell>
          <cell r="G50">
            <v>260</v>
          </cell>
          <cell r="H50">
            <v>265</v>
          </cell>
          <cell r="I50">
            <v>270</v>
          </cell>
          <cell r="J50">
            <v>275.00000000000006</v>
          </cell>
          <cell r="K50">
            <v>280.00000000000006</v>
          </cell>
          <cell r="L50">
            <v>285.00000000000006</v>
          </cell>
          <cell r="M50">
            <v>289.99999999999994</v>
          </cell>
          <cell r="N50">
            <v>295</v>
          </cell>
          <cell r="O50">
            <v>300</v>
          </cell>
          <cell r="P50">
            <v>305</v>
          </cell>
          <cell r="Q50">
            <v>310</v>
          </cell>
          <cell r="R50">
            <v>315</v>
          </cell>
          <cell r="S50">
            <v>320</v>
          </cell>
          <cell r="T50">
            <v>325</v>
          </cell>
          <cell r="U50">
            <v>330</v>
          </cell>
          <cell r="V50">
            <v>335</v>
          </cell>
          <cell r="W50">
            <v>340</v>
          </cell>
          <cell r="X50">
            <v>345</v>
          </cell>
          <cell r="Y50">
            <v>350</v>
          </cell>
          <cell r="Z50">
            <v>355</v>
          </cell>
          <cell r="AA50">
            <v>360</v>
          </cell>
          <cell r="AB50">
            <v>365</v>
          </cell>
          <cell r="AC50">
            <v>370</v>
          </cell>
          <cell r="AD50">
            <v>375</v>
          </cell>
          <cell r="AE50">
            <v>380</v>
          </cell>
          <cell r="AF50">
            <v>385</v>
          </cell>
          <cell r="AG50">
            <v>390</v>
          </cell>
          <cell r="AH50">
            <v>395</v>
          </cell>
        </row>
        <row r="51">
          <cell r="D51" t="str">
            <v>TNC/Large Rural</v>
          </cell>
          <cell r="E51">
            <v>250</v>
          </cell>
          <cell r="F51">
            <v>255</v>
          </cell>
          <cell r="G51">
            <v>260</v>
          </cell>
          <cell r="H51">
            <v>265</v>
          </cell>
          <cell r="I51">
            <v>270</v>
          </cell>
          <cell r="J51">
            <v>275.00000000000006</v>
          </cell>
          <cell r="K51">
            <v>280.00000000000006</v>
          </cell>
          <cell r="L51">
            <v>285.00000000000006</v>
          </cell>
          <cell r="M51">
            <v>289.99999999999994</v>
          </cell>
          <cell r="N51">
            <v>295</v>
          </cell>
          <cell r="O51">
            <v>300</v>
          </cell>
          <cell r="P51">
            <v>305</v>
          </cell>
          <cell r="Q51">
            <v>310</v>
          </cell>
          <cell r="R51">
            <v>315</v>
          </cell>
          <cell r="S51">
            <v>320</v>
          </cell>
          <cell r="T51">
            <v>325</v>
          </cell>
          <cell r="U51">
            <v>330</v>
          </cell>
          <cell r="V51">
            <v>335</v>
          </cell>
          <cell r="W51">
            <v>340</v>
          </cell>
          <cell r="X51">
            <v>345</v>
          </cell>
          <cell r="Y51">
            <v>350</v>
          </cell>
          <cell r="Z51">
            <v>355</v>
          </cell>
          <cell r="AA51">
            <v>360</v>
          </cell>
          <cell r="AB51">
            <v>365</v>
          </cell>
          <cell r="AC51">
            <v>370</v>
          </cell>
          <cell r="AD51">
            <v>375</v>
          </cell>
          <cell r="AE51">
            <v>380</v>
          </cell>
          <cell r="AF51">
            <v>385</v>
          </cell>
          <cell r="AG51">
            <v>390</v>
          </cell>
          <cell r="AH51">
            <v>395</v>
          </cell>
        </row>
        <row r="52">
          <cell r="D52" t="str">
            <v>TNC/Medium Rural</v>
          </cell>
          <cell r="E52">
            <v>250</v>
          </cell>
          <cell r="F52">
            <v>255</v>
          </cell>
          <cell r="G52">
            <v>260</v>
          </cell>
          <cell r="H52">
            <v>265</v>
          </cell>
          <cell r="I52">
            <v>270</v>
          </cell>
          <cell r="J52">
            <v>275.00000000000006</v>
          </cell>
          <cell r="K52">
            <v>280.00000000000006</v>
          </cell>
          <cell r="L52">
            <v>285.00000000000006</v>
          </cell>
          <cell r="M52">
            <v>289.99999999999994</v>
          </cell>
          <cell r="N52">
            <v>295</v>
          </cell>
          <cell r="O52">
            <v>300</v>
          </cell>
          <cell r="P52">
            <v>305</v>
          </cell>
          <cell r="Q52">
            <v>310</v>
          </cell>
          <cell r="R52">
            <v>315</v>
          </cell>
          <cell r="S52">
            <v>320</v>
          </cell>
          <cell r="T52">
            <v>325</v>
          </cell>
          <cell r="U52">
            <v>330</v>
          </cell>
          <cell r="V52">
            <v>335</v>
          </cell>
          <cell r="W52">
            <v>340</v>
          </cell>
          <cell r="X52">
            <v>345</v>
          </cell>
          <cell r="Y52">
            <v>350</v>
          </cell>
          <cell r="Z52">
            <v>355</v>
          </cell>
          <cell r="AA52">
            <v>360</v>
          </cell>
          <cell r="AB52">
            <v>365</v>
          </cell>
          <cell r="AC52">
            <v>370</v>
          </cell>
          <cell r="AD52">
            <v>375</v>
          </cell>
          <cell r="AE52">
            <v>380</v>
          </cell>
          <cell r="AF52">
            <v>385</v>
          </cell>
          <cell r="AG52">
            <v>390</v>
          </cell>
          <cell r="AH52">
            <v>395</v>
          </cell>
        </row>
        <row r="53">
          <cell r="E53">
            <v>11250</v>
          </cell>
          <cell r="F53">
            <v>11475</v>
          </cell>
          <cell r="G53">
            <v>11700</v>
          </cell>
          <cell r="H53">
            <v>11925</v>
          </cell>
          <cell r="I53">
            <v>12150</v>
          </cell>
          <cell r="J53">
            <v>12375.000000000002</v>
          </cell>
          <cell r="K53">
            <v>12600.000000000002</v>
          </cell>
          <cell r="L53">
            <v>12825.000000000002</v>
          </cell>
          <cell r="M53">
            <v>13049.999999999998</v>
          </cell>
          <cell r="N53">
            <v>13275</v>
          </cell>
          <cell r="O53">
            <v>13500</v>
          </cell>
          <cell r="P53">
            <v>13725</v>
          </cell>
          <cell r="Q53">
            <v>13950</v>
          </cell>
          <cell r="R53">
            <v>14175</v>
          </cell>
          <cell r="S53">
            <v>14400</v>
          </cell>
          <cell r="T53">
            <v>14625</v>
          </cell>
          <cell r="U53">
            <v>14850</v>
          </cell>
          <cell r="V53">
            <v>15075</v>
          </cell>
          <cell r="W53">
            <v>15300</v>
          </cell>
          <cell r="X53">
            <v>15525</v>
          </cell>
          <cell r="Y53">
            <v>15750</v>
          </cell>
          <cell r="Z53">
            <v>15975</v>
          </cell>
          <cell r="AA53">
            <v>16200</v>
          </cell>
          <cell r="AB53">
            <v>16425</v>
          </cell>
          <cell r="AC53">
            <v>16650</v>
          </cell>
          <cell r="AD53">
            <v>16875</v>
          </cell>
          <cell r="AE53">
            <v>17100</v>
          </cell>
          <cell r="AF53">
            <v>17325</v>
          </cell>
          <cell r="AG53">
            <v>17550</v>
          </cell>
          <cell r="AH53">
            <v>17775</v>
          </cell>
        </row>
      </sheetData>
      <sheetData sheetId="10" refreshError="1"/>
      <sheetData sheetId="11" refreshError="1">
        <row r="6">
          <cell r="D6" t="str">
            <v>LOOKUP</v>
          </cell>
          <cell r="E6">
            <v>1</v>
          </cell>
          <cell r="F6">
            <v>2</v>
          </cell>
          <cell r="G6">
            <v>3</v>
          </cell>
          <cell r="H6">
            <v>4</v>
          </cell>
          <cell r="I6">
            <v>5</v>
          </cell>
          <cell r="J6">
            <v>6</v>
          </cell>
          <cell r="K6">
            <v>7</v>
          </cell>
          <cell r="L6">
            <v>8</v>
          </cell>
          <cell r="M6">
            <v>9</v>
          </cell>
          <cell r="N6">
            <v>10</v>
          </cell>
          <cell r="O6">
            <v>11</v>
          </cell>
          <cell r="P6">
            <v>12</v>
          </cell>
          <cell r="Q6">
            <v>13</v>
          </cell>
          <cell r="R6">
            <v>14</v>
          </cell>
          <cell r="S6">
            <v>15</v>
          </cell>
          <cell r="T6">
            <v>16</v>
          </cell>
          <cell r="U6">
            <v>17</v>
          </cell>
          <cell r="V6">
            <v>18</v>
          </cell>
          <cell r="W6">
            <v>19</v>
          </cell>
          <cell r="X6">
            <v>20</v>
          </cell>
          <cell r="Y6">
            <v>21</v>
          </cell>
          <cell r="Z6">
            <v>22</v>
          </cell>
          <cell r="AA6">
            <v>23</v>
          </cell>
          <cell r="AB6">
            <v>24</v>
          </cell>
          <cell r="AC6">
            <v>25</v>
          </cell>
          <cell r="AD6">
            <v>26</v>
          </cell>
          <cell r="AE6">
            <v>27</v>
          </cell>
          <cell r="AF6">
            <v>28</v>
          </cell>
          <cell r="AG6">
            <v>29</v>
          </cell>
          <cell r="AH6">
            <v>30</v>
          </cell>
        </row>
        <row r="8">
          <cell r="D8" t="str">
            <v>APCo VA/Small</v>
          </cell>
          <cell r="E8">
            <v>100</v>
          </cell>
          <cell r="F8">
            <v>102</v>
          </cell>
          <cell r="G8">
            <v>104</v>
          </cell>
          <cell r="H8">
            <v>106</v>
          </cell>
          <cell r="I8">
            <v>108</v>
          </cell>
          <cell r="J8">
            <v>110.00000000000001</v>
          </cell>
          <cell r="K8">
            <v>112.00000000000001</v>
          </cell>
          <cell r="L8">
            <v>114.00000000000001</v>
          </cell>
          <cell r="M8">
            <v>115.99999999999999</v>
          </cell>
          <cell r="N8">
            <v>118</v>
          </cell>
          <cell r="O8">
            <v>120</v>
          </cell>
          <cell r="P8">
            <v>122</v>
          </cell>
          <cell r="Q8">
            <v>124</v>
          </cell>
          <cell r="R8">
            <v>126</v>
          </cell>
          <cell r="S8">
            <v>128</v>
          </cell>
          <cell r="T8">
            <v>130</v>
          </cell>
          <cell r="U8">
            <v>132</v>
          </cell>
          <cell r="V8">
            <v>134</v>
          </cell>
          <cell r="W8">
            <v>136</v>
          </cell>
          <cell r="X8">
            <v>138</v>
          </cell>
          <cell r="Y8">
            <v>140</v>
          </cell>
          <cell r="Z8">
            <v>142</v>
          </cell>
          <cell r="AA8">
            <v>144</v>
          </cell>
          <cell r="AB8">
            <v>146</v>
          </cell>
          <cell r="AC8">
            <v>148</v>
          </cell>
          <cell r="AD8">
            <v>150</v>
          </cell>
          <cell r="AE8">
            <v>152</v>
          </cell>
          <cell r="AF8">
            <v>154</v>
          </cell>
          <cell r="AG8">
            <v>156</v>
          </cell>
          <cell r="AH8">
            <v>158</v>
          </cell>
        </row>
        <row r="9">
          <cell r="D9" t="str">
            <v>APCo VA/Medium</v>
          </cell>
          <cell r="E9">
            <v>100</v>
          </cell>
          <cell r="F9">
            <v>102</v>
          </cell>
          <cell r="G9">
            <v>104</v>
          </cell>
          <cell r="H9">
            <v>106</v>
          </cell>
          <cell r="I9">
            <v>108</v>
          </cell>
          <cell r="J9">
            <v>110.00000000000001</v>
          </cell>
          <cell r="K9">
            <v>112.00000000000001</v>
          </cell>
          <cell r="L9">
            <v>114.00000000000001</v>
          </cell>
          <cell r="M9">
            <v>115.99999999999999</v>
          </cell>
          <cell r="N9">
            <v>118</v>
          </cell>
          <cell r="O9">
            <v>120</v>
          </cell>
          <cell r="P9">
            <v>122</v>
          </cell>
          <cell r="Q9">
            <v>124</v>
          </cell>
          <cell r="R9">
            <v>126</v>
          </cell>
          <cell r="S9">
            <v>128</v>
          </cell>
          <cell r="T9">
            <v>130</v>
          </cell>
          <cell r="U9">
            <v>132</v>
          </cell>
          <cell r="V9">
            <v>134</v>
          </cell>
          <cell r="W9">
            <v>136</v>
          </cell>
          <cell r="X9">
            <v>138</v>
          </cell>
          <cell r="Y9">
            <v>140</v>
          </cell>
          <cell r="Z9">
            <v>142</v>
          </cell>
          <cell r="AA9">
            <v>144</v>
          </cell>
          <cell r="AB9">
            <v>146</v>
          </cell>
          <cell r="AC9">
            <v>148</v>
          </cell>
          <cell r="AD9">
            <v>150</v>
          </cell>
          <cell r="AE9">
            <v>152</v>
          </cell>
          <cell r="AF9">
            <v>154</v>
          </cell>
          <cell r="AG9">
            <v>156</v>
          </cell>
          <cell r="AH9">
            <v>158</v>
          </cell>
        </row>
        <row r="10">
          <cell r="D10" t="str">
            <v>APCo VA/Large</v>
          </cell>
          <cell r="E10">
            <v>100</v>
          </cell>
          <cell r="F10">
            <v>102</v>
          </cell>
          <cell r="G10">
            <v>104</v>
          </cell>
          <cell r="H10">
            <v>106</v>
          </cell>
          <cell r="I10">
            <v>108</v>
          </cell>
          <cell r="J10">
            <v>110.00000000000001</v>
          </cell>
          <cell r="K10">
            <v>112.00000000000001</v>
          </cell>
          <cell r="L10">
            <v>114.00000000000001</v>
          </cell>
          <cell r="M10">
            <v>115.99999999999999</v>
          </cell>
          <cell r="N10">
            <v>118</v>
          </cell>
          <cell r="O10">
            <v>120</v>
          </cell>
          <cell r="P10">
            <v>122</v>
          </cell>
          <cell r="Q10">
            <v>124</v>
          </cell>
          <cell r="R10">
            <v>126</v>
          </cell>
          <cell r="S10">
            <v>128</v>
          </cell>
          <cell r="T10">
            <v>130</v>
          </cell>
          <cell r="U10">
            <v>132</v>
          </cell>
          <cell r="V10">
            <v>134</v>
          </cell>
          <cell r="W10">
            <v>136</v>
          </cell>
          <cell r="X10">
            <v>138</v>
          </cell>
          <cell r="Y10">
            <v>140</v>
          </cell>
          <cell r="Z10">
            <v>142</v>
          </cell>
          <cell r="AA10">
            <v>144</v>
          </cell>
          <cell r="AB10">
            <v>146</v>
          </cell>
          <cell r="AC10">
            <v>148</v>
          </cell>
          <cell r="AD10">
            <v>150</v>
          </cell>
          <cell r="AE10">
            <v>152</v>
          </cell>
          <cell r="AF10">
            <v>154</v>
          </cell>
          <cell r="AG10">
            <v>156</v>
          </cell>
          <cell r="AH10">
            <v>158</v>
          </cell>
        </row>
        <row r="11">
          <cell r="D11" t="str">
            <v>APCo WV/Small</v>
          </cell>
          <cell r="E11">
            <v>100</v>
          </cell>
          <cell r="F11">
            <v>102</v>
          </cell>
          <cell r="G11">
            <v>104</v>
          </cell>
          <cell r="H11">
            <v>106</v>
          </cell>
          <cell r="I11">
            <v>108</v>
          </cell>
          <cell r="J11">
            <v>110.00000000000001</v>
          </cell>
          <cell r="K11">
            <v>112.00000000000001</v>
          </cell>
          <cell r="L11">
            <v>114.00000000000001</v>
          </cell>
          <cell r="M11">
            <v>115.99999999999999</v>
          </cell>
          <cell r="N11">
            <v>118</v>
          </cell>
          <cell r="O11">
            <v>120</v>
          </cell>
          <cell r="P11">
            <v>122</v>
          </cell>
          <cell r="Q11">
            <v>124</v>
          </cell>
          <cell r="R11">
            <v>126</v>
          </cell>
          <cell r="S11">
            <v>128</v>
          </cell>
          <cell r="T11">
            <v>130</v>
          </cell>
          <cell r="U11">
            <v>132</v>
          </cell>
          <cell r="V11">
            <v>134</v>
          </cell>
          <cell r="W11">
            <v>136</v>
          </cell>
          <cell r="X11">
            <v>138</v>
          </cell>
          <cell r="Y11">
            <v>140</v>
          </cell>
          <cell r="Z11">
            <v>142</v>
          </cell>
          <cell r="AA11">
            <v>144</v>
          </cell>
          <cell r="AB11">
            <v>146</v>
          </cell>
          <cell r="AC11">
            <v>148</v>
          </cell>
          <cell r="AD11">
            <v>150</v>
          </cell>
          <cell r="AE11">
            <v>152</v>
          </cell>
          <cell r="AF11">
            <v>154</v>
          </cell>
          <cell r="AG11">
            <v>156</v>
          </cell>
          <cell r="AH11">
            <v>158</v>
          </cell>
        </row>
        <row r="12">
          <cell r="D12" t="str">
            <v>APCo WV/Medium</v>
          </cell>
          <cell r="E12">
            <v>100</v>
          </cell>
          <cell r="F12">
            <v>102</v>
          </cell>
          <cell r="G12">
            <v>104</v>
          </cell>
          <cell r="H12">
            <v>106</v>
          </cell>
          <cell r="I12">
            <v>108</v>
          </cell>
          <cell r="J12">
            <v>110.00000000000001</v>
          </cell>
          <cell r="K12">
            <v>112.00000000000001</v>
          </cell>
          <cell r="L12">
            <v>114.00000000000001</v>
          </cell>
          <cell r="M12">
            <v>115.99999999999999</v>
          </cell>
          <cell r="N12">
            <v>118</v>
          </cell>
          <cell r="O12">
            <v>120</v>
          </cell>
          <cell r="P12">
            <v>122</v>
          </cell>
          <cell r="Q12">
            <v>124</v>
          </cell>
          <cell r="R12">
            <v>126</v>
          </cell>
          <cell r="S12">
            <v>128</v>
          </cell>
          <cell r="T12">
            <v>130</v>
          </cell>
          <cell r="U12">
            <v>132</v>
          </cell>
          <cell r="V12">
            <v>134</v>
          </cell>
          <cell r="W12">
            <v>136</v>
          </cell>
          <cell r="X12">
            <v>138</v>
          </cell>
          <cell r="Y12">
            <v>140</v>
          </cell>
          <cell r="Z12">
            <v>142</v>
          </cell>
          <cell r="AA12">
            <v>144</v>
          </cell>
          <cell r="AB12">
            <v>146</v>
          </cell>
          <cell r="AC12">
            <v>148</v>
          </cell>
          <cell r="AD12">
            <v>150</v>
          </cell>
          <cell r="AE12">
            <v>152</v>
          </cell>
          <cell r="AF12">
            <v>154</v>
          </cell>
          <cell r="AG12">
            <v>156</v>
          </cell>
          <cell r="AH12">
            <v>158</v>
          </cell>
        </row>
        <row r="13">
          <cell r="D13" t="str">
            <v>APCo WV/Large</v>
          </cell>
          <cell r="E13">
            <v>100</v>
          </cell>
          <cell r="F13">
            <v>102</v>
          </cell>
          <cell r="G13">
            <v>104</v>
          </cell>
          <cell r="H13">
            <v>106</v>
          </cell>
          <cell r="I13">
            <v>108</v>
          </cell>
          <cell r="J13">
            <v>110.00000000000001</v>
          </cell>
          <cell r="K13">
            <v>112.00000000000001</v>
          </cell>
          <cell r="L13">
            <v>114.00000000000001</v>
          </cell>
          <cell r="M13">
            <v>115.99999999999999</v>
          </cell>
          <cell r="N13">
            <v>118</v>
          </cell>
          <cell r="O13">
            <v>120</v>
          </cell>
          <cell r="P13">
            <v>122</v>
          </cell>
          <cell r="Q13">
            <v>124</v>
          </cell>
          <cell r="R13">
            <v>126</v>
          </cell>
          <cell r="S13">
            <v>128</v>
          </cell>
          <cell r="T13">
            <v>130</v>
          </cell>
          <cell r="U13">
            <v>132</v>
          </cell>
          <cell r="V13">
            <v>134</v>
          </cell>
          <cell r="W13">
            <v>136</v>
          </cell>
          <cell r="X13">
            <v>138</v>
          </cell>
          <cell r="Y13">
            <v>140</v>
          </cell>
          <cell r="Z13">
            <v>142</v>
          </cell>
          <cell r="AA13">
            <v>144</v>
          </cell>
          <cell r="AB13">
            <v>146</v>
          </cell>
          <cell r="AC13">
            <v>148</v>
          </cell>
          <cell r="AD13">
            <v>150</v>
          </cell>
          <cell r="AE13">
            <v>152</v>
          </cell>
          <cell r="AF13">
            <v>154</v>
          </cell>
          <cell r="AG13">
            <v>156</v>
          </cell>
          <cell r="AH13">
            <v>158</v>
          </cell>
        </row>
        <row r="14">
          <cell r="D14" t="str">
            <v>WPCo/Small</v>
          </cell>
          <cell r="E14">
            <v>100</v>
          </cell>
          <cell r="F14">
            <v>102</v>
          </cell>
          <cell r="G14">
            <v>104</v>
          </cell>
          <cell r="H14">
            <v>106</v>
          </cell>
          <cell r="I14">
            <v>108</v>
          </cell>
          <cell r="J14">
            <v>110.00000000000001</v>
          </cell>
          <cell r="K14">
            <v>112.00000000000001</v>
          </cell>
          <cell r="L14">
            <v>114.00000000000001</v>
          </cell>
          <cell r="M14">
            <v>115.99999999999999</v>
          </cell>
          <cell r="N14">
            <v>118</v>
          </cell>
          <cell r="O14">
            <v>120</v>
          </cell>
          <cell r="P14">
            <v>122</v>
          </cell>
          <cell r="Q14">
            <v>124</v>
          </cell>
          <cell r="R14">
            <v>126</v>
          </cell>
          <cell r="S14">
            <v>128</v>
          </cell>
          <cell r="T14">
            <v>130</v>
          </cell>
          <cell r="U14">
            <v>132</v>
          </cell>
          <cell r="V14">
            <v>134</v>
          </cell>
          <cell r="W14">
            <v>136</v>
          </cell>
          <cell r="X14">
            <v>138</v>
          </cell>
          <cell r="Y14">
            <v>140</v>
          </cell>
          <cell r="Z14">
            <v>142</v>
          </cell>
          <cell r="AA14">
            <v>144</v>
          </cell>
          <cell r="AB14">
            <v>146</v>
          </cell>
          <cell r="AC14">
            <v>148</v>
          </cell>
          <cell r="AD14">
            <v>150</v>
          </cell>
          <cell r="AE14">
            <v>152</v>
          </cell>
          <cell r="AF14">
            <v>154</v>
          </cell>
          <cell r="AG14">
            <v>156</v>
          </cell>
          <cell r="AH14">
            <v>158</v>
          </cell>
        </row>
        <row r="15">
          <cell r="D15" t="str">
            <v>WPCo/Medium</v>
          </cell>
          <cell r="E15">
            <v>100</v>
          </cell>
          <cell r="F15">
            <v>102</v>
          </cell>
          <cell r="G15">
            <v>104</v>
          </cell>
          <cell r="H15">
            <v>106</v>
          </cell>
          <cell r="I15">
            <v>108</v>
          </cell>
          <cell r="J15">
            <v>110.00000000000001</v>
          </cell>
          <cell r="K15">
            <v>112.00000000000001</v>
          </cell>
          <cell r="L15">
            <v>114.00000000000001</v>
          </cell>
          <cell r="M15">
            <v>115.99999999999999</v>
          </cell>
          <cell r="N15">
            <v>118</v>
          </cell>
          <cell r="O15">
            <v>120</v>
          </cell>
          <cell r="P15">
            <v>122</v>
          </cell>
          <cell r="Q15">
            <v>124</v>
          </cell>
          <cell r="R15">
            <v>126</v>
          </cell>
          <cell r="S15">
            <v>128</v>
          </cell>
          <cell r="T15">
            <v>130</v>
          </cell>
          <cell r="U15">
            <v>132</v>
          </cell>
          <cell r="V15">
            <v>134</v>
          </cell>
          <cell r="W15">
            <v>136</v>
          </cell>
          <cell r="X15">
            <v>138</v>
          </cell>
          <cell r="Y15">
            <v>140</v>
          </cell>
          <cell r="Z15">
            <v>142</v>
          </cell>
          <cell r="AA15">
            <v>144</v>
          </cell>
          <cell r="AB15">
            <v>146</v>
          </cell>
          <cell r="AC15">
            <v>148</v>
          </cell>
          <cell r="AD15">
            <v>150</v>
          </cell>
          <cell r="AE15">
            <v>152</v>
          </cell>
          <cell r="AF15">
            <v>154</v>
          </cell>
          <cell r="AG15">
            <v>156</v>
          </cell>
          <cell r="AH15">
            <v>158</v>
          </cell>
        </row>
        <row r="16">
          <cell r="D16" t="str">
            <v>WPCo/Large</v>
          </cell>
          <cell r="E16">
            <v>100</v>
          </cell>
          <cell r="F16">
            <v>102</v>
          </cell>
          <cell r="G16">
            <v>104</v>
          </cell>
          <cell r="H16">
            <v>106</v>
          </cell>
          <cell r="I16">
            <v>108</v>
          </cell>
          <cell r="J16">
            <v>110.00000000000001</v>
          </cell>
          <cell r="K16">
            <v>112.00000000000001</v>
          </cell>
          <cell r="L16">
            <v>114.00000000000001</v>
          </cell>
          <cell r="M16">
            <v>115.99999999999999</v>
          </cell>
          <cell r="N16">
            <v>118</v>
          </cell>
          <cell r="O16">
            <v>120</v>
          </cell>
          <cell r="P16">
            <v>122</v>
          </cell>
          <cell r="Q16">
            <v>124</v>
          </cell>
          <cell r="R16">
            <v>126</v>
          </cell>
          <cell r="S16">
            <v>128</v>
          </cell>
          <cell r="T16">
            <v>130</v>
          </cell>
          <cell r="U16">
            <v>132</v>
          </cell>
          <cell r="V16">
            <v>134</v>
          </cell>
          <cell r="W16">
            <v>136</v>
          </cell>
          <cell r="X16">
            <v>138</v>
          </cell>
          <cell r="Y16">
            <v>140</v>
          </cell>
          <cell r="Z16">
            <v>142</v>
          </cell>
          <cell r="AA16">
            <v>144</v>
          </cell>
          <cell r="AB16">
            <v>146</v>
          </cell>
          <cell r="AC16">
            <v>148</v>
          </cell>
          <cell r="AD16">
            <v>150</v>
          </cell>
          <cell r="AE16">
            <v>152</v>
          </cell>
          <cell r="AF16">
            <v>154</v>
          </cell>
          <cell r="AG16">
            <v>156</v>
          </cell>
          <cell r="AH16">
            <v>158</v>
          </cell>
        </row>
        <row r="17">
          <cell r="D17" t="str">
            <v>CSP/Small</v>
          </cell>
          <cell r="E17">
            <v>100</v>
          </cell>
          <cell r="F17">
            <v>102</v>
          </cell>
          <cell r="G17">
            <v>104</v>
          </cell>
          <cell r="H17">
            <v>106</v>
          </cell>
          <cell r="I17">
            <v>108</v>
          </cell>
          <cell r="J17">
            <v>110.00000000000001</v>
          </cell>
          <cell r="K17">
            <v>112.00000000000001</v>
          </cell>
          <cell r="L17">
            <v>114.00000000000001</v>
          </cell>
          <cell r="M17">
            <v>115.99999999999999</v>
          </cell>
          <cell r="N17">
            <v>118</v>
          </cell>
          <cell r="O17">
            <v>120</v>
          </cell>
          <cell r="P17">
            <v>122</v>
          </cell>
          <cell r="Q17">
            <v>124</v>
          </cell>
          <cell r="R17">
            <v>126</v>
          </cell>
          <cell r="S17">
            <v>128</v>
          </cell>
          <cell r="T17">
            <v>130</v>
          </cell>
          <cell r="U17">
            <v>132</v>
          </cell>
          <cell r="V17">
            <v>134</v>
          </cell>
          <cell r="W17">
            <v>136</v>
          </cell>
          <cell r="X17">
            <v>138</v>
          </cell>
          <cell r="Y17">
            <v>140</v>
          </cell>
          <cell r="Z17">
            <v>142</v>
          </cell>
          <cell r="AA17">
            <v>144</v>
          </cell>
          <cell r="AB17">
            <v>146</v>
          </cell>
          <cell r="AC17">
            <v>148</v>
          </cell>
          <cell r="AD17">
            <v>150</v>
          </cell>
          <cell r="AE17">
            <v>152</v>
          </cell>
          <cell r="AF17">
            <v>154</v>
          </cell>
          <cell r="AG17">
            <v>156</v>
          </cell>
          <cell r="AH17">
            <v>158</v>
          </cell>
        </row>
        <row r="18">
          <cell r="D18" t="str">
            <v>CSP/Medium</v>
          </cell>
          <cell r="E18">
            <v>100</v>
          </cell>
          <cell r="F18">
            <v>102</v>
          </cell>
          <cell r="G18">
            <v>104</v>
          </cell>
          <cell r="H18">
            <v>106</v>
          </cell>
          <cell r="I18">
            <v>108</v>
          </cell>
          <cell r="J18">
            <v>110.00000000000001</v>
          </cell>
          <cell r="K18">
            <v>112.00000000000001</v>
          </cell>
          <cell r="L18">
            <v>114.00000000000001</v>
          </cell>
          <cell r="M18">
            <v>115.99999999999999</v>
          </cell>
          <cell r="N18">
            <v>118</v>
          </cell>
          <cell r="O18">
            <v>120</v>
          </cell>
          <cell r="P18">
            <v>122</v>
          </cell>
          <cell r="Q18">
            <v>124</v>
          </cell>
          <cell r="R18">
            <v>126</v>
          </cell>
          <cell r="S18">
            <v>128</v>
          </cell>
          <cell r="T18">
            <v>130</v>
          </cell>
          <cell r="U18">
            <v>132</v>
          </cell>
          <cell r="V18">
            <v>134</v>
          </cell>
          <cell r="W18">
            <v>136</v>
          </cell>
          <cell r="X18">
            <v>138</v>
          </cell>
          <cell r="Y18">
            <v>140</v>
          </cell>
          <cell r="Z18">
            <v>142</v>
          </cell>
          <cell r="AA18">
            <v>144</v>
          </cell>
          <cell r="AB18">
            <v>146</v>
          </cell>
          <cell r="AC18">
            <v>148</v>
          </cell>
          <cell r="AD18">
            <v>150</v>
          </cell>
          <cell r="AE18">
            <v>152</v>
          </cell>
          <cell r="AF18">
            <v>154</v>
          </cell>
          <cell r="AG18">
            <v>156</v>
          </cell>
          <cell r="AH18">
            <v>158</v>
          </cell>
        </row>
        <row r="19">
          <cell r="D19" t="str">
            <v>CSP/Large</v>
          </cell>
          <cell r="E19">
            <v>100</v>
          </cell>
          <cell r="F19">
            <v>102</v>
          </cell>
          <cell r="G19">
            <v>104</v>
          </cell>
          <cell r="H19">
            <v>106</v>
          </cell>
          <cell r="I19">
            <v>108</v>
          </cell>
          <cell r="J19">
            <v>110.00000000000001</v>
          </cell>
          <cell r="K19">
            <v>112.00000000000001</v>
          </cell>
          <cell r="L19">
            <v>114.00000000000001</v>
          </cell>
          <cell r="M19">
            <v>115.99999999999999</v>
          </cell>
          <cell r="N19">
            <v>118</v>
          </cell>
          <cell r="O19">
            <v>120</v>
          </cell>
          <cell r="P19">
            <v>122</v>
          </cell>
          <cell r="Q19">
            <v>124</v>
          </cell>
          <cell r="R19">
            <v>126</v>
          </cell>
          <cell r="S19">
            <v>128</v>
          </cell>
          <cell r="T19">
            <v>130</v>
          </cell>
          <cell r="U19">
            <v>132</v>
          </cell>
          <cell r="V19">
            <v>134</v>
          </cell>
          <cell r="W19">
            <v>136</v>
          </cell>
          <cell r="X19">
            <v>138</v>
          </cell>
          <cell r="Y19">
            <v>140</v>
          </cell>
          <cell r="Z19">
            <v>142</v>
          </cell>
          <cell r="AA19">
            <v>144</v>
          </cell>
          <cell r="AB19">
            <v>146</v>
          </cell>
          <cell r="AC19">
            <v>148</v>
          </cell>
          <cell r="AD19">
            <v>150</v>
          </cell>
          <cell r="AE19">
            <v>152</v>
          </cell>
          <cell r="AF19">
            <v>154</v>
          </cell>
          <cell r="AG19">
            <v>156</v>
          </cell>
          <cell r="AH19">
            <v>158</v>
          </cell>
        </row>
        <row r="20">
          <cell r="D20" t="str">
            <v>OPCo/Small</v>
          </cell>
          <cell r="E20">
            <v>100</v>
          </cell>
          <cell r="F20">
            <v>102</v>
          </cell>
          <cell r="G20">
            <v>104</v>
          </cell>
          <cell r="H20">
            <v>106</v>
          </cell>
          <cell r="I20">
            <v>108</v>
          </cell>
          <cell r="J20">
            <v>110.00000000000001</v>
          </cell>
          <cell r="K20">
            <v>112.00000000000001</v>
          </cell>
          <cell r="L20">
            <v>114.00000000000001</v>
          </cell>
          <cell r="M20">
            <v>115.99999999999999</v>
          </cell>
          <cell r="N20">
            <v>118</v>
          </cell>
          <cell r="O20">
            <v>120</v>
          </cell>
          <cell r="P20">
            <v>122</v>
          </cell>
          <cell r="Q20">
            <v>124</v>
          </cell>
          <cell r="R20">
            <v>126</v>
          </cell>
          <cell r="S20">
            <v>128</v>
          </cell>
          <cell r="T20">
            <v>130</v>
          </cell>
          <cell r="U20">
            <v>132</v>
          </cell>
          <cell r="V20">
            <v>134</v>
          </cell>
          <cell r="W20">
            <v>136</v>
          </cell>
          <cell r="X20">
            <v>138</v>
          </cell>
          <cell r="Y20">
            <v>140</v>
          </cell>
          <cell r="Z20">
            <v>142</v>
          </cell>
          <cell r="AA20">
            <v>144</v>
          </cell>
          <cell r="AB20">
            <v>146</v>
          </cell>
          <cell r="AC20">
            <v>148</v>
          </cell>
          <cell r="AD20">
            <v>150</v>
          </cell>
          <cell r="AE20">
            <v>152</v>
          </cell>
          <cell r="AF20">
            <v>154</v>
          </cell>
          <cell r="AG20">
            <v>156</v>
          </cell>
          <cell r="AH20">
            <v>158</v>
          </cell>
        </row>
        <row r="21">
          <cell r="D21" t="str">
            <v>OPCo/Medium</v>
          </cell>
          <cell r="E21">
            <v>100</v>
          </cell>
          <cell r="F21">
            <v>102</v>
          </cell>
          <cell r="G21">
            <v>104</v>
          </cell>
          <cell r="H21">
            <v>106</v>
          </cell>
          <cell r="I21">
            <v>108</v>
          </cell>
          <cell r="J21">
            <v>110.00000000000001</v>
          </cell>
          <cell r="K21">
            <v>112.00000000000001</v>
          </cell>
          <cell r="L21">
            <v>114.00000000000001</v>
          </cell>
          <cell r="M21">
            <v>115.99999999999999</v>
          </cell>
          <cell r="N21">
            <v>118</v>
          </cell>
          <cell r="O21">
            <v>120</v>
          </cell>
          <cell r="P21">
            <v>122</v>
          </cell>
          <cell r="Q21">
            <v>124</v>
          </cell>
          <cell r="R21">
            <v>126</v>
          </cell>
          <cell r="S21">
            <v>128</v>
          </cell>
          <cell r="T21">
            <v>130</v>
          </cell>
          <cell r="U21">
            <v>132</v>
          </cell>
          <cell r="V21">
            <v>134</v>
          </cell>
          <cell r="W21">
            <v>136</v>
          </cell>
          <cell r="X21">
            <v>138</v>
          </cell>
          <cell r="Y21">
            <v>140</v>
          </cell>
          <cell r="Z21">
            <v>142</v>
          </cell>
          <cell r="AA21">
            <v>144</v>
          </cell>
          <cell r="AB21">
            <v>146</v>
          </cell>
          <cell r="AC21">
            <v>148</v>
          </cell>
          <cell r="AD21">
            <v>150</v>
          </cell>
          <cell r="AE21">
            <v>152</v>
          </cell>
          <cell r="AF21">
            <v>154</v>
          </cell>
          <cell r="AG21">
            <v>156</v>
          </cell>
          <cell r="AH21">
            <v>158</v>
          </cell>
        </row>
        <row r="22">
          <cell r="D22" t="str">
            <v>OPCo/Large</v>
          </cell>
          <cell r="E22">
            <v>100</v>
          </cell>
          <cell r="F22">
            <v>102</v>
          </cell>
          <cell r="G22">
            <v>104</v>
          </cell>
          <cell r="H22">
            <v>106</v>
          </cell>
          <cell r="I22">
            <v>108</v>
          </cell>
          <cell r="J22">
            <v>110.00000000000001</v>
          </cell>
          <cell r="K22">
            <v>112.00000000000001</v>
          </cell>
          <cell r="L22">
            <v>114.00000000000001</v>
          </cell>
          <cell r="M22">
            <v>115.99999999999999</v>
          </cell>
          <cell r="N22">
            <v>118</v>
          </cell>
          <cell r="O22">
            <v>120</v>
          </cell>
          <cell r="P22">
            <v>122</v>
          </cell>
          <cell r="Q22">
            <v>124</v>
          </cell>
          <cell r="R22">
            <v>126</v>
          </cell>
          <cell r="S22">
            <v>128</v>
          </cell>
          <cell r="T22">
            <v>130</v>
          </cell>
          <cell r="U22">
            <v>132</v>
          </cell>
          <cell r="V22">
            <v>134</v>
          </cell>
          <cell r="W22">
            <v>136</v>
          </cell>
          <cell r="X22">
            <v>138</v>
          </cell>
          <cell r="Y22">
            <v>140</v>
          </cell>
          <cell r="Z22">
            <v>142</v>
          </cell>
          <cell r="AA22">
            <v>144</v>
          </cell>
          <cell r="AB22">
            <v>146</v>
          </cell>
          <cell r="AC22">
            <v>148</v>
          </cell>
          <cell r="AD22">
            <v>150</v>
          </cell>
          <cell r="AE22">
            <v>152</v>
          </cell>
          <cell r="AF22">
            <v>154</v>
          </cell>
          <cell r="AG22">
            <v>156</v>
          </cell>
          <cell r="AH22">
            <v>158</v>
          </cell>
        </row>
        <row r="23">
          <cell r="D23" t="str">
            <v>I&amp;M IN/Small</v>
          </cell>
          <cell r="E23">
            <v>100</v>
          </cell>
          <cell r="F23">
            <v>102</v>
          </cell>
          <cell r="G23">
            <v>104</v>
          </cell>
          <cell r="H23">
            <v>106</v>
          </cell>
          <cell r="I23">
            <v>108</v>
          </cell>
          <cell r="J23">
            <v>110.00000000000001</v>
          </cell>
          <cell r="K23">
            <v>112.00000000000001</v>
          </cell>
          <cell r="L23">
            <v>114.00000000000001</v>
          </cell>
          <cell r="M23">
            <v>115.99999999999999</v>
          </cell>
          <cell r="N23">
            <v>118</v>
          </cell>
          <cell r="O23">
            <v>120</v>
          </cell>
          <cell r="P23">
            <v>122</v>
          </cell>
          <cell r="Q23">
            <v>124</v>
          </cell>
          <cell r="R23">
            <v>126</v>
          </cell>
          <cell r="S23">
            <v>128</v>
          </cell>
          <cell r="T23">
            <v>130</v>
          </cell>
          <cell r="U23">
            <v>132</v>
          </cell>
          <cell r="V23">
            <v>134</v>
          </cell>
          <cell r="W23">
            <v>136</v>
          </cell>
          <cell r="X23">
            <v>138</v>
          </cell>
          <cell r="Y23">
            <v>140</v>
          </cell>
          <cell r="Z23">
            <v>142</v>
          </cell>
          <cell r="AA23">
            <v>144</v>
          </cell>
          <cell r="AB23">
            <v>146</v>
          </cell>
          <cell r="AC23">
            <v>148</v>
          </cell>
          <cell r="AD23">
            <v>150</v>
          </cell>
          <cell r="AE23">
            <v>152</v>
          </cell>
          <cell r="AF23">
            <v>154</v>
          </cell>
          <cell r="AG23">
            <v>156</v>
          </cell>
          <cell r="AH23">
            <v>158</v>
          </cell>
        </row>
        <row r="24">
          <cell r="D24" t="str">
            <v>I&amp;M IN/Medium</v>
          </cell>
          <cell r="E24">
            <v>100</v>
          </cell>
          <cell r="F24">
            <v>102</v>
          </cell>
          <cell r="G24">
            <v>104</v>
          </cell>
          <cell r="H24">
            <v>106</v>
          </cell>
          <cell r="I24">
            <v>108</v>
          </cell>
          <cell r="J24">
            <v>110.00000000000001</v>
          </cell>
          <cell r="K24">
            <v>112.00000000000001</v>
          </cell>
          <cell r="L24">
            <v>114.00000000000001</v>
          </cell>
          <cell r="M24">
            <v>115.99999999999999</v>
          </cell>
          <cell r="N24">
            <v>118</v>
          </cell>
          <cell r="O24">
            <v>120</v>
          </cell>
          <cell r="P24">
            <v>122</v>
          </cell>
          <cell r="Q24">
            <v>124</v>
          </cell>
          <cell r="R24">
            <v>126</v>
          </cell>
          <cell r="S24">
            <v>128</v>
          </cell>
          <cell r="T24">
            <v>130</v>
          </cell>
          <cell r="U24">
            <v>132</v>
          </cell>
          <cell r="V24">
            <v>134</v>
          </cell>
          <cell r="W24">
            <v>136</v>
          </cell>
          <cell r="X24">
            <v>138</v>
          </cell>
          <cell r="Y24">
            <v>140</v>
          </cell>
          <cell r="Z24">
            <v>142</v>
          </cell>
          <cell r="AA24">
            <v>144</v>
          </cell>
          <cell r="AB24">
            <v>146</v>
          </cell>
          <cell r="AC24">
            <v>148</v>
          </cell>
          <cell r="AD24">
            <v>150</v>
          </cell>
          <cell r="AE24">
            <v>152</v>
          </cell>
          <cell r="AF24">
            <v>154</v>
          </cell>
          <cell r="AG24">
            <v>156</v>
          </cell>
          <cell r="AH24">
            <v>158</v>
          </cell>
        </row>
        <row r="25">
          <cell r="D25" t="str">
            <v>I&amp;M IN/Large</v>
          </cell>
          <cell r="E25">
            <v>100</v>
          </cell>
          <cell r="F25">
            <v>102</v>
          </cell>
          <cell r="G25">
            <v>104</v>
          </cell>
          <cell r="H25">
            <v>106</v>
          </cell>
          <cell r="I25">
            <v>108</v>
          </cell>
          <cell r="J25">
            <v>110.00000000000001</v>
          </cell>
          <cell r="K25">
            <v>112.00000000000001</v>
          </cell>
          <cell r="L25">
            <v>114.00000000000001</v>
          </cell>
          <cell r="M25">
            <v>115.99999999999999</v>
          </cell>
          <cell r="N25">
            <v>118</v>
          </cell>
          <cell r="O25">
            <v>120</v>
          </cell>
          <cell r="P25">
            <v>122</v>
          </cell>
          <cell r="Q25">
            <v>124</v>
          </cell>
          <cell r="R25">
            <v>126</v>
          </cell>
          <cell r="S25">
            <v>128</v>
          </cell>
          <cell r="T25">
            <v>130</v>
          </cell>
          <cell r="U25">
            <v>132</v>
          </cell>
          <cell r="V25">
            <v>134</v>
          </cell>
          <cell r="W25">
            <v>136</v>
          </cell>
          <cell r="X25">
            <v>138</v>
          </cell>
          <cell r="Y25">
            <v>140</v>
          </cell>
          <cell r="Z25">
            <v>142</v>
          </cell>
          <cell r="AA25">
            <v>144</v>
          </cell>
          <cell r="AB25">
            <v>146</v>
          </cell>
          <cell r="AC25">
            <v>148</v>
          </cell>
          <cell r="AD25">
            <v>150</v>
          </cell>
          <cell r="AE25">
            <v>152</v>
          </cell>
          <cell r="AF25">
            <v>154</v>
          </cell>
          <cell r="AG25">
            <v>156</v>
          </cell>
          <cell r="AH25">
            <v>158</v>
          </cell>
        </row>
        <row r="26">
          <cell r="D26" t="str">
            <v>I&amp;M MI/Small</v>
          </cell>
          <cell r="E26">
            <v>100</v>
          </cell>
          <cell r="F26">
            <v>102</v>
          </cell>
          <cell r="G26">
            <v>104</v>
          </cell>
          <cell r="H26">
            <v>106</v>
          </cell>
          <cell r="I26">
            <v>108</v>
          </cell>
          <cell r="J26">
            <v>110.00000000000001</v>
          </cell>
          <cell r="K26">
            <v>112.00000000000001</v>
          </cell>
          <cell r="L26">
            <v>114.00000000000001</v>
          </cell>
          <cell r="M26">
            <v>115.99999999999999</v>
          </cell>
          <cell r="N26">
            <v>118</v>
          </cell>
          <cell r="O26">
            <v>120</v>
          </cell>
          <cell r="P26">
            <v>122</v>
          </cell>
          <cell r="Q26">
            <v>124</v>
          </cell>
          <cell r="R26">
            <v>126</v>
          </cell>
          <cell r="S26">
            <v>128</v>
          </cell>
          <cell r="T26">
            <v>130</v>
          </cell>
          <cell r="U26">
            <v>132</v>
          </cell>
          <cell r="V26">
            <v>134</v>
          </cell>
          <cell r="W26">
            <v>136</v>
          </cell>
          <cell r="X26">
            <v>138</v>
          </cell>
          <cell r="Y26">
            <v>140</v>
          </cell>
          <cell r="Z26">
            <v>142</v>
          </cell>
          <cell r="AA26">
            <v>144</v>
          </cell>
          <cell r="AB26">
            <v>146</v>
          </cell>
          <cell r="AC26">
            <v>148</v>
          </cell>
          <cell r="AD26">
            <v>150</v>
          </cell>
          <cell r="AE26">
            <v>152</v>
          </cell>
          <cell r="AF26">
            <v>154</v>
          </cell>
          <cell r="AG26">
            <v>156</v>
          </cell>
          <cell r="AH26">
            <v>158</v>
          </cell>
        </row>
        <row r="27">
          <cell r="D27" t="str">
            <v>I&amp;M MI/Medium</v>
          </cell>
          <cell r="E27">
            <v>100</v>
          </cell>
          <cell r="F27">
            <v>102</v>
          </cell>
          <cell r="G27">
            <v>104</v>
          </cell>
          <cell r="H27">
            <v>106</v>
          </cell>
          <cell r="I27">
            <v>108</v>
          </cell>
          <cell r="J27">
            <v>110.00000000000001</v>
          </cell>
          <cell r="K27">
            <v>112.00000000000001</v>
          </cell>
          <cell r="L27">
            <v>114.00000000000001</v>
          </cell>
          <cell r="M27">
            <v>115.99999999999999</v>
          </cell>
          <cell r="N27">
            <v>118</v>
          </cell>
          <cell r="O27">
            <v>120</v>
          </cell>
          <cell r="P27">
            <v>122</v>
          </cell>
          <cell r="Q27">
            <v>124</v>
          </cell>
          <cell r="R27">
            <v>126</v>
          </cell>
          <cell r="S27">
            <v>128</v>
          </cell>
          <cell r="T27">
            <v>130</v>
          </cell>
          <cell r="U27">
            <v>132</v>
          </cell>
          <cell r="V27">
            <v>134</v>
          </cell>
          <cell r="W27">
            <v>136</v>
          </cell>
          <cell r="X27">
            <v>138</v>
          </cell>
          <cell r="Y27">
            <v>140</v>
          </cell>
          <cell r="Z27">
            <v>142</v>
          </cell>
          <cell r="AA27">
            <v>144</v>
          </cell>
          <cell r="AB27">
            <v>146</v>
          </cell>
          <cell r="AC27">
            <v>148</v>
          </cell>
          <cell r="AD27">
            <v>150</v>
          </cell>
          <cell r="AE27">
            <v>152</v>
          </cell>
          <cell r="AF27">
            <v>154</v>
          </cell>
          <cell r="AG27">
            <v>156</v>
          </cell>
          <cell r="AH27">
            <v>158</v>
          </cell>
        </row>
        <row r="28">
          <cell r="D28" t="str">
            <v>I&amp;M MI/Large</v>
          </cell>
          <cell r="E28">
            <v>100</v>
          </cell>
          <cell r="F28">
            <v>102</v>
          </cell>
          <cell r="G28">
            <v>104</v>
          </cell>
          <cell r="H28">
            <v>106</v>
          </cell>
          <cell r="I28">
            <v>108</v>
          </cell>
          <cell r="J28">
            <v>110.00000000000001</v>
          </cell>
          <cell r="K28">
            <v>112.00000000000001</v>
          </cell>
          <cell r="L28">
            <v>114.00000000000001</v>
          </cell>
          <cell r="M28">
            <v>115.99999999999999</v>
          </cell>
          <cell r="N28">
            <v>118</v>
          </cell>
          <cell r="O28">
            <v>120</v>
          </cell>
          <cell r="P28">
            <v>122</v>
          </cell>
          <cell r="Q28">
            <v>124</v>
          </cell>
          <cell r="R28">
            <v>126</v>
          </cell>
          <cell r="S28">
            <v>128</v>
          </cell>
          <cell r="T28">
            <v>130</v>
          </cell>
          <cell r="U28">
            <v>132</v>
          </cell>
          <cell r="V28">
            <v>134</v>
          </cell>
          <cell r="W28">
            <v>136</v>
          </cell>
          <cell r="X28">
            <v>138</v>
          </cell>
          <cell r="Y28">
            <v>140</v>
          </cell>
          <cell r="Z28">
            <v>142</v>
          </cell>
          <cell r="AA28">
            <v>144</v>
          </cell>
          <cell r="AB28">
            <v>146</v>
          </cell>
          <cell r="AC28">
            <v>148</v>
          </cell>
          <cell r="AD28">
            <v>150</v>
          </cell>
          <cell r="AE28">
            <v>152</v>
          </cell>
          <cell r="AF28">
            <v>154</v>
          </cell>
          <cell r="AG28">
            <v>156</v>
          </cell>
          <cell r="AH28">
            <v>158</v>
          </cell>
        </row>
        <row r="29">
          <cell r="D29" t="str">
            <v>KYP Co/Small</v>
          </cell>
          <cell r="E29">
            <v>100</v>
          </cell>
          <cell r="F29">
            <v>102</v>
          </cell>
          <cell r="G29">
            <v>104</v>
          </cell>
          <cell r="H29">
            <v>106</v>
          </cell>
          <cell r="I29">
            <v>108</v>
          </cell>
          <cell r="J29">
            <v>110.00000000000001</v>
          </cell>
          <cell r="K29">
            <v>112.00000000000001</v>
          </cell>
          <cell r="L29">
            <v>114.00000000000001</v>
          </cell>
          <cell r="M29">
            <v>115.99999999999999</v>
          </cell>
          <cell r="N29">
            <v>118</v>
          </cell>
          <cell r="O29">
            <v>120</v>
          </cell>
          <cell r="P29">
            <v>122</v>
          </cell>
          <cell r="Q29">
            <v>124</v>
          </cell>
          <cell r="R29">
            <v>126</v>
          </cell>
          <cell r="S29">
            <v>128</v>
          </cell>
          <cell r="T29">
            <v>130</v>
          </cell>
          <cell r="U29">
            <v>132</v>
          </cell>
          <cell r="V29">
            <v>134</v>
          </cell>
          <cell r="W29">
            <v>136</v>
          </cell>
          <cell r="X29">
            <v>138</v>
          </cell>
          <cell r="Y29">
            <v>140</v>
          </cell>
          <cell r="Z29">
            <v>142</v>
          </cell>
          <cell r="AA29">
            <v>144</v>
          </cell>
          <cell r="AB29">
            <v>146</v>
          </cell>
          <cell r="AC29">
            <v>148</v>
          </cell>
          <cell r="AD29">
            <v>150</v>
          </cell>
          <cell r="AE29">
            <v>152</v>
          </cell>
          <cell r="AF29">
            <v>154</v>
          </cell>
          <cell r="AG29">
            <v>156</v>
          </cell>
          <cell r="AH29">
            <v>158</v>
          </cell>
        </row>
        <row r="30">
          <cell r="D30" t="str">
            <v>KYP Co/Medium</v>
          </cell>
          <cell r="E30">
            <v>100</v>
          </cell>
          <cell r="F30">
            <v>102</v>
          </cell>
          <cell r="G30">
            <v>104</v>
          </cell>
          <cell r="H30">
            <v>106</v>
          </cell>
          <cell r="I30">
            <v>108</v>
          </cell>
          <cell r="J30">
            <v>110.00000000000001</v>
          </cell>
          <cell r="K30">
            <v>112.00000000000001</v>
          </cell>
          <cell r="L30">
            <v>114.00000000000001</v>
          </cell>
          <cell r="M30">
            <v>115.99999999999999</v>
          </cell>
          <cell r="N30">
            <v>118</v>
          </cell>
          <cell r="O30">
            <v>120</v>
          </cell>
          <cell r="P30">
            <v>122</v>
          </cell>
          <cell r="Q30">
            <v>124</v>
          </cell>
          <cell r="R30">
            <v>126</v>
          </cell>
          <cell r="S30">
            <v>128</v>
          </cell>
          <cell r="T30">
            <v>130</v>
          </cell>
          <cell r="U30">
            <v>132</v>
          </cell>
          <cell r="V30">
            <v>134</v>
          </cell>
          <cell r="W30">
            <v>136</v>
          </cell>
          <cell r="X30">
            <v>138</v>
          </cell>
          <cell r="Y30">
            <v>140</v>
          </cell>
          <cell r="Z30">
            <v>142</v>
          </cell>
          <cell r="AA30">
            <v>144</v>
          </cell>
          <cell r="AB30">
            <v>146</v>
          </cell>
          <cell r="AC30">
            <v>148</v>
          </cell>
          <cell r="AD30">
            <v>150</v>
          </cell>
          <cell r="AE30">
            <v>152</v>
          </cell>
          <cell r="AF30">
            <v>154</v>
          </cell>
          <cell r="AG30">
            <v>156</v>
          </cell>
          <cell r="AH30">
            <v>158</v>
          </cell>
        </row>
        <row r="31">
          <cell r="D31" t="str">
            <v>KYP Co/Large</v>
          </cell>
          <cell r="E31">
            <v>100</v>
          </cell>
          <cell r="F31">
            <v>102</v>
          </cell>
          <cell r="G31">
            <v>104</v>
          </cell>
          <cell r="H31">
            <v>106</v>
          </cell>
          <cell r="I31">
            <v>108</v>
          </cell>
          <cell r="J31">
            <v>110.00000000000001</v>
          </cell>
          <cell r="K31">
            <v>112.00000000000001</v>
          </cell>
          <cell r="L31">
            <v>114.00000000000001</v>
          </cell>
          <cell r="M31">
            <v>115.99999999999999</v>
          </cell>
          <cell r="N31">
            <v>118</v>
          </cell>
          <cell r="O31">
            <v>120</v>
          </cell>
          <cell r="P31">
            <v>122</v>
          </cell>
          <cell r="Q31">
            <v>124</v>
          </cell>
          <cell r="R31">
            <v>126</v>
          </cell>
          <cell r="S31">
            <v>128</v>
          </cell>
          <cell r="T31">
            <v>130</v>
          </cell>
          <cell r="U31">
            <v>132</v>
          </cell>
          <cell r="V31">
            <v>134</v>
          </cell>
          <cell r="W31">
            <v>136</v>
          </cell>
          <cell r="X31">
            <v>138</v>
          </cell>
          <cell r="Y31">
            <v>140</v>
          </cell>
          <cell r="Z31">
            <v>142</v>
          </cell>
          <cell r="AA31">
            <v>144</v>
          </cell>
          <cell r="AB31">
            <v>146</v>
          </cell>
          <cell r="AC31">
            <v>148</v>
          </cell>
          <cell r="AD31">
            <v>150</v>
          </cell>
          <cell r="AE31">
            <v>152</v>
          </cell>
          <cell r="AF31">
            <v>154</v>
          </cell>
          <cell r="AG31">
            <v>156</v>
          </cell>
          <cell r="AH31">
            <v>158</v>
          </cell>
        </row>
        <row r="32">
          <cell r="D32" t="str">
            <v>KGP Co/Small</v>
          </cell>
          <cell r="E32">
            <v>100</v>
          </cell>
          <cell r="F32">
            <v>102</v>
          </cell>
          <cell r="G32">
            <v>104</v>
          </cell>
          <cell r="H32">
            <v>106</v>
          </cell>
          <cell r="I32">
            <v>108</v>
          </cell>
          <cell r="J32">
            <v>110.00000000000001</v>
          </cell>
          <cell r="K32">
            <v>112.00000000000001</v>
          </cell>
          <cell r="L32">
            <v>114.00000000000001</v>
          </cell>
          <cell r="M32">
            <v>115.99999999999999</v>
          </cell>
          <cell r="N32">
            <v>118</v>
          </cell>
          <cell r="O32">
            <v>120</v>
          </cell>
          <cell r="P32">
            <v>122</v>
          </cell>
          <cell r="Q32">
            <v>124</v>
          </cell>
          <cell r="R32">
            <v>126</v>
          </cell>
          <cell r="S32">
            <v>128</v>
          </cell>
          <cell r="T32">
            <v>130</v>
          </cell>
          <cell r="U32">
            <v>132</v>
          </cell>
          <cell r="V32">
            <v>134</v>
          </cell>
          <cell r="W32">
            <v>136</v>
          </cell>
          <cell r="X32">
            <v>138</v>
          </cell>
          <cell r="Y32">
            <v>140</v>
          </cell>
          <cell r="Z32">
            <v>142</v>
          </cell>
          <cell r="AA32">
            <v>144</v>
          </cell>
          <cell r="AB32">
            <v>146</v>
          </cell>
          <cell r="AC32">
            <v>148</v>
          </cell>
          <cell r="AD32">
            <v>150</v>
          </cell>
          <cell r="AE32">
            <v>152</v>
          </cell>
          <cell r="AF32">
            <v>154</v>
          </cell>
          <cell r="AG32">
            <v>156</v>
          </cell>
          <cell r="AH32">
            <v>158</v>
          </cell>
        </row>
        <row r="33">
          <cell r="D33" t="str">
            <v>KGP Co/Medium</v>
          </cell>
          <cell r="E33">
            <v>100</v>
          </cell>
          <cell r="F33">
            <v>102</v>
          </cell>
          <cell r="G33">
            <v>104</v>
          </cell>
          <cell r="H33">
            <v>106</v>
          </cell>
          <cell r="I33">
            <v>108</v>
          </cell>
          <cell r="J33">
            <v>110.00000000000001</v>
          </cell>
          <cell r="K33">
            <v>112.00000000000001</v>
          </cell>
          <cell r="L33">
            <v>114.00000000000001</v>
          </cell>
          <cell r="M33">
            <v>115.99999999999999</v>
          </cell>
          <cell r="N33">
            <v>118</v>
          </cell>
          <cell r="O33">
            <v>120</v>
          </cell>
          <cell r="P33">
            <v>122</v>
          </cell>
          <cell r="Q33">
            <v>124</v>
          </cell>
          <cell r="R33">
            <v>126</v>
          </cell>
          <cell r="S33">
            <v>128</v>
          </cell>
          <cell r="T33">
            <v>130</v>
          </cell>
          <cell r="U33">
            <v>132</v>
          </cell>
          <cell r="V33">
            <v>134</v>
          </cell>
          <cell r="W33">
            <v>136</v>
          </cell>
          <cell r="X33">
            <v>138</v>
          </cell>
          <cell r="Y33">
            <v>140</v>
          </cell>
          <cell r="Z33">
            <v>142</v>
          </cell>
          <cell r="AA33">
            <v>144</v>
          </cell>
          <cell r="AB33">
            <v>146</v>
          </cell>
          <cell r="AC33">
            <v>148</v>
          </cell>
          <cell r="AD33">
            <v>150</v>
          </cell>
          <cell r="AE33">
            <v>152</v>
          </cell>
          <cell r="AF33">
            <v>154</v>
          </cell>
          <cell r="AG33">
            <v>156</v>
          </cell>
          <cell r="AH33">
            <v>158</v>
          </cell>
        </row>
        <row r="34">
          <cell r="D34" t="str">
            <v>KGP Co/Large</v>
          </cell>
          <cell r="E34">
            <v>100</v>
          </cell>
          <cell r="F34">
            <v>102</v>
          </cell>
          <cell r="G34">
            <v>104</v>
          </cell>
          <cell r="H34">
            <v>106</v>
          </cell>
          <cell r="I34">
            <v>108</v>
          </cell>
          <cell r="J34">
            <v>110.00000000000001</v>
          </cell>
          <cell r="K34">
            <v>112.00000000000001</v>
          </cell>
          <cell r="L34">
            <v>114.00000000000001</v>
          </cell>
          <cell r="M34">
            <v>115.99999999999999</v>
          </cell>
          <cell r="N34">
            <v>118</v>
          </cell>
          <cell r="O34">
            <v>120</v>
          </cell>
          <cell r="P34">
            <v>122</v>
          </cell>
          <cell r="Q34">
            <v>124</v>
          </cell>
          <cell r="R34">
            <v>126</v>
          </cell>
          <cell r="S34">
            <v>128</v>
          </cell>
          <cell r="T34">
            <v>130</v>
          </cell>
          <cell r="U34">
            <v>132</v>
          </cell>
          <cell r="V34">
            <v>134</v>
          </cell>
          <cell r="W34">
            <v>136</v>
          </cell>
          <cell r="X34">
            <v>138</v>
          </cell>
          <cell r="Y34">
            <v>140</v>
          </cell>
          <cell r="Z34">
            <v>142</v>
          </cell>
          <cell r="AA34">
            <v>144</v>
          </cell>
          <cell r="AB34">
            <v>146</v>
          </cell>
          <cell r="AC34">
            <v>148</v>
          </cell>
          <cell r="AD34">
            <v>150</v>
          </cell>
          <cell r="AE34">
            <v>152</v>
          </cell>
          <cell r="AF34">
            <v>154</v>
          </cell>
          <cell r="AG34">
            <v>156</v>
          </cell>
          <cell r="AH34">
            <v>158</v>
          </cell>
        </row>
        <row r="35">
          <cell r="D35" t="str">
            <v>PSO/Small</v>
          </cell>
          <cell r="E35">
            <v>100</v>
          </cell>
          <cell r="F35">
            <v>102</v>
          </cell>
          <cell r="G35">
            <v>104</v>
          </cell>
          <cell r="H35">
            <v>106</v>
          </cell>
          <cell r="I35">
            <v>108</v>
          </cell>
          <cell r="J35">
            <v>110.00000000000001</v>
          </cell>
          <cell r="K35">
            <v>112.00000000000001</v>
          </cell>
          <cell r="L35">
            <v>114.00000000000001</v>
          </cell>
          <cell r="M35">
            <v>115.99999999999999</v>
          </cell>
          <cell r="N35">
            <v>118</v>
          </cell>
          <cell r="O35">
            <v>120</v>
          </cell>
          <cell r="P35">
            <v>122</v>
          </cell>
          <cell r="Q35">
            <v>124</v>
          </cell>
          <cell r="R35">
            <v>126</v>
          </cell>
          <cell r="S35">
            <v>128</v>
          </cell>
          <cell r="T35">
            <v>130</v>
          </cell>
          <cell r="U35">
            <v>132</v>
          </cell>
          <cell r="V35">
            <v>134</v>
          </cell>
          <cell r="W35">
            <v>136</v>
          </cell>
          <cell r="X35">
            <v>138</v>
          </cell>
          <cell r="Y35">
            <v>140</v>
          </cell>
          <cell r="Z35">
            <v>142</v>
          </cell>
          <cell r="AA35">
            <v>144</v>
          </cell>
          <cell r="AB35">
            <v>146</v>
          </cell>
          <cell r="AC35">
            <v>148</v>
          </cell>
          <cell r="AD35">
            <v>150</v>
          </cell>
          <cell r="AE35">
            <v>152</v>
          </cell>
          <cell r="AF35">
            <v>154</v>
          </cell>
          <cell r="AG35">
            <v>156</v>
          </cell>
          <cell r="AH35">
            <v>158</v>
          </cell>
        </row>
        <row r="36">
          <cell r="D36" t="str">
            <v>PSO/Medium</v>
          </cell>
          <cell r="E36">
            <v>100</v>
          </cell>
          <cell r="F36">
            <v>102</v>
          </cell>
          <cell r="G36">
            <v>104</v>
          </cell>
          <cell r="H36">
            <v>106</v>
          </cell>
          <cell r="I36">
            <v>108</v>
          </cell>
          <cell r="J36">
            <v>110.00000000000001</v>
          </cell>
          <cell r="K36">
            <v>112.00000000000001</v>
          </cell>
          <cell r="L36">
            <v>114.00000000000001</v>
          </cell>
          <cell r="M36">
            <v>115.99999999999999</v>
          </cell>
          <cell r="N36">
            <v>118</v>
          </cell>
          <cell r="O36">
            <v>120</v>
          </cell>
          <cell r="P36">
            <v>122</v>
          </cell>
          <cell r="Q36">
            <v>124</v>
          </cell>
          <cell r="R36">
            <v>126</v>
          </cell>
          <cell r="S36">
            <v>128</v>
          </cell>
          <cell r="T36">
            <v>130</v>
          </cell>
          <cell r="U36">
            <v>132</v>
          </cell>
          <cell r="V36">
            <v>134</v>
          </cell>
          <cell r="W36">
            <v>136</v>
          </cell>
          <cell r="X36">
            <v>138</v>
          </cell>
          <cell r="Y36">
            <v>140</v>
          </cell>
          <cell r="Z36">
            <v>142</v>
          </cell>
          <cell r="AA36">
            <v>144</v>
          </cell>
          <cell r="AB36">
            <v>146</v>
          </cell>
          <cell r="AC36">
            <v>148</v>
          </cell>
          <cell r="AD36">
            <v>150</v>
          </cell>
          <cell r="AE36">
            <v>152</v>
          </cell>
          <cell r="AF36">
            <v>154</v>
          </cell>
          <cell r="AG36">
            <v>156</v>
          </cell>
          <cell r="AH36">
            <v>158</v>
          </cell>
        </row>
        <row r="37">
          <cell r="D37" t="str">
            <v>PSO/Large</v>
          </cell>
          <cell r="E37">
            <v>100</v>
          </cell>
          <cell r="F37">
            <v>102</v>
          </cell>
          <cell r="G37">
            <v>104</v>
          </cell>
          <cell r="H37">
            <v>106</v>
          </cell>
          <cell r="I37">
            <v>108</v>
          </cell>
          <cell r="J37">
            <v>110.00000000000001</v>
          </cell>
          <cell r="K37">
            <v>112.00000000000001</v>
          </cell>
          <cell r="L37">
            <v>114.00000000000001</v>
          </cell>
          <cell r="M37">
            <v>115.99999999999999</v>
          </cell>
          <cell r="N37">
            <v>118</v>
          </cell>
          <cell r="O37">
            <v>120</v>
          </cell>
          <cell r="P37">
            <v>122</v>
          </cell>
          <cell r="Q37">
            <v>124</v>
          </cell>
          <cell r="R37">
            <v>126</v>
          </cell>
          <cell r="S37">
            <v>128</v>
          </cell>
          <cell r="T37">
            <v>130</v>
          </cell>
          <cell r="U37">
            <v>132</v>
          </cell>
          <cell r="V37">
            <v>134</v>
          </cell>
          <cell r="W37">
            <v>136</v>
          </cell>
          <cell r="X37">
            <v>138</v>
          </cell>
          <cell r="Y37">
            <v>140</v>
          </cell>
          <cell r="Z37">
            <v>142</v>
          </cell>
          <cell r="AA37">
            <v>144</v>
          </cell>
          <cell r="AB37">
            <v>146</v>
          </cell>
          <cell r="AC37">
            <v>148</v>
          </cell>
          <cell r="AD37">
            <v>150</v>
          </cell>
          <cell r="AE37">
            <v>152</v>
          </cell>
          <cell r="AF37">
            <v>154</v>
          </cell>
          <cell r="AG37">
            <v>156</v>
          </cell>
          <cell r="AH37">
            <v>158</v>
          </cell>
        </row>
        <row r="38">
          <cell r="D38" t="str">
            <v>SWEP Co AR/Small</v>
          </cell>
          <cell r="E38">
            <v>100</v>
          </cell>
          <cell r="F38">
            <v>102</v>
          </cell>
          <cell r="G38">
            <v>104</v>
          </cell>
          <cell r="H38">
            <v>106</v>
          </cell>
          <cell r="I38">
            <v>108</v>
          </cell>
          <cell r="J38">
            <v>110.00000000000001</v>
          </cell>
          <cell r="K38">
            <v>112.00000000000001</v>
          </cell>
          <cell r="L38">
            <v>114.00000000000001</v>
          </cell>
          <cell r="M38">
            <v>115.99999999999999</v>
          </cell>
          <cell r="N38">
            <v>118</v>
          </cell>
          <cell r="O38">
            <v>120</v>
          </cell>
          <cell r="P38">
            <v>122</v>
          </cell>
          <cell r="Q38">
            <v>124</v>
          </cell>
          <cell r="R38">
            <v>126</v>
          </cell>
          <cell r="S38">
            <v>128</v>
          </cell>
          <cell r="T38">
            <v>130</v>
          </cell>
          <cell r="U38">
            <v>132</v>
          </cell>
          <cell r="V38">
            <v>134</v>
          </cell>
          <cell r="W38">
            <v>136</v>
          </cell>
          <cell r="X38">
            <v>138</v>
          </cell>
          <cell r="Y38">
            <v>140</v>
          </cell>
          <cell r="Z38">
            <v>142</v>
          </cell>
          <cell r="AA38">
            <v>144</v>
          </cell>
          <cell r="AB38">
            <v>146</v>
          </cell>
          <cell r="AC38">
            <v>148</v>
          </cell>
          <cell r="AD38">
            <v>150</v>
          </cell>
          <cell r="AE38">
            <v>152</v>
          </cell>
          <cell r="AF38">
            <v>154</v>
          </cell>
          <cell r="AG38">
            <v>156</v>
          </cell>
          <cell r="AH38">
            <v>158</v>
          </cell>
        </row>
        <row r="39">
          <cell r="D39" t="str">
            <v>SWEP Co AR/Medium</v>
          </cell>
          <cell r="E39">
            <v>100</v>
          </cell>
          <cell r="F39">
            <v>102</v>
          </cell>
          <cell r="G39">
            <v>104</v>
          </cell>
          <cell r="H39">
            <v>106</v>
          </cell>
          <cell r="I39">
            <v>108</v>
          </cell>
          <cell r="J39">
            <v>110.00000000000001</v>
          </cell>
          <cell r="K39">
            <v>112.00000000000001</v>
          </cell>
          <cell r="L39">
            <v>114.00000000000001</v>
          </cell>
          <cell r="M39">
            <v>115.99999999999999</v>
          </cell>
          <cell r="N39">
            <v>118</v>
          </cell>
          <cell r="O39">
            <v>120</v>
          </cell>
          <cell r="P39">
            <v>122</v>
          </cell>
          <cell r="Q39">
            <v>124</v>
          </cell>
          <cell r="R39">
            <v>126</v>
          </cell>
          <cell r="S39">
            <v>128</v>
          </cell>
          <cell r="T39">
            <v>130</v>
          </cell>
          <cell r="U39">
            <v>132</v>
          </cell>
          <cell r="V39">
            <v>134</v>
          </cell>
          <cell r="W39">
            <v>136</v>
          </cell>
          <cell r="X39">
            <v>138</v>
          </cell>
          <cell r="Y39">
            <v>140</v>
          </cell>
          <cell r="Z39">
            <v>142</v>
          </cell>
          <cell r="AA39">
            <v>144</v>
          </cell>
          <cell r="AB39">
            <v>146</v>
          </cell>
          <cell r="AC39">
            <v>148</v>
          </cell>
          <cell r="AD39">
            <v>150</v>
          </cell>
          <cell r="AE39">
            <v>152</v>
          </cell>
          <cell r="AF39">
            <v>154</v>
          </cell>
          <cell r="AG39">
            <v>156</v>
          </cell>
          <cell r="AH39">
            <v>158</v>
          </cell>
        </row>
        <row r="40">
          <cell r="D40" t="str">
            <v>SWEP Co AR/Large</v>
          </cell>
          <cell r="E40">
            <v>100</v>
          </cell>
          <cell r="F40">
            <v>102</v>
          </cell>
          <cell r="G40">
            <v>104</v>
          </cell>
          <cell r="H40">
            <v>106</v>
          </cell>
          <cell r="I40">
            <v>108</v>
          </cell>
          <cell r="J40">
            <v>110.00000000000001</v>
          </cell>
          <cell r="K40">
            <v>112.00000000000001</v>
          </cell>
          <cell r="L40">
            <v>114.00000000000001</v>
          </cell>
          <cell r="M40">
            <v>115.99999999999999</v>
          </cell>
          <cell r="N40">
            <v>118</v>
          </cell>
          <cell r="O40">
            <v>120</v>
          </cell>
          <cell r="P40">
            <v>122</v>
          </cell>
          <cell r="Q40">
            <v>124</v>
          </cell>
          <cell r="R40">
            <v>126</v>
          </cell>
          <cell r="S40">
            <v>128</v>
          </cell>
          <cell r="T40">
            <v>130</v>
          </cell>
          <cell r="U40">
            <v>132</v>
          </cell>
          <cell r="V40">
            <v>134</v>
          </cell>
          <cell r="W40">
            <v>136</v>
          </cell>
          <cell r="X40">
            <v>138</v>
          </cell>
          <cell r="Y40">
            <v>140</v>
          </cell>
          <cell r="Z40">
            <v>142</v>
          </cell>
          <cell r="AA40">
            <v>144</v>
          </cell>
          <cell r="AB40">
            <v>146</v>
          </cell>
          <cell r="AC40">
            <v>148</v>
          </cell>
          <cell r="AD40">
            <v>150</v>
          </cell>
          <cell r="AE40">
            <v>152</v>
          </cell>
          <cell r="AF40">
            <v>154</v>
          </cell>
          <cell r="AG40">
            <v>156</v>
          </cell>
          <cell r="AH40">
            <v>158</v>
          </cell>
        </row>
        <row r="41">
          <cell r="D41" t="str">
            <v>SWEP Co LA/Small</v>
          </cell>
          <cell r="E41">
            <v>100</v>
          </cell>
          <cell r="F41">
            <v>102</v>
          </cell>
          <cell r="G41">
            <v>104</v>
          </cell>
          <cell r="H41">
            <v>106</v>
          </cell>
          <cell r="I41">
            <v>108</v>
          </cell>
          <cell r="J41">
            <v>110.00000000000001</v>
          </cell>
          <cell r="K41">
            <v>112.00000000000001</v>
          </cell>
          <cell r="L41">
            <v>114.00000000000001</v>
          </cell>
          <cell r="M41">
            <v>115.99999999999999</v>
          </cell>
          <cell r="N41">
            <v>118</v>
          </cell>
          <cell r="O41">
            <v>120</v>
          </cell>
          <cell r="P41">
            <v>122</v>
          </cell>
          <cell r="Q41">
            <v>124</v>
          </cell>
          <cell r="R41">
            <v>126</v>
          </cell>
          <cell r="S41">
            <v>128</v>
          </cell>
          <cell r="T41">
            <v>130</v>
          </cell>
          <cell r="U41">
            <v>132</v>
          </cell>
          <cell r="V41">
            <v>134</v>
          </cell>
          <cell r="W41">
            <v>136</v>
          </cell>
          <cell r="X41">
            <v>138</v>
          </cell>
          <cell r="Y41">
            <v>140</v>
          </cell>
          <cell r="Z41">
            <v>142</v>
          </cell>
          <cell r="AA41">
            <v>144</v>
          </cell>
          <cell r="AB41">
            <v>146</v>
          </cell>
          <cell r="AC41">
            <v>148</v>
          </cell>
          <cell r="AD41">
            <v>150</v>
          </cell>
          <cell r="AE41">
            <v>152</v>
          </cell>
          <cell r="AF41">
            <v>154</v>
          </cell>
          <cell r="AG41">
            <v>156</v>
          </cell>
          <cell r="AH41">
            <v>158</v>
          </cell>
        </row>
        <row r="42">
          <cell r="D42" t="str">
            <v>SWEP Co LA/Medium</v>
          </cell>
          <cell r="E42">
            <v>100</v>
          </cell>
          <cell r="F42">
            <v>102</v>
          </cell>
          <cell r="G42">
            <v>104</v>
          </cell>
          <cell r="H42">
            <v>106</v>
          </cell>
          <cell r="I42">
            <v>108</v>
          </cell>
          <cell r="J42">
            <v>110.00000000000001</v>
          </cell>
          <cell r="K42">
            <v>112.00000000000001</v>
          </cell>
          <cell r="L42">
            <v>114.00000000000001</v>
          </cell>
          <cell r="M42">
            <v>115.99999999999999</v>
          </cell>
          <cell r="N42">
            <v>118</v>
          </cell>
          <cell r="O42">
            <v>120</v>
          </cell>
          <cell r="P42">
            <v>122</v>
          </cell>
          <cell r="Q42">
            <v>124</v>
          </cell>
          <cell r="R42">
            <v>126</v>
          </cell>
          <cell r="S42">
            <v>128</v>
          </cell>
          <cell r="T42">
            <v>130</v>
          </cell>
          <cell r="U42">
            <v>132</v>
          </cell>
          <cell r="V42">
            <v>134</v>
          </cell>
          <cell r="W42">
            <v>136</v>
          </cell>
          <cell r="X42">
            <v>138</v>
          </cell>
          <cell r="Y42">
            <v>140</v>
          </cell>
          <cell r="Z42">
            <v>142</v>
          </cell>
          <cell r="AA42">
            <v>144</v>
          </cell>
          <cell r="AB42">
            <v>146</v>
          </cell>
          <cell r="AC42">
            <v>148</v>
          </cell>
          <cell r="AD42">
            <v>150</v>
          </cell>
          <cell r="AE42">
            <v>152</v>
          </cell>
          <cell r="AF42">
            <v>154</v>
          </cell>
          <cell r="AG42">
            <v>156</v>
          </cell>
          <cell r="AH42">
            <v>158</v>
          </cell>
        </row>
        <row r="43">
          <cell r="D43" t="str">
            <v>SWEP Co LA/Large</v>
          </cell>
          <cell r="E43">
            <v>100</v>
          </cell>
          <cell r="F43">
            <v>102</v>
          </cell>
          <cell r="G43">
            <v>104</v>
          </cell>
          <cell r="H43">
            <v>106</v>
          </cell>
          <cell r="I43">
            <v>108</v>
          </cell>
          <cell r="J43">
            <v>110.00000000000001</v>
          </cell>
          <cell r="K43">
            <v>112.00000000000001</v>
          </cell>
          <cell r="L43">
            <v>114.00000000000001</v>
          </cell>
          <cell r="M43">
            <v>115.99999999999999</v>
          </cell>
          <cell r="N43">
            <v>118</v>
          </cell>
          <cell r="O43">
            <v>120</v>
          </cell>
          <cell r="P43">
            <v>122</v>
          </cell>
          <cell r="Q43">
            <v>124</v>
          </cell>
          <cell r="R43">
            <v>126</v>
          </cell>
          <cell r="S43">
            <v>128</v>
          </cell>
          <cell r="T43">
            <v>130</v>
          </cell>
          <cell r="U43">
            <v>132</v>
          </cell>
          <cell r="V43">
            <v>134</v>
          </cell>
          <cell r="W43">
            <v>136</v>
          </cell>
          <cell r="X43">
            <v>138</v>
          </cell>
          <cell r="Y43">
            <v>140</v>
          </cell>
          <cell r="Z43">
            <v>142</v>
          </cell>
          <cell r="AA43">
            <v>144</v>
          </cell>
          <cell r="AB43">
            <v>146</v>
          </cell>
          <cell r="AC43">
            <v>148</v>
          </cell>
          <cell r="AD43">
            <v>150</v>
          </cell>
          <cell r="AE43">
            <v>152</v>
          </cell>
          <cell r="AF43">
            <v>154</v>
          </cell>
          <cell r="AG43">
            <v>156</v>
          </cell>
          <cell r="AH43">
            <v>158</v>
          </cell>
        </row>
        <row r="44">
          <cell r="D44" t="str">
            <v>SWEP Co TX/Small</v>
          </cell>
          <cell r="E44">
            <v>100</v>
          </cell>
          <cell r="F44">
            <v>102</v>
          </cell>
          <cell r="G44">
            <v>104</v>
          </cell>
          <cell r="H44">
            <v>106</v>
          </cell>
          <cell r="I44">
            <v>108</v>
          </cell>
          <cell r="J44">
            <v>110.00000000000001</v>
          </cell>
          <cell r="K44">
            <v>112.00000000000001</v>
          </cell>
          <cell r="L44">
            <v>114.00000000000001</v>
          </cell>
          <cell r="M44">
            <v>115.99999999999999</v>
          </cell>
          <cell r="N44">
            <v>118</v>
          </cell>
          <cell r="O44">
            <v>120</v>
          </cell>
          <cell r="P44">
            <v>122</v>
          </cell>
          <cell r="Q44">
            <v>124</v>
          </cell>
          <cell r="R44">
            <v>126</v>
          </cell>
          <cell r="S44">
            <v>128</v>
          </cell>
          <cell r="T44">
            <v>130</v>
          </cell>
          <cell r="U44">
            <v>132</v>
          </cell>
          <cell r="V44">
            <v>134</v>
          </cell>
          <cell r="W44">
            <v>136</v>
          </cell>
          <cell r="X44">
            <v>138</v>
          </cell>
          <cell r="Y44">
            <v>140</v>
          </cell>
          <cell r="Z44">
            <v>142</v>
          </cell>
          <cell r="AA44">
            <v>144</v>
          </cell>
          <cell r="AB44">
            <v>146</v>
          </cell>
          <cell r="AC44">
            <v>148</v>
          </cell>
          <cell r="AD44">
            <v>150</v>
          </cell>
          <cell r="AE44">
            <v>152</v>
          </cell>
          <cell r="AF44">
            <v>154</v>
          </cell>
          <cell r="AG44">
            <v>156</v>
          </cell>
          <cell r="AH44">
            <v>158</v>
          </cell>
        </row>
        <row r="45">
          <cell r="D45" t="str">
            <v>SWEP Co TX/Medium</v>
          </cell>
          <cell r="E45">
            <v>100</v>
          </cell>
          <cell r="F45">
            <v>102</v>
          </cell>
          <cell r="G45">
            <v>104</v>
          </cell>
          <cell r="H45">
            <v>106</v>
          </cell>
          <cell r="I45">
            <v>108</v>
          </cell>
          <cell r="J45">
            <v>110.00000000000001</v>
          </cell>
          <cell r="K45">
            <v>112.00000000000001</v>
          </cell>
          <cell r="L45">
            <v>114.00000000000001</v>
          </cell>
          <cell r="M45">
            <v>115.99999999999999</v>
          </cell>
          <cell r="N45">
            <v>118</v>
          </cell>
          <cell r="O45">
            <v>120</v>
          </cell>
          <cell r="P45">
            <v>122</v>
          </cell>
          <cell r="Q45">
            <v>124</v>
          </cell>
          <cell r="R45">
            <v>126</v>
          </cell>
          <cell r="S45">
            <v>128</v>
          </cell>
          <cell r="T45">
            <v>130</v>
          </cell>
          <cell r="U45">
            <v>132</v>
          </cell>
          <cell r="V45">
            <v>134</v>
          </cell>
          <cell r="W45">
            <v>136</v>
          </cell>
          <cell r="X45">
            <v>138</v>
          </cell>
          <cell r="Y45">
            <v>140</v>
          </cell>
          <cell r="Z45">
            <v>142</v>
          </cell>
          <cell r="AA45">
            <v>144</v>
          </cell>
          <cell r="AB45">
            <v>146</v>
          </cell>
          <cell r="AC45">
            <v>148</v>
          </cell>
          <cell r="AD45">
            <v>150</v>
          </cell>
          <cell r="AE45">
            <v>152</v>
          </cell>
          <cell r="AF45">
            <v>154</v>
          </cell>
          <cell r="AG45">
            <v>156</v>
          </cell>
          <cell r="AH45">
            <v>158</v>
          </cell>
        </row>
        <row r="46">
          <cell r="D46" t="str">
            <v>SWEP Co TX/Large</v>
          </cell>
          <cell r="E46">
            <v>100</v>
          </cell>
          <cell r="F46">
            <v>102</v>
          </cell>
          <cell r="G46">
            <v>104</v>
          </cell>
          <cell r="H46">
            <v>106</v>
          </cell>
          <cell r="I46">
            <v>108</v>
          </cell>
          <cell r="J46">
            <v>110.00000000000001</v>
          </cell>
          <cell r="K46">
            <v>112.00000000000001</v>
          </cell>
          <cell r="L46">
            <v>114.00000000000001</v>
          </cell>
          <cell r="M46">
            <v>115.99999999999999</v>
          </cell>
          <cell r="N46">
            <v>118</v>
          </cell>
          <cell r="O46">
            <v>120</v>
          </cell>
          <cell r="P46">
            <v>122</v>
          </cell>
          <cell r="Q46">
            <v>124</v>
          </cell>
          <cell r="R46">
            <v>126</v>
          </cell>
          <cell r="S46">
            <v>128</v>
          </cell>
          <cell r="T46">
            <v>130</v>
          </cell>
          <cell r="U46">
            <v>132</v>
          </cell>
          <cell r="V46">
            <v>134</v>
          </cell>
          <cell r="W46">
            <v>136</v>
          </cell>
          <cell r="X46">
            <v>138</v>
          </cell>
          <cell r="Y46">
            <v>140</v>
          </cell>
          <cell r="Z46">
            <v>142</v>
          </cell>
          <cell r="AA46">
            <v>144</v>
          </cell>
          <cell r="AB46">
            <v>146</v>
          </cell>
          <cell r="AC46">
            <v>148</v>
          </cell>
          <cell r="AD46">
            <v>150</v>
          </cell>
          <cell r="AE46">
            <v>152</v>
          </cell>
          <cell r="AF46">
            <v>154</v>
          </cell>
          <cell r="AG46">
            <v>156</v>
          </cell>
          <cell r="AH46">
            <v>158</v>
          </cell>
        </row>
        <row r="47">
          <cell r="D47" t="str">
            <v>TCC/Small</v>
          </cell>
          <cell r="E47">
            <v>100</v>
          </cell>
          <cell r="F47">
            <v>102</v>
          </cell>
          <cell r="G47">
            <v>104</v>
          </cell>
          <cell r="H47">
            <v>106</v>
          </cell>
          <cell r="I47">
            <v>108</v>
          </cell>
          <cell r="J47">
            <v>110.00000000000001</v>
          </cell>
          <cell r="K47">
            <v>112.00000000000001</v>
          </cell>
          <cell r="L47">
            <v>114.00000000000001</v>
          </cell>
          <cell r="M47">
            <v>115.99999999999999</v>
          </cell>
          <cell r="N47">
            <v>118</v>
          </cell>
          <cell r="O47">
            <v>120</v>
          </cell>
          <cell r="P47">
            <v>122</v>
          </cell>
          <cell r="Q47">
            <v>124</v>
          </cell>
          <cell r="R47">
            <v>126</v>
          </cell>
          <cell r="S47">
            <v>128</v>
          </cell>
          <cell r="T47">
            <v>130</v>
          </cell>
          <cell r="U47">
            <v>132</v>
          </cell>
          <cell r="V47">
            <v>134</v>
          </cell>
          <cell r="W47">
            <v>136</v>
          </cell>
          <cell r="X47">
            <v>138</v>
          </cell>
          <cell r="Y47">
            <v>140</v>
          </cell>
          <cell r="Z47">
            <v>142</v>
          </cell>
          <cell r="AA47">
            <v>144</v>
          </cell>
          <cell r="AB47">
            <v>146</v>
          </cell>
          <cell r="AC47">
            <v>148</v>
          </cell>
          <cell r="AD47">
            <v>150</v>
          </cell>
          <cell r="AE47">
            <v>152</v>
          </cell>
          <cell r="AF47">
            <v>154</v>
          </cell>
          <cell r="AG47">
            <v>156</v>
          </cell>
          <cell r="AH47">
            <v>158</v>
          </cell>
        </row>
        <row r="48">
          <cell r="D48" t="str">
            <v>TCC/Medium</v>
          </cell>
          <cell r="E48">
            <v>100</v>
          </cell>
          <cell r="F48">
            <v>102</v>
          </cell>
          <cell r="G48">
            <v>104</v>
          </cell>
          <cell r="H48">
            <v>106</v>
          </cell>
          <cell r="I48">
            <v>108</v>
          </cell>
          <cell r="J48">
            <v>110.00000000000001</v>
          </cell>
          <cell r="K48">
            <v>112.00000000000001</v>
          </cell>
          <cell r="L48">
            <v>114.00000000000001</v>
          </cell>
          <cell r="M48">
            <v>115.99999999999999</v>
          </cell>
          <cell r="N48">
            <v>118</v>
          </cell>
          <cell r="O48">
            <v>120</v>
          </cell>
          <cell r="P48">
            <v>122</v>
          </cell>
          <cell r="Q48">
            <v>124</v>
          </cell>
          <cell r="R48">
            <v>126</v>
          </cell>
          <cell r="S48">
            <v>128</v>
          </cell>
          <cell r="T48">
            <v>130</v>
          </cell>
          <cell r="U48">
            <v>132</v>
          </cell>
          <cell r="V48">
            <v>134</v>
          </cell>
          <cell r="W48">
            <v>136</v>
          </cell>
          <cell r="X48">
            <v>138</v>
          </cell>
          <cell r="Y48">
            <v>140</v>
          </cell>
          <cell r="Z48">
            <v>142</v>
          </cell>
          <cell r="AA48">
            <v>144</v>
          </cell>
          <cell r="AB48">
            <v>146</v>
          </cell>
          <cell r="AC48">
            <v>148</v>
          </cell>
          <cell r="AD48">
            <v>150</v>
          </cell>
          <cell r="AE48">
            <v>152</v>
          </cell>
          <cell r="AF48">
            <v>154</v>
          </cell>
          <cell r="AG48">
            <v>156</v>
          </cell>
          <cell r="AH48">
            <v>158</v>
          </cell>
        </row>
        <row r="49">
          <cell r="D49" t="str">
            <v>TCC/Large</v>
          </cell>
          <cell r="E49">
            <v>100</v>
          </cell>
          <cell r="F49">
            <v>102</v>
          </cell>
          <cell r="G49">
            <v>104</v>
          </cell>
          <cell r="H49">
            <v>106</v>
          </cell>
          <cell r="I49">
            <v>108</v>
          </cell>
          <cell r="J49">
            <v>110.00000000000001</v>
          </cell>
          <cell r="K49">
            <v>112.00000000000001</v>
          </cell>
          <cell r="L49">
            <v>114.00000000000001</v>
          </cell>
          <cell r="M49">
            <v>115.99999999999999</v>
          </cell>
          <cell r="N49">
            <v>118</v>
          </cell>
          <cell r="O49">
            <v>120</v>
          </cell>
          <cell r="P49">
            <v>122</v>
          </cell>
          <cell r="Q49">
            <v>124</v>
          </cell>
          <cell r="R49">
            <v>126</v>
          </cell>
          <cell r="S49">
            <v>128</v>
          </cell>
          <cell r="T49">
            <v>130</v>
          </cell>
          <cell r="U49">
            <v>132</v>
          </cell>
          <cell r="V49">
            <v>134</v>
          </cell>
          <cell r="W49">
            <v>136</v>
          </cell>
          <cell r="X49">
            <v>138</v>
          </cell>
          <cell r="Y49">
            <v>140</v>
          </cell>
          <cell r="Z49">
            <v>142</v>
          </cell>
          <cell r="AA49">
            <v>144</v>
          </cell>
          <cell r="AB49">
            <v>146</v>
          </cell>
          <cell r="AC49">
            <v>148</v>
          </cell>
          <cell r="AD49">
            <v>150</v>
          </cell>
          <cell r="AE49">
            <v>152</v>
          </cell>
          <cell r="AF49">
            <v>154</v>
          </cell>
          <cell r="AG49">
            <v>156</v>
          </cell>
          <cell r="AH49">
            <v>158</v>
          </cell>
        </row>
        <row r="50">
          <cell r="D50" t="str">
            <v>TNC/Small</v>
          </cell>
          <cell r="E50">
            <v>100</v>
          </cell>
          <cell r="F50">
            <v>102</v>
          </cell>
          <cell r="G50">
            <v>104</v>
          </cell>
          <cell r="H50">
            <v>106</v>
          </cell>
          <cell r="I50">
            <v>108</v>
          </cell>
          <cell r="J50">
            <v>110.00000000000001</v>
          </cell>
          <cell r="K50">
            <v>112.00000000000001</v>
          </cell>
          <cell r="L50">
            <v>114.00000000000001</v>
          </cell>
          <cell r="M50">
            <v>115.99999999999999</v>
          </cell>
          <cell r="N50">
            <v>118</v>
          </cell>
          <cell r="O50">
            <v>120</v>
          </cell>
          <cell r="P50">
            <v>122</v>
          </cell>
          <cell r="Q50">
            <v>124</v>
          </cell>
          <cell r="R50">
            <v>126</v>
          </cell>
          <cell r="S50">
            <v>128</v>
          </cell>
          <cell r="T50">
            <v>130</v>
          </cell>
          <cell r="U50">
            <v>132</v>
          </cell>
          <cell r="V50">
            <v>134</v>
          </cell>
          <cell r="W50">
            <v>136</v>
          </cell>
          <cell r="X50">
            <v>138</v>
          </cell>
          <cell r="Y50">
            <v>140</v>
          </cell>
          <cell r="Z50">
            <v>142</v>
          </cell>
          <cell r="AA50">
            <v>144</v>
          </cell>
          <cell r="AB50">
            <v>146</v>
          </cell>
          <cell r="AC50">
            <v>148</v>
          </cell>
          <cell r="AD50">
            <v>150</v>
          </cell>
          <cell r="AE50">
            <v>152</v>
          </cell>
          <cell r="AF50">
            <v>154</v>
          </cell>
          <cell r="AG50">
            <v>156</v>
          </cell>
          <cell r="AH50">
            <v>158</v>
          </cell>
        </row>
        <row r="51">
          <cell r="D51" t="str">
            <v>TNC/Medium</v>
          </cell>
          <cell r="E51">
            <v>100</v>
          </cell>
          <cell r="F51">
            <v>102</v>
          </cell>
          <cell r="G51">
            <v>104</v>
          </cell>
          <cell r="H51">
            <v>106</v>
          </cell>
          <cell r="I51">
            <v>108</v>
          </cell>
          <cell r="J51">
            <v>110.00000000000001</v>
          </cell>
          <cell r="K51">
            <v>112.00000000000001</v>
          </cell>
          <cell r="L51">
            <v>114.00000000000001</v>
          </cell>
          <cell r="M51">
            <v>115.99999999999999</v>
          </cell>
          <cell r="N51">
            <v>118</v>
          </cell>
          <cell r="O51">
            <v>120</v>
          </cell>
          <cell r="P51">
            <v>122</v>
          </cell>
          <cell r="Q51">
            <v>124</v>
          </cell>
          <cell r="R51">
            <v>126</v>
          </cell>
          <cell r="S51">
            <v>128</v>
          </cell>
          <cell r="T51">
            <v>130</v>
          </cell>
          <cell r="U51">
            <v>132</v>
          </cell>
          <cell r="V51">
            <v>134</v>
          </cell>
          <cell r="W51">
            <v>136</v>
          </cell>
          <cell r="X51">
            <v>138</v>
          </cell>
          <cell r="Y51">
            <v>140</v>
          </cell>
          <cell r="Z51">
            <v>142</v>
          </cell>
          <cell r="AA51">
            <v>144</v>
          </cell>
          <cell r="AB51">
            <v>146</v>
          </cell>
          <cell r="AC51">
            <v>148</v>
          </cell>
          <cell r="AD51">
            <v>150</v>
          </cell>
          <cell r="AE51">
            <v>152</v>
          </cell>
          <cell r="AF51">
            <v>154</v>
          </cell>
          <cell r="AG51">
            <v>156</v>
          </cell>
          <cell r="AH51">
            <v>158</v>
          </cell>
        </row>
        <row r="52">
          <cell r="D52" t="str">
            <v>TNC/Large</v>
          </cell>
          <cell r="E52">
            <v>100</v>
          </cell>
          <cell r="F52">
            <v>102</v>
          </cell>
          <cell r="G52">
            <v>104</v>
          </cell>
          <cell r="H52">
            <v>106</v>
          </cell>
          <cell r="I52">
            <v>108</v>
          </cell>
          <cell r="J52">
            <v>110.00000000000001</v>
          </cell>
          <cell r="K52">
            <v>112.00000000000001</v>
          </cell>
          <cell r="L52">
            <v>114.00000000000001</v>
          </cell>
          <cell r="M52">
            <v>115.99999999999999</v>
          </cell>
          <cell r="N52">
            <v>118</v>
          </cell>
          <cell r="O52">
            <v>120</v>
          </cell>
          <cell r="P52">
            <v>122</v>
          </cell>
          <cell r="Q52">
            <v>124</v>
          </cell>
          <cell r="R52">
            <v>126</v>
          </cell>
          <cell r="S52">
            <v>128</v>
          </cell>
          <cell r="T52">
            <v>130</v>
          </cell>
          <cell r="U52">
            <v>132</v>
          </cell>
          <cell r="V52">
            <v>134</v>
          </cell>
          <cell r="W52">
            <v>136</v>
          </cell>
          <cell r="X52">
            <v>138</v>
          </cell>
          <cell r="Y52">
            <v>140</v>
          </cell>
          <cell r="Z52">
            <v>142</v>
          </cell>
          <cell r="AA52">
            <v>144</v>
          </cell>
          <cell r="AB52">
            <v>146</v>
          </cell>
          <cell r="AC52">
            <v>148</v>
          </cell>
          <cell r="AD52">
            <v>150</v>
          </cell>
          <cell r="AE52">
            <v>152</v>
          </cell>
          <cell r="AF52">
            <v>154</v>
          </cell>
          <cell r="AG52">
            <v>156</v>
          </cell>
          <cell r="AH52">
            <v>158</v>
          </cell>
        </row>
        <row r="53">
          <cell r="E53">
            <v>4500</v>
          </cell>
          <cell r="F53">
            <v>4590</v>
          </cell>
          <cell r="G53">
            <v>4680</v>
          </cell>
          <cell r="H53">
            <v>4770</v>
          </cell>
          <cell r="I53">
            <v>4860</v>
          </cell>
          <cell r="J53">
            <v>4950.0000000000009</v>
          </cell>
          <cell r="K53">
            <v>5040.0000000000009</v>
          </cell>
          <cell r="L53">
            <v>5130.0000000000009</v>
          </cell>
          <cell r="M53">
            <v>5219.9999999999991</v>
          </cell>
          <cell r="N53">
            <v>5310</v>
          </cell>
          <cell r="O53">
            <v>5400</v>
          </cell>
          <cell r="P53">
            <v>5490</v>
          </cell>
          <cell r="Q53">
            <v>5580</v>
          </cell>
          <cell r="R53">
            <v>5670</v>
          </cell>
          <cell r="S53">
            <v>5760</v>
          </cell>
          <cell r="T53">
            <v>5850</v>
          </cell>
          <cell r="U53">
            <v>5940</v>
          </cell>
          <cell r="V53">
            <v>6030</v>
          </cell>
          <cell r="W53">
            <v>6120</v>
          </cell>
          <cell r="X53">
            <v>6210</v>
          </cell>
          <cell r="Y53">
            <v>6300</v>
          </cell>
          <cell r="Z53">
            <v>6390</v>
          </cell>
          <cell r="AA53">
            <v>6480</v>
          </cell>
          <cell r="AB53">
            <v>6570</v>
          </cell>
          <cell r="AC53">
            <v>6660</v>
          </cell>
          <cell r="AD53">
            <v>6750</v>
          </cell>
          <cell r="AE53">
            <v>6840</v>
          </cell>
          <cell r="AF53">
            <v>6930</v>
          </cell>
          <cell r="AG53">
            <v>7020</v>
          </cell>
          <cell r="AH53">
            <v>7110</v>
          </cell>
        </row>
      </sheetData>
      <sheetData sheetId="12" refreshError="1"/>
      <sheetData sheetId="13" refreshError="1"/>
      <sheetData sheetId="14" refreshError="1">
        <row r="12">
          <cell r="D12" t="str">
            <v>LOOKUP</v>
          </cell>
          <cell r="E12">
            <v>1</v>
          </cell>
          <cell r="F12">
            <v>2</v>
          </cell>
          <cell r="G12">
            <v>3</v>
          </cell>
          <cell r="H12">
            <v>4</v>
          </cell>
          <cell r="I12">
            <v>5</v>
          </cell>
          <cell r="J12">
            <v>6</v>
          </cell>
          <cell r="K12">
            <v>7</v>
          </cell>
          <cell r="L12">
            <v>8</v>
          </cell>
          <cell r="M12">
            <v>9</v>
          </cell>
          <cell r="N12">
            <v>10</v>
          </cell>
          <cell r="O12">
            <v>11</v>
          </cell>
          <cell r="P12">
            <v>12</v>
          </cell>
          <cell r="Q12">
            <v>13</v>
          </cell>
          <cell r="R12">
            <v>14</v>
          </cell>
          <cell r="S12">
            <v>15</v>
          </cell>
          <cell r="T12">
            <v>16</v>
          </cell>
          <cell r="U12">
            <v>17</v>
          </cell>
          <cell r="V12">
            <v>18</v>
          </cell>
          <cell r="W12">
            <v>19</v>
          </cell>
          <cell r="X12">
            <v>20</v>
          </cell>
          <cell r="Y12">
            <v>21</v>
          </cell>
          <cell r="Z12">
            <v>22</v>
          </cell>
          <cell r="AA12">
            <v>23</v>
          </cell>
          <cell r="AB12">
            <v>24</v>
          </cell>
          <cell r="AC12">
            <v>25</v>
          </cell>
          <cell r="AD12">
            <v>26</v>
          </cell>
          <cell r="AE12">
            <v>27</v>
          </cell>
          <cell r="AF12">
            <v>28</v>
          </cell>
          <cell r="AG12">
            <v>29</v>
          </cell>
          <cell r="AH12">
            <v>30</v>
          </cell>
        </row>
        <row r="14">
          <cell r="D14" t="str">
            <v>APCo VA/Fixed Banks with Secondary</v>
          </cell>
          <cell r="E14">
            <v>135</v>
          </cell>
          <cell r="F14">
            <v>137.69999999999999</v>
          </cell>
          <cell r="G14">
            <v>140.4</v>
          </cell>
          <cell r="H14">
            <v>143.1</v>
          </cell>
          <cell r="I14">
            <v>145.80000000000001</v>
          </cell>
          <cell r="J14">
            <v>148.5</v>
          </cell>
          <cell r="K14">
            <v>151.20000000000002</v>
          </cell>
          <cell r="L14">
            <v>153.9</v>
          </cell>
          <cell r="M14">
            <v>156.6</v>
          </cell>
          <cell r="N14">
            <v>159.29999999999998</v>
          </cell>
          <cell r="O14">
            <v>162</v>
          </cell>
          <cell r="P14">
            <v>164.7</v>
          </cell>
          <cell r="Q14">
            <v>167.4</v>
          </cell>
          <cell r="R14">
            <v>170.1</v>
          </cell>
          <cell r="S14">
            <v>172.8</v>
          </cell>
          <cell r="T14">
            <v>175.5</v>
          </cell>
          <cell r="U14">
            <v>178.20000000000002</v>
          </cell>
          <cell r="V14">
            <v>180.9</v>
          </cell>
          <cell r="W14">
            <v>183.6</v>
          </cell>
          <cell r="X14">
            <v>186.29999999999998</v>
          </cell>
          <cell r="Y14">
            <v>189</v>
          </cell>
          <cell r="Z14">
            <v>191.7</v>
          </cell>
          <cell r="AA14">
            <v>194.4</v>
          </cell>
          <cell r="AB14">
            <v>197.1</v>
          </cell>
          <cell r="AC14">
            <v>199.8</v>
          </cell>
          <cell r="AD14">
            <v>202.5</v>
          </cell>
          <cell r="AE14">
            <v>205.2</v>
          </cell>
          <cell r="AF14">
            <v>207.9</v>
          </cell>
          <cell r="AG14">
            <v>210.6</v>
          </cell>
          <cell r="AH14">
            <v>213.3</v>
          </cell>
        </row>
        <row r="15">
          <cell r="D15" t="str">
            <v>APCo VA/Fixed Banks without Secondary</v>
          </cell>
          <cell r="E15">
            <v>280</v>
          </cell>
          <cell r="F15">
            <v>285.60000000000002</v>
          </cell>
          <cell r="G15">
            <v>291.2</v>
          </cell>
          <cell r="H15">
            <v>296.8</v>
          </cell>
          <cell r="I15">
            <v>302.40000000000003</v>
          </cell>
          <cell r="J15">
            <v>308</v>
          </cell>
          <cell r="K15">
            <v>313.60000000000002</v>
          </cell>
          <cell r="L15">
            <v>319.20000000000005</v>
          </cell>
          <cell r="M15">
            <v>324.79999999999995</v>
          </cell>
          <cell r="N15">
            <v>330.4</v>
          </cell>
          <cell r="O15">
            <v>336</v>
          </cell>
          <cell r="P15">
            <v>341.59999999999997</v>
          </cell>
          <cell r="Q15">
            <v>347.2</v>
          </cell>
          <cell r="R15">
            <v>352.8</v>
          </cell>
          <cell r="S15">
            <v>358.40000000000003</v>
          </cell>
          <cell r="T15">
            <v>364</v>
          </cell>
          <cell r="U15">
            <v>369.6</v>
          </cell>
          <cell r="V15">
            <v>375.20000000000005</v>
          </cell>
          <cell r="W15">
            <v>380.79999999999995</v>
          </cell>
          <cell r="X15">
            <v>386.4</v>
          </cell>
          <cell r="Y15">
            <v>392</v>
          </cell>
          <cell r="Z15">
            <v>397.59999999999997</v>
          </cell>
          <cell r="AA15">
            <v>403.2</v>
          </cell>
          <cell r="AB15">
            <v>408.8</v>
          </cell>
          <cell r="AC15">
            <v>414.4</v>
          </cell>
          <cell r="AD15">
            <v>420</v>
          </cell>
          <cell r="AE15">
            <v>425.6</v>
          </cell>
          <cell r="AF15">
            <v>431.2</v>
          </cell>
          <cell r="AG15">
            <v>436.8</v>
          </cell>
          <cell r="AH15">
            <v>442.40000000000003</v>
          </cell>
        </row>
        <row r="16">
          <cell r="D16" t="str">
            <v>APCo VA/Switched Banks</v>
          </cell>
          <cell r="E16">
            <v>558</v>
          </cell>
          <cell r="F16">
            <v>569.16</v>
          </cell>
          <cell r="G16">
            <v>580.32000000000005</v>
          </cell>
          <cell r="H16">
            <v>591.48</v>
          </cell>
          <cell r="I16">
            <v>602.64</v>
          </cell>
          <cell r="J16">
            <v>613.80000000000007</v>
          </cell>
          <cell r="K16">
            <v>624.96</v>
          </cell>
          <cell r="L16">
            <v>636.12000000000012</v>
          </cell>
          <cell r="M16">
            <v>647.28</v>
          </cell>
          <cell r="N16">
            <v>658.43999999999994</v>
          </cell>
          <cell r="O16">
            <v>669.6</v>
          </cell>
          <cell r="P16">
            <v>680.76</v>
          </cell>
          <cell r="Q16">
            <v>691.92</v>
          </cell>
          <cell r="R16">
            <v>703.08</v>
          </cell>
          <cell r="S16">
            <v>714.24</v>
          </cell>
          <cell r="T16">
            <v>725.4</v>
          </cell>
          <cell r="U16">
            <v>736.56000000000006</v>
          </cell>
          <cell r="V16">
            <v>747.72</v>
          </cell>
          <cell r="W16">
            <v>758.87999999999988</v>
          </cell>
          <cell r="X16">
            <v>770.04</v>
          </cell>
          <cell r="Y16">
            <v>781.19999999999993</v>
          </cell>
          <cell r="Z16">
            <v>792.36</v>
          </cell>
          <cell r="AA16">
            <v>803.52</v>
          </cell>
          <cell r="AB16">
            <v>814.68</v>
          </cell>
          <cell r="AC16">
            <v>825.84</v>
          </cell>
          <cell r="AD16">
            <v>837</v>
          </cell>
          <cell r="AE16">
            <v>848.16</v>
          </cell>
          <cell r="AF16">
            <v>859.32</v>
          </cell>
          <cell r="AG16">
            <v>870.48</v>
          </cell>
          <cell r="AH16">
            <v>881.64</v>
          </cell>
        </row>
        <row r="17">
          <cell r="D17" t="str">
            <v>APCo WV/Fixed Banks with Secondary</v>
          </cell>
          <cell r="E17">
            <v>198</v>
          </cell>
          <cell r="F17">
            <v>201.96</v>
          </cell>
          <cell r="G17">
            <v>205.92000000000002</v>
          </cell>
          <cell r="H17">
            <v>209.88000000000002</v>
          </cell>
          <cell r="I17">
            <v>213.84</v>
          </cell>
          <cell r="J17">
            <v>217.8</v>
          </cell>
          <cell r="K17">
            <v>221.76000000000002</v>
          </cell>
          <cell r="L17">
            <v>225.72000000000003</v>
          </cell>
          <cell r="M17">
            <v>229.67999999999998</v>
          </cell>
          <cell r="N17">
            <v>233.64</v>
          </cell>
          <cell r="O17">
            <v>237.6</v>
          </cell>
          <cell r="P17">
            <v>241.56</v>
          </cell>
          <cell r="Q17">
            <v>245.52</v>
          </cell>
          <cell r="R17">
            <v>249.48</v>
          </cell>
          <cell r="S17">
            <v>253.44</v>
          </cell>
          <cell r="T17">
            <v>257.40000000000003</v>
          </cell>
          <cell r="U17">
            <v>261.36</v>
          </cell>
          <cell r="V17">
            <v>265.32</v>
          </cell>
          <cell r="W17">
            <v>269.27999999999997</v>
          </cell>
          <cell r="X17">
            <v>273.23999999999995</v>
          </cell>
          <cell r="Y17">
            <v>277.2</v>
          </cell>
          <cell r="Z17">
            <v>281.15999999999997</v>
          </cell>
          <cell r="AA17">
            <v>285.12</v>
          </cell>
          <cell r="AB17">
            <v>289.08</v>
          </cell>
          <cell r="AC17">
            <v>293.04000000000002</v>
          </cell>
          <cell r="AD17">
            <v>297</v>
          </cell>
          <cell r="AE17">
            <v>300.95999999999998</v>
          </cell>
          <cell r="AF17">
            <v>304.92</v>
          </cell>
          <cell r="AG17">
            <v>308.88</v>
          </cell>
          <cell r="AH17">
            <v>312.84000000000003</v>
          </cell>
        </row>
        <row r="18">
          <cell r="D18" t="str">
            <v>APCo WV/Fixed Banks without Secondary</v>
          </cell>
          <cell r="E18">
            <v>235</v>
          </cell>
          <cell r="F18">
            <v>239.70000000000002</v>
          </cell>
          <cell r="G18">
            <v>244.4</v>
          </cell>
          <cell r="H18">
            <v>249.10000000000002</v>
          </cell>
          <cell r="I18">
            <v>253.8</v>
          </cell>
          <cell r="J18">
            <v>258.5</v>
          </cell>
          <cell r="K18">
            <v>263.20000000000005</v>
          </cell>
          <cell r="L18">
            <v>267.90000000000003</v>
          </cell>
          <cell r="M18">
            <v>272.59999999999997</v>
          </cell>
          <cell r="N18">
            <v>277.3</v>
          </cell>
          <cell r="O18">
            <v>282</v>
          </cell>
          <cell r="P18">
            <v>286.7</v>
          </cell>
          <cell r="Q18">
            <v>291.39999999999998</v>
          </cell>
          <cell r="R18">
            <v>296.10000000000002</v>
          </cell>
          <cell r="S18">
            <v>300.8</v>
          </cell>
          <cell r="T18">
            <v>305.5</v>
          </cell>
          <cell r="U18">
            <v>310.2</v>
          </cell>
          <cell r="V18">
            <v>314.90000000000003</v>
          </cell>
          <cell r="W18">
            <v>319.59999999999997</v>
          </cell>
          <cell r="X18">
            <v>324.29999999999995</v>
          </cell>
          <cell r="Y18">
            <v>329</v>
          </cell>
          <cell r="Z18">
            <v>333.7</v>
          </cell>
          <cell r="AA18">
            <v>338.4</v>
          </cell>
          <cell r="AB18">
            <v>343.09999999999997</v>
          </cell>
          <cell r="AC18">
            <v>347.8</v>
          </cell>
          <cell r="AD18">
            <v>352.5</v>
          </cell>
          <cell r="AE18">
            <v>357.2</v>
          </cell>
          <cell r="AF18">
            <v>361.90000000000003</v>
          </cell>
          <cell r="AG18">
            <v>366.6</v>
          </cell>
          <cell r="AH18">
            <v>371.3</v>
          </cell>
        </row>
        <row r="19">
          <cell r="D19" t="str">
            <v>APCo WV/Switched Banks</v>
          </cell>
          <cell r="E19">
            <v>535</v>
          </cell>
          <cell r="F19">
            <v>545.70000000000005</v>
          </cell>
          <cell r="G19">
            <v>556.4</v>
          </cell>
          <cell r="H19">
            <v>567.1</v>
          </cell>
          <cell r="I19">
            <v>577.80000000000007</v>
          </cell>
          <cell r="J19">
            <v>588.5</v>
          </cell>
          <cell r="K19">
            <v>599.20000000000005</v>
          </cell>
          <cell r="L19">
            <v>609.90000000000009</v>
          </cell>
          <cell r="M19">
            <v>620.59999999999991</v>
          </cell>
          <cell r="N19">
            <v>631.29999999999995</v>
          </cell>
          <cell r="O19">
            <v>642</v>
          </cell>
          <cell r="P19">
            <v>652.69999999999993</v>
          </cell>
          <cell r="Q19">
            <v>663.4</v>
          </cell>
          <cell r="R19">
            <v>674.1</v>
          </cell>
          <cell r="S19">
            <v>684.80000000000007</v>
          </cell>
          <cell r="T19">
            <v>695.5</v>
          </cell>
          <cell r="U19">
            <v>706.2</v>
          </cell>
          <cell r="V19">
            <v>716.90000000000009</v>
          </cell>
          <cell r="W19">
            <v>727.59999999999991</v>
          </cell>
          <cell r="X19">
            <v>738.3</v>
          </cell>
          <cell r="Y19">
            <v>749</v>
          </cell>
          <cell r="Z19">
            <v>759.69999999999993</v>
          </cell>
          <cell r="AA19">
            <v>770.4</v>
          </cell>
          <cell r="AB19">
            <v>781.1</v>
          </cell>
          <cell r="AC19">
            <v>791.8</v>
          </cell>
          <cell r="AD19">
            <v>802.5</v>
          </cell>
          <cell r="AE19">
            <v>813.2</v>
          </cell>
          <cell r="AF19">
            <v>823.9</v>
          </cell>
          <cell r="AG19">
            <v>834.6</v>
          </cell>
          <cell r="AH19">
            <v>845.30000000000007</v>
          </cell>
        </row>
        <row r="20">
          <cell r="D20" t="str">
            <v>WPCo/Fixed Banks with Secondary</v>
          </cell>
          <cell r="E20">
            <v>30</v>
          </cell>
          <cell r="F20">
            <v>30.6</v>
          </cell>
          <cell r="G20">
            <v>31.200000000000003</v>
          </cell>
          <cell r="H20">
            <v>31.8</v>
          </cell>
          <cell r="I20">
            <v>32.400000000000006</v>
          </cell>
          <cell r="J20">
            <v>33</v>
          </cell>
          <cell r="K20">
            <v>33.6</v>
          </cell>
          <cell r="L20">
            <v>34.200000000000003</v>
          </cell>
          <cell r="M20">
            <v>34.799999999999997</v>
          </cell>
          <cell r="N20">
            <v>35.4</v>
          </cell>
          <cell r="O20">
            <v>36</v>
          </cell>
          <cell r="P20">
            <v>36.6</v>
          </cell>
          <cell r="Q20">
            <v>37.200000000000003</v>
          </cell>
          <cell r="R20">
            <v>37.799999999999997</v>
          </cell>
          <cell r="S20">
            <v>38.4</v>
          </cell>
          <cell r="T20">
            <v>39</v>
          </cell>
          <cell r="U20">
            <v>39.6</v>
          </cell>
          <cell r="V20">
            <v>40.200000000000003</v>
          </cell>
          <cell r="W20">
            <v>40.799999999999997</v>
          </cell>
          <cell r="X20">
            <v>41.4</v>
          </cell>
          <cell r="Y20">
            <v>42</v>
          </cell>
          <cell r="Z20">
            <v>42.599999999999994</v>
          </cell>
          <cell r="AA20">
            <v>43.199999999999996</v>
          </cell>
          <cell r="AB20">
            <v>43.8</v>
          </cell>
          <cell r="AC20">
            <v>44.4</v>
          </cell>
          <cell r="AD20">
            <v>45</v>
          </cell>
          <cell r="AE20">
            <v>45.6</v>
          </cell>
          <cell r="AF20">
            <v>46.2</v>
          </cell>
          <cell r="AG20">
            <v>46.800000000000004</v>
          </cell>
          <cell r="AH20">
            <v>47.400000000000006</v>
          </cell>
        </row>
        <row r="21">
          <cell r="D21" t="str">
            <v>WPCo/Fixed Banks without Secondary</v>
          </cell>
          <cell r="E21">
            <v>24</v>
          </cell>
          <cell r="F21">
            <v>24.48</v>
          </cell>
          <cell r="G21">
            <v>24.96</v>
          </cell>
          <cell r="H21">
            <v>25.44</v>
          </cell>
          <cell r="I21">
            <v>25.92</v>
          </cell>
          <cell r="J21">
            <v>26.400000000000002</v>
          </cell>
          <cell r="K21">
            <v>26.880000000000003</v>
          </cell>
          <cell r="L21">
            <v>27.360000000000003</v>
          </cell>
          <cell r="M21">
            <v>27.839999999999996</v>
          </cell>
          <cell r="N21">
            <v>28.32</v>
          </cell>
          <cell r="O21">
            <v>28.799999999999997</v>
          </cell>
          <cell r="P21">
            <v>29.28</v>
          </cell>
          <cell r="Q21">
            <v>29.759999999999998</v>
          </cell>
          <cell r="R21">
            <v>30.240000000000002</v>
          </cell>
          <cell r="S21">
            <v>30.72</v>
          </cell>
          <cell r="T21">
            <v>31.200000000000003</v>
          </cell>
          <cell r="U21">
            <v>31.68</v>
          </cell>
          <cell r="V21">
            <v>32.160000000000004</v>
          </cell>
          <cell r="W21">
            <v>32.64</v>
          </cell>
          <cell r="X21">
            <v>33.119999999999997</v>
          </cell>
          <cell r="Y21">
            <v>33.599999999999994</v>
          </cell>
          <cell r="Z21">
            <v>34.08</v>
          </cell>
          <cell r="AA21">
            <v>34.56</v>
          </cell>
          <cell r="AB21">
            <v>35.04</v>
          </cell>
          <cell r="AC21">
            <v>35.519999999999996</v>
          </cell>
          <cell r="AD21">
            <v>36</v>
          </cell>
          <cell r="AE21">
            <v>36.480000000000004</v>
          </cell>
          <cell r="AF21">
            <v>36.96</v>
          </cell>
          <cell r="AG21">
            <v>37.44</v>
          </cell>
          <cell r="AH21">
            <v>37.92</v>
          </cell>
        </row>
        <row r="22">
          <cell r="D22" t="str">
            <v>WPCo/Switched Banks</v>
          </cell>
          <cell r="E22">
            <v>10</v>
          </cell>
          <cell r="F22">
            <v>10.199999999999999</v>
          </cell>
          <cell r="G22">
            <v>10.4</v>
          </cell>
          <cell r="H22">
            <v>10.600000000000001</v>
          </cell>
          <cell r="I22">
            <v>10.8</v>
          </cell>
          <cell r="J22">
            <v>11</v>
          </cell>
          <cell r="K22">
            <v>11.200000000000001</v>
          </cell>
          <cell r="L22">
            <v>11.400000000000002</v>
          </cell>
          <cell r="M22">
            <v>11.6</v>
          </cell>
          <cell r="N22">
            <v>11.799999999999999</v>
          </cell>
          <cell r="O22">
            <v>12</v>
          </cell>
          <cell r="P22">
            <v>12.2</v>
          </cell>
          <cell r="Q22">
            <v>12.4</v>
          </cell>
          <cell r="R22">
            <v>12.6</v>
          </cell>
          <cell r="S22">
            <v>12.8</v>
          </cell>
          <cell r="T22">
            <v>13</v>
          </cell>
          <cell r="U22">
            <v>13.200000000000001</v>
          </cell>
          <cell r="V22">
            <v>13.4</v>
          </cell>
          <cell r="W22">
            <v>13.599999999999998</v>
          </cell>
          <cell r="X22">
            <v>13.799999999999999</v>
          </cell>
          <cell r="Y22">
            <v>14</v>
          </cell>
          <cell r="Z22">
            <v>14.2</v>
          </cell>
          <cell r="AA22">
            <v>14.399999999999999</v>
          </cell>
          <cell r="AB22">
            <v>14.6</v>
          </cell>
          <cell r="AC22">
            <v>14.8</v>
          </cell>
          <cell r="AD22">
            <v>15</v>
          </cell>
          <cell r="AE22">
            <v>15.2</v>
          </cell>
          <cell r="AF22">
            <v>15.4</v>
          </cell>
          <cell r="AG22">
            <v>15.600000000000001</v>
          </cell>
          <cell r="AH22">
            <v>15.8</v>
          </cell>
        </row>
        <row r="23">
          <cell r="D23" t="str">
            <v>CSP/Fixed Banks with Secondary</v>
          </cell>
          <cell r="E23">
            <v>200</v>
          </cell>
          <cell r="F23">
            <v>204</v>
          </cell>
          <cell r="G23">
            <v>208</v>
          </cell>
          <cell r="H23">
            <v>212</v>
          </cell>
          <cell r="I23">
            <v>216</v>
          </cell>
          <cell r="J23">
            <v>220.00000000000003</v>
          </cell>
          <cell r="K23">
            <v>224.00000000000003</v>
          </cell>
          <cell r="L23">
            <v>228.00000000000003</v>
          </cell>
          <cell r="M23">
            <v>231.99999999999997</v>
          </cell>
          <cell r="N23">
            <v>236</v>
          </cell>
          <cell r="O23">
            <v>240</v>
          </cell>
          <cell r="P23">
            <v>244</v>
          </cell>
          <cell r="Q23">
            <v>248</v>
          </cell>
          <cell r="R23">
            <v>252</v>
          </cell>
          <cell r="S23">
            <v>256</v>
          </cell>
          <cell r="T23">
            <v>260</v>
          </cell>
          <cell r="U23">
            <v>264</v>
          </cell>
          <cell r="V23">
            <v>268</v>
          </cell>
          <cell r="W23">
            <v>272</v>
          </cell>
          <cell r="X23">
            <v>276</v>
          </cell>
          <cell r="Y23">
            <v>280</v>
          </cell>
          <cell r="Z23">
            <v>284</v>
          </cell>
          <cell r="AA23">
            <v>288</v>
          </cell>
          <cell r="AB23">
            <v>292</v>
          </cell>
          <cell r="AC23">
            <v>296</v>
          </cell>
          <cell r="AD23">
            <v>300</v>
          </cell>
          <cell r="AE23">
            <v>304</v>
          </cell>
          <cell r="AF23">
            <v>308</v>
          </cell>
          <cell r="AG23">
            <v>312</v>
          </cell>
          <cell r="AH23">
            <v>316</v>
          </cell>
        </row>
        <row r="24">
          <cell r="D24" t="str">
            <v>CSP/Fixed Banks without Secondary</v>
          </cell>
          <cell r="E24">
            <v>210</v>
          </cell>
          <cell r="F24">
            <v>214.20000000000002</v>
          </cell>
          <cell r="G24">
            <v>218.4</v>
          </cell>
          <cell r="H24">
            <v>222.60000000000002</v>
          </cell>
          <cell r="I24">
            <v>226.8</v>
          </cell>
          <cell r="J24">
            <v>231.00000000000003</v>
          </cell>
          <cell r="K24">
            <v>235.20000000000002</v>
          </cell>
          <cell r="L24">
            <v>239.40000000000003</v>
          </cell>
          <cell r="M24">
            <v>243.6</v>
          </cell>
          <cell r="N24">
            <v>247.79999999999998</v>
          </cell>
          <cell r="O24">
            <v>252</v>
          </cell>
          <cell r="P24">
            <v>256.2</v>
          </cell>
          <cell r="Q24">
            <v>260.39999999999998</v>
          </cell>
          <cell r="R24">
            <v>264.60000000000002</v>
          </cell>
          <cell r="S24">
            <v>268.8</v>
          </cell>
          <cell r="T24">
            <v>273</v>
          </cell>
          <cell r="U24">
            <v>277.2</v>
          </cell>
          <cell r="V24">
            <v>281.40000000000003</v>
          </cell>
          <cell r="W24">
            <v>285.59999999999997</v>
          </cell>
          <cell r="X24">
            <v>289.79999999999995</v>
          </cell>
          <cell r="Y24">
            <v>294</v>
          </cell>
          <cell r="Z24">
            <v>298.2</v>
          </cell>
          <cell r="AA24">
            <v>302.39999999999998</v>
          </cell>
          <cell r="AB24">
            <v>306.59999999999997</v>
          </cell>
          <cell r="AC24">
            <v>310.8</v>
          </cell>
          <cell r="AD24">
            <v>315</v>
          </cell>
          <cell r="AE24">
            <v>319.2</v>
          </cell>
          <cell r="AF24">
            <v>323.40000000000003</v>
          </cell>
          <cell r="AG24">
            <v>327.60000000000002</v>
          </cell>
          <cell r="AH24">
            <v>331.8</v>
          </cell>
        </row>
        <row r="25">
          <cell r="D25" t="str">
            <v>CSP/Switched Banks</v>
          </cell>
          <cell r="E25">
            <v>1312</v>
          </cell>
          <cell r="F25">
            <v>1338.24</v>
          </cell>
          <cell r="G25">
            <v>1364.48</v>
          </cell>
          <cell r="H25">
            <v>1390.72</v>
          </cell>
          <cell r="I25">
            <v>1416.96</v>
          </cell>
          <cell r="J25">
            <v>1443.2</v>
          </cell>
          <cell r="K25">
            <v>1469.44</v>
          </cell>
          <cell r="L25">
            <v>1495.68</v>
          </cell>
          <cell r="M25">
            <v>1521.9199999999998</v>
          </cell>
          <cell r="N25">
            <v>1548.1599999999999</v>
          </cell>
          <cell r="O25">
            <v>1574.3999999999999</v>
          </cell>
          <cell r="P25">
            <v>1600.6399999999999</v>
          </cell>
          <cell r="Q25">
            <v>1626.8799999999999</v>
          </cell>
          <cell r="R25">
            <v>1653.1200000000001</v>
          </cell>
          <cell r="S25">
            <v>1679.3600000000001</v>
          </cell>
          <cell r="T25">
            <v>1705.6000000000001</v>
          </cell>
          <cell r="U25">
            <v>1731.8400000000001</v>
          </cell>
          <cell r="V25">
            <v>1758.0800000000002</v>
          </cell>
          <cell r="W25">
            <v>1784.32</v>
          </cell>
          <cell r="X25">
            <v>1810.56</v>
          </cell>
          <cell r="Y25">
            <v>1836.8</v>
          </cell>
          <cell r="Z25">
            <v>1863.04</v>
          </cell>
          <cell r="AA25">
            <v>1889.28</v>
          </cell>
          <cell r="AB25">
            <v>1915.52</v>
          </cell>
          <cell r="AC25">
            <v>1941.76</v>
          </cell>
          <cell r="AD25">
            <v>1968</v>
          </cell>
          <cell r="AE25">
            <v>1994.24</v>
          </cell>
          <cell r="AF25">
            <v>2020.48</v>
          </cell>
          <cell r="AG25">
            <v>2046.72</v>
          </cell>
          <cell r="AH25">
            <v>2072.96</v>
          </cell>
        </row>
        <row r="26">
          <cell r="D26" t="str">
            <v>OPCo/Fixed Banks with Secondary</v>
          </cell>
          <cell r="E26">
            <v>391</v>
          </cell>
          <cell r="F26">
            <v>398.82</v>
          </cell>
          <cell r="G26">
            <v>406.64</v>
          </cell>
          <cell r="H26">
            <v>414.46000000000004</v>
          </cell>
          <cell r="I26">
            <v>422.28000000000003</v>
          </cell>
          <cell r="J26">
            <v>430.1</v>
          </cell>
          <cell r="K26">
            <v>437.92</v>
          </cell>
          <cell r="L26">
            <v>445.74000000000007</v>
          </cell>
          <cell r="M26">
            <v>453.55999999999995</v>
          </cell>
          <cell r="N26">
            <v>461.38</v>
          </cell>
          <cell r="O26">
            <v>469.2</v>
          </cell>
          <cell r="P26">
            <v>477.02</v>
          </cell>
          <cell r="Q26">
            <v>484.84</v>
          </cell>
          <cell r="R26">
            <v>492.66</v>
          </cell>
          <cell r="S26">
            <v>500.48</v>
          </cell>
          <cell r="T26">
            <v>508.3</v>
          </cell>
          <cell r="U26">
            <v>516.12</v>
          </cell>
          <cell r="V26">
            <v>523.94000000000005</v>
          </cell>
          <cell r="W26">
            <v>531.76</v>
          </cell>
          <cell r="X26">
            <v>539.57999999999993</v>
          </cell>
          <cell r="Y26">
            <v>547.4</v>
          </cell>
          <cell r="Z26">
            <v>555.22</v>
          </cell>
          <cell r="AA26">
            <v>563.04</v>
          </cell>
          <cell r="AB26">
            <v>570.86</v>
          </cell>
          <cell r="AC26">
            <v>578.67999999999995</v>
          </cell>
          <cell r="AD26">
            <v>586.5</v>
          </cell>
          <cell r="AE26">
            <v>594.32000000000005</v>
          </cell>
          <cell r="AF26">
            <v>602.14</v>
          </cell>
          <cell r="AG26">
            <v>609.96</v>
          </cell>
          <cell r="AH26">
            <v>617.78</v>
          </cell>
        </row>
        <row r="27">
          <cell r="D27" t="str">
            <v>OPCo/Fixed Banks without Secondary</v>
          </cell>
          <cell r="E27">
            <v>306</v>
          </cell>
          <cell r="F27">
            <v>312.12</v>
          </cell>
          <cell r="G27">
            <v>318.24</v>
          </cell>
          <cell r="H27">
            <v>324.36</v>
          </cell>
          <cell r="I27">
            <v>330.48</v>
          </cell>
          <cell r="J27">
            <v>336.6</v>
          </cell>
          <cell r="K27">
            <v>342.72</v>
          </cell>
          <cell r="L27">
            <v>348.84000000000003</v>
          </cell>
          <cell r="M27">
            <v>354.96</v>
          </cell>
          <cell r="N27">
            <v>361.08</v>
          </cell>
          <cell r="O27">
            <v>367.2</v>
          </cell>
          <cell r="P27">
            <v>373.32</v>
          </cell>
          <cell r="Q27">
            <v>379.44</v>
          </cell>
          <cell r="R27">
            <v>385.56</v>
          </cell>
          <cell r="S27">
            <v>391.68</v>
          </cell>
          <cell r="T27">
            <v>397.8</v>
          </cell>
          <cell r="U27">
            <v>403.92</v>
          </cell>
          <cell r="V27">
            <v>410.04</v>
          </cell>
          <cell r="W27">
            <v>416.15999999999997</v>
          </cell>
          <cell r="X27">
            <v>422.28</v>
          </cell>
          <cell r="Y27">
            <v>428.4</v>
          </cell>
          <cell r="Z27">
            <v>434.52</v>
          </cell>
          <cell r="AA27">
            <v>440.64</v>
          </cell>
          <cell r="AB27">
            <v>446.76</v>
          </cell>
          <cell r="AC27">
            <v>452.88</v>
          </cell>
          <cell r="AD27">
            <v>459</v>
          </cell>
          <cell r="AE27">
            <v>465.12</v>
          </cell>
          <cell r="AF27">
            <v>471.24</v>
          </cell>
          <cell r="AG27">
            <v>477.36</v>
          </cell>
          <cell r="AH27">
            <v>483.48</v>
          </cell>
        </row>
        <row r="28">
          <cell r="D28" t="str">
            <v>OPCo/Switched Banks</v>
          </cell>
          <cell r="E28">
            <v>1445</v>
          </cell>
          <cell r="F28">
            <v>1473.9</v>
          </cell>
          <cell r="G28">
            <v>1502.8</v>
          </cell>
          <cell r="H28">
            <v>1531.7</v>
          </cell>
          <cell r="I28">
            <v>1560.6000000000001</v>
          </cell>
          <cell r="J28">
            <v>1589.5000000000002</v>
          </cell>
          <cell r="K28">
            <v>1618.4</v>
          </cell>
          <cell r="L28">
            <v>1647.3000000000002</v>
          </cell>
          <cell r="M28">
            <v>1676.1999999999998</v>
          </cell>
          <cell r="N28">
            <v>1705.1</v>
          </cell>
          <cell r="O28">
            <v>1734</v>
          </cell>
          <cell r="P28">
            <v>1762.8999999999999</v>
          </cell>
          <cell r="Q28">
            <v>1791.8</v>
          </cell>
          <cell r="R28">
            <v>1820.7</v>
          </cell>
          <cell r="S28">
            <v>1849.6000000000001</v>
          </cell>
          <cell r="T28">
            <v>1878.5</v>
          </cell>
          <cell r="U28">
            <v>1907.4</v>
          </cell>
          <cell r="V28">
            <v>1936.3000000000002</v>
          </cell>
          <cell r="W28">
            <v>1965.1999999999998</v>
          </cell>
          <cell r="X28">
            <v>1994.1</v>
          </cell>
          <cell r="Y28">
            <v>2022.9999999999998</v>
          </cell>
          <cell r="Z28">
            <v>2051.9</v>
          </cell>
          <cell r="AA28">
            <v>2080.7999999999997</v>
          </cell>
          <cell r="AB28">
            <v>2109.6999999999998</v>
          </cell>
          <cell r="AC28">
            <v>2138.6</v>
          </cell>
          <cell r="AD28">
            <v>2167.5</v>
          </cell>
          <cell r="AE28">
            <v>2196.4</v>
          </cell>
          <cell r="AF28">
            <v>2225.3000000000002</v>
          </cell>
          <cell r="AG28">
            <v>2254.2000000000003</v>
          </cell>
          <cell r="AH28">
            <v>2283.1</v>
          </cell>
        </row>
        <row r="29">
          <cell r="D29" t="str">
            <v>I&amp;M IN/Fixed Banks with Secondary</v>
          </cell>
          <cell r="E29">
            <v>169</v>
          </cell>
          <cell r="F29">
            <v>172.38</v>
          </cell>
          <cell r="G29">
            <v>175.76000000000002</v>
          </cell>
          <cell r="H29">
            <v>179.14000000000001</v>
          </cell>
          <cell r="I29">
            <v>182.52</v>
          </cell>
          <cell r="J29">
            <v>185.9</v>
          </cell>
          <cell r="K29">
            <v>189.28000000000003</v>
          </cell>
          <cell r="L29">
            <v>192.66000000000003</v>
          </cell>
          <cell r="M29">
            <v>196.04</v>
          </cell>
          <cell r="N29">
            <v>199.42</v>
          </cell>
          <cell r="O29">
            <v>202.79999999999998</v>
          </cell>
          <cell r="P29">
            <v>206.18</v>
          </cell>
          <cell r="Q29">
            <v>209.56</v>
          </cell>
          <cell r="R29">
            <v>212.94</v>
          </cell>
          <cell r="S29">
            <v>216.32</v>
          </cell>
          <cell r="T29">
            <v>219.70000000000002</v>
          </cell>
          <cell r="U29">
            <v>223.08</v>
          </cell>
          <cell r="V29">
            <v>226.46</v>
          </cell>
          <cell r="W29">
            <v>229.83999999999997</v>
          </cell>
          <cell r="X29">
            <v>233.21999999999997</v>
          </cell>
          <cell r="Y29">
            <v>236.6</v>
          </cell>
          <cell r="Z29">
            <v>239.98</v>
          </cell>
          <cell r="AA29">
            <v>243.35999999999999</v>
          </cell>
          <cell r="AB29">
            <v>246.73999999999998</v>
          </cell>
          <cell r="AC29">
            <v>250.12</v>
          </cell>
          <cell r="AD29">
            <v>253.5</v>
          </cell>
          <cell r="AE29">
            <v>256.88</v>
          </cell>
          <cell r="AF29">
            <v>260.26</v>
          </cell>
          <cell r="AG29">
            <v>263.64</v>
          </cell>
          <cell r="AH29">
            <v>267.02000000000004</v>
          </cell>
        </row>
        <row r="30">
          <cell r="D30" t="str">
            <v>I&amp;M IN/Fixed Banks without Secondary</v>
          </cell>
          <cell r="E30">
            <v>209</v>
          </cell>
          <cell r="F30">
            <v>213.18</v>
          </cell>
          <cell r="G30">
            <v>217.36</v>
          </cell>
          <cell r="H30">
            <v>221.54000000000002</v>
          </cell>
          <cell r="I30">
            <v>225.72000000000003</v>
          </cell>
          <cell r="J30">
            <v>229.9</v>
          </cell>
          <cell r="K30">
            <v>234.08</v>
          </cell>
          <cell r="L30">
            <v>238.26000000000002</v>
          </cell>
          <cell r="M30">
            <v>242.43999999999997</v>
          </cell>
          <cell r="N30">
            <v>246.61999999999998</v>
          </cell>
          <cell r="O30">
            <v>250.79999999999998</v>
          </cell>
          <cell r="P30">
            <v>254.98</v>
          </cell>
          <cell r="Q30">
            <v>259.16000000000003</v>
          </cell>
          <cell r="R30">
            <v>263.33999999999997</v>
          </cell>
          <cell r="S30">
            <v>267.52</v>
          </cell>
          <cell r="T30">
            <v>271.7</v>
          </cell>
          <cell r="U30">
            <v>275.88</v>
          </cell>
          <cell r="V30">
            <v>280.06</v>
          </cell>
          <cell r="W30">
            <v>284.23999999999995</v>
          </cell>
          <cell r="X30">
            <v>288.41999999999996</v>
          </cell>
          <cell r="Y30">
            <v>292.59999999999997</v>
          </cell>
          <cell r="Z30">
            <v>296.77999999999997</v>
          </cell>
          <cell r="AA30">
            <v>300.95999999999998</v>
          </cell>
          <cell r="AB30">
            <v>305.14</v>
          </cell>
          <cell r="AC30">
            <v>309.32</v>
          </cell>
          <cell r="AD30">
            <v>313.5</v>
          </cell>
          <cell r="AE30">
            <v>317.68</v>
          </cell>
          <cell r="AF30">
            <v>321.86</v>
          </cell>
          <cell r="AG30">
            <v>326.04000000000002</v>
          </cell>
          <cell r="AH30">
            <v>330.22</v>
          </cell>
        </row>
        <row r="31">
          <cell r="D31" t="str">
            <v>I&amp;M IN/Switched Banks</v>
          </cell>
          <cell r="E31">
            <v>725</v>
          </cell>
          <cell r="F31">
            <v>739.5</v>
          </cell>
          <cell r="G31">
            <v>754</v>
          </cell>
          <cell r="H31">
            <v>768.5</v>
          </cell>
          <cell r="I31">
            <v>783</v>
          </cell>
          <cell r="J31">
            <v>797.50000000000011</v>
          </cell>
          <cell r="K31">
            <v>812.00000000000011</v>
          </cell>
          <cell r="L31">
            <v>826.50000000000011</v>
          </cell>
          <cell r="M31">
            <v>840.99999999999989</v>
          </cell>
          <cell r="N31">
            <v>855.5</v>
          </cell>
          <cell r="O31">
            <v>870</v>
          </cell>
          <cell r="P31">
            <v>884.5</v>
          </cell>
          <cell r="Q31">
            <v>899</v>
          </cell>
          <cell r="R31">
            <v>913.5</v>
          </cell>
          <cell r="S31">
            <v>928</v>
          </cell>
          <cell r="T31">
            <v>942.5</v>
          </cell>
          <cell r="U31">
            <v>957</v>
          </cell>
          <cell r="V31">
            <v>971.50000000000011</v>
          </cell>
          <cell r="W31">
            <v>985.99999999999989</v>
          </cell>
          <cell r="X31">
            <v>1000.4999999999999</v>
          </cell>
          <cell r="Y31">
            <v>1014.9999999999999</v>
          </cell>
          <cell r="Z31">
            <v>1029.5</v>
          </cell>
          <cell r="AA31">
            <v>1044</v>
          </cell>
          <cell r="AB31">
            <v>1058.5</v>
          </cell>
          <cell r="AC31">
            <v>1073</v>
          </cell>
          <cell r="AD31">
            <v>1087.5</v>
          </cell>
          <cell r="AE31">
            <v>1102</v>
          </cell>
          <cell r="AF31">
            <v>1116.5</v>
          </cell>
          <cell r="AG31">
            <v>1131</v>
          </cell>
          <cell r="AH31">
            <v>1145.5</v>
          </cell>
        </row>
        <row r="32">
          <cell r="D32" t="str">
            <v>I&amp;M MI/Fixed Banks with Secondary</v>
          </cell>
          <cell r="E32">
            <v>70</v>
          </cell>
          <cell r="F32">
            <v>71.400000000000006</v>
          </cell>
          <cell r="G32">
            <v>72.8</v>
          </cell>
          <cell r="H32">
            <v>74.2</v>
          </cell>
          <cell r="I32">
            <v>75.600000000000009</v>
          </cell>
          <cell r="J32">
            <v>77</v>
          </cell>
          <cell r="K32">
            <v>78.400000000000006</v>
          </cell>
          <cell r="L32">
            <v>79.800000000000011</v>
          </cell>
          <cell r="M32">
            <v>81.199999999999989</v>
          </cell>
          <cell r="N32">
            <v>82.6</v>
          </cell>
          <cell r="O32">
            <v>84</v>
          </cell>
          <cell r="P32">
            <v>85.399999999999991</v>
          </cell>
          <cell r="Q32">
            <v>86.8</v>
          </cell>
          <cell r="R32">
            <v>88.2</v>
          </cell>
          <cell r="S32">
            <v>89.600000000000009</v>
          </cell>
          <cell r="T32">
            <v>91</v>
          </cell>
          <cell r="U32">
            <v>92.4</v>
          </cell>
          <cell r="V32">
            <v>93.800000000000011</v>
          </cell>
          <cell r="W32">
            <v>95.199999999999989</v>
          </cell>
          <cell r="X32">
            <v>96.6</v>
          </cell>
          <cell r="Y32">
            <v>98</v>
          </cell>
          <cell r="Z32">
            <v>99.399999999999991</v>
          </cell>
          <cell r="AA32">
            <v>100.8</v>
          </cell>
          <cell r="AB32">
            <v>102.2</v>
          </cell>
          <cell r="AC32">
            <v>103.6</v>
          </cell>
          <cell r="AD32">
            <v>105</v>
          </cell>
          <cell r="AE32">
            <v>106.4</v>
          </cell>
          <cell r="AF32">
            <v>107.8</v>
          </cell>
          <cell r="AG32">
            <v>109.2</v>
          </cell>
          <cell r="AH32">
            <v>110.60000000000001</v>
          </cell>
        </row>
        <row r="33">
          <cell r="D33" t="str">
            <v>I&amp;M MI/Fixed Banks without Secondary</v>
          </cell>
          <cell r="E33">
            <v>64</v>
          </cell>
          <cell r="F33">
            <v>65.28</v>
          </cell>
          <cell r="G33">
            <v>66.56</v>
          </cell>
          <cell r="H33">
            <v>67.84</v>
          </cell>
          <cell r="I33">
            <v>69.12</v>
          </cell>
          <cell r="J33">
            <v>70.400000000000006</v>
          </cell>
          <cell r="K33">
            <v>71.680000000000007</v>
          </cell>
          <cell r="L33">
            <v>72.960000000000008</v>
          </cell>
          <cell r="M33">
            <v>74.239999999999995</v>
          </cell>
          <cell r="N33">
            <v>75.52</v>
          </cell>
          <cell r="O33">
            <v>76.8</v>
          </cell>
          <cell r="P33">
            <v>78.08</v>
          </cell>
          <cell r="Q33">
            <v>79.36</v>
          </cell>
          <cell r="R33">
            <v>80.64</v>
          </cell>
          <cell r="S33">
            <v>81.92</v>
          </cell>
          <cell r="T33">
            <v>83.2</v>
          </cell>
          <cell r="U33">
            <v>84.48</v>
          </cell>
          <cell r="V33">
            <v>85.76</v>
          </cell>
          <cell r="W33">
            <v>87.039999999999992</v>
          </cell>
          <cell r="X33">
            <v>88.32</v>
          </cell>
          <cell r="Y33">
            <v>89.6</v>
          </cell>
          <cell r="Z33">
            <v>90.88</v>
          </cell>
          <cell r="AA33">
            <v>92.16</v>
          </cell>
          <cell r="AB33">
            <v>93.44</v>
          </cell>
          <cell r="AC33">
            <v>94.72</v>
          </cell>
          <cell r="AD33">
            <v>96</v>
          </cell>
          <cell r="AE33">
            <v>97.28</v>
          </cell>
          <cell r="AF33">
            <v>98.56</v>
          </cell>
          <cell r="AG33">
            <v>99.84</v>
          </cell>
          <cell r="AH33">
            <v>101.12</v>
          </cell>
        </row>
        <row r="34">
          <cell r="D34" t="str">
            <v>I&amp;M MI/Switched Banks</v>
          </cell>
          <cell r="E34">
            <v>224</v>
          </cell>
          <cell r="F34">
            <v>228.48000000000002</v>
          </cell>
          <cell r="G34">
            <v>232.96</v>
          </cell>
          <cell r="H34">
            <v>237.44</v>
          </cell>
          <cell r="I34">
            <v>241.92000000000002</v>
          </cell>
          <cell r="J34">
            <v>246.40000000000003</v>
          </cell>
          <cell r="K34">
            <v>250.88000000000002</v>
          </cell>
          <cell r="L34">
            <v>255.36</v>
          </cell>
          <cell r="M34">
            <v>259.83999999999997</v>
          </cell>
          <cell r="N34">
            <v>264.32</v>
          </cell>
          <cell r="O34">
            <v>268.8</v>
          </cell>
          <cell r="P34">
            <v>273.27999999999997</v>
          </cell>
          <cell r="Q34">
            <v>277.76</v>
          </cell>
          <cell r="R34">
            <v>282.24</v>
          </cell>
          <cell r="S34">
            <v>286.72000000000003</v>
          </cell>
          <cell r="T34">
            <v>291.2</v>
          </cell>
          <cell r="U34">
            <v>295.68</v>
          </cell>
          <cell r="V34">
            <v>300.16000000000003</v>
          </cell>
          <cell r="W34">
            <v>304.64</v>
          </cell>
          <cell r="X34">
            <v>309.12</v>
          </cell>
          <cell r="Y34">
            <v>313.59999999999997</v>
          </cell>
          <cell r="Z34">
            <v>318.08</v>
          </cell>
          <cell r="AA34">
            <v>322.56</v>
          </cell>
          <cell r="AB34">
            <v>327.03999999999996</v>
          </cell>
          <cell r="AC34">
            <v>331.52</v>
          </cell>
          <cell r="AD34">
            <v>336</v>
          </cell>
          <cell r="AE34">
            <v>340.48</v>
          </cell>
          <cell r="AF34">
            <v>344.96000000000004</v>
          </cell>
          <cell r="AG34">
            <v>349.44</v>
          </cell>
          <cell r="AH34">
            <v>353.92</v>
          </cell>
        </row>
        <row r="35">
          <cell r="D35" t="str">
            <v>KYP Co/Fixed Banks with Secondary</v>
          </cell>
          <cell r="E35">
            <v>49</v>
          </cell>
          <cell r="F35">
            <v>49.980000000000004</v>
          </cell>
          <cell r="G35">
            <v>50.96</v>
          </cell>
          <cell r="H35">
            <v>51.940000000000005</v>
          </cell>
          <cell r="I35">
            <v>52.92</v>
          </cell>
          <cell r="J35">
            <v>53.900000000000006</v>
          </cell>
          <cell r="K35">
            <v>54.88</v>
          </cell>
          <cell r="L35">
            <v>55.860000000000007</v>
          </cell>
          <cell r="M35">
            <v>56.839999999999996</v>
          </cell>
          <cell r="N35">
            <v>57.82</v>
          </cell>
          <cell r="O35">
            <v>58.8</v>
          </cell>
          <cell r="P35">
            <v>59.78</v>
          </cell>
          <cell r="Q35">
            <v>60.76</v>
          </cell>
          <cell r="R35">
            <v>61.74</v>
          </cell>
          <cell r="S35">
            <v>62.72</v>
          </cell>
          <cell r="T35">
            <v>63.7</v>
          </cell>
          <cell r="U35">
            <v>64.680000000000007</v>
          </cell>
          <cell r="V35">
            <v>65.660000000000011</v>
          </cell>
          <cell r="W35">
            <v>66.64</v>
          </cell>
          <cell r="X35">
            <v>67.61999999999999</v>
          </cell>
          <cell r="Y35">
            <v>68.599999999999994</v>
          </cell>
          <cell r="Z35">
            <v>69.58</v>
          </cell>
          <cell r="AA35">
            <v>70.56</v>
          </cell>
          <cell r="AB35">
            <v>71.539999999999992</v>
          </cell>
          <cell r="AC35">
            <v>72.52</v>
          </cell>
          <cell r="AD35">
            <v>73.5</v>
          </cell>
          <cell r="AE35">
            <v>74.48</v>
          </cell>
          <cell r="AF35">
            <v>75.460000000000008</v>
          </cell>
          <cell r="AG35">
            <v>76.44</v>
          </cell>
          <cell r="AH35">
            <v>77.42</v>
          </cell>
        </row>
        <row r="36">
          <cell r="D36" t="str">
            <v>KYP Co/Fixed Banks without Secondary</v>
          </cell>
          <cell r="E36">
            <v>48</v>
          </cell>
          <cell r="F36">
            <v>48.96</v>
          </cell>
          <cell r="G36">
            <v>49.92</v>
          </cell>
          <cell r="H36">
            <v>50.88</v>
          </cell>
          <cell r="I36">
            <v>51.84</v>
          </cell>
          <cell r="J36">
            <v>52.800000000000004</v>
          </cell>
          <cell r="K36">
            <v>53.760000000000005</v>
          </cell>
          <cell r="L36">
            <v>54.720000000000006</v>
          </cell>
          <cell r="M36">
            <v>55.679999999999993</v>
          </cell>
          <cell r="N36">
            <v>56.64</v>
          </cell>
          <cell r="O36">
            <v>57.599999999999994</v>
          </cell>
          <cell r="P36">
            <v>58.56</v>
          </cell>
          <cell r="Q36">
            <v>59.519999999999996</v>
          </cell>
          <cell r="R36">
            <v>60.480000000000004</v>
          </cell>
          <cell r="S36">
            <v>61.44</v>
          </cell>
          <cell r="T36">
            <v>62.400000000000006</v>
          </cell>
          <cell r="U36">
            <v>63.36</v>
          </cell>
          <cell r="V36">
            <v>64.320000000000007</v>
          </cell>
          <cell r="W36">
            <v>65.28</v>
          </cell>
          <cell r="X36">
            <v>66.239999999999995</v>
          </cell>
          <cell r="Y36">
            <v>67.199999999999989</v>
          </cell>
          <cell r="Z36">
            <v>68.16</v>
          </cell>
          <cell r="AA36">
            <v>69.12</v>
          </cell>
          <cell r="AB36">
            <v>70.08</v>
          </cell>
          <cell r="AC36">
            <v>71.039999999999992</v>
          </cell>
          <cell r="AD36">
            <v>72</v>
          </cell>
          <cell r="AE36">
            <v>72.960000000000008</v>
          </cell>
          <cell r="AF36">
            <v>73.92</v>
          </cell>
          <cell r="AG36">
            <v>74.88</v>
          </cell>
          <cell r="AH36">
            <v>75.84</v>
          </cell>
        </row>
        <row r="37">
          <cell r="D37" t="str">
            <v>KYP Co/Switched Banks</v>
          </cell>
          <cell r="E37">
            <v>133</v>
          </cell>
          <cell r="F37">
            <v>135.66</v>
          </cell>
          <cell r="G37">
            <v>138.32</v>
          </cell>
          <cell r="H37">
            <v>140.98000000000002</v>
          </cell>
          <cell r="I37">
            <v>143.64000000000001</v>
          </cell>
          <cell r="J37">
            <v>146.30000000000001</v>
          </cell>
          <cell r="K37">
            <v>148.96</v>
          </cell>
          <cell r="L37">
            <v>151.62</v>
          </cell>
          <cell r="M37">
            <v>154.28</v>
          </cell>
          <cell r="N37">
            <v>156.94</v>
          </cell>
          <cell r="O37">
            <v>159.6</v>
          </cell>
          <cell r="P37">
            <v>162.26</v>
          </cell>
          <cell r="Q37">
            <v>164.92</v>
          </cell>
          <cell r="R37">
            <v>167.58</v>
          </cell>
          <cell r="S37">
            <v>170.24</v>
          </cell>
          <cell r="T37">
            <v>172.9</v>
          </cell>
          <cell r="U37">
            <v>175.56</v>
          </cell>
          <cell r="V37">
            <v>178.22</v>
          </cell>
          <cell r="W37">
            <v>180.88</v>
          </cell>
          <cell r="X37">
            <v>183.54</v>
          </cell>
          <cell r="Y37">
            <v>186.2</v>
          </cell>
          <cell r="Z37">
            <v>188.85999999999999</v>
          </cell>
          <cell r="AA37">
            <v>191.51999999999998</v>
          </cell>
          <cell r="AB37">
            <v>194.18</v>
          </cell>
          <cell r="AC37">
            <v>196.84</v>
          </cell>
          <cell r="AD37">
            <v>199.5</v>
          </cell>
          <cell r="AE37">
            <v>202.16</v>
          </cell>
          <cell r="AF37">
            <v>204.82</v>
          </cell>
          <cell r="AG37">
            <v>207.48000000000002</v>
          </cell>
          <cell r="AH37">
            <v>210.14000000000001</v>
          </cell>
        </row>
        <row r="38">
          <cell r="D38" t="str">
            <v>KGP Co/Fixed Banks with Secondary</v>
          </cell>
          <cell r="E38">
            <v>29</v>
          </cell>
          <cell r="F38">
            <v>29.580000000000002</v>
          </cell>
          <cell r="G38">
            <v>30.16</v>
          </cell>
          <cell r="H38">
            <v>30.740000000000002</v>
          </cell>
          <cell r="I38">
            <v>31.32</v>
          </cell>
          <cell r="J38">
            <v>31.900000000000002</v>
          </cell>
          <cell r="K38">
            <v>32.480000000000004</v>
          </cell>
          <cell r="L38">
            <v>33.06</v>
          </cell>
          <cell r="M38">
            <v>33.64</v>
          </cell>
          <cell r="N38">
            <v>34.22</v>
          </cell>
          <cell r="O38">
            <v>34.799999999999997</v>
          </cell>
          <cell r="P38">
            <v>35.380000000000003</v>
          </cell>
          <cell r="Q38">
            <v>35.96</v>
          </cell>
          <cell r="R38">
            <v>36.54</v>
          </cell>
          <cell r="S38">
            <v>37.119999999999997</v>
          </cell>
          <cell r="T38">
            <v>37.700000000000003</v>
          </cell>
          <cell r="U38">
            <v>38.28</v>
          </cell>
          <cell r="V38">
            <v>38.86</v>
          </cell>
          <cell r="W38">
            <v>39.44</v>
          </cell>
          <cell r="X38">
            <v>40.019999999999996</v>
          </cell>
          <cell r="Y38">
            <v>40.599999999999994</v>
          </cell>
          <cell r="Z38">
            <v>41.18</v>
          </cell>
          <cell r="AA38">
            <v>41.76</v>
          </cell>
          <cell r="AB38">
            <v>42.339999999999996</v>
          </cell>
          <cell r="AC38">
            <v>42.92</v>
          </cell>
          <cell r="AD38">
            <v>43.5</v>
          </cell>
          <cell r="AE38">
            <v>44.08</v>
          </cell>
          <cell r="AF38">
            <v>44.660000000000004</v>
          </cell>
          <cell r="AG38">
            <v>45.24</v>
          </cell>
          <cell r="AH38">
            <v>45.82</v>
          </cell>
        </row>
        <row r="39">
          <cell r="D39" t="str">
            <v>KGP Co/Fixed Banks without Secondary</v>
          </cell>
          <cell r="E39">
            <v>21</v>
          </cell>
          <cell r="F39">
            <v>21.42</v>
          </cell>
          <cell r="G39">
            <v>21.84</v>
          </cell>
          <cell r="H39">
            <v>22.26</v>
          </cell>
          <cell r="I39">
            <v>22.68</v>
          </cell>
          <cell r="J39">
            <v>23.1</v>
          </cell>
          <cell r="K39">
            <v>23.520000000000003</v>
          </cell>
          <cell r="L39">
            <v>23.94</v>
          </cell>
          <cell r="M39">
            <v>24.36</v>
          </cell>
          <cell r="N39">
            <v>24.779999999999998</v>
          </cell>
          <cell r="O39">
            <v>25.2</v>
          </cell>
          <cell r="P39">
            <v>25.62</v>
          </cell>
          <cell r="Q39">
            <v>26.04</v>
          </cell>
          <cell r="R39">
            <v>26.46</v>
          </cell>
          <cell r="S39">
            <v>26.88</v>
          </cell>
          <cell r="T39">
            <v>27.3</v>
          </cell>
          <cell r="U39">
            <v>27.720000000000002</v>
          </cell>
          <cell r="V39">
            <v>28.14</v>
          </cell>
          <cell r="W39">
            <v>28.56</v>
          </cell>
          <cell r="X39">
            <v>28.979999999999997</v>
          </cell>
          <cell r="Y39">
            <v>29.4</v>
          </cell>
          <cell r="Z39">
            <v>29.82</v>
          </cell>
          <cell r="AA39">
            <v>30.24</v>
          </cell>
          <cell r="AB39">
            <v>30.66</v>
          </cell>
          <cell r="AC39">
            <v>31.08</v>
          </cell>
          <cell r="AD39">
            <v>31.5</v>
          </cell>
          <cell r="AE39">
            <v>31.92</v>
          </cell>
          <cell r="AF39">
            <v>32.340000000000003</v>
          </cell>
          <cell r="AG39">
            <v>32.76</v>
          </cell>
          <cell r="AH39">
            <v>33.18</v>
          </cell>
        </row>
        <row r="40">
          <cell r="D40" t="str">
            <v>KGP Co/Switched Banks</v>
          </cell>
          <cell r="E40">
            <v>32</v>
          </cell>
          <cell r="F40">
            <v>32.64</v>
          </cell>
          <cell r="G40">
            <v>33.28</v>
          </cell>
          <cell r="H40">
            <v>33.92</v>
          </cell>
          <cell r="I40">
            <v>34.56</v>
          </cell>
          <cell r="J40">
            <v>35.200000000000003</v>
          </cell>
          <cell r="K40">
            <v>35.840000000000003</v>
          </cell>
          <cell r="L40">
            <v>36.480000000000004</v>
          </cell>
          <cell r="M40">
            <v>37.119999999999997</v>
          </cell>
          <cell r="N40">
            <v>37.76</v>
          </cell>
          <cell r="O40">
            <v>38.4</v>
          </cell>
          <cell r="P40">
            <v>39.04</v>
          </cell>
          <cell r="Q40">
            <v>39.68</v>
          </cell>
          <cell r="R40">
            <v>40.32</v>
          </cell>
          <cell r="S40">
            <v>40.96</v>
          </cell>
          <cell r="T40">
            <v>41.6</v>
          </cell>
          <cell r="U40">
            <v>42.24</v>
          </cell>
          <cell r="V40">
            <v>42.88</v>
          </cell>
          <cell r="W40">
            <v>43.519999999999996</v>
          </cell>
          <cell r="X40">
            <v>44.16</v>
          </cell>
          <cell r="Y40">
            <v>44.8</v>
          </cell>
          <cell r="Z40">
            <v>45.44</v>
          </cell>
          <cell r="AA40">
            <v>46.08</v>
          </cell>
          <cell r="AB40">
            <v>46.72</v>
          </cell>
          <cell r="AC40">
            <v>47.36</v>
          </cell>
          <cell r="AD40">
            <v>48</v>
          </cell>
          <cell r="AE40">
            <v>48.64</v>
          </cell>
          <cell r="AF40">
            <v>49.28</v>
          </cell>
          <cell r="AG40">
            <v>49.92</v>
          </cell>
          <cell r="AH40">
            <v>50.56</v>
          </cell>
        </row>
        <row r="41">
          <cell r="D41" t="str">
            <v>PSO/Fixed Banks with Secondary</v>
          </cell>
          <cell r="E41">
            <v>274</v>
          </cell>
          <cell r="F41">
            <v>279.48</v>
          </cell>
          <cell r="G41">
            <v>284.96000000000004</v>
          </cell>
          <cell r="H41">
            <v>290.44</v>
          </cell>
          <cell r="I41">
            <v>295.92</v>
          </cell>
          <cell r="J41">
            <v>301.40000000000003</v>
          </cell>
          <cell r="K41">
            <v>306.88000000000005</v>
          </cell>
          <cell r="L41">
            <v>312.36</v>
          </cell>
          <cell r="M41">
            <v>317.83999999999997</v>
          </cell>
          <cell r="N41">
            <v>323.32</v>
          </cell>
          <cell r="O41">
            <v>328.8</v>
          </cell>
          <cell r="P41">
            <v>334.28</v>
          </cell>
          <cell r="Q41">
            <v>339.76</v>
          </cell>
          <cell r="R41">
            <v>345.24</v>
          </cell>
          <cell r="S41">
            <v>350.72</v>
          </cell>
          <cell r="T41">
            <v>356.2</v>
          </cell>
          <cell r="U41">
            <v>361.68</v>
          </cell>
          <cell r="V41">
            <v>367.16</v>
          </cell>
          <cell r="W41">
            <v>372.64</v>
          </cell>
          <cell r="X41">
            <v>378.11999999999995</v>
          </cell>
          <cell r="Y41">
            <v>383.59999999999997</v>
          </cell>
          <cell r="Z41">
            <v>389.08</v>
          </cell>
          <cell r="AA41">
            <v>394.56</v>
          </cell>
          <cell r="AB41">
            <v>400.03999999999996</v>
          </cell>
          <cell r="AC41">
            <v>405.52</v>
          </cell>
          <cell r="AD41">
            <v>411</v>
          </cell>
          <cell r="AE41">
            <v>416.48</v>
          </cell>
          <cell r="AF41">
            <v>421.96000000000004</v>
          </cell>
          <cell r="AG41">
            <v>427.44</v>
          </cell>
          <cell r="AH41">
            <v>432.92</v>
          </cell>
        </row>
        <row r="42">
          <cell r="D42" t="str">
            <v>PSO/Fixed Banks without Secondary</v>
          </cell>
          <cell r="E42">
            <v>224</v>
          </cell>
          <cell r="F42">
            <v>228.48000000000002</v>
          </cell>
          <cell r="G42">
            <v>232.96</v>
          </cell>
          <cell r="H42">
            <v>237.44</v>
          </cell>
          <cell r="I42">
            <v>241.92000000000002</v>
          </cell>
          <cell r="J42">
            <v>246.40000000000003</v>
          </cell>
          <cell r="K42">
            <v>250.88000000000002</v>
          </cell>
          <cell r="L42">
            <v>255.36</v>
          </cell>
          <cell r="M42">
            <v>259.83999999999997</v>
          </cell>
          <cell r="N42">
            <v>264.32</v>
          </cell>
          <cell r="O42">
            <v>268.8</v>
          </cell>
          <cell r="P42">
            <v>273.27999999999997</v>
          </cell>
          <cell r="Q42">
            <v>277.76</v>
          </cell>
          <cell r="R42">
            <v>282.24</v>
          </cell>
          <cell r="S42">
            <v>286.72000000000003</v>
          </cell>
          <cell r="T42">
            <v>291.2</v>
          </cell>
          <cell r="U42">
            <v>295.68</v>
          </cell>
          <cell r="V42">
            <v>300.16000000000003</v>
          </cell>
          <cell r="W42">
            <v>304.64</v>
          </cell>
          <cell r="X42">
            <v>309.12</v>
          </cell>
          <cell r="Y42">
            <v>313.59999999999997</v>
          </cell>
          <cell r="Z42">
            <v>318.08</v>
          </cell>
          <cell r="AA42">
            <v>322.56</v>
          </cell>
          <cell r="AB42">
            <v>327.03999999999996</v>
          </cell>
          <cell r="AC42">
            <v>331.52</v>
          </cell>
          <cell r="AD42">
            <v>336</v>
          </cell>
          <cell r="AE42">
            <v>340.48</v>
          </cell>
          <cell r="AF42">
            <v>344.96000000000004</v>
          </cell>
          <cell r="AG42">
            <v>349.44</v>
          </cell>
          <cell r="AH42">
            <v>353.92</v>
          </cell>
        </row>
        <row r="43">
          <cell r="D43" t="str">
            <v>PSO/Switched Banks</v>
          </cell>
          <cell r="E43">
            <v>1260</v>
          </cell>
          <cell r="F43">
            <v>1285.2</v>
          </cell>
          <cell r="G43">
            <v>1310.4000000000001</v>
          </cell>
          <cell r="H43">
            <v>1335.6000000000001</v>
          </cell>
          <cell r="I43">
            <v>1360.8000000000002</v>
          </cell>
          <cell r="J43">
            <v>1386</v>
          </cell>
          <cell r="K43">
            <v>1411.2</v>
          </cell>
          <cell r="L43">
            <v>1436.4</v>
          </cell>
          <cell r="M43">
            <v>1461.6</v>
          </cell>
          <cell r="N43">
            <v>1486.8</v>
          </cell>
          <cell r="O43">
            <v>1512</v>
          </cell>
          <cell r="P43">
            <v>1537.2</v>
          </cell>
          <cell r="Q43">
            <v>1562.4</v>
          </cell>
          <cell r="R43">
            <v>1587.6</v>
          </cell>
          <cell r="S43">
            <v>1612.8</v>
          </cell>
          <cell r="T43">
            <v>1638</v>
          </cell>
          <cell r="U43">
            <v>1663.2</v>
          </cell>
          <cell r="V43">
            <v>1688.4</v>
          </cell>
          <cell r="W43">
            <v>1713.6</v>
          </cell>
          <cell r="X43">
            <v>1738.8</v>
          </cell>
          <cell r="Y43">
            <v>1764</v>
          </cell>
          <cell r="Z43">
            <v>1789.1999999999998</v>
          </cell>
          <cell r="AA43">
            <v>1814.3999999999999</v>
          </cell>
          <cell r="AB43">
            <v>1839.6</v>
          </cell>
          <cell r="AC43">
            <v>1864.8</v>
          </cell>
          <cell r="AD43">
            <v>1890</v>
          </cell>
          <cell r="AE43">
            <v>1915.2</v>
          </cell>
          <cell r="AF43">
            <v>1940.4</v>
          </cell>
          <cell r="AG43">
            <v>1965.6000000000001</v>
          </cell>
          <cell r="AH43">
            <v>1990.8000000000002</v>
          </cell>
        </row>
        <row r="44">
          <cell r="D44" t="str">
            <v>SWEP Co AR/Fixed Banks with Secondary</v>
          </cell>
          <cell r="E44">
            <v>287</v>
          </cell>
          <cell r="F44">
            <v>292.74</v>
          </cell>
          <cell r="G44">
            <v>298.48</v>
          </cell>
          <cell r="H44">
            <v>304.22000000000003</v>
          </cell>
          <cell r="I44">
            <v>309.96000000000004</v>
          </cell>
          <cell r="J44">
            <v>315.70000000000005</v>
          </cell>
          <cell r="K44">
            <v>321.44000000000005</v>
          </cell>
          <cell r="L44">
            <v>327.18000000000006</v>
          </cell>
          <cell r="M44">
            <v>332.91999999999996</v>
          </cell>
          <cell r="N44">
            <v>338.65999999999997</v>
          </cell>
          <cell r="O44">
            <v>344.4</v>
          </cell>
          <cell r="P44">
            <v>350.14</v>
          </cell>
          <cell r="Q44">
            <v>355.88</v>
          </cell>
          <cell r="R44">
            <v>361.62</v>
          </cell>
          <cell r="S44">
            <v>367.36</v>
          </cell>
          <cell r="T44">
            <v>373.1</v>
          </cell>
          <cell r="U44">
            <v>378.84000000000003</v>
          </cell>
          <cell r="V44">
            <v>384.58000000000004</v>
          </cell>
          <cell r="W44">
            <v>390.31999999999994</v>
          </cell>
          <cell r="X44">
            <v>396.05999999999995</v>
          </cell>
          <cell r="Y44">
            <v>401.79999999999995</v>
          </cell>
          <cell r="Z44">
            <v>407.53999999999996</v>
          </cell>
          <cell r="AA44">
            <v>413.28</v>
          </cell>
          <cell r="AB44">
            <v>419.02</v>
          </cell>
          <cell r="AC44">
            <v>424.76</v>
          </cell>
          <cell r="AD44">
            <v>430.5</v>
          </cell>
          <cell r="AE44">
            <v>436.24</v>
          </cell>
          <cell r="AF44">
            <v>441.98</v>
          </cell>
          <cell r="AG44">
            <v>447.72</v>
          </cell>
          <cell r="AH44">
            <v>453.46000000000004</v>
          </cell>
        </row>
        <row r="45">
          <cell r="D45" t="str">
            <v>SWEP Co AR/Fixed Banks without Secondary</v>
          </cell>
          <cell r="E45">
            <v>80</v>
          </cell>
          <cell r="F45">
            <v>81.599999999999994</v>
          </cell>
          <cell r="G45">
            <v>83.2</v>
          </cell>
          <cell r="H45">
            <v>84.800000000000011</v>
          </cell>
          <cell r="I45">
            <v>86.4</v>
          </cell>
          <cell r="J45">
            <v>88</v>
          </cell>
          <cell r="K45">
            <v>89.600000000000009</v>
          </cell>
          <cell r="L45">
            <v>91.200000000000017</v>
          </cell>
          <cell r="M45">
            <v>92.8</v>
          </cell>
          <cell r="N45">
            <v>94.399999999999991</v>
          </cell>
          <cell r="O45">
            <v>96</v>
          </cell>
          <cell r="P45">
            <v>97.6</v>
          </cell>
          <cell r="Q45">
            <v>99.2</v>
          </cell>
          <cell r="R45">
            <v>100.8</v>
          </cell>
          <cell r="S45">
            <v>102.4</v>
          </cell>
          <cell r="T45">
            <v>104</v>
          </cell>
          <cell r="U45">
            <v>105.60000000000001</v>
          </cell>
          <cell r="V45">
            <v>107.2</v>
          </cell>
          <cell r="W45">
            <v>108.79999999999998</v>
          </cell>
          <cell r="X45">
            <v>110.39999999999999</v>
          </cell>
          <cell r="Y45">
            <v>112</v>
          </cell>
          <cell r="Z45">
            <v>113.6</v>
          </cell>
          <cell r="AA45">
            <v>115.19999999999999</v>
          </cell>
          <cell r="AB45">
            <v>116.8</v>
          </cell>
          <cell r="AC45">
            <v>118.4</v>
          </cell>
          <cell r="AD45">
            <v>120</v>
          </cell>
          <cell r="AE45">
            <v>121.6</v>
          </cell>
          <cell r="AF45">
            <v>123.2</v>
          </cell>
          <cell r="AG45">
            <v>124.80000000000001</v>
          </cell>
          <cell r="AH45">
            <v>126.4</v>
          </cell>
        </row>
        <row r="46">
          <cell r="D46" t="str">
            <v>SWEP Co AR/Switched Banks</v>
          </cell>
          <cell r="E46">
            <v>46</v>
          </cell>
          <cell r="F46">
            <v>46.92</v>
          </cell>
          <cell r="G46">
            <v>47.84</v>
          </cell>
          <cell r="H46">
            <v>48.760000000000005</v>
          </cell>
          <cell r="I46">
            <v>49.680000000000007</v>
          </cell>
          <cell r="J46">
            <v>50.6</v>
          </cell>
          <cell r="K46">
            <v>51.52</v>
          </cell>
          <cell r="L46">
            <v>52.440000000000005</v>
          </cell>
          <cell r="M46">
            <v>53.36</v>
          </cell>
          <cell r="N46">
            <v>54.279999999999994</v>
          </cell>
          <cell r="O46">
            <v>55.199999999999996</v>
          </cell>
          <cell r="P46">
            <v>56.12</v>
          </cell>
          <cell r="Q46">
            <v>57.04</v>
          </cell>
          <cell r="R46">
            <v>57.96</v>
          </cell>
          <cell r="S46">
            <v>58.88</v>
          </cell>
          <cell r="T46">
            <v>59.800000000000004</v>
          </cell>
          <cell r="U46">
            <v>60.720000000000006</v>
          </cell>
          <cell r="V46">
            <v>61.64</v>
          </cell>
          <cell r="W46">
            <v>62.559999999999995</v>
          </cell>
          <cell r="X46">
            <v>63.48</v>
          </cell>
          <cell r="Y46">
            <v>64.399999999999991</v>
          </cell>
          <cell r="Z46">
            <v>65.319999999999993</v>
          </cell>
          <cell r="AA46">
            <v>66.239999999999995</v>
          </cell>
          <cell r="AB46">
            <v>67.16</v>
          </cell>
          <cell r="AC46">
            <v>68.08</v>
          </cell>
          <cell r="AD46">
            <v>69</v>
          </cell>
          <cell r="AE46">
            <v>69.92</v>
          </cell>
          <cell r="AF46">
            <v>70.84</v>
          </cell>
          <cell r="AG46">
            <v>71.760000000000005</v>
          </cell>
          <cell r="AH46">
            <v>72.680000000000007</v>
          </cell>
        </row>
        <row r="47">
          <cell r="D47" t="str">
            <v>SWEP Co LA/Fixed Banks with Secondary</v>
          </cell>
          <cell r="E47">
            <v>400</v>
          </cell>
          <cell r="F47">
            <v>408</v>
          </cell>
          <cell r="G47">
            <v>416</v>
          </cell>
          <cell r="H47">
            <v>424</v>
          </cell>
          <cell r="I47">
            <v>432</v>
          </cell>
          <cell r="J47">
            <v>440.00000000000006</v>
          </cell>
          <cell r="K47">
            <v>448.00000000000006</v>
          </cell>
          <cell r="L47">
            <v>456.00000000000006</v>
          </cell>
          <cell r="M47">
            <v>463.99999999999994</v>
          </cell>
          <cell r="N47">
            <v>472</v>
          </cell>
          <cell r="O47">
            <v>480</v>
          </cell>
          <cell r="P47">
            <v>488</v>
          </cell>
          <cell r="Q47">
            <v>496</v>
          </cell>
          <cell r="R47">
            <v>504</v>
          </cell>
          <cell r="S47">
            <v>512</v>
          </cell>
          <cell r="T47">
            <v>520</v>
          </cell>
          <cell r="U47">
            <v>528</v>
          </cell>
          <cell r="V47">
            <v>536</v>
          </cell>
          <cell r="W47">
            <v>544</v>
          </cell>
          <cell r="X47">
            <v>552</v>
          </cell>
          <cell r="Y47">
            <v>560</v>
          </cell>
          <cell r="Z47">
            <v>568</v>
          </cell>
          <cell r="AA47">
            <v>576</v>
          </cell>
          <cell r="AB47">
            <v>584</v>
          </cell>
          <cell r="AC47">
            <v>592</v>
          </cell>
          <cell r="AD47">
            <v>600</v>
          </cell>
          <cell r="AE47">
            <v>608</v>
          </cell>
          <cell r="AF47">
            <v>616</v>
          </cell>
          <cell r="AG47">
            <v>624</v>
          </cell>
          <cell r="AH47">
            <v>632</v>
          </cell>
        </row>
        <row r="48">
          <cell r="D48" t="str">
            <v>SWEP Co LA/Fixed Banks without Secondary</v>
          </cell>
          <cell r="E48">
            <v>111</v>
          </cell>
          <cell r="F48">
            <v>113.22</v>
          </cell>
          <cell r="G48">
            <v>115.44</v>
          </cell>
          <cell r="H48">
            <v>117.66000000000001</v>
          </cell>
          <cell r="I48">
            <v>119.88000000000001</v>
          </cell>
          <cell r="J48">
            <v>122.10000000000001</v>
          </cell>
          <cell r="K48">
            <v>124.32000000000001</v>
          </cell>
          <cell r="L48">
            <v>126.54000000000002</v>
          </cell>
          <cell r="M48">
            <v>128.76</v>
          </cell>
          <cell r="N48">
            <v>130.97999999999999</v>
          </cell>
          <cell r="O48">
            <v>133.19999999999999</v>
          </cell>
          <cell r="P48">
            <v>135.41999999999999</v>
          </cell>
          <cell r="Q48">
            <v>137.63999999999999</v>
          </cell>
          <cell r="R48">
            <v>139.86000000000001</v>
          </cell>
          <cell r="S48">
            <v>142.08000000000001</v>
          </cell>
          <cell r="T48">
            <v>144.30000000000001</v>
          </cell>
          <cell r="U48">
            <v>146.52000000000001</v>
          </cell>
          <cell r="V48">
            <v>148.74</v>
          </cell>
          <cell r="W48">
            <v>150.95999999999998</v>
          </cell>
          <cell r="X48">
            <v>153.17999999999998</v>
          </cell>
          <cell r="Y48">
            <v>155.39999999999998</v>
          </cell>
          <cell r="Z48">
            <v>157.62</v>
          </cell>
          <cell r="AA48">
            <v>159.84</v>
          </cell>
          <cell r="AB48">
            <v>162.06</v>
          </cell>
          <cell r="AC48">
            <v>164.28</v>
          </cell>
          <cell r="AD48">
            <v>166.5</v>
          </cell>
          <cell r="AE48">
            <v>168.72</v>
          </cell>
          <cell r="AF48">
            <v>170.94</v>
          </cell>
          <cell r="AG48">
            <v>173.16</v>
          </cell>
          <cell r="AH48">
            <v>175.38</v>
          </cell>
        </row>
        <row r="49">
          <cell r="D49" t="str">
            <v>SWEP Co LA/Switched Banks</v>
          </cell>
          <cell r="E49">
            <v>494</v>
          </cell>
          <cell r="F49">
            <v>503.88</v>
          </cell>
          <cell r="G49">
            <v>513.76</v>
          </cell>
          <cell r="H49">
            <v>523.64</v>
          </cell>
          <cell r="I49">
            <v>533.52</v>
          </cell>
          <cell r="J49">
            <v>543.40000000000009</v>
          </cell>
          <cell r="K49">
            <v>553.28000000000009</v>
          </cell>
          <cell r="L49">
            <v>563.16000000000008</v>
          </cell>
          <cell r="M49">
            <v>573.04</v>
          </cell>
          <cell r="N49">
            <v>582.91999999999996</v>
          </cell>
          <cell r="O49">
            <v>592.79999999999995</v>
          </cell>
          <cell r="P49">
            <v>602.67999999999995</v>
          </cell>
          <cell r="Q49">
            <v>612.55999999999995</v>
          </cell>
          <cell r="R49">
            <v>622.44000000000005</v>
          </cell>
          <cell r="S49">
            <v>632.32000000000005</v>
          </cell>
          <cell r="T49">
            <v>642.20000000000005</v>
          </cell>
          <cell r="U49">
            <v>652.08000000000004</v>
          </cell>
          <cell r="V49">
            <v>661.96</v>
          </cell>
          <cell r="W49">
            <v>671.83999999999992</v>
          </cell>
          <cell r="X49">
            <v>681.71999999999991</v>
          </cell>
          <cell r="Y49">
            <v>691.59999999999991</v>
          </cell>
          <cell r="Z49">
            <v>701.48</v>
          </cell>
          <cell r="AA49">
            <v>711.36</v>
          </cell>
          <cell r="AB49">
            <v>721.24</v>
          </cell>
          <cell r="AC49">
            <v>731.12</v>
          </cell>
          <cell r="AD49">
            <v>741</v>
          </cell>
          <cell r="AE49">
            <v>750.88</v>
          </cell>
          <cell r="AF49">
            <v>760.76</v>
          </cell>
          <cell r="AG49">
            <v>770.64</v>
          </cell>
          <cell r="AH49">
            <v>780.52</v>
          </cell>
        </row>
        <row r="50">
          <cell r="D50" t="str">
            <v>SWEP Co TX/Fixed Banks with Secondary</v>
          </cell>
          <cell r="E50">
            <v>311</v>
          </cell>
          <cell r="F50">
            <v>317.22000000000003</v>
          </cell>
          <cell r="G50">
            <v>323.44</v>
          </cell>
          <cell r="H50">
            <v>329.66</v>
          </cell>
          <cell r="I50">
            <v>335.88</v>
          </cell>
          <cell r="J50">
            <v>342.1</v>
          </cell>
          <cell r="K50">
            <v>348.32000000000005</v>
          </cell>
          <cell r="L50">
            <v>354.54</v>
          </cell>
          <cell r="M50">
            <v>360.76</v>
          </cell>
          <cell r="N50">
            <v>366.97999999999996</v>
          </cell>
          <cell r="O50">
            <v>373.2</v>
          </cell>
          <cell r="P50">
            <v>379.42</v>
          </cell>
          <cell r="Q50">
            <v>385.64</v>
          </cell>
          <cell r="R50">
            <v>391.86</v>
          </cell>
          <cell r="S50">
            <v>398.08</v>
          </cell>
          <cell r="T50">
            <v>404.3</v>
          </cell>
          <cell r="U50">
            <v>410.52000000000004</v>
          </cell>
          <cell r="V50">
            <v>416.74</v>
          </cell>
          <cell r="W50">
            <v>422.96</v>
          </cell>
          <cell r="X50">
            <v>429.17999999999995</v>
          </cell>
          <cell r="Y50">
            <v>435.4</v>
          </cell>
          <cell r="Z50">
            <v>441.62</v>
          </cell>
          <cell r="AA50">
            <v>447.84</v>
          </cell>
          <cell r="AB50">
            <v>454.06</v>
          </cell>
          <cell r="AC50">
            <v>460.28</v>
          </cell>
          <cell r="AD50">
            <v>466.5</v>
          </cell>
          <cell r="AE50">
            <v>472.72</v>
          </cell>
          <cell r="AF50">
            <v>478.94</v>
          </cell>
          <cell r="AG50">
            <v>485.16</v>
          </cell>
          <cell r="AH50">
            <v>491.38</v>
          </cell>
        </row>
        <row r="51">
          <cell r="D51" t="str">
            <v>SWEP Co TX/Fixed Banks without Secondary</v>
          </cell>
          <cell r="E51">
            <v>233</v>
          </cell>
          <cell r="F51">
            <v>237.66</v>
          </cell>
          <cell r="G51">
            <v>242.32000000000002</v>
          </cell>
          <cell r="H51">
            <v>246.98000000000002</v>
          </cell>
          <cell r="I51">
            <v>251.64000000000001</v>
          </cell>
          <cell r="J51">
            <v>256.3</v>
          </cell>
          <cell r="K51">
            <v>260.96000000000004</v>
          </cell>
          <cell r="L51">
            <v>265.62</v>
          </cell>
          <cell r="M51">
            <v>270.27999999999997</v>
          </cell>
          <cell r="N51">
            <v>274.94</v>
          </cell>
          <cell r="O51">
            <v>279.59999999999997</v>
          </cell>
          <cell r="P51">
            <v>284.26</v>
          </cell>
          <cell r="Q51">
            <v>288.92</v>
          </cell>
          <cell r="R51">
            <v>293.58</v>
          </cell>
          <cell r="S51">
            <v>298.24</v>
          </cell>
          <cell r="T51">
            <v>302.90000000000003</v>
          </cell>
          <cell r="U51">
            <v>307.56</v>
          </cell>
          <cell r="V51">
            <v>312.22000000000003</v>
          </cell>
          <cell r="W51">
            <v>316.88</v>
          </cell>
          <cell r="X51">
            <v>321.53999999999996</v>
          </cell>
          <cell r="Y51">
            <v>326.2</v>
          </cell>
          <cell r="Z51">
            <v>330.85999999999996</v>
          </cell>
          <cell r="AA51">
            <v>335.52</v>
          </cell>
          <cell r="AB51">
            <v>340.18</v>
          </cell>
          <cell r="AC51">
            <v>344.84</v>
          </cell>
          <cell r="AD51">
            <v>349.5</v>
          </cell>
          <cell r="AE51">
            <v>354.16</v>
          </cell>
          <cell r="AF51">
            <v>358.82</v>
          </cell>
          <cell r="AG51">
            <v>363.48</v>
          </cell>
          <cell r="AH51">
            <v>368.14000000000004</v>
          </cell>
        </row>
        <row r="52">
          <cell r="D52" t="str">
            <v>SWEP Co TX/Switched Banks</v>
          </cell>
          <cell r="E52">
            <v>512</v>
          </cell>
          <cell r="F52">
            <v>522.24</v>
          </cell>
          <cell r="G52">
            <v>532.48</v>
          </cell>
          <cell r="H52">
            <v>542.72</v>
          </cell>
          <cell r="I52">
            <v>552.96</v>
          </cell>
          <cell r="J52">
            <v>563.20000000000005</v>
          </cell>
          <cell r="K52">
            <v>573.44000000000005</v>
          </cell>
          <cell r="L52">
            <v>583.68000000000006</v>
          </cell>
          <cell r="M52">
            <v>593.91999999999996</v>
          </cell>
          <cell r="N52">
            <v>604.16</v>
          </cell>
          <cell r="O52">
            <v>614.4</v>
          </cell>
          <cell r="P52">
            <v>624.64</v>
          </cell>
          <cell r="Q52">
            <v>634.88</v>
          </cell>
          <cell r="R52">
            <v>645.12</v>
          </cell>
          <cell r="S52">
            <v>655.36</v>
          </cell>
          <cell r="T52">
            <v>665.6</v>
          </cell>
          <cell r="U52">
            <v>675.84</v>
          </cell>
          <cell r="V52">
            <v>686.08</v>
          </cell>
          <cell r="W52">
            <v>696.31999999999994</v>
          </cell>
          <cell r="X52">
            <v>706.56</v>
          </cell>
          <cell r="Y52">
            <v>716.8</v>
          </cell>
          <cell r="Z52">
            <v>727.04</v>
          </cell>
          <cell r="AA52">
            <v>737.28</v>
          </cell>
          <cell r="AB52">
            <v>747.52</v>
          </cell>
          <cell r="AC52">
            <v>757.76</v>
          </cell>
          <cell r="AD52">
            <v>768</v>
          </cell>
          <cell r="AE52">
            <v>778.24</v>
          </cell>
          <cell r="AF52">
            <v>788.48</v>
          </cell>
          <cell r="AG52">
            <v>798.72</v>
          </cell>
          <cell r="AH52">
            <v>808.96</v>
          </cell>
        </row>
        <row r="53">
          <cell r="D53" t="str">
            <v>TCC/Fixed Banks with Secondary</v>
          </cell>
          <cell r="E53">
            <v>363</v>
          </cell>
          <cell r="F53">
            <v>370.26</v>
          </cell>
          <cell r="G53">
            <v>377.52000000000004</v>
          </cell>
          <cell r="H53">
            <v>384.78000000000003</v>
          </cell>
          <cell r="I53">
            <v>392.04</v>
          </cell>
          <cell r="J53">
            <v>399.3</v>
          </cell>
          <cell r="K53">
            <v>406.56000000000006</v>
          </cell>
          <cell r="L53">
            <v>413.82000000000005</v>
          </cell>
          <cell r="M53">
            <v>421.08</v>
          </cell>
          <cell r="N53">
            <v>428.34</v>
          </cell>
          <cell r="O53">
            <v>435.59999999999997</v>
          </cell>
          <cell r="P53">
            <v>442.86</v>
          </cell>
          <cell r="Q53">
            <v>450.12</v>
          </cell>
          <cell r="R53">
            <v>457.38</v>
          </cell>
          <cell r="S53">
            <v>464.64</v>
          </cell>
          <cell r="T53">
            <v>471.90000000000003</v>
          </cell>
          <cell r="U53">
            <v>479.16</v>
          </cell>
          <cell r="V53">
            <v>486.42</v>
          </cell>
          <cell r="W53">
            <v>493.67999999999995</v>
          </cell>
          <cell r="X53">
            <v>500.93999999999994</v>
          </cell>
          <cell r="Y53">
            <v>508.2</v>
          </cell>
          <cell r="Z53">
            <v>515.45999999999992</v>
          </cell>
          <cell r="AA53">
            <v>522.72</v>
          </cell>
          <cell r="AB53">
            <v>529.98</v>
          </cell>
          <cell r="AC53">
            <v>537.24</v>
          </cell>
          <cell r="AD53">
            <v>544.5</v>
          </cell>
          <cell r="AE53">
            <v>551.76</v>
          </cell>
          <cell r="AF53">
            <v>559.02</v>
          </cell>
          <cell r="AG53">
            <v>566.28</v>
          </cell>
          <cell r="AH53">
            <v>573.54000000000008</v>
          </cell>
        </row>
        <row r="54">
          <cell r="D54" t="str">
            <v>TCC/Fixed Banks without Secondary</v>
          </cell>
          <cell r="E54">
            <v>479</v>
          </cell>
          <cell r="F54">
            <v>488.58</v>
          </cell>
          <cell r="G54">
            <v>498.16</v>
          </cell>
          <cell r="H54">
            <v>507.74</v>
          </cell>
          <cell r="I54">
            <v>517.32000000000005</v>
          </cell>
          <cell r="J54">
            <v>526.90000000000009</v>
          </cell>
          <cell r="K54">
            <v>536.48</v>
          </cell>
          <cell r="L54">
            <v>546.06000000000006</v>
          </cell>
          <cell r="M54">
            <v>555.64</v>
          </cell>
          <cell r="N54">
            <v>565.21999999999991</v>
          </cell>
          <cell r="O54">
            <v>574.79999999999995</v>
          </cell>
          <cell r="P54">
            <v>584.38</v>
          </cell>
          <cell r="Q54">
            <v>593.96</v>
          </cell>
          <cell r="R54">
            <v>603.54</v>
          </cell>
          <cell r="S54">
            <v>613.12</v>
          </cell>
          <cell r="T54">
            <v>622.70000000000005</v>
          </cell>
          <cell r="U54">
            <v>632.28000000000009</v>
          </cell>
          <cell r="V54">
            <v>641.86</v>
          </cell>
          <cell r="W54">
            <v>651.43999999999994</v>
          </cell>
          <cell r="X54">
            <v>661.02</v>
          </cell>
          <cell r="Y54">
            <v>670.59999999999991</v>
          </cell>
          <cell r="Z54">
            <v>680.18</v>
          </cell>
          <cell r="AA54">
            <v>689.76</v>
          </cell>
          <cell r="AB54">
            <v>699.34</v>
          </cell>
          <cell r="AC54">
            <v>708.92</v>
          </cell>
          <cell r="AD54">
            <v>718.5</v>
          </cell>
          <cell r="AE54">
            <v>728.08</v>
          </cell>
          <cell r="AF54">
            <v>737.66</v>
          </cell>
          <cell r="AG54">
            <v>747.24</v>
          </cell>
          <cell r="AH54">
            <v>756.82</v>
          </cell>
        </row>
        <row r="55">
          <cell r="D55" t="str">
            <v>TCC/Switched Banks</v>
          </cell>
          <cell r="E55">
            <v>676</v>
          </cell>
          <cell r="F55">
            <v>689.52</v>
          </cell>
          <cell r="G55">
            <v>703.04000000000008</v>
          </cell>
          <cell r="H55">
            <v>716.56000000000006</v>
          </cell>
          <cell r="I55">
            <v>730.08</v>
          </cell>
          <cell r="J55">
            <v>743.6</v>
          </cell>
          <cell r="K55">
            <v>757.12000000000012</v>
          </cell>
          <cell r="L55">
            <v>770.6400000000001</v>
          </cell>
          <cell r="M55">
            <v>784.16</v>
          </cell>
          <cell r="N55">
            <v>797.68</v>
          </cell>
          <cell r="O55">
            <v>811.19999999999993</v>
          </cell>
          <cell r="P55">
            <v>824.72</v>
          </cell>
          <cell r="Q55">
            <v>838.24</v>
          </cell>
          <cell r="R55">
            <v>851.76</v>
          </cell>
          <cell r="S55">
            <v>865.28</v>
          </cell>
          <cell r="T55">
            <v>878.80000000000007</v>
          </cell>
          <cell r="U55">
            <v>892.32</v>
          </cell>
          <cell r="V55">
            <v>905.84</v>
          </cell>
          <cell r="W55">
            <v>919.3599999999999</v>
          </cell>
          <cell r="X55">
            <v>932.87999999999988</v>
          </cell>
          <cell r="Y55">
            <v>946.4</v>
          </cell>
          <cell r="Z55">
            <v>959.92</v>
          </cell>
          <cell r="AA55">
            <v>973.43999999999994</v>
          </cell>
          <cell r="AB55">
            <v>986.95999999999992</v>
          </cell>
          <cell r="AC55">
            <v>1000.48</v>
          </cell>
          <cell r="AD55">
            <v>1014</v>
          </cell>
          <cell r="AE55">
            <v>1027.52</v>
          </cell>
          <cell r="AF55">
            <v>1041.04</v>
          </cell>
          <cell r="AG55">
            <v>1054.56</v>
          </cell>
          <cell r="AH55">
            <v>1068.0800000000002</v>
          </cell>
        </row>
        <row r="56">
          <cell r="D56" t="str">
            <v>TNC/Fixed Banks with Secondary</v>
          </cell>
          <cell r="E56">
            <v>193</v>
          </cell>
          <cell r="F56">
            <v>196.86</v>
          </cell>
          <cell r="G56">
            <v>200.72</v>
          </cell>
          <cell r="H56">
            <v>204.58</v>
          </cell>
          <cell r="I56">
            <v>208.44000000000003</v>
          </cell>
          <cell r="J56">
            <v>212.3</v>
          </cell>
          <cell r="K56">
            <v>216.16000000000003</v>
          </cell>
          <cell r="L56">
            <v>220.02</v>
          </cell>
          <cell r="M56">
            <v>223.88</v>
          </cell>
          <cell r="N56">
            <v>227.73999999999998</v>
          </cell>
          <cell r="O56">
            <v>231.6</v>
          </cell>
          <cell r="P56">
            <v>235.46</v>
          </cell>
          <cell r="Q56">
            <v>239.32</v>
          </cell>
          <cell r="R56">
            <v>243.18</v>
          </cell>
          <cell r="S56">
            <v>247.04</v>
          </cell>
          <cell r="T56">
            <v>250.9</v>
          </cell>
          <cell r="U56">
            <v>254.76000000000002</v>
          </cell>
          <cell r="V56">
            <v>258.62</v>
          </cell>
          <cell r="W56">
            <v>262.47999999999996</v>
          </cell>
          <cell r="X56">
            <v>266.33999999999997</v>
          </cell>
          <cell r="Y56">
            <v>270.2</v>
          </cell>
          <cell r="Z56">
            <v>274.06</v>
          </cell>
          <cell r="AA56">
            <v>277.92</v>
          </cell>
          <cell r="AB56">
            <v>281.77999999999997</v>
          </cell>
          <cell r="AC56">
            <v>285.64</v>
          </cell>
          <cell r="AD56">
            <v>289.5</v>
          </cell>
          <cell r="AE56">
            <v>293.36</v>
          </cell>
          <cell r="AF56">
            <v>297.22000000000003</v>
          </cell>
          <cell r="AG56">
            <v>301.08</v>
          </cell>
          <cell r="AH56">
            <v>304.94</v>
          </cell>
        </row>
        <row r="57">
          <cell r="D57" t="str">
            <v>TNC/Fixed Banks without Secondary</v>
          </cell>
          <cell r="E57">
            <v>271</v>
          </cell>
          <cell r="F57">
            <v>276.42</v>
          </cell>
          <cell r="G57">
            <v>281.84000000000003</v>
          </cell>
          <cell r="H57">
            <v>287.26</v>
          </cell>
          <cell r="I57">
            <v>292.68</v>
          </cell>
          <cell r="J57">
            <v>298.10000000000002</v>
          </cell>
          <cell r="K57">
            <v>303.52000000000004</v>
          </cell>
          <cell r="L57">
            <v>308.94000000000005</v>
          </cell>
          <cell r="M57">
            <v>314.35999999999996</v>
          </cell>
          <cell r="N57">
            <v>319.77999999999997</v>
          </cell>
          <cell r="O57">
            <v>325.2</v>
          </cell>
          <cell r="P57">
            <v>330.62</v>
          </cell>
          <cell r="Q57">
            <v>336.04</v>
          </cell>
          <cell r="R57">
            <v>341.46</v>
          </cell>
          <cell r="S57">
            <v>346.88</v>
          </cell>
          <cell r="T57">
            <v>352.3</v>
          </cell>
          <cell r="U57">
            <v>357.72</v>
          </cell>
          <cell r="V57">
            <v>363.14000000000004</v>
          </cell>
          <cell r="W57">
            <v>368.55999999999995</v>
          </cell>
          <cell r="X57">
            <v>373.97999999999996</v>
          </cell>
          <cell r="Y57">
            <v>379.4</v>
          </cell>
          <cell r="Z57">
            <v>384.82</v>
          </cell>
          <cell r="AA57">
            <v>390.24</v>
          </cell>
          <cell r="AB57">
            <v>395.65999999999997</v>
          </cell>
          <cell r="AC57">
            <v>401.08</v>
          </cell>
          <cell r="AD57">
            <v>406.5</v>
          </cell>
          <cell r="AE57">
            <v>411.92</v>
          </cell>
          <cell r="AF57">
            <v>417.34000000000003</v>
          </cell>
          <cell r="AG57">
            <v>422.76</v>
          </cell>
          <cell r="AH57">
            <v>428.18</v>
          </cell>
        </row>
        <row r="58">
          <cell r="D58" t="str">
            <v>TNC/Switched Banks</v>
          </cell>
          <cell r="E58">
            <v>351</v>
          </cell>
          <cell r="F58">
            <v>358.02</v>
          </cell>
          <cell r="G58">
            <v>365.04</v>
          </cell>
          <cell r="H58">
            <v>372.06</v>
          </cell>
          <cell r="I58">
            <v>379.08000000000004</v>
          </cell>
          <cell r="J58">
            <v>386.1</v>
          </cell>
          <cell r="K58">
            <v>393.12000000000006</v>
          </cell>
          <cell r="L58">
            <v>400.14000000000004</v>
          </cell>
          <cell r="M58">
            <v>407.15999999999997</v>
          </cell>
          <cell r="N58">
            <v>414.17999999999995</v>
          </cell>
          <cell r="O58">
            <v>421.2</v>
          </cell>
          <cell r="P58">
            <v>428.21999999999997</v>
          </cell>
          <cell r="Q58">
            <v>435.24</v>
          </cell>
          <cell r="R58">
            <v>442.26</v>
          </cell>
          <cell r="S58">
            <v>449.28000000000003</v>
          </cell>
          <cell r="T58">
            <v>456.3</v>
          </cell>
          <cell r="U58">
            <v>463.32000000000005</v>
          </cell>
          <cell r="V58">
            <v>470.34000000000003</v>
          </cell>
          <cell r="W58">
            <v>477.35999999999996</v>
          </cell>
          <cell r="X58">
            <v>484.37999999999994</v>
          </cell>
          <cell r="Y58">
            <v>491.4</v>
          </cell>
          <cell r="Z58">
            <v>498.41999999999996</v>
          </cell>
          <cell r="AA58">
            <v>505.44</v>
          </cell>
          <cell r="AB58">
            <v>512.46</v>
          </cell>
          <cell r="AC58">
            <v>519.48</v>
          </cell>
          <cell r="AD58">
            <v>526.5</v>
          </cell>
          <cell r="AE58">
            <v>533.52</v>
          </cell>
          <cell r="AF58">
            <v>540.54</v>
          </cell>
          <cell r="AG58">
            <v>547.56000000000006</v>
          </cell>
          <cell r="AH58">
            <v>554.58000000000004</v>
          </cell>
        </row>
        <row r="59">
          <cell r="E59">
            <v>14207</v>
          </cell>
          <cell r="F59">
            <v>14491.139999999998</v>
          </cell>
          <cell r="G59">
            <v>14775.28</v>
          </cell>
          <cell r="H59">
            <v>15059.419999999996</v>
          </cell>
          <cell r="I59">
            <v>15343.560000000003</v>
          </cell>
          <cell r="J59">
            <v>15627.7</v>
          </cell>
          <cell r="K59">
            <v>15911.84</v>
          </cell>
          <cell r="L59">
            <v>16195.980000000005</v>
          </cell>
          <cell r="M59">
            <v>16480.120000000003</v>
          </cell>
          <cell r="N59">
            <v>16764.259999999998</v>
          </cell>
          <cell r="O59">
            <v>17048.399999999998</v>
          </cell>
          <cell r="P59">
            <v>17332.54</v>
          </cell>
          <cell r="Q59">
            <v>17616.680000000004</v>
          </cell>
          <cell r="R59">
            <v>17900.819999999996</v>
          </cell>
          <cell r="S59">
            <v>18184.96</v>
          </cell>
          <cell r="T59">
            <v>18469.100000000002</v>
          </cell>
          <cell r="U59">
            <v>18753.239999999998</v>
          </cell>
          <cell r="V59">
            <v>19037.379999999997</v>
          </cell>
          <cell r="W59">
            <v>19321.519999999993</v>
          </cell>
          <cell r="X59">
            <v>19605.660000000003</v>
          </cell>
          <cell r="Y59">
            <v>19889.800000000007</v>
          </cell>
          <cell r="Z59">
            <v>20173.939999999999</v>
          </cell>
          <cell r="AA59">
            <v>20458.079999999998</v>
          </cell>
          <cell r="AB59">
            <v>20742.219999999998</v>
          </cell>
          <cell r="AC59">
            <v>21026.360000000004</v>
          </cell>
          <cell r="AD59">
            <v>21310.5</v>
          </cell>
          <cell r="AE59">
            <v>21594.639999999999</v>
          </cell>
          <cell r="AF59">
            <v>21878.78</v>
          </cell>
          <cell r="AG59">
            <v>22162.920000000006</v>
          </cell>
          <cell r="AH59">
            <v>22447.060000000005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Office Rankings"/>
      <sheetName val="TV Rankings"/>
      <sheetName val="Music Rankings"/>
      <sheetName val="TV Index"/>
      <sheetName val="Film Index"/>
      <sheetName val="Music Index"/>
      <sheetName val="Media Index"/>
      <sheetName val="__FDSCACHE__"/>
      <sheetName val="Digital Index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s"/>
      <sheetName val="Rank"/>
      <sheetName val="Circuit cost per DA scheme"/>
      <sheetName val="Pricing Table"/>
      <sheetName val="Not Sorted Scheme Rel Sum"/>
      <sheetName val="SAIDI Sorted Scheme Rel Sum"/>
      <sheetName val="Scheme Cost Summary 1"/>
      <sheetName val="2011 Study"/>
      <sheetName val="Schemes Raw"/>
      <sheetName val="Raw Data"/>
      <sheetName val="All Components"/>
      <sheetName val="Robin-Schemes"/>
    </sheetNames>
    <sheetDataSet>
      <sheetData sheetId="0" refreshError="1"/>
      <sheetData sheetId="1" refreshError="1"/>
      <sheetData sheetId="2" refreshError="1"/>
      <sheetData sheetId="3">
        <row r="6">
          <cell r="A6" t="str">
            <v>Recloser w/ DA control</v>
          </cell>
        </row>
        <row r="7">
          <cell r="A7" t="str">
            <v>Capacitor Controls</v>
          </cell>
        </row>
        <row r="8">
          <cell r="A8" t="str">
            <v>End of line voltage sensor-Cooper IVVC capacitor control</v>
          </cell>
        </row>
        <row r="9">
          <cell r="A9" t="str">
            <v>Regulators 438A w/ controls - 3 phase station</v>
          </cell>
        </row>
        <row r="10">
          <cell r="A10" t="str">
            <v>Regulators 328A w/ controls - 3 phase station</v>
          </cell>
        </row>
        <row r="11">
          <cell r="A11" t="str">
            <v>Regulators 219A w/ controls - 3 phase station</v>
          </cell>
        </row>
        <row r="12">
          <cell r="A12" t="str">
            <v>Capacitor 600kVAR, 34.5kV switched</v>
          </cell>
        </row>
        <row r="13">
          <cell r="A13" t="str">
            <v>Capacitor 600kVAR, 34.5kV fixed</v>
          </cell>
        </row>
        <row r="14">
          <cell r="A14" t="str">
            <v>Capacitor 600kVAR, 12kV switched</v>
          </cell>
        </row>
        <row r="15">
          <cell r="A15" t="str">
            <v>Capacitor 600kVAR, 12kV fixed</v>
          </cell>
        </row>
        <row r="16">
          <cell r="A16" t="str">
            <v>Regulator, 34.5kV 167A/332kVA</v>
          </cell>
        </row>
        <row r="17">
          <cell r="A17" t="str">
            <v>Regulator, 12kV 327A/249kVA</v>
          </cell>
        </row>
        <row r="18">
          <cell r="A18" t="str">
            <v>End of Line Voltage Monitor</v>
          </cell>
        </row>
        <row r="19">
          <cell r="A19" t="str">
            <v>Capacitor Control w/ neutral sensor</v>
          </cell>
        </row>
        <row r="20">
          <cell r="A20" t="str">
            <v>Neutral Sensor at fixed capacitor</v>
          </cell>
        </row>
        <row r="21">
          <cell r="A21" t="str">
            <v>Utilinet radio cntrl mount</v>
          </cell>
        </row>
        <row r="22">
          <cell r="A22" t="str">
            <v>Utilinet repeater radio</v>
          </cell>
        </row>
        <row r="23">
          <cell r="A23" t="str">
            <v>Speednet radio cntrl mount</v>
          </cell>
        </row>
        <row r="24">
          <cell r="A24" t="str">
            <v>Speednet repeater radio</v>
          </cell>
        </row>
        <row r="25">
          <cell r="A25" t="str">
            <v>Silver Springs Master radio</v>
          </cell>
        </row>
        <row r="26">
          <cell r="A26" t="str">
            <v>Silver Springs radio control mount</v>
          </cell>
        </row>
        <row r="27">
          <cell r="A27" t="str">
            <v>Silver Springs repeater radio</v>
          </cell>
        </row>
        <row r="28">
          <cell r="A28" t="str">
            <v>L&amp;G radio - in controller</v>
          </cell>
        </row>
        <row r="29">
          <cell r="A29" t="str">
            <v>L&amp;G repeater radio</v>
          </cell>
        </row>
        <row r="30">
          <cell r="A30" t="str">
            <v>Ethernet Transceiver</v>
          </cell>
        </row>
        <row r="31">
          <cell r="A31" t="str">
            <v>Station Comm point to Head-End NOC + remote maint access gear per scheme</v>
          </cell>
        </row>
        <row r="32">
          <cell r="A32" t="str">
            <v>Regulator network comm gear (less radio)</v>
          </cell>
        </row>
        <row r="33">
          <cell r="A33" t="str">
            <v>PT to PT &amp; SAT/device</v>
          </cell>
        </row>
        <row r="34">
          <cell r="A34" t="str">
            <v>DA Scheme Engineering / circuit</v>
          </cell>
        </row>
        <row r="35">
          <cell r="A35" t="str">
            <v>S&amp;C Pulsecloser</v>
          </cell>
        </row>
        <row r="36">
          <cell r="A36" t="str">
            <v>New Pole - Distr</v>
          </cell>
        </row>
        <row r="37">
          <cell r="A37" t="str">
            <v>Steel Pole - 70' - substation network comm</v>
          </cell>
        </row>
        <row r="38">
          <cell r="A38" t="str">
            <v>Station Upgrades / station</v>
          </cell>
        </row>
        <row r="39">
          <cell r="A39" t="str">
            <v>S&amp;C Intellinode</v>
          </cell>
        </row>
        <row r="40">
          <cell r="A40" t="str">
            <v>Yukon Software</v>
          </cell>
        </row>
        <row r="41">
          <cell r="A41" t="str">
            <v>Capacitor Relocation/Resize</v>
          </cell>
        </row>
        <row r="42">
          <cell r="A42" t="str">
            <v>Telecom Backhaul Network - addtl gear per Station</v>
          </cell>
        </row>
        <row r="43">
          <cell r="A43" t="str">
            <v>Security</v>
          </cell>
        </row>
        <row r="44">
          <cell r="A44" t="str">
            <v>SCADA Screen Development</v>
          </cell>
        </row>
        <row r="45">
          <cell r="A45" t="str">
            <v>Telecomm Network Engr/Design per Radio (endpoint &amp; repeater)</v>
          </cell>
        </row>
        <row r="46">
          <cell r="A46" t="str">
            <v>Telecomm Network Engr/Design per Station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_snlqueryparms"/>
      <sheetName val="Table of Contents"/>
      <sheetName val="Decision Dashboard"/>
      <sheetName val="Inputs &amp; Data Verification"/>
      <sheetName val="Business Case Summary"/>
      <sheetName val="AMI Business Case"/>
      <sheetName val="Grid Management Business Case"/>
      <sheetName val="Demand Response Business Case"/>
      <sheetName val="Internal EE Business Case"/>
      <sheetName val="Rate Base Earnings Impact"/>
      <sheetName val="Societal Summary"/>
      <sheetName val="Legacy Meter Impact"/>
      <sheetName val="Chart Outputs"/>
      <sheetName val="CAPEX"/>
      <sheetName val="O&amp;M"/>
      <sheetName val="Fixed Charge"/>
      <sheetName val="Capital Costs"/>
      <sheetName val="Operating Costs"/>
      <sheetName val="AMI Benefits"/>
      <sheetName val="Grid Management Benefits"/>
      <sheetName val="DR - Residential"/>
      <sheetName val="DR - Commercial"/>
      <sheetName val="Energy Efficiency Benefits"/>
      <sheetName val="Demand Side Management"/>
      <sheetName val="DER"/>
      <sheetName val="Capital Benefit Impacts"/>
      <sheetName val="IT"/>
      <sheetName val="Assumptions and Factors"/>
      <sheetName val="Levelized Fixed Charge"/>
      <sheetName val="Line Loss"/>
      <sheetName val="Mckinsey AMI Inputs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2">
          <cell r="G142">
            <v>0.01</v>
          </cell>
          <cell r="H142">
            <v>0.01</v>
          </cell>
          <cell r="I142">
            <v>0.01</v>
          </cell>
          <cell r="J142">
            <v>0.01</v>
          </cell>
          <cell r="K142">
            <v>0.01</v>
          </cell>
          <cell r="L142">
            <v>0.01</v>
          </cell>
          <cell r="N142">
            <v>0.01</v>
          </cell>
          <cell r="O142">
            <v>0.01</v>
          </cell>
          <cell r="P142">
            <v>0.01</v>
          </cell>
          <cell r="Q142">
            <v>0.01</v>
          </cell>
          <cell r="R142">
            <v>0.01</v>
          </cell>
          <cell r="S142">
            <v>0.01</v>
          </cell>
        </row>
        <row r="143">
          <cell r="G143">
            <v>0.02</v>
          </cell>
          <cell r="H143">
            <v>0.02</v>
          </cell>
          <cell r="I143">
            <v>0.02</v>
          </cell>
          <cell r="J143">
            <v>0.02</v>
          </cell>
          <cell r="K143">
            <v>0.02</v>
          </cell>
          <cell r="L143">
            <v>0.02</v>
          </cell>
          <cell r="N143">
            <v>0.02</v>
          </cell>
          <cell r="O143">
            <v>0.02</v>
          </cell>
          <cell r="P143">
            <v>0.02</v>
          </cell>
          <cell r="Q143">
            <v>0.02</v>
          </cell>
          <cell r="R143">
            <v>0.02</v>
          </cell>
          <cell r="S143">
            <v>0.02</v>
          </cell>
        </row>
        <row r="144">
          <cell r="G144">
            <v>0.03</v>
          </cell>
          <cell r="H144">
            <v>0.03</v>
          </cell>
          <cell r="I144">
            <v>0.03</v>
          </cell>
          <cell r="J144">
            <v>0.03</v>
          </cell>
          <cell r="K144">
            <v>0.03</v>
          </cell>
          <cell r="L144">
            <v>0.03</v>
          </cell>
          <cell r="N144">
            <v>0.03</v>
          </cell>
          <cell r="O144">
            <v>0.03</v>
          </cell>
          <cell r="P144">
            <v>0.03</v>
          </cell>
          <cell r="Q144">
            <v>0.03</v>
          </cell>
          <cell r="R144">
            <v>0.03</v>
          </cell>
          <cell r="S144">
            <v>0.03</v>
          </cell>
        </row>
        <row r="145">
          <cell r="G145">
            <v>0.04</v>
          </cell>
          <cell r="H145">
            <v>0.04</v>
          </cell>
          <cell r="I145">
            <v>0.04</v>
          </cell>
          <cell r="J145">
            <v>0.04</v>
          </cell>
          <cell r="K145">
            <v>0.04</v>
          </cell>
          <cell r="L145">
            <v>0.04</v>
          </cell>
          <cell r="N145">
            <v>0.04</v>
          </cell>
          <cell r="O145">
            <v>0.04</v>
          </cell>
          <cell r="P145">
            <v>0.04</v>
          </cell>
          <cell r="Q145">
            <v>0.04</v>
          </cell>
          <cell r="R145">
            <v>0.04</v>
          </cell>
          <cell r="S145">
            <v>0.04</v>
          </cell>
        </row>
        <row r="146">
          <cell r="G146">
            <v>0.05</v>
          </cell>
          <cell r="H146">
            <v>0.05</v>
          </cell>
          <cell r="I146">
            <v>0.05</v>
          </cell>
          <cell r="J146">
            <v>0.05</v>
          </cell>
          <cell r="K146">
            <v>0.05</v>
          </cell>
          <cell r="L146">
            <v>0.05</v>
          </cell>
          <cell r="N146">
            <v>0.05</v>
          </cell>
          <cell r="O146">
            <v>0.05</v>
          </cell>
          <cell r="P146">
            <v>0.05</v>
          </cell>
          <cell r="Q146">
            <v>0.05</v>
          </cell>
          <cell r="R146">
            <v>0.05</v>
          </cell>
          <cell r="S146">
            <v>0.05</v>
          </cell>
        </row>
        <row r="147">
          <cell r="G147">
            <v>6.0000000000000005E-2</v>
          </cell>
          <cell r="H147">
            <v>6.0000000000000005E-2</v>
          </cell>
          <cell r="I147">
            <v>6.0000000000000005E-2</v>
          </cell>
          <cell r="J147">
            <v>6.0000000000000005E-2</v>
          </cell>
          <cell r="K147">
            <v>6.0000000000000005E-2</v>
          </cell>
          <cell r="L147">
            <v>6.0000000000000005E-2</v>
          </cell>
          <cell r="N147">
            <v>6.0000000000000005E-2</v>
          </cell>
          <cell r="O147">
            <v>6.0000000000000005E-2</v>
          </cell>
          <cell r="P147">
            <v>6.0000000000000005E-2</v>
          </cell>
          <cell r="Q147">
            <v>6.0000000000000005E-2</v>
          </cell>
          <cell r="R147">
            <v>6.0000000000000005E-2</v>
          </cell>
          <cell r="S147">
            <v>6.0000000000000005E-2</v>
          </cell>
        </row>
        <row r="148">
          <cell r="G148">
            <v>7.0000000000000007E-2</v>
          </cell>
          <cell r="H148">
            <v>7.0000000000000007E-2</v>
          </cell>
          <cell r="I148">
            <v>7.0000000000000007E-2</v>
          </cell>
          <cell r="J148">
            <v>7.0000000000000007E-2</v>
          </cell>
          <cell r="K148">
            <v>7.0000000000000007E-2</v>
          </cell>
          <cell r="L148">
            <v>7.0000000000000007E-2</v>
          </cell>
          <cell r="N148">
            <v>7.0000000000000007E-2</v>
          </cell>
          <cell r="O148">
            <v>7.0000000000000007E-2</v>
          </cell>
          <cell r="P148">
            <v>7.0000000000000007E-2</v>
          </cell>
          <cell r="Q148">
            <v>7.0000000000000007E-2</v>
          </cell>
          <cell r="R148">
            <v>7.0000000000000007E-2</v>
          </cell>
          <cell r="S148">
            <v>7.0000000000000007E-2</v>
          </cell>
        </row>
        <row r="149">
          <cell r="G149">
            <v>0.08</v>
          </cell>
          <cell r="H149">
            <v>0.08</v>
          </cell>
          <cell r="I149">
            <v>0.08</v>
          </cell>
          <cell r="J149">
            <v>0.08</v>
          </cell>
          <cell r="K149">
            <v>0.08</v>
          </cell>
          <cell r="L149">
            <v>0.08</v>
          </cell>
          <cell r="N149">
            <v>0.08</v>
          </cell>
          <cell r="O149">
            <v>0.08</v>
          </cell>
          <cell r="P149">
            <v>0.08</v>
          </cell>
          <cell r="Q149">
            <v>0.08</v>
          </cell>
          <cell r="R149">
            <v>0.08</v>
          </cell>
          <cell r="S149">
            <v>0.08</v>
          </cell>
        </row>
        <row r="150">
          <cell r="G150">
            <v>0.09</v>
          </cell>
          <cell r="H150">
            <v>0.09</v>
          </cell>
          <cell r="I150">
            <v>0.09</v>
          </cell>
          <cell r="J150">
            <v>0.09</v>
          </cell>
          <cell r="K150">
            <v>0.09</v>
          </cell>
          <cell r="L150">
            <v>0.09</v>
          </cell>
          <cell r="N150">
            <v>0.09</v>
          </cell>
          <cell r="O150">
            <v>0.09</v>
          </cell>
          <cell r="P150">
            <v>0.09</v>
          </cell>
          <cell r="Q150">
            <v>0.09</v>
          </cell>
          <cell r="R150">
            <v>0.09</v>
          </cell>
          <cell r="S150">
            <v>0.09</v>
          </cell>
        </row>
        <row r="151">
          <cell r="G151">
            <v>9.9999999999999992E-2</v>
          </cell>
          <cell r="H151">
            <v>9.9999999999999992E-2</v>
          </cell>
          <cell r="I151">
            <v>9.9999999999999992E-2</v>
          </cell>
          <cell r="J151">
            <v>9.9999999999999992E-2</v>
          </cell>
          <cell r="K151">
            <v>9.9999999999999992E-2</v>
          </cell>
          <cell r="L151">
            <v>9.9999999999999992E-2</v>
          </cell>
          <cell r="N151">
            <v>9.9999999999999992E-2</v>
          </cell>
          <cell r="O151">
            <v>9.9999999999999992E-2</v>
          </cell>
          <cell r="P151">
            <v>9.9999999999999992E-2</v>
          </cell>
          <cell r="Q151">
            <v>9.9999999999999992E-2</v>
          </cell>
          <cell r="R151">
            <v>9.9999999999999992E-2</v>
          </cell>
          <cell r="S151">
            <v>9.9999999999999992E-2</v>
          </cell>
        </row>
        <row r="152">
          <cell r="G152">
            <v>0.10999999999999999</v>
          </cell>
          <cell r="H152">
            <v>0.10999999999999999</v>
          </cell>
          <cell r="I152">
            <v>0.10999999999999999</v>
          </cell>
          <cell r="J152">
            <v>0.10999999999999999</v>
          </cell>
          <cell r="K152">
            <v>0.10999999999999999</v>
          </cell>
          <cell r="L152">
            <v>0.10999999999999999</v>
          </cell>
          <cell r="N152">
            <v>0.10999999999999999</v>
          </cell>
          <cell r="O152">
            <v>0.10999999999999999</v>
          </cell>
          <cell r="P152">
            <v>0.10999999999999999</v>
          </cell>
          <cell r="Q152">
            <v>0.10999999999999999</v>
          </cell>
          <cell r="R152">
            <v>0.10999999999999999</v>
          </cell>
          <cell r="S152">
            <v>0.10999999999999999</v>
          </cell>
        </row>
        <row r="153">
          <cell r="G153">
            <v>0.11999999999999998</v>
          </cell>
          <cell r="H153">
            <v>0.11999999999999998</v>
          </cell>
          <cell r="I153">
            <v>0.11999999999999998</v>
          </cell>
          <cell r="J153">
            <v>0.11999999999999998</v>
          </cell>
          <cell r="K153">
            <v>0.11999999999999998</v>
          </cell>
          <cell r="L153">
            <v>0.11999999999999998</v>
          </cell>
          <cell r="N153">
            <v>0.11999999999999998</v>
          </cell>
          <cell r="O153">
            <v>0.11999999999999998</v>
          </cell>
          <cell r="P153">
            <v>0.11999999999999998</v>
          </cell>
          <cell r="Q153">
            <v>0.11999999999999998</v>
          </cell>
          <cell r="R153">
            <v>0.11999999999999998</v>
          </cell>
          <cell r="S153">
            <v>0.11999999999999998</v>
          </cell>
        </row>
        <row r="154">
          <cell r="G154">
            <v>0.12999999999999998</v>
          </cell>
          <cell r="H154">
            <v>0.12999999999999998</v>
          </cell>
          <cell r="I154">
            <v>0.12999999999999998</v>
          </cell>
          <cell r="J154">
            <v>0.12999999999999998</v>
          </cell>
          <cell r="K154">
            <v>0.12999999999999998</v>
          </cell>
          <cell r="L154">
            <v>0.12999999999999998</v>
          </cell>
          <cell r="N154">
            <v>0.12999999999999998</v>
          </cell>
          <cell r="O154">
            <v>0.12999999999999998</v>
          </cell>
          <cell r="P154">
            <v>0.12999999999999998</v>
          </cell>
          <cell r="Q154">
            <v>0.12999999999999998</v>
          </cell>
          <cell r="R154">
            <v>0.12999999999999998</v>
          </cell>
          <cell r="S154">
            <v>0.12999999999999998</v>
          </cell>
        </row>
        <row r="155">
          <cell r="G155">
            <v>0.13999999999999999</v>
          </cell>
          <cell r="H155">
            <v>0.13999999999999999</v>
          </cell>
          <cell r="I155">
            <v>0.13999999999999999</v>
          </cell>
          <cell r="J155">
            <v>0.13999999999999999</v>
          </cell>
          <cell r="K155">
            <v>0.13999999999999999</v>
          </cell>
          <cell r="L155">
            <v>0.13999999999999999</v>
          </cell>
          <cell r="N155">
            <v>0.13999999999999999</v>
          </cell>
          <cell r="O155">
            <v>0.13999999999999999</v>
          </cell>
          <cell r="P155">
            <v>0.13999999999999999</v>
          </cell>
          <cell r="Q155">
            <v>0.13999999999999999</v>
          </cell>
          <cell r="R155">
            <v>0.13999999999999999</v>
          </cell>
          <cell r="S155">
            <v>0.13999999999999999</v>
          </cell>
        </row>
        <row r="156">
          <cell r="G156">
            <v>0.15</v>
          </cell>
          <cell r="H156">
            <v>0.15</v>
          </cell>
          <cell r="I156">
            <v>0.15</v>
          </cell>
          <cell r="J156">
            <v>0.15</v>
          </cell>
          <cell r="K156">
            <v>0.15</v>
          </cell>
          <cell r="L156">
            <v>0.15</v>
          </cell>
          <cell r="N156">
            <v>0.15</v>
          </cell>
          <cell r="O156">
            <v>0.15</v>
          </cell>
          <cell r="P156">
            <v>0.15</v>
          </cell>
          <cell r="Q156">
            <v>0.15</v>
          </cell>
          <cell r="R156">
            <v>0.15</v>
          </cell>
          <cell r="S156">
            <v>0.15</v>
          </cell>
        </row>
        <row r="157">
          <cell r="G157">
            <v>0.16</v>
          </cell>
          <cell r="H157">
            <v>0.16</v>
          </cell>
          <cell r="I157">
            <v>0.16</v>
          </cell>
          <cell r="J157">
            <v>0.16</v>
          </cell>
          <cell r="K157">
            <v>0.16</v>
          </cell>
          <cell r="L157">
            <v>0.16</v>
          </cell>
          <cell r="N157">
            <v>0.16</v>
          </cell>
          <cell r="O157">
            <v>0.16</v>
          </cell>
          <cell r="P157">
            <v>0.16</v>
          </cell>
          <cell r="Q157">
            <v>0.16</v>
          </cell>
          <cell r="R157">
            <v>0.16</v>
          </cell>
          <cell r="S157">
            <v>0.16</v>
          </cell>
        </row>
        <row r="158">
          <cell r="G158">
            <v>0.17</v>
          </cell>
          <cell r="H158">
            <v>0.17</v>
          </cell>
          <cell r="I158">
            <v>0.17</v>
          </cell>
          <cell r="J158">
            <v>0.17</v>
          </cell>
          <cell r="K158">
            <v>0.17</v>
          </cell>
          <cell r="L158">
            <v>0.17</v>
          </cell>
          <cell r="N158">
            <v>0.17</v>
          </cell>
          <cell r="O158">
            <v>0.17</v>
          </cell>
          <cell r="P158">
            <v>0.17</v>
          </cell>
          <cell r="Q158">
            <v>0.17</v>
          </cell>
          <cell r="R158">
            <v>0.17</v>
          </cell>
          <cell r="S158">
            <v>0.17</v>
          </cell>
        </row>
        <row r="159">
          <cell r="G159">
            <v>0.18000000000000002</v>
          </cell>
          <cell r="H159">
            <v>0.18000000000000002</v>
          </cell>
          <cell r="I159">
            <v>0.18000000000000002</v>
          </cell>
          <cell r="J159">
            <v>0.18000000000000002</v>
          </cell>
          <cell r="K159">
            <v>0.18000000000000002</v>
          </cell>
          <cell r="L159">
            <v>0.18000000000000002</v>
          </cell>
          <cell r="N159">
            <v>0.18000000000000002</v>
          </cell>
          <cell r="O159">
            <v>0.18000000000000002</v>
          </cell>
          <cell r="P159">
            <v>0.18000000000000002</v>
          </cell>
          <cell r="Q159">
            <v>0.18000000000000002</v>
          </cell>
          <cell r="R159">
            <v>0.18000000000000002</v>
          </cell>
          <cell r="S159">
            <v>0.18000000000000002</v>
          </cell>
        </row>
        <row r="160">
          <cell r="G160">
            <v>0.19000000000000003</v>
          </cell>
          <cell r="H160">
            <v>0.19000000000000003</v>
          </cell>
          <cell r="I160">
            <v>0.19000000000000003</v>
          </cell>
          <cell r="J160">
            <v>0.19000000000000003</v>
          </cell>
          <cell r="K160">
            <v>0.19000000000000003</v>
          </cell>
          <cell r="L160">
            <v>0.19000000000000003</v>
          </cell>
          <cell r="N160">
            <v>0.19000000000000003</v>
          </cell>
          <cell r="O160">
            <v>0.19000000000000003</v>
          </cell>
          <cell r="P160">
            <v>0.19000000000000003</v>
          </cell>
          <cell r="Q160">
            <v>0.19000000000000003</v>
          </cell>
          <cell r="R160">
            <v>0.19000000000000003</v>
          </cell>
          <cell r="S160">
            <v>0.19000000000000003</v>
          </cell>
        </row>
        <row r="161">
          <cell r="G161">
            <v>0.20000000000000004</v>
          </cell>
          <cell r="H161">
            <v>0.20000000000000004</v>
          </cell>
          <cell r="I161">
            <v>0.20000000000000004</v>
          </cell>
          <cell r="J161">
            <v>0.20000000000000004</v>
          </cell>
          <cell r="K161">
            <v>0.20000000000000004</v>
          </cell>
          <cell r="L161">
            <v>0.20000000000000004</v>
          </cell>
          <cell r="N161">
            <v>0.20000000000000004</v>
          </cell>
          <cell r="O161">
            <v>0.20000000000000004</v>
          </cell>
          <cell r="P161">
            <v>0.20000000000000004</v>
          </cell>
          <cell r="Q161">
            <v>0.20000000000000004</v>
          </cell>
          <cell r="R161">
            <v>0.20000000000000004</v>
          </cell>
          <cell r="S161">
            <v>0.20000000000000004</v>
          </cell>
        </row>
        <row r="162">
          <cell r="G162">
            <v>0.21000000000000005</v>
          </cell>
          <cell r="H162">
            <v>0.21000000000000005</v>
          </cell>
          <cell r="I162">
            <v>0.21000000000000005</v>
          </cell>
          <cell r="J162">
            <v>0.21000000000000005</v>
          </cell>
          <cell r="K162">
            <v>0.21000000000000005</v>
          </cell>
          <cell r="L162">
            <v>0.21000000000000005</v>
          </cell>
          <cell r="N162">
            <v>0.21000000000000005</v>
          </cell>
          <cell r="O162">
            <v>0.21000000000000005</v>
          </cell>
          <cell r="P162">
            <v>0.21000000000000005</v>
          </cell>
          <cell r="Q162">
            <v>0.21000000000000005</v>
          </cell>
          <cell r="R162">
            <v>0.21000000000000005</v>
          </cell>
          <cell r="S162">
            <v>0.21000000000000005</v>
          </cell>
        </row>
        <row r="163">
          <cell r="G163">
            <v>0.22000000000000006</v>
          </cell>
          <cell r="H163">
            <v>0.22000000000000006</v>
          </cell>
          <cell r="I163">
            <v>0.22000000000000006</v>
          </cell>
          <cell r="J163">
            <v>0.22000000000000006</v>
          </cell>
          <cell r="K163">
            <v>0.22000000000000006</v>
          </cell>
          <cell r="L163">
            <v>0.22000000000000006</v>
          </cell>
          <cell r="N163">
            <v>0.22000000000000006</v>
          </cell>
          <cell r="O163">
            <v>0.22000000000000006</v>
          </cell>
          <cell r="P163">
            <v>0.22000000000000006</v>
          </cell>
          <cell r="Q163">
            <v>0.22000000000000006</v>
          </cell>
          <cell r="R163">
            <v>0.22000000000000006</v>
          </cell>
          <cell r="S163">
            <v>0.22000000000000006</v>
          </cell>
        </row>
        <row r="164">
          <cell r="G164">
            <v>0.23000000000000007</v>
          </cell>
          <cell r="H164">
            <v>0.23000000000000007</v>
          </cell>
          <cell r="I164">
            <v>0.23000000000000007</v>
          </cell>
          <cell r="J164">
            <v>0.23000000000000007</v>
          </cell>
          <cell r="K164">
            <v>0.23000000000000007</v>
          </cell>
          <cell r="L164">
            <v>0.23000000000000007</v>
          </cell>
          <cell r="N164">
            <v>0.23000000000000007</v>
          </cell>
          <cell r="O164">
            <v>0.23000000000000007</v>
          </cell>
          <cell r="P164">
            <v>0.23000000000000007</v>
          </cell>
          <cell r="Q164">
            <v>0.23000000000000007</v>
          </cell>
          <cell r="R164">
            <v>0.23000000000000007</v>
          </cell>
          <cell r="S164">
            <v>0.23000000000000007</v>
          </cell>
        </row>
        <row r="165">
          <cell r="G165">
            <v>0.24000000000000007</v>
          </cell>
          <cell r="H165">
            <v>0.24000000000000007</v>
          </cell>
          <cell r="I165">
            <v>0.24000000000000007</v>
          </cell>
          <cell r="J165">
            <v>0.24000000000000007</v>
          </cell>
          <cell r="K165">
            <v>0.24000000000000007</v>
          </cell>
          <cell r="L165">
            <v>0.24000000000000007</v>
          </cell>
          <cell r="N165">
            <v>0.24000000000000007</v>
          </cell>
          <cell r="O165">
            <v>0.24000000000000007</v>
          </cell>
          <cell r="P165">
            <v>0.24000000000000007</v>
          </cell>
          <cell r="Q165">
            <v>0.24000000000000007</v>
          </cell>
          <cell r="R165">
            <v>0.24000000000000007</v>
          </cell>
          <cell r="S165">
            <v>0.24000000000000007</v>
          </cell>
        </row>
        <row r="166">
          <cell r="G166">
            <v>0.25000000000000006</v>
          </cell>
          <cell r="H166">
            <v>0.25000000000000006</v>
          </cell>
          <cell r="I166">
            <v>0.25000000000000006</v>
          </cell>
          <cell r="J166">
            <v>0.25000000000000006</v>
          </cell>
          <cell r="K166">
            <v>0.25000000000000006</v>
          </cell>
          <cell r="L166">
            <v>0.25000000000000006</v>
          </cell>
          <cell r="N166">
            <v>0.25000000000000006</v>
          </cell>
          <cell r="O166">
            <v>0.25000000000000006</v>
          </cell>
          <cell r="P166">
            <v>0.25000000000000006</v>
          </cell>
          <cell r="Q166">
            <v>0.25000000000000006</v>
          </cell>
          <cell r="R166">
            <v>0.25000000000000006</v>
          </cell>
          <cell r="S166">
            <v>0.25000000000000006</v>
          </cell>
        </row>
        <row r="167">
          <cell r="G167">
            <v>0.26000000000000006</v>
          </cell>
          <cell r="H167">
            <v>0.26000000000000006</v>
          </cell>
          <cell r="I167">
            <v>0.26000000000000006</v>
          </cell>
          <cell r="J167">
            <v>0.26000000000000006</v>
          </cell>
          <cell r="K167">
            <v>0.26000000000000006</v>
          </cell>
          <cell r="L167">
            <v>0.26000000000000006</v>
          </cell>
          <cell r="N167">
            <v>0.26000000000000006</v>
          </cell>
          <cell r="O167">
            <v>0.26000000000000006</v>
          </cell>
          <cell r="P167">
            <v>0.26000000000000006</v>
          </cell>
          <cell r="Q167">
            <v>0.26000000000000006</v>
          </cell>
          <cell r="R167">
            <v>0.26000000000000006</v>
          </cell>
          <cell r="S167">
            <v>0.26000000000000006</v>
          </cell>
        </row>
        <row r="168">
          <cell r="G168">
            <v>0.27000000000000007</v>
          </cell>
          <cell r="H168">
            <v>0.27000000000000007</v>
          </cell>
          <cell r="I168">
            <v>0.27000000000000007</v>
          </cell>
          <cell r="J168">
            <v>0.27000000000000007</v>
          </cell>
          <cell r="K168">
            <v>0.27000000000000007</v>
          </cell>
          <cell r="L168">
            <v>0.27000000000000007</v>
          </cell>
          <cell r="N168">
            <v>0.27000000000000007</v>
          </cell>
          <cell r="O168">
            <v>0.27000000000000007</v>
          </cell>
          <cell r="P168">
            <v>0.27000000000000007</v>
          </cell>
          <cell r="Q168">
            <v>0.27000000000000007</v>
          </cell>
          <cell r="R168">
            <v>0.27000000000000007</v>
          </cell>
          <cell r="S168">
            <v>0.27000000000000007</v>
          </cell>
        </row>
        <row r="169">
          <cell r="G169">
            <v>0.28000000000000008</v>
          </cell>
          <cell r="H169">
            <v>0.28000000000000008</v>
          </cell>
          <cell r="I169">
            <v>0.28000000000000008</v>
          </cell>
          <cell r="J169">
            <v>0.28000000000000008</v>
          </cell>
          <cell r="K169">
            <v>0.28000000000000008</v>
          </cell>
          <cell r="L169">
            <v>0.28000000000000008</v>
          </cell>
          <cell r="N169">
            <v>0.28000000000000008</v>
          </cell>
          <cell r="O169">
            <v>0.28000000000000008</v>
          </cell>
          <cell r="P169">
            <v>0.28000000000000008</v>
          </cell>
          <cell r="Q169">
            <v>0.28000000000000008</v>
          </cell>
          <cell r="R169">
            <v>0.28000000000000008</v>
          </cell>
          <cell r="S169">
            <v>0.28000000000000008</v>
          </cell>
        </row>
        <row r="170">
          <cell r="G170">
            <v>0.29000000000000009</v>
          </cell>
          <cell r="H170">
            <v>0.29000000000000009</v>
          </cell>
          <cell r="I170">
            <v>0.29000000000000009</v>
          </cell>
          <cell r="J170">
            <v>0.29000000000000009</v>
          </cell>
          <cell r="K170">
            <v>0.29000000000000009</v>
          </cell>
          <cell r="L170">
            <v>0.29000000000000009</v>
          </cell>
          <cell r="N170">
            <v>0.29000000000000009</v>
          </cell>
          <cell r="O170">
            <v>0.29000000000000009</v>
          </cell>
          <cell r="P170">
            <v>0.29000000000000009</v>
          </cell>
          <cell r="Q170">
            <v>0.29000000000000009</v>
          </cell>
          <cell r="R170">
            <v>0.29000000000000009</v>
          </cell>
          <cell r="S170">
            <v>0.29000000000000009</v>
          </cell>
        </row>
        <row r="171">
          <cell r="G171">
            <v>0.3000000000000001</v>
          </cell>
          <cell r="H171">
            <v>0.3000000000000001</v>
          </cell>
          <cell r="I171">
            <v>0.3000000000000001</v>
          </cell>
          <cell r="J171">
            <v>0.3000000000000001</v>
          </cell>
          <cell r="K171">
            <v>0.3000000000000001</v>
          </cell>
          <cell r="L171">
            <v>0.3000000000000001</v>
          </cell>
          <cell r="N171">
            <v>0.3000000000000001</v>
          </cell>
          <cell r="O171">
            <v>0.3000000000000001</v>
          </cell>
          <cell r="P171">
            <v>0.3000000000000001</v>
          </cell>
          <cell r="Q171">
            <v>0.3000000000000001</v>
          </cell>
          <cell r="R171">
            <v>0.3000000000000001</v>
          </cell>
          <cell r="S171">
            <v>0.3000000000000001</v>
          </cell>
        </row>
        <row r="172">
          <cell r="G172">
            <v>0.31000000000000011</v>
          </cell>
          <cell r="H172">
            <v>0.31000000000000011</v>
          </cell>
          <cell r="I172">
            <v>0.31000000000000011</v>
          </cell>
          <cell r="J172">
            <v>0.31000000000000011</v>
          </cell>
          <cell r="K172">
            <v>0.31000000000000011</v>
          </cell>
          <cell r="L172">
            <v>0.31000000000000011</v>
          </cell>
          <cell r="N172">
            <v>0.31000000000000011</v>
          </cell>
          <cell r="O172">
            <v>0.31000000000000011</v>
          </cell>
          <cell r="P172">
            <v>0.31000000000000011</v>
          </cell>
          <cell r="Q172">
            <v>0.31000000000000011</v>
          </cell>
          <cell r="R172">
            <v>0.31000000000000011</v>
          </cell>
          <cell r="S172">
            <v>0.31000000000000011</v>
          </cell>
        </row>
        <row r="173">
          <cell r="G173">
            <v>0.32000000000000012</v>
          </cell>
          <cell r="H173">
            <v>0.32000000000000012</v>
          </cell>
          <cell r="I173">
            <v>0.32000000000000012</v>
          </cell>
          <cell r="J173">
            <v>0.32000000000000012</v>
          </cell>
          <cell r="K173">
            <v>0.32000000000000012</v>
          </cell>
          <cell r="L173">
            <v>0.32000000000000012</v>
          </cell>
          <cell r="N173">
            <v>0.32000000000000012</v>
          </cell>
          <cell r="O173">
            <v>0.32000000000000012</v>
          </cell>
          <cell r="P173">
            <v>0.32000000000000012</v>
          </cell>
          <cell r="Q173">
            <v>0.32000000000000012</v>
          </cell>
          <cell r="R173">
            <v>0.32000000000000012</v>
          </cell>
          <cell r="S173">
            <v>0.32000000000000012</v>
          </cell>
        </row>
        <row r="174">
          <cell r="G174">
            <v>0.33000000000000013</v>
          </cell>
          <cell r="H174">
            <v>0.33000000000000013</v>
          </cell>
          <cell r="I174">
            <v>0.33000000000000013</v>
          </cell>
          <cell r="J174">
            <v>0.33000000000000013</v>
          </cell>
          <cell r="K174">
            <v>0.33000000000000013</v>
          </cell>
          <cell r="L174">
            <v>0.33000000000000013</v>
          </cell>
          <cell r="N174">
            <v>0.33000000000000013</v>
          </cell>
          <cell r="O174">
            <v>0.33000000000000013</v>
          </cell>
          <cell r="P174">
            <v>0.33000000000000013</v>
          </cell>
          <cell r="Q174">
            <v>0.33000000000000013</v>
          </cell>
          <cell r="R174">
            <v>0.33000000000000013</v>
          </cell>
          <cell r="S174">
            <v>0.33000000000000013</v>
          </cell>
        </row>
        <row r="175">
          <cell r="G175">
            <v>0.34000000000000014</v>
          </cell>
          <cell r="H175">
            <v>0.34000000000000014</v>
          </cell>
          <cell r="I175">
            <v>0.34000000000000014</v>
          </cell>
          <cell r="J175">
            <v>0.34000000000000014</v>
          </cell>
          <cell r="K175">
            <v>0.34000000000000014</v>
          </cell>
          <cell r="L175">
            <v>0.34000000000000014</v>
          </cell>
          <cell r="N175">
            <v>0.34000000000000014</v>
          </cell>
          <cell r="O175">
            <v>0.34000000000000014</v>
          </cell>
          <cell r="P175">
            <v>0.34000000000000014</v>
          </cell>
          <cell r="Q175">
            <v>0.34000000000000014</v>
          </cell>
          <cell r="R175">
            <v>0.34000000000000014</v>
          </cell>
          <cell r="S175">
            <v>0.34000000000000014</v>
          </cell>
        </row>
        <row r="176">
          <cell r="G176">
            <v>0.35000000000000014</v>
          </cell>
          <cell r="H176">
            <v>0.35000000000000014</v>
          </cell>
          <cell r="I176">
            <v>0.35000000000000014</v>
          </cell>
          <cell r="J176">
            <v>0.35000000000000014</v>
          </cell>
          <cell r="K176">
            <v>0.35000000000000014</v>
          </cell>
          <cell r="L176">
            <v>0.35000000000000014</v>
          </cell>
          <cell r="N176">
            <v>0.35000000000000014</v>
          </cell>
          <cell r="O176">
            <v>0.35000000000000014</v>
          </cell>
          <cell r="P176">
            <v>0.35000000000000014</v>
          </cell>
          <cell r="Q176">
            <v>0.35000000000000014</v>
          </cell>
          <cell r="R176">
            <v>0.35000000000000014</v>
          </cell>
          <cell r="S176">
            <v>0.35000000000000014</v>
          </cell>
        </row>
        <row r="177">
          <cell r="G177" t="str">
            <v/>
          </cell>
          <cell r="H177" t="str">
            <v/>
          </cell>
          <cell r="I177">
            <v>0.36000000000000015</v>
          </cell>
          <cell r="J177">
            <v>0.36000000000000015</v>
          </cell>
          <cell r="K177">
            <v>0.36000000000000015</v>
          </cell>
          <cell r="L177">
            <v>0.36000000000000015</v>
          </cell>
          <cell r="N177" t="str">
            <v/>
          </cell>
          <cell r="O177" t="str">
            <v/>
          </cell>
          <cell r="P177">
            <v>0.36000000000000015</v>
          </cell>
          <cell r="Q177">
            <v>0.36000000000000015</v>
          </cell>
          <cell r="R177">
            <v>0.36000000000000015</v>
          </cell>
          <cell r="S177">
            <v>0.36000000000000015</v>
          </cell>
        </row>
        <row r="178">
          <cell r="G178" t="str">
            <v/>
          </cell>
          <cell r="H178" t="str">
            <v/>
          </cell>
          <cell r="I178">
            <v>0.37000000000000016</v>
          </cell>
          <cell r="J178">
            <v>0.37000000000000016</v>
          </cell>
          <cell r="K178">
            <v>0.37000000000000016</v>
          </cell>
          <cell r="L178">
            <v>0.37000000000000016</v>
          </cell>
          <cell r="N178" t="str">
            <v/>
          </cell>
          <cell r="O178" t="str">
            <v/>
          </cell>
          <cell r="P178">
            <v>0.37000000000000016</v>
          </cell>
          <cell r="Q178">
            <v>0.37000000000000016</v>
          </cell>
          <cell r="R178">
            <v>0.37000000000000016</v>
          </cell>
          <cell r="S178">
            <v>0.37000000000000016</v>
          </cell>
        </row>
        <row r="179">
          <cell r="G179" t="str">
            <v/>
          </cell>
          <cell r="H179" t="str">
            <v/>
          </cell>
          <cell r="I179">
            <v>0.38000000000000017</v>
          </cell>
          <cell r="J179">
            <v>0.38000000000000017</v>
          </cell>
          <cell r="K179">
            <v>0.38000000000000017</v>
          </cell>
          <cell r="L179">
            <v>0.38000000000000017</v>
          </cell>
          <cell r="N179" t="str">
            <v/>
          </cell>
          <cell r="O179" t="str">
            <v/>
          </cell>
          <cell r="P179">
            <v>0.38000000000000017</v>
          </cell>
          <cell r="Q179">
            <v>0.38000000000000017</v>
          </cell>
          <cell r="R179">
            <v>0.38000000000000017</v>
          </cell>
          <cell r="S179">
            <v>0.38000000000000017</v>
          </cell>
        </row>
        <row r="180">
          <cell r="G180" t="str">
            <v/>
          </cell>
          <cell r="H180" t="str">
            <v/>
          </cell>
          <cell r="I180">
            <v>0.39000000000000018</v>
          </cell>
          <cell r="J180">
            <v>0.39000000000000018</v>
          </cell>
          <cell r="K180">
            <v>0.39000000000000018</v>
          </cell>
          <cell r="L180">
            <v>0.39000000000000018</v>
          </cell>
          <cell r="N180" t="str">
            <v/>
          </cell>
          <cell r="O180" t="str">
            <v/>
          </cell>
          <cell r="P180">
            <v>0.39000000000000018</v>
          </cell>
          <cell r="Q180">
            <v>0.39000000000000018</v>
          </cell>
          <cell r="R180">
            <v>0.39000000000000018</v>
          </cell>
          <cell r="S180">
            <v>0.39000000000000018</v>
          </cell>
        </row>
        <row r="181">
          <cell r="G181" t="str">
            <v/>
          </cell>
          <cell r="H181" t="str">
            <v/>
          </cell>
          <cell r="I181">
            <v>0.40000000000000019</v>
          </cell>
          <cell r="J181">
            <v>0.40000000000000019</v>
          </cell>
          <cell r="K181">
            <v>0.40000000000000019</v>
          </cell>
          <cell r="L181">
            <v>0.40000000000000019</v>
          </cell>
          <cell r="N181" t="str">
            <v/>
          </cell>
          <cell r="O181" t="str">
            <v/>
          </cell>
          <cell r="P181">
            <v>0.40000000000000019</v>
          </cell>
          <cell r="Q181">
            <v>0.40000000000000019</v>
          </cell>
          <cell r="R181">
            <v>0.40000000000000019</v>
          </cell>
          <cell r="S181">
            <v>0.40000000000000019</v>
          </cell>
        </row>
        <row r="182">
          <cell r="G182" t="str">
            <v/>
          </cell>
          <cell r="H182" t="str">
            <v/>
          </cell>
          <cell r="I182">
            <v>0.4100000000000002</v>
          </cell>
          <cell r="J182">
            <v>0.4100000000000002</v>
          </cell>
          <cell r="K182">
            <v>0.4100000000000002</v>
          </cell>
          <cell r="L182">
            <v>0.4100000000000002</v>
          </cell>
          <cell r="N182" t="str">
            <v/>
          </cell>
          <cell r="O182" t="str">
            <v/>
          </cell>
          <cell r="P182">
            <v>0.4100000000000002</v>
          </cell>
          <cell r="Q182">
            <v>0.4100000000000002</v>
          </cell>
          <cell r="R182">
            <v>0.4100000000000002</v>
          </cell>
          <cell r="S182">
            <v>0.4100000000000002</v>
          </cell>
        </row>
        <row r="183">
          <cell r="G183" t="str">
            <v/>
          </cell>
          <cell r="H183" t="str">
            <v/>
          </cell>
          <cell r="I183">
            <v>0.42000000000000021</v>
          </cell>
          <cell r="J183">
            <v>0.42000000000000021</v>
          </cell>
          <cell r="K183">
            <v>0.42000000000000021</v>
          </cell>
          <cell r="L183">
            <v>0.42000000000000021</v>
          </cell>
          <cell r="N183" t="str">
            <v/>
          </cell>
          <cell r="O183" t="str">
            <v/>
          </cell>
          <cell r="P183">
            <v>0.42000000000000021</v>
          </cell>
          <cell r="Q183">
            <v>0.42000000000000021</v>
          </cell>
          <cell r="R183">
            <v>0.42000000000000021</v>
          </cell>
          <cell r="S183">
            <v>0.42000000000000021</v>
          </cell>
        </row>
        <row r="184">
          <cell r="G184" t="str">
            <v/>
          </cell>
          <cell r="H184" t="str">
            <v/>
          </cell>
          <cell r="I184">
            <v>0.43000000000000022</v>
          </cell>
          <cell r="J184">
            <v>0.43000000000000022</v>
          </cell>
          <cell r="K184">
            <v>0.43000000000000022</v>
          </cell>
          <cell r="L184">
            <v>0.43000000000000022</v>
          </cell>
          <cell r="N184" t="str">
            <v/>
          </cell>
          <cell r="O184" t="str">
            <v/>
          </cell>
          <cell r="P184">
            <v>0.43000000000000022</v>
          </cell>
          <cell r="Q184">
            <v>0.43000000000000022</v>
          </cell>
          <cell r="R184">
            <v>0.43000000000000022</v>
          </cell>
          <cell r="S184">
            <v>0.43000000000000022</v>
          </cell>
        </row>
        <row r="185">
          <cell r="G185" t="str">
            <v/>
          </cell>
          <cell r="H185" t="str">
            <v/>
          </cell>
          <cell r="I185">
            <v>0.44000000000000022</v>
          </cell>
          <cell r="J185">
            <v>0.44000000000000022</v>
          </cell>
          <cell r="K185">
            <v>0.44000000000000022</v>
          </cell>
          <cell r="L185">
            <v>0.44000000000000022</v>
          </cell>
          <cell r="N185" t="str">
            <v/>
          </cell>
          <cell r="O185" t="str">
            <v/>
          </cell>
          <cell r="P185">
            <v>0.44000000000000022</v>
          </cell>
          <cell r="Q185">
            <v>0.44000000000000022</v>
          </cell>
          <cell r="R185">
            <v>0.44000000000000022</v>
          </cell>
          <cell r="S185">
            <v>0.44000000000000022</v>
          </cell>
        </row>
        <row r="186">
          <cell r="G186" t="str">
            <v/>
          </cell>
          <cell r="H186" t="str">
            <v/>
          </cell>
          <cell r="I186">
            <v>0.45000000000000023</v>
          </cell>
          <cell r="J186">
            <v>0.45000000000000023</v>
          </cell>
          <cell r="K186">
            <v>0.45000000000000023</v>
          </cell>
          <cell r="L186">
            <v>0.45000000000000023</v>
          </cell>
          <cell r="N186" t="str">
            <v/>
          </cell>
          <cell r="O186" t="str">
            <v/>
          </cell>
          <cell r="P186">
            <v>0.45000000000000023</v>
          </cell>
          <cell r="Q186">
            <v>0.45000000000000023</v>
          </cell>
          <cell r="R186">
            <v>0.45000000000000023</v>
          </cell>
          <cell r="S186">
            <v>0.45000000000000023</v>
          </cell>
        </row>
        <row r="187"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>
            <v>0.46000000000000024</v>
          </cell>
          <cell r="L187">
            <v>0.46000000000000024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>
            <v>0.46000000000000024</v>
          </cell>
          <cell r="S187">
            <v>0.46000000000000024</v>
          </cell>
        </row>
        <row r="188"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>
            <v>0.47000000000000025</v>
          </cell>
          <cell r="L188">
            <v>0.47000000000000025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>
            <v>0.47000000000000025</v>
          </cell>
          <cell r="S188">
            <v>0.47000000000000025</v>
          </cell>
        </row>
        <row r="189"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>
            <v>0.48000000000000026</v>
          </cell>
          <cell r="L189">
            <v>0.48000000000000026</v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>
            <v>0.48000000000000026</v>
          </cell>
          <cell r="S189">
            <v>0.48000000000000026</v>
          </cell>
        </row>
        <row r="190"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>
            <v>0.49000000000000027</v>
          </cell>
          <cell r="L190">
            <v>0.49000000000000027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>
            <v>0.49000000000000027</v>
          </cell>
          <cell r="S190">
            <v>0.49000000000000027</v>
          </cell>
        </row>
        <row r="191"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>
            <v>0.50000000000000022</v>
          </cell>
          <cell r="L191">
            <v>0.50000000000000022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>
            <v>0.50000000000000022</v>
          </cell>
          <cell r="S191">
            <v>0.50000000000000022</v>
          </cell>
        </row>
        <row r="192"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>
            <v>0.51000000000000023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>
            <v>0.51000000000000023</v>
          </cell>
        </row>
        <row r="193"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>
            <v>0.52000000000000024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>
            <v>0.52000000000000024</v>
          </cell>
        </row>
        <row r="194"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>
            <v>0.53000000000000025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>
            <v>0.53000000000000025</v>
          </cell>
        </row>
        <row r="195"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>
            <v>0.54000000000000026</v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>
            <v>0.54000000000000026</v>
          </cell>
        </row>
        <row r="196"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>
            <v>0.55000000000000027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>
            <v>0.55000000000000027</v>
          </cell>
        </row>
        <row r="197"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>
            <v>0.56000000000000028</v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>
            <v>0.56000000000000028</v>
          </cell>
        </row>
        <row r="198"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>
            <v>0.57000000000000028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>
            <v>0.57000000000000028</v>
          </cell>
        </row>
        <row r="199"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>
            <v>0.58000000000000029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>
            <v>0.58000000000000029</v>
          </cell>
        </row>
        <row r="200"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>
            <v>0.5900000000000003</v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>
            <v>0.5900000000000003</v>
          </cell>
        </row>
        <row r="201"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>
            <v>0.60000000000000031</v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>
            <v>0.60000000000000031</v>
          </cell>
        </row>
        <row r="202"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>
            <v>0.61000000000000032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>
            <v>0.61000000000000032</v>
          </cell>
        </row>
        <row r="203"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>
            <v>0.62000000000000033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>
            <v>0.62000000000000033</v>
          </cell>
        </row>
        <row r="204"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>
            <v>0.63000000000000034</v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>
            <v>0.63000000000000034</v>
          </cell>
        </row>
        <row r="205"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>
            <v>0.64000000000000035</v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>
            <v>0.64000000000000035</v>
          </cell>
        </row>
        <row r="206"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>
            <v>0.65000000000000036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>
            <v>0.65000000000000036</v>
          </cell>
        </row>
        <row r="207"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>
            <v>0.66000000000000036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>
            <v>0.66000000000000036</v>
          </cell>
        </row>
        <row r="208"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>
            <v>0.67000000000000037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>
            <v>0.67000000000000037</v>
          </cell>
        </row>
        <row r="209"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>
            <v>0.68000000000000038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>
            <v>0.68000000000000038</v>
          </cell>
        </row>
        <row r="210"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>
            <v>0.69000000000000039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>
            <v>0.69000000000000039</v>
          </cell>
        </row>
        <row r="211"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>
            <v>0.7000000000000004</v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>
            <v>0.7000000000000004</v>
          </cell>
        </row>
        <row r="212"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  <row r="214"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</row>
        <row r="215"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</row>
        <row r="216"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</row>
        <row r="217"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</row>
        <row r="218"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</row>
        <row r="219"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</row>
        <row r="220"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</row>
        <row r="221"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</row>
        <row r="222"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</row>
        <row r="223"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</row>
        <row r="224"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</row>
        <row r="225"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</row>
        <row r="226"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</row>
        <row r="227"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</row>
        <row r="228"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</row>
        <row r="229"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</row>
        <row r="230"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</row>
        <row r="231"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</row>
        <row r="232"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</row>
        <row r="233"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</row>
        <row r="234"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</row>
        <row r="235"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</row>
        <row r="236"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</row>
        <row r="237"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</row>
        <row r="238"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</row>
        <row r="239"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</row>
        <row r="240"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</row>
        <row r="241"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_snlqueryparms"/>
      <sheetName val="Table of Contents"/>
      <sheetName val="Decision Dashboard"/>
      <sheetName val="Inputs &amp; Data Verification"/>
      <sheetName val="Business Case Summary"/>
      <sheetName val="AMI Business Case"/>
      <sheetName val="Grid Management Business Case"/>
      <sheetName val="Demand Response Business Case"/>
      <sheetName val="Internal EE Business Case"/>
      <sheetName val="Rate Base Earnings Impact"/>
      <sheetName val="Societal Summary"/>
      <sheetName val="Legacy Meter Impact"/>
      <sheetName val="Chart Outputs"/>
      <sheetName val="CAPEX"/>
      <sheetName val="O&amp;M"/>
      <sheetName val="Fixed Charge"/>
      <sheetName val="Capital Costs"/>
      <sheetName val="Operating Costs"/>
      <sheetName val="AMI Benefits"/>
      <sheetName val="Grid Management Benefits"/>
      <sheetName val="DR - Residential"/>
      <sheetName val="DR - Commercial"/>
      <sheetName val="Energy Efficiency Benefits"/>
      <sheetName val="Demand Side Management"/>
      <sheetName val="DER"/>
      <sheetName val="Capital Benefit Impacts"/>
      <sheetName val="IT"/>
      <sheetName val="Assumptions and Factors"/>
      <sheetName val="Levelized Fixed Charge"/>
      <sheetName val="Line Loss"/>
      <sheetName val="Mckinsey AMI Inputs"/>
      <sheetName val="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42">
          <cell r="G142">
            <v>0.01</v>
          </cell>
          <cell r="H142">
            <v>0.01</v>
          </cell>
          <cell r="I142">
            <v>0.01</v>
          </cell>
          <cell r="J142">
            <v>0.01</v>
          </cell>
          <cell r="K142">
            <v>0.01</v>
          </cell>
          <cell r="L142">
            <v>0.01</v>
          </cell>
          <cell r="N142">
            <v>0.01</v>
          </cell>
          <cell r="O142">
            <v>0.01</v>
          </cell>
          <cell r="P142">
            <v>0.01</v>
          </cell>
          <cell r="Q142">
            <v>0.01</v>
          </cell>
          <cell r="R142">
            <v>0.01</v>
          </cell>
          <cell r="S142">
            <v>0.01</v>
          </cell>
        </row>
        <row r="143">
          <cell r="G143">
            <v>0.02</v>
          </cell>
          <cell r="H143">
            <v>0.02</v>
          </cell>
          <cell r="I143">
            <v>0.02</v>
          </cell>
          <cell r="J143">
            <v>0.02</v>
          </cell>
          <cell r="K143">
            <v>0.02</v>
          </cell>
          <cell r="L143">
            <v>0.02</v>
          </cell>
          <cell r="N143">
            <v>0.02</v>
          </cell>
          <cell r="O143">
            <v>0.02</v>
          </cell>
          <cell r="P143">
            <v>0.02</v>
          </cell>
          <cell r="Q143">
            <v>0.02</v>
          </cell>
          <cell r="R143">
            <v>0.02</v>
          </cell>
          <cell r="S143">
            <v>0.02</v>
          </cell>
        </row>
        <row r="144">
          <cell r="G144">
            <v>0.03</v>
          </cell>
          <cell r="H144">
            <v>0.03</v>
          </cell>
          <cell r="I144">
            <v>0.03</v>
          </cell>
          <cell r="J144">
            <v>0.03</v>
          </cell>
          <cell r="K144">
            <v>0.03</v>
          </cell>
          <cell r="L144">
            <v>0.03</v>
          </cell>
          <cell r="N144">
            <v>0.03</v>
          </cell>
          <cell r="O144">
            <v>0.03</v>
          </cell>
          <cell r="P144">
            <v>0.03</v>
          </cell>
          <cell r="Q144">
            <v>0.03</v>
          </cell>
          <cell r="R144">
            <v>0.03</v>
          </cell>
          <cell r="S144">
            <v>0.03</v>
          </cell>
        </row>
        <row r="145">
          <cell r="G145">
            <v>0.04</v>
          </cell>
          <cell r="H145">
            <v>0.04</v>
          </cell>
          <cell r="I145">
            <v>0.04</v>
          </cell>
          <cell r="J145">
            <v>0.04</v>
          </cell>
          <cell r="K145">
            <v>0.04</v>
          </cell>
          <cell r="L145">
            <v>0.04</v>
          </cell>
          <cell r="N145">
            <v>0.04</v>
          </cell>
          <cell r="O145">
            <v>0.04</v>
          </cell>
          <cell r="P145">
            <v>0.04</v>
          </cell>
          <cell r="Q145">
            <v>0.04</v>
          </cell>
          <cell r="R145">
            <v>0.04</v>
          </cell>
          <cell r="S145">
            <v>0.04</v>
          </cell>
        </row>
        <row r="146">
          <cell r="G146">
            <v>0.05</v>
          </cell>
          <cell r="H146">
            <v>0.05</v>
          </cell>
          <cell r="I146">
            <v>0.05</v>
          </cell>
          <cell r="J146">
            <v>0.05</v>
          </cell>
          <cell r="K146">
            <v>0.05</v>
          </cell>
          <cell r="L146">
            <v>0.05</v>
          </cell>
          <cell r="N146">
            <v>0.05</v>
          </cell>
          <cell r="O146">
            <v>0.05</v>
          </cell>
          <cell r="P146">
            <v>0.05</v>
          </cell>
          <cell r="Q146">
            <v>0.05</v>
          </cell>
          <cell r="R146">
            <v>0.05</v>
          </cell>
          <cell r="S146">
            <v>0.05</v>
          </cell>
        </row>
        <row r="147">
          <cell r="G147">
            <v>6.0000000000000005E-2</v>
          </cell>
          <cell r="H147">
            <v>6.0000000000000005E-2</v>
          </cell>
          <cell r="I147">
            <v>6.0000000000000005E-2</v>
          </cell>
          <cell r="J147">
            <v>6.0000000000000005E-2</v>
          </cell>
          <cell r="K147">
            <v>6.0000000000000005E-2</v>
          </cell>
          <cell r="L147">
            <v>6.0000000000000005E-2</v>
          </cell>
          <cell r="N147">
            <v>6.0000000000000005E-2</v>
          </cell>
          <cell r="O147">
            <v>6.0000000000000005E-2</v>
          </cell>
          <cell r="P147">
            <v>6.0000000000000005E-2</v>
          </cell>
          <cell r="Q147">
            <v>6.0000000000000005E-2</v>
          </cell>
          <cell r="R147">
            <v>6.0000000000000005E-2</v>
          </cell>
          <cell r="S147">
            <v>6.0000000000000005E-2</v>
          </cell>
        </row>
        <row r="148">
          <cell r="G148">
            <v>7.0000000000000007E-2</v>
          </cell>
          <cell r="H148">
            <v>7.0000000000000007E-2</v>
          </cell>
          <cell r="I148">
            <v>7.0000000000000007E-2</v>
          </cell>
          <cell r="J148">
            <v>7.0000000000000007E-2</v>
          </cell>
          <cell r="K148">
            <v>7.0000000000000007E-2</v>
          </cell>
          <cell r="L148">
            <v>7.0000000000000007E-2</v>
          </cell>
          <cell r="N148">
            <v>7.0000000000000007E-2</v>
          </cell>
          <cell r="O148">
            <v>7.0000000000000007E-2</v>
          </cell>
          <cell r="P148">
            <v>7.0000000000000007E-2</v>
          </cell>
          <cell r="Q148">
            <v>7.0000000000000007E-2</v>
          </cell>
          <cell r="R148">
            <v>7.0000000000000007E-2</v>
          </cell>
          <cell r="S148">
            <v>7.0000000000000007E-2</v>
          </cell>
        </row>
        <row r="149">
          <cell r="G149">
            <v>0.08</v>
          </cell>
          <cell r="H149">
            <v>0.08</v>
          </cell>
          <cell r="I149">
            <v>0.08</v>
          </cell>
          <cell r="J149">
            <v>0.08</v>
          </cell>
          <cell r="K149">
            <v>0.08</v>
          </cell>
          <cell r="L149">
            <v>0.08</v>
          </cell>
          <cell r="N149">
            <v>0.08</v>
          </cell>
          <cell r="O149">
            <v>0.08</v>
          </cell>
          <cell r="P149">
            <v>0.08</v>
          </cell>
          <cell r="Q149">
            <v>0.08</v>
          </cell>
          <cell r="R149">
            <v>0.08</v>
          </cell>
          <cell r="S149">
            <v>0.08</v>
          </cell>
        </row>
        <row r="150">
          <cell r="G150">
            <v>0.09</v>
          </cell>
          <cell r="H150">
            <v>0.09</v>
          </cell>
          <cell r="I150">
            <v>0.09</v>
          </cell>
          <cell r="J150">
            <v>0.09</v>
          </cell>
          <cell r="K150">
            <v>0.09</v>
          </cell>
          <cell r="L150">
            <v>0.09</v>
          </cell>
          <cell r="N150">
            <v>0.09</v>
          </cell>
          <cell r="O150">
            <v>0.09</v>
          </cell>
          <cell r="P150">
            <v>0.09</v>
          </cell>
          <cell r="Q150">
            <v>0.09</v>
          </cell>
          <cell r="R150">
            <v>0.09</v>
          </cell>
          <cell r="S150">
            <v>0.09</v>
          </cell>
        </row>
        <row r="151">
          <cell r="G151">
            <v>9.9999999999999992E-2</v>
          </cell>
          <cell r="H151">
            <v>9.9999999999999992E-2</v>
          </cell>
          <cell r="I151">
            <v>9.9999999999999992E-2</v>
          </cell>
          <cell r="J151">
            <v>9.9999999999999992E-2</v>
          </cell>
          <cell r="K151">
            <v>9.9999999999999992E-2</v>
          </cell>
          <cell r="L151">
            <v>9.9999999999999992E-2</v>
          </cell>
          <cell r="N151">
            <v>9.9999999999999992E-2</v>
          </cell>
          <cell r="O151">
            <v>9.9999999999999992E-2</v>
          </cell>
          <cell r="P151">
            <v>9.9999999999999992E-2</v>
          </cell>
          <cell r="Q151">
            <v>9.9999999999999992E-2</v>
          </cell>
          <cell r="R151">
            <v>9.9999999999999992E-2</v>
          </cell>
          <cell r="S151">
            <v>9.9999999999999992E-2</v>
          </cell>
        </row>
        <row r="152">
          <cell r="G152">
            <v>0.10999999999999999</v>
          </cell>
          <cell r="H152">
            <v>0.10999999999999999</v>
          </cell>
          <cell r="I152">
            <v>0.10999999999999999</v>
          </cell>
          <cell r="J152">
            <v>0.10999999999999999</v>
          </cell>
          <cell r="K152">
            <v>0.10999999999999999</v>
          </cell>
          <cell r="L152">
            <v>0.10999999999999999</v>
          </cell>
          <cell r="N152">
            <v>0.10999999999999999</v>
          </cell>
          <cell r="O152">
            <v>0.10999999999999999</v>
          </cell>
          <cell r="P152">
            <v>0.10999999999999999</v>
          </cell>
          <cell r="Q152">
            <v>0.10999999999999999</v>
          </cell>
          <cell r="R152">
            <v>0.10999999999999999</v>
          </cell>
          <cell r="S152">
            <v>0.10999999999999999</v>
          </cell>
        </row>
        <row r="153">
          <cell r="G153">
            <v>0.11999999999999998</v>
          </cell>
          <cell r="H153">
            <v>0.11999999999999998</v>
          </cell>
          <cell r="I153">
            <v>0.11999999999999998</v>
          </cell>
          <cell r="J153">
            <v>0.11999999999999998</v>
          </cell>
          <cell r="K153">
            <v>0.11999999999999998</v>
          </cell>
          <cell r="L153">
            <v>0.11999999999999998</v>
          </cell>
          <cell r="N153">
            <v>0.11999999999999998</v>
          </cell>
          <cell r="O153">
            <v>0.11999999999999998</v>
          </cell>
          <cell r="P153">
            <v>0.11999999999999998</v>
          </cell>
          <cell r="Q153">
            <v>0.11999999999999998</v>
          </cell>
          <cell r="R153">
            <v>0.11999999999999998</v>
          </cell>
          <cell r="S153">
            <v>0.11999999999999998</v>
          </cell>
        </row>
        <row r="154">
          <cell r="G154">
            <v>0.12999999999999998</v>
          </cell>
          <cell r="H154">
            <v>0.12999999999999998</v>
          </cell>
          <cell r="I154">
            <v>0.12999999999999998</v>
          </cell>
          <cell r="J154">
            <v>0.12999999999999998</v>
          </cell>
          <cell r="K154">
            <v>0.12999999999999998</v>
          </cell>
          <cell r="L154">
            <v>0.12999999999999998</v>
          </cell>
          <cell r="N154">
            <v>0.12999999999999998</v>
          </cell>
          <cell r="O154">
            <v>0.12999999999999998</v>
          </cell>
          <cell r="P154">
            <v>0.12999999999999998</v>
          </cell>
          <cell r="Q154">
            <v>0.12999999999999998</v>
          </cell>
          <cell r="R154">
            <v>0.12999999999999998</v>
          </cell>
          <cell r="S154">
            <v>0.12999999999999998</v>
          </cell>
        </row>
        <row r="155">
          <cell r="G155">
            <v>0.13999999999999999</v>
          </cell>
          <cell r="H155">
            <v>0.13999999999999999</v>
          </cell>
          <cell r="I155">
            <v>0.13999999999999999</v>
          </cell>
          <cell r="J155">
            <v>0.13999999999999999</v>
          </cell>
          <cell r="K155">
            <v>0.13999999999999999</v>
          </cell>
          <cell r="L155">
            <v>0.13999999999999999</v>
          </cell>
          <cell r="N155">
            <v>0.13999999999999999</v>
          </cell>
          <cell r="O155">
            <v>0.13999999999999999</v>
          </cell>
          <cell r="P155">
            <v>0.13999999999999999</v>
          </cell>
          <cell r="Q155">
            <v>0.13999999999999999</v>
          </cell>
          <cell r="R155">
            <v>0.13999999999999999</v>
          </cell>
          <cell r="S155">
            <v>0.13999999999999999</v>
          </cell>
        </row>
        <row r="156">
          <cell r="G156">
            <v>0.15</v>
          </cell>
          <cell r="H156">
            <v>0.15</v>
          </cell>
          <cell r="I156">
            <v>0.15</v>
          </cell>
          <cell r="J156">
            <v>0.15</v>
          </cell>
          <cell r="K156">
            <v>0.15</v>
          </cell>
          <cell r="L156">
            <v>0.15</v>
          </cell>
          <cell r="N156">
            <v>0.15</v>
          </cell>
          <cell r="O156">
            <v>0.15</v>
          </cell>
          <cell r="P156">
            <v>0.15</v>
          </cell>
          <cell r="Q156">
            <v>0.15</v>
          </cell>
          <cell r="R156">
            <v>0.15</v>
          </cell>
          <cell r="S156">
            <v>0.15</v>
          </cell>
        </row>
        <row r="157">
          <cell r="G157">
            <v>0.16</v>
          </cell>
          <cell r="H157">
            <v>0.16</v>
          </cell>
          <cell r="I157">
            <v>0.16</v>
          </cell>
          <cell r="J157">
            <v>0.16</v>
          </cell>
          <cell r="K157">
            <v>0.16</v>
          </cell>
          <cell r="L157">
            <v>0.16</v>
          </cell>
          <cell r="N157">
            <v>0.16</v>
          </cell>
          <cell r="O157">
            <v>0.16</v>
          </cell>
          <cell r="P157">
            <v>0.16</v>
          </cell>
          <cell r="Q157">
            <v>0.16</v>
          </cell>
          <cell r="R157">
            <v>0.16</v>
          </cell>
          <cell r="S157">
            <v>0.16</v>
          </cell>
        </row>
        <row r="158">
          <cell r="G158">
            <v>0.17</v>
          </cell>
          <cell r="H158">
            <v>0.17</v>
          </cell>
          <cell r="I158">
            <v>0.17</v>
          </cell>
          <cell r="J158">
            <v>0.17</v>
          </cell>
          <cell r="K158">
            <v>0.17</v>
          </cell>
          <cell r="L158">
            <v>0.17</v>
          </cell>
          <cell r="N158">
            <v>0.17</v>
          </cell>
          <cell r="O158">
            <v>0.17</v>
          </cell>
          <cell r="P158">
            <v>0.17</v>
          </cell>
          <cell r="Q158">
            <v>0.17</v>
          </cell>
          <cell r="R158">
            <v>0.17</v>
          </cell>
          <cell r="S158">
            <v>0.17</v>
          </cell>
        </row>
        <row r="159">
          <cell r="G159">
            <v>0.18000000000000002</v>
          </cell>
          <cell r="H159">
            <v>0.18000000000000002</v>
          </cell>
          <cell r="I159">
            <v>0.18000000000000002</v>
          </cell>
          <cell r="J159">
            <v>0.18000000000000002</v>
          </cell>
          <cell r="K159">
            <v>0.18000000000000002</v>
          </cell>
          <cell r="L159">
            <v>0.18000000000000002</v>
          </cell>
          <cell r="N159">
            <v>0.18000000000000002</v>
          </cell>
          <cell r="O159">
            <v>0.18000000000000002</v>
          </cell>
          <cell r="P159">
            <v>0.18000000000000002</v>
          </cell>
          <cell r="Q159">
            <v>0.18000000000000002</v>
          </cell>
          <cell r="R159">
            <v>0.18000000000000002</v>
          </cell>
          <cell r="S159">
            <v>0.18000000000000002</v>
          </cell>
        </row>
        <row r="160">
          <cell r="G160">
            <v>0.19000000000000003</v>
          </cell>
          <cell r="H160">
            <v>0.19000000000000003</v>
          </cell>
          <cell r="I160">
            <v>0.19000000000000003</v>
          </cell>
          <cell r="J160">
            <v>0.19000000000000003</v>
          </cell>
          <cell r="K160">
            <v>0.19000000000000003</v>
          </cell>
          <cell r="L160">
            <v>0.19000000000000003</v>
          </cell>
          <cell r="N160">
            <v>0.19000000000000003</v>
          </cell>
          <cell r="O160">
            <v>0.19000000000000003</v>
          </cell>
          <cell r="P160">
            <v>0.19000000000000003</v>
          </cell>
          <cell r="Q160">
            <v>0.19000000000000003</v>
          </cell>
          <cell r="R160">
            <v>0.19000000000000003</v>
          </cell>
          <cell r="S160">
            <v>0.19000000000000003</v>
          </cell>
        </row>
        <row r="161">
          <cell r="G161">
            <v>0.20000000000000004</v>
          </cell>
          <cell r="H161">
            <v>0.20000000000000004</v>
          </cell>
          <cell r="I161">
            <v>0.20000000000000004</v>
          </cell>
          <cell r="J161">
            <v>0.20000000000000004</v>
          </cell>
          <cell r="K161">
            <v>0.20000000000000004</v>
          </cell>
          <cell r="L161">
            <v>0.20000000000000004</v>
          </cell>
          <cell r="N161">
            <v>0.20000000000000004</v>
          </cell>
          <cell r="O161">
            <v>0.20000000000000004</v>
          </cell>
          <cell r="P161">
            <v>0.20000000000000004</v>
          </cell>
          <cell r="Q161">
            <v>0.20000000000000004</v>
          </cell>
          <cell r="R161">
            <v>0.20000000000000004</v>
          </cell>
          <cell r="S161">
            <v>0.20000000000000004</v>
          </cell>
        </row>
        <row r="162">
          <cell r="G162">
            <v>0.21000000000000005</v>
          </cell>
          <cell r="H162">
            <v>0.21000000000000005</v>
          </cell>
          <cell r="I162">
            <v>0.21000000000000005</v>
          </cell>
          <cell r="J162">
            <v>0.21000000000000005</v>
          </cell>
          <cell r="K162">
            <v>0.21000000000000005</v>
          </cell>
          <cell r="L162">
            <v>0.21000000000000005</v>
          </cell>
          <cell r="N162">
            <v>0.21000000000000005</v>
          </cell>
          <cell r="O162">
            <v>0.21000000000000005</v>
          </cell>
          <cell r="P162">
            <v>0.21000000000000005</v>
          </cell>
          <cell r="Q162">
            <v>0.21000000000000005</v>
          </cell>
          <cell r="R162">
            <v>0.21000000000000005</v>
          </cell>
          <cell r="S162">
            <v>0.21000000000000005</v>
          </cell>
        </row>
        <row r="163">
          <cell r="G163">
            <v>0.22000000000000006</v>
          </cell>
          <cell r="H163">
            <v>0.22000000000000006</v>
          </cell>
          <cell r="I163">
            <v>0.22000000000000006</v>
          </cell>
          <cell r="J163">
            <v>0.22000000000000006</v>
          </cell>
          <cell r="K163">
            <v>0.22000000000000006</v>
          </cell>
          <cell r="L163">
            <v>0.22000000000000006</v>
          </cell>
          <cell r="N163">
            <v>0.22000000000000006</v>
          </cell>
          <cell r="O163">
            <v>0.22000000000000006</v>
          </cell>
          <cell r="P163">
            <v>0.22000000000000006</v>
          </cell>
          <cell r="Q163">
            <v>0.22000000000000006</v>
          </cell>
          <cell r="R163">
            <v>0.22000000000000006</v>
          </cell>
          <cell r="S163">
            <v>0.22000000000000006</v>
          </cell>
        </row>
        <row r="164">
          <cell r="G164">
            <v>0.23000000000000007</v>
          </cell>
          <cell r="H164">
            <v>0.23000000000000007</v>
          </cell>
          <cell r="I164">
            <v>0.23000000000000007</v>
          </cell>
          <cell r="J164">
            <v>0.23000000000000007</v>
          </cell>
          <cell r="K164">
            <v>0.23000000000000007</v>
          </cell>
          <cell r="L164">
            <v>0.23000000000000007</v>
          </cell>
          <cell r="N164">
            <v>0.23000000000000007</v>
          </cell>
          <cell r="O164">
            <v>0.23000000000000007</v>
          </cell>
          <cell r="P164">
            <v>0.23000000000000007</v>
          </cell>
          <cell r="Q164">
            <v>0.23000000000000007</v>
          </cell>
          <cell r="R164">
            <v>0.23000000000000007</v>
          </cell>
          <cell r="S164">
            <v>0.23000000000000007</v>
          </cell>
        </row>
        <row r="165">
          <cell r="G165">
            <v>0.24000000000000007</v>
          </cell>
          <cell r="H165">
            <v>0.24000000000000007</v>
          </cell>
          <cell r="I165">
            <v>0.24000000000000007</v>
          </cell>
          <cell r="J165">
            <v>0.24000000000000007</v>
          </cell>
          <cell r="K165">
            <v>0.24000000000000007</v>
          </cell>
          <cell r="L165">
            <v>0.24000000000000007</v>
          </cell>
          <cell r="N165">
            <v>0.24000000000000007</v>
          </cell>
          <cell r="O165">
            <v>0.24000000000000007</v>
          </cell>
          <cell r="P165">
            <v>0.24000000000000007</v>
          </cell>
          <cell r="Q165">
            <v>0.24000000000000007</v>
          </cell>
          <cell r="R165">
            <v>0.24000000000000007</v>
          </cell>
          <cell r="S165">
            <v>0.24000000000000007</v>
          </cell>
        </row>
        <row r="166">
          <cell r="G166">
            <v>0.25000000000000006</v>
          </cell>
          <cell r="H166">
            <v>0.25000000000000006</v>
          </cell>
          <cell r="I166">
            <v>0.25000000000000006</v>
          </cell>
          <cell r="J166">
            <v>0.25000000000000006</v>
          </cell>
          <cell r="K166">
            <v>0.25000000000000006</v>
          </cell>
          <cell r="L166">
            <v>0.25000000000000006</v>
          </cell>
          <cell r="N166">
            <v>0.25000000000000006</v>
          </cell>
          <cell r="O166">
            <v>0.25000000000000006</v>
          </cell>
          <cell r="P166">
            <v>0.25000000000000006</v>
          </cell>
          <cell r="Q166">
            <v>0.25000000000000006</v>
          </cell>
          <cell r="R166">
            <v>0.25000000000000006</v>
          </cell>
          <cell r="S166">
            <v>0.25000000000000006</v>
          </cell>
        </row>
        <row r="167">
          <cell r="G167">
            <v>0.26000000000000006</v>
          </cell>
          <cell r="H167">
            <v>0.26000000000000006</v>
          </cell>
          <cell r="I167">
            <v>0.26000000000000006</v>
          </cell>
          <cell r="J167">
            <v>0.26000000000000006</v>
          </cell>
          <cell r="K167">
            <v>0.26000000000000006</v>
          </cell>
          <cell r="L167">
            <v>0.26000000000000006</v>
          </cell>
          <cell r="N167">
            <v>0.26000000000000006</v>
          </cell>
          <cell r="O167">
            <v>0.26000000000000006</v>
          </cell>
          <cell r="P167">
            <v>0.26000000000000006</v>
          </cell>
          <cell r="Q167">
            <v>0.26000000000000006</v>
          </cell>
          <cell r="R167">
            <v>0.26000000000000006</v>
          </cell>
          <cell r="S167">
            <v>0.26000000000000006</v>
          </cell>
        </row>
        <row r="168">
          <cell r="G168">
            <v>0.27000000000000007</v>
          </cell>
          <cell r="H168">
            <v>0.27000000000000007</v>
          </cell>
          <cell r="I168">
            <v>0.27000000000000007</v>
          </cell>
          <cell r="J168">
            <v>0.27000000000000007</v>
          </cell>
          <cell r="K168">
            <v>0.27000000000000007</v>
          </cell>
          <cell r="L168">
            <v>0.27000000000000007</v>
          </cell>
          <cell r="N168">
            <v>0.27000000000000007</v>
          </cell>
          <cell r="O168">
            <v>0.27000000000000007</v>
          </cell>
          <cell r="P168">
            <v>0.27000000000000007</v>
          </cell>
          <cell r="Q168">
            <v>0.27000000000000007</v>
          </cell>
          <cell r="R168">
            <v>0.27000000000000007</v>
          </cell>
          <cell r="S168">
            <v>0.27000000000000007</v>
          </cell>
        </row>
        <row r="169">
          <cell r="G169">
            <v>0.28000000000000008</v>
          </cell>
          <cell r="H169">
            <v>0.28000000000000008</v>
          </cell>
          <cell r="I169">
            <v>0.28000000000000008</v>
          </cell>
          <cell r="J169">
            <v>0.28000000000000008</v>
          </cell>
          <cell r="K169">
            <v>0.28000000000000008</v>
          </cell>
          <cell r="L169">
            <v>0.28000000000000008</v>
          </cell>
          <cell r="N169">
            <v>0.28000000000000008</v>
          </cell>
          <cell r="O169">
            <v>0.28000000000000008</v>
          </cell>
          <cell r="P169">
            <v>0.28000000000000008</v>
          </cell>
          <cell r="Q169">
            <v>0.28000000000000008</v>
          </cell>
          <cell r="R169">
            <v>0.28000000000000008</v>
          </cell>
          <cell r="S169">
            <v>0.28000000000000008</v>
          </cell>
        </row>
        <row r="170">
          <cell r="G170">
            <v>0.29000000000000009</v>
          </cell>
          <cell r="H170">
            <v>0.29000000000000009</v>
          </cell>
          <cell r="I170">
            <v>0.29000000000000009</v>
          </cell>
          <cell r="J170">
            <v>0.29000000000000009</v>
          </cell>
          <cell r="K170">
            <v>0.29000000000000009</v>
          </cell>
          <cell r="L170">
            <v>0.29000000000000009</v>
          </cell>
          <cell r="N170">
            <v>0.29000000000000009</v>
          </cell>
          <cell r="O170">
            <v>0.29000000000000009</v>
          </cell>
          <cell r="P170">
            <v>0.29000000000000009</v>
          </cell>
          <cell r="Q170">
            <v>0.29000000000000009</v>
          </cell>
          <cell r="R170">
            <v>0.29000000000000009</v>
          </cell>
          <cell r="S170">
            <v>0.29000000000000009</v>
          </cell>
        </row>
        <row r="171">
          <cell r="G171">
            <v>0.3000000000000001</v>
          </cell>
          <cell r="H171">
            <v>0.3000000000000001</v>
          </cell>
          <cell r="I171">
            <v>0.3000000000000001</v>
          </cell>
          <cell r="J171">
            <v>0.3000000000000001</v>
          </cell>
          <cell r="K171">
            <v>0.3000000000000001</v>
          </cell>
          <cell r="L171">
            <v>0.3000000000000001</v>
          </cell>
          <cell r="N171">
            <v>0.3000000000000001</v>
          </cell>
          <cell r="O171">
            <v>0.3000000000000001</v>
          </cell>
          <cell r="P171">
            <v>0.3000000000000001</v>
          </cell>
          <cell r="Q171">
            <v>0.3000000000000001</v>
          </cell>
          <cell r="R171">
            <v>0.3000000000000001</v>
          </cell>
          <cell r="S171">
            <v>0.3000000000000001</v>
          </cell>
        </row>
        <row r="172">
          <cell r="G172">
            <v>0.31000000000000011</v>
          </cell>
          <cell r="H172">
            <v>0.31000000000000011</v>
          </cell>
          <cell r="I172">
            <v>0.31000000000000011</v>
          </cell>
          <cell r="J172">
            <v>0.31000000000000011</v>
          </cell>
          <cell r="K172">
            <v>0.31000000000000011</v>
          </cell>
          <cell r="L172">
            <v>0.31000000000000011</v>
          </cell>
          <cell r="N172">
            <v>0.31000000000000011</v>
          </cell>
          <cell r="O172">
            <v>0.31000000000000011</v>
          </cell>
          <cell r="P172">
            <v>0.31000000000000011</v>
          </cell>
          <cell r="Q172">
            <v>0.31000000000000011</v>
          </cell>
          <cell r="R172">
            <v>0.31000000000000011</v>
          </cell>
          <cell r="S172">
            <v>0.31000000000000011</v>
          </cell>
        </row>
        <row r="173">
          <cell r="G173">
            <v>0.32000000000000012</v>
          </cell>
          <cell r="H173">
            <v>0.32000000000000012</v>
          </cell>
          <cell r="I173">
            <v>0.32000000000000012</v>
          </cell>
          <cell r="J173">
            <v>0.32000000000000012</v>
          </cell>
          <cell r="K173">
            <v>0.32000000000000012</v>
          </cell>
          <cell r="L173">
            <v>0.32000000000000012</v>
          </cell>
          <cell r="N173">
            <v>0.32000000000000012</v>
          </cell>
          <cell r="O173">
            <v>0.32000000000000012</v>
          </cell>
          <cell r="P173">
            <v>0.32000000000000012</v>
          </cell>
          <cell r="Q173">
            <v>0.32000000000000012</v>
          </cell>
          <cell r="R173">
            <v>0.32000000000000012</v>
          </cell>
          <cell r="S173">
            <v>0.32000000000000012</v>
          </cell>
        </row>
        <row r="174">
          <cell r="G174">
            <v>0.33000000000000013</v>
          </cell>
          <cell r="H174">
            <v>0.33000000000000013</v>
          </cell>
          <cell r="I174">
            <v>0.33000000000000013</v>
          </cell>
          <cell r="J174">
            <v>0.33000000000000013</v>
          </cell>
          <cell r="K174">
            <v>0.33000000000000013</v>
          </cell>
          <cell r="L174">
            <v>0.33000000000000013</v>
          </cell>
          <cell r="N174">
            <v>0.33000000000000013</v>
          </cell>
          <cell r="O174">
            <v>0.33000000000000013</v>
          </cell>
          <cell r="P174">
            <v>0.33000000000000013</v>
          </cell>
          <cell r="Q174">
            <v>0.33000000000000013</v>
          </cell>
          <cell r="R174">
            <v>0.33000000000000013</v>
          </cell>
          <cell r="S174">
            <v>0.33000000000000013</v>
          </cell>
        </row>
        <row r="175">
          <cell r="G175">
            <v>0.34000000000000014</v>
          </cell>
          <cell r="H175">
            <v>0.34000000000000014</v>
          </cell>
          <cell r="I175">
            <v>0.34000000000000014</v>
          </cell>
          <cell r="J175">
            <v>0.34000000000000014</v>
          </cell>
          <cell r="K175">
            <v>0.34000000000000014</v>
          </cell>
          <cell r="L175">
            <v>0.34000000000000014</v>
          </cell>
          <cell r="N175">
            <v>0.34000000000000014</v>
          </cell>
          <cell r="O175">
            <v>0.34000000000000014</v>
          </cell>
          <cell r="P175">
            <v>0.34000000000000014</v>
          </cell>
          <cell r="Q175">
            <v>0.34000000000000014</v>
          </cell>
          <cell r="R175">
            <v>0.34000000000000014</v>
          </cell>
          <cell r="S175">
            <v>0.34000000000000014</v>
          </cell>
        </row>
        <row r="176">
          <cell r="G176">
            <v>0.35000000000000014</v>
          </cell>
          <cell r="H176">
            <v>0.35000000000000014</v>
          </cell>
          <cell r="I176">
            <v>0.35000000000000014</v>
          </cell>
          <cell r="J176">
            <v>0.35000000000000014</v>
          </cell>
          <cell r="K176">
            <v>0.35000000000000014</v>
          </cell>
          <cell r="L176">
            <v>0.35000000000000014</v>
          </cell>
          <cell r="N176">
            <v>0.35000000000000014</v>
          </cell>
          <cell r="O176">
            <v>0.35000000000000014</v>
          </cell>
          <cell r="P176">
            <v>0.35000000000000014</v>
          </cell>
          <cell r="Q176">
            <v>0.35000000000000014</v>
          </cell>
          <cell r="R176">
            <v>0.35000000000000014</v>
          </cell>
          <cell r="S176">
            <v>0.35000000000000014</v>
          </cell>
        </row>
        <row r="177">
          <cell r="G177" t="str">
            <v/>
          </cell>
          <cell r="H177" t="str">
            <v/>
          </cell>
          <cell r="I177">
            <v>0.36000000000000015</v>
          </cell>
          <cell r="J177">
            <v>0.36000000000000015</v>
          </cell>
          <cell r="K177">
            <v>0.36000000000000015</v>
          </cell>
          <cell r="L177">
            <v>0.36000000000000015</v>
          </cell>
          <cell r="N177" t="str">
            <v/>
          </cell>
          <cell r="O177" t="str">
            <v/>
          </cell>
          <cell r="P177">
            <v>0.36000000000000015</v>
          </cell>
          <cell r="Q177">
            <v>0.36000000000000015</v>
          </cell>
          <cell r="R177">
            <v>0.36000000000000015</v>
          </cell>
          <cell r="S177">
            <v>0.36000000000000015</v>
          </cell>
        </row>
        <row r="178">
          <cell r="G178" t="str">
            <v/>
          </cell>
          <cell r="H178" t="str">
            <v/>
          </cell>
          <cell r="I178">
            <v>0.37000000000000016</v>
          </cell>
          <cell r="J178">
            <v>0.37000000000000016</v>
          </cell>
          <cell r="K178">
            <v>0.37000000000000016</v>
          </cell>
          <cell r="L178">
            <v>0.37000000000000016</v>
          </cell>
          <cell r="N178" t="str">
            <v/>
          </cell>
          <cell r="O178" t="str">
            <v/>
          </cell>
          <cell r="P178">
            <v>0.37000000000000016</v>
          </cell>
          <cell r="Q178">
            <v>0.37000000000000016</v>
          </cell>
          <cell r="R178">
            <v>0.37000000000000016</v>
          </cell>
          <cell r="S178">
            <v>0.37000000000000016</v>
          </cell>
        </row>
        <row r="179">
          <cell r="G179" t="str">
            <v/>
          </cell>
          <cell r="H179" t="str">
            <v/>
          </cell>
          <cell r="I179">
            <v>0.38000000000000017</v>
          </cell>
          <cell r="J179">
            <v>0.38000000000000017</v>
          </cell>
          <cell r="K179">
            <v>0.38000000000000017</v>
          </cell>
          <cell r="L179">
            <v>0.38000000000000017</v>
          </cell>
          <cell r="N179" t="str">
            <v/>
          </cell>
          <cell r="O179" t="str">
            <v/>
          </cell>
          <cell r="P179">
            <v>0.38000000000000017</v>
          </cell>
          <cell r="Q179">
            <v>0.38000000000000017</v>
          </cell>
          <cell r="R179">
            <v>0.38000000000000017</v>
          </cell>
          <cell r="S179">
            <v>0.38000000000000017</v>
          </cell>
        </row>
        <row r="180">
          <cell r="G180" t="str">
            <v/>
          </cell>
          <cell r="H180" t="str">
            <v/>
          </cell>
          <cell r="I180">
            <v>0.39000000000000018</v>
          </cell>
          <cell r="J180">
            <v>0.39000000000000018</v>
          </cell>
          <cell r="K180">
            <v>0.39000000000000018</v>
          </cell>
          <cell r="L180">
            <v>0.39000000000000018</v>
          </cell>
          <cell r="N180" t="str">
            <v/>
          </cell>
          <cell r="O180" t="str">
            <v/>
          </cell>
          <cell r="P180">
            <v>0.39000000000000018</v>
          </cell>
          <cell r="Q180">
            <v>0.39000000000000018</v>
          </cell>
          <cell r="R180">
            <v>0.39000000000000018</v>
          </cell>
          <cell r="S180">
            <v>0.39000000000000018</v>
          </cell>
        </row>
        <row r="181">
          <cell r="G181" t="str">
            <v/>
          </cell>
          <cell r="H181" t="str">
            <v/>
          </cell>
          <cell r="I181">
            <v>0.40000000000000019</v>
          </cell>
          <cell r="J181">
            <v>0.40000000000000019</v>
          </cell>
          <cell r="K181">
            <v>0.40000000000000019</v>
          </cell>
          <cell r="L181">
            <v>0.40000000000000019</v>
          </cell>
          <cell r="N181" t="str">
            <v/>
          </cell>
          <cell r="O181" t="str">
            <v/>
          </cell>
          <cell r="P181">
            <v>0.40000000000000019</v>
          </cell>
          <cell r="Q181">
            <v>0.40000000000000019</v>
          </cell>
          <cell r="R181">
            <v>0.40000000000000019</v>
          </cell>
          <cell r="S181">
            <v>0.40000000000000019</v>
          </cell>
        </row>
        <row r="182">
          <cell r="G182" t="str">
            <v/>
          </cell>
          <cell r="H182" t="str">
            <v/>
          </cell>
          <cell r="I182">
            <v>0.4100000000000002</v>
          </cell>
          <cell r="J182">
            <v>0.4100000000000002</v>
          </cell>
          <cell r="K182">
            <v>0.4100000000000002</v>
          </cell>
          <cell r="L182">
            <v>0.4100000000000002</v>
          </cell>
          <cell r="N182" t="str">
            <v/>
          </cell>
          <cell r="O182" t="str">
            <v/>
          </cell>
          <cell r="P182">
            <v>0.4100000000000002</v>
          </cell>
          <cell r="Q182">
            <v>0.4100000000000002</v>
          </cell>
          <cell r="R182">
            <v>0.4100000000000002</v>
          </cell>
          <cell r="S182">
            <v>0.4100000000000002</v>
          </cell>
        </row>
        <row r="183">
          <cell r="G183" t="str">
            <v/>
          </cell>
          <cell r="H183" t="str">
            <v/>
          </cell>
          <cell r="I183">
            <v>0.42000000000000021</v>
          </cell>
          <cell r="J183">
            <v>0.42000000000000021</v>
          </cell>
          <cell r="K183">
            <v>0.42000000000000021</v>
          </cell>
          <cell r="L183">
            <v>0.42000000000000021</v>
          </cell>
          <cell r="N183" t="str">
            <v/>
          </cell>
          <cell r="O183" t="str">
            <v/>
          </cell>
          <cell r="P183">
            <v>0.42000000000000021</v>
          </cell>
          <cell r="Q183">
            <v>0.42000000000000021</v>
          </cell>
          <cell r="R183">
            <v>0.42000000000000021</v>
          </cell>
          <cell r="S183">
            <v>0.42000000000000021</v>
          </cell>
        </row>
        <row r="184">
          <cell r="G184" t="str">
            <v/>
          </cell>
          <cell r="H184" t="str">
            <v/>
          </cell>
          <cell r="I184">
            <v>0.43000000000000022</v>
          </cell>
          <cell r="J184">
            <v>0.43000000000000022</v>
          </cell>
          <cell r="K184">
            <v>0.43000000000000022</v>
          </cell>
          <cell r="L184">
            <v>0.43000000000000022</v>
          </cell>
          <cell r="N184" t="str">
            <v/>
          </cell>
          <cell r="O184" t="str">
            <v/>
          </cell>
          <cell r="P184">
            <v>0.43000000000000022</v>
          </cell>
          <cell r="Q184">
            <v>0.43000000000000022</v>
          </cell>
          <cell r="R184">
            <v>0.43000000000000022</v>
          </cell>
          <cell r="S184">
            <v>0.43000000000000022</v>
          </cell>
        </row>
        <row r="185">
          <cell r="G185" t="str">
            <v/>
          </cell>
          <cell r="H185" t="str">
            <v/>
          </cell>
          <cell r="I185">
            <v>0.44000000000000022</v>
          </cell>
          <cell r="J185">
            <v>0.44000000000000022</v>
          </cell>
          <cell r="K185">
            <v>0.44000000000000022</v>
          </cell>
          <cell r="L185">
            <v>0.44000000000000022</v>
          </cell>
          <cell r="N185" t="str">
            <v/>
          </cell>
          <cell r="O185" t="str">
            <v/>
          </cell>
          <cell r="P185">
            <v>0.44000000000000022</v>
          </cell>
          <cell r="Q185">
            <v>0.44000000000000022</v>
          </cell>
          <cell r="R185">
            <v>0.44000000000000022</v>
          </cell>
          <cell r="S185">
            <v>0.44000000000000022</v>
          </cell>
        </row>
        <row r="186">
          <cell r="G186" t="str">
            <v/>
          </cell>
          <cell r="H186" t="str">
            <v/>
          </cell>
          <cell r="I186">
            <v>0.45000000000000023</v>
          </cell>
          <cell r="J186">
            <v>0.45000000000000023</v>
          </cell>
          <cell r="K186">
            <v>0.45000000000000023</v>
          </cell>
          <cell r="L186">
            <v>0.45000000000000023</v>
          </cell>
          <cell r="N186" t="str">
            <v/>
          </cell>
          <cell r="O186" t="str">
            <v/>
          </cell>
          <cell r="P186">
            <v>0.45000000000000023</v>
          </cell>
          <cell r="Q186">
            <v>0.45000000000000023</v>
          </cell>
          <cell r="R186">
            <v>0.45000000000000023</v>
          </cell>
          <cell r="S186">
            <v>0.45000000000000023</v>
          </cell>
        </row>
        <row r="187"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>
            <v>0.46000000000000024</v>
          </cell>
          <cell r="L187">
            <v>0.46000000000000024</v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>
            <v>0.46000000000000024</v>
          </cell>
          <cell r="S187">
            <v>0.46000000000000024</v>
          </cell>
        </row>
        <row r="188"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>
            <v>0.47000000000000025</v>
          </cell>
          <cell r="L188">
            <v>0.47000000000000025</v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>
            <v>0.47000000000000025</v>
          </cell>
          <cell r="S188">
            <v>0.47000000000000025</v>
          </cell>
        </row>
        <row r="189"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>
            <v>0.48000000000000026</v>
          </cell>
          <cell r="L189">
            <v>0.48000000000000026</v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>
            <v>0.48000000000000026</v>
          </cell>
          <cell r="S189">
            <v>0.48000000000000026</v>
          </cell>
        </row>
        <row r="190"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>
            <v>0.49000000000000027</v>
          </cell>
          <cell r="L190">
            <v>0.49000000000000027</v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>
            <v>0.49000000000000027</v>
          </cell>
          <cell r="S190">
            <v>0.49000000000000027</v>
          </cell>
        </row>
        <row r="191"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>
            <v>0.50000000000000022</v>
          </cell>
          <cell r="L191">
            <v>0.50000000000000022</v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>
            <v>0.50000000000000022</v>
          </cell>
          <cell r="S191">
            <v>0.50000000000000022</v>
          </cell>
        </row>
        <row r="192"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>
            <v>0.51000000000000023</v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>
            <v>0.51000000000000023</v>
          </cell>
        </row>
        <row r="193"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>
            <v>0.52000000000000024</v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>
            <v>0.52000000000000024</v>
          </cell>
        </row>
        <row r="194"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>
            <v>0.53000000000000025</v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>
            <v>0.53000000000000025</v>
          </cell>
        </row>
        <row r="195"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>
            <v>0.54000000000000026</v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>
            <v>0.54000000000000026</v>
          </cell>
        </row>
        <row r="196"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>
            <v>0.55000000000000027</v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>
            <v>0.55000000000000027</v>
          </cell>
        </row>
        <row r="197"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>
            <v>0.56000000000000028</v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>
            <v>0.56000000000000028</v>
          </cell>
        </row>
        <row r="198"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>
            <v>0.57000000000000028</v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>
            <v>0.57000000000000028</v>
          </cell>
        </row>
        <row r="199"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>
            <v>0.58000000000000029</v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>
            <v>0.58000000000000029</v>
          </cell>
        </row>
        <row r="200"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>
            <v>0.5900000000000003</v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>
            <v>0.5900000000000003</v>
          </cell>
        </row>
        <row r="201"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>
            <v>0.60000000000000031</v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>
            <v>0.60000000000000031</v>
          </cell>
        </row>
        <row r="202"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>
            <v>0.61000000000000032</v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>
            <v>0.61000000000000032</v>
          </cell>
        </row>
        <row r="203"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>
            <v>0.62000000000000033</v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>
            <v>0.62000000000000033</v>
          </cell>
        </row>
        <row r="204"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>
            <v>0.63000000000000034</v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>
            <v>0.63000000000000034</v>
          </cell>
        </row>
        <row r="205"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>
            <v>0.64000000000000035</v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>
            <v>0.64000000000000035</v>
          </cell>
        </row>
        <row r="206"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>
            <v>0.65000000000000036</v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>
            <v>0.65000000000000036</v>
          </cell>
        </row>
        <row r="207"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>
            <v>0.66000000000000036</v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>
            <v>0.66000000000000036</v>
          </cell>
        </row>
        <row r="208"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>
            <v>0.67000000000000037</v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>
            <v>0.67000000000000037</v>
          </cell>
        </row>
        <row r="209"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>
            <v>0.68000000000000038</v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>
            <v>0.68000000000000038</v>
          </cell>
        </row>
        <row r="210"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>
            <v>0.69000000000000039</v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>
            <v>0.69000000000000039</v>
          </cell>
        </row>
        <row r="211"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>
            <v>0.7000000000000004</v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>
            <v>0.7000000000000004</v>
          </cell>
        </row>
        <row r="212"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  <row r="214"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N214" t="str">
            <v/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</row>
        <row r="215"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N215" t="str">
            <v/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</row>
        <row r="216"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N216" t="str">
            <v/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</row>
        <row r="217"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N217" t="str">
            <v/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</row>
        <row r="218"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</row>
        <row r="219"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</row>
        <row r="220"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N220" t="str">
            <v/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</row>
        <row r="221"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N221" t="str">
            <v/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</row>
        <row r="222"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N222" t="str">
            <v/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</row>
        <row r="223"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N223" t="str">
            <v/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</row>
        <row r="224"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N224" t="str">
            <v/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</row>
        <row r="225"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N225" t="str">
            <v/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</row>
        <row r="226"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N226" t="str">
            <v/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</row>
        <row r="227"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N227" t="str">
            <v/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</row>
        <row r="228"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N228" t="str">
            <v/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</row>
        <row r="229"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N229" t="str">
            <v/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</row>
        <row r="230"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N230" t="str">
            <v/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</row>
        <row r="231"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N231" t="str">
            <v/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</row>
        <row r="232"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N232" t="str">
            <v/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</row>
        <row r="233"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N233" t="str">
            <v/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</row>
        <row r="234"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N234" t="str">
            <v/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</row>
        <row r="235"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N235" t="str">
            <v/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</row>
        <row r="236"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N236" t="str">
            <v/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</row>
        <row r="237"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N237" t="str">
            <v/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</row>
        <row r="238"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N238" t="str">
            <v/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</row>
        <row r="239"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N239" t="str">
            <v/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</row>
        <row r="240"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N240" t="str">
            <v/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</row>
        <row r="241"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N241" t="str">
            <v/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Summary - Detail"/>
      <sheetName val="Summary"/>
      <sheetName val="Functions"/>
      <sheetName val="Comparisons"/>
      <sheetName val="DC Savings - O&amp;M and RR"/>
      <sheetName val="Data Center - Savings"/>
      <sheetName val="DC CTA - O&amp;M and RR"/>
      <sheetName val="Data Center - CTA"/>
      <sheetName val="Data Center - Backup"/>
      <sheetName val="Distributed - O&amp;M and RR"/>
      <sheetName val="Distributed - Savings"/>
      <sheetName val="Distributed - Backup"/>
      <sheetName val="Distributed - Inventory"/>
      <sheetName val="Wkstn Savings - O&amp;M &amp; RR"/>
      <sheetName val="Wkstn - CTA"/>
      <sheetName val="Wkstn - Savings"/>
      <sheetName val="Wkstn - Avg Cost"/>
      <sheetName val="Apps Savings - O&amp;M &amp; RR"/>
      <sheetName val="Apps CTA - O&amp;M &amp; RR"/>
      <sheetName val="Applications - Savings and CTA"/>
      <sheetName val="Applications - Assumptions"/>
      <sheetName val="Project Savings - O&amp;M &amp; RR"/>
      <sheetName val="Projects - CTA &amp; RR"/>
      <sheetName val="Projects - CTA"/>
      <sheetName val="Projects - Savings"/>
      <sheetName val="Telcom Savings - O&amp;M &amp; RR"/>
      <sheetName val="Telcom Costs to Achieve"/>
      <sheetName val="Telecom Savings"/>
      <sheetName val="Telecom Back-Up"/>
      <sheetName val="Assumptions - 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6">
          <cell r="B6" t="str">
            <v>Deer</v>
          </cell>
        </row>
        <row r="7">
          <cell r="B7" t="str">
            <v>Fox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sak"/>
      <sheetName val="__FDSCACHE__"/>
      <sheetName val="WACC"/>
      <sheetName val="PV Graph Data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_Network_CostperMtr_District"/>
      <sheetName val="cost-recap"/>
      <sheetName val="AMI_Opt1-3yrplus_20yr"/>
      <sheetName val="IT_AMI_Lawton_20yr"/>
      <sheetName val="IT_AMI_McAlester_20yr"/>
      <sheetName val="IT_AMI_Tulsa_20yr"/>
      <sheetName val="IT_AMI_Full_20yr"/>
      <sheetName val="AMI_Opt2-2yrplus_20yr"/>
      <sheetName val="Opt1-3yrplus-detail"/>
      <sheetName val="AMI_Lawton_detail"/>
      <sheetName val="AMI_Lawton_detail_swt"/>
      <sheetName val="AMI_Lawton_detail_notswt"/>
      <sheetName val="Opt2-2yrplus-detail"/>
      <sheetName val="AMI_McAlester_detail"/>
      <sheetName val="AMI_McAlester_detail_swt"/>
      <sheetName val="AMI_McAlester_detail_notswt"/>
      <sheetName val="AMI_Tulsa_detail"/>
      <sheetName val="AMI_Tulsa_detail_swt"/>
      <sheetName val="AMI_Tulsa_detail_notswt"/>
      <sheetName val="AMI_PSO_detail"/>
      <sheetName val="AMI_PSO_detail_swt"/>
      <sheetName val="AMI_PSO_detail_notswt"/>
      <sheetName val="deploy-details"/>
      <sheetName val="AMI_net-ftes-by-type-yr"/>
      <sheetName val="AMInet-ftes-by-type-yr"/>
      <sheetName val="AMI_Deploy_City-AD_Mtrs"/>
      <sheetName val="DA_LG"/>
      <sheetName val="VVC_LG"/>
      <sheetName val="DA-VVCnet-ftes-by-type-yr"/>
      <sheetName val="combined-ftes-by-type-yr"/>
      <sheetName val="DA_Lawton_detail"/>
      <sheetName val="DA_PSO_detail"/>
      <sheetName val="DA-Scheme-Plans"/>
      <sheetName val="Network-Gear"/>
    </sheetNames>
    <sheetDataSet>
      <sheetData sheetId="0" refreshError="1"/>
      <sheetData sheetId="1">
        <row r="1">
          <cell r="A1" t="str">
            <v xml:space="preserve">DRAFT ---- NO Loadings </v>
          </cell>
          <cell r="B1" t="str">
            <v>Landis+Gyr - RF Mesh</v>
          </cell>
        </row>
        <row r="2">
          <cell r="A2" t="str">
            <v>Pricing/Costing Options &gt;&gt;&gt;</v>
          </cell>
          <cell r="B2" t="str">
            <v>$(000)</v>
          </cell>
        </row>
        <row r="3">
          <cell r="A3" t="str">
            <v>Capital - deployment</v>
          </cell>
          <cell r="B3">
            <v>308</v>
          </cell>
        </row>
        <row r="4">
          <cell r="A4" t="str">
            <v>DA</v>
          </cell>
          <cell r="B4">
            <v>0</v>
          </cell>
        </row>
        <row r="5">
          <cell r="A5" t="str">
            <v>Hardware</v>
          </cell>
          <cell r="B5" t="e">
            <v>#REF!</v>
          </cell>
        </row>
        <row r="6">
          <cell r="A6" t="str">
            <v>Software</v>
          </cell>
          <cell r="B6" t="e">
            <v>#REF!</v>
          </cell>
        </row>
        <row r="7">
          <cell r="A7" t="str">
            <v>Integration</v>
          </cell>
          <cell r="B7" t="e">
            <v>#REF!</v>
          </cell>
        </row>
        <row r="8">
          <cell r="A8" t="str">
            <v>Installation</v>
          </cell>
          <cell r="B8" t="e">
            <v>#REF!</v>
          </cell>
        </row>
        <row r="9">
          <cell r="A9" t="str">
            <v>Training</v>
          </cell>
          <cell r="B9" t="e">
            <v>#REF!</v>
          </cell>
        </row>
        <row r="10">
          <cell r="A10" t="str">
            <v>Network</v>
          </cell>
          <cell r="B10">
            <v>308</v>
          </cell>
        </row>
        <row r="11">
          <cell r="A11" t="str">
            <v>Design/Engineering</v>
          </cell>
          <cell r="B11">
            <v>0</v>
          </cell>
        </row>
        <row r="12">
          <cell r="A12" t="str">
            <v>Equipment</v>
          </cell>
          <cell r="B12">
            <v>251</v>
          </cell>
        </row>
        <row r="13">
          <cell r="A13" t="str">
            <v>Installation</v>
          </cell>
          <cell r="B13">
            <v>56</v>
          </cell>
        </row>
        <row r="14">
          <cell r="A14" t="str">
            <v>Training</v>
          </cell>
          <cell r="B14">
            <v>2</v>
          </cell>
        </row>
        <row r="15">
          <cell r="A15" t="str">
            <v>O&amp;M - recurring</v>
          </cell>
          <cell r="B15">
            <v>25</v>
          </cell>
        </row>
        <row r="16">
          <cell r="A16" t="str">
            <v>DA</v>
          </cell>
          <cell r="B16">
            <v>0</v>
          </cell>
        </row>
        <row r="17">
          <cell r="A17" t="str">
            <v>hardware lease</v>
          </cell>
          <cell r="B17">
            <v>0</v>
          </cell>
        </row>
        <row r="18">
          <cell r="A18" t="str">
            <v>Sys Support - AEP labor</v>
          </cell>
          <cell r="B18">
            <v>0</v>
          </cell>
        </row>
        <row r="19">
          <cell r="A19" t="str">
            <v>Sys Support - vendor</v>
          </cell>
          <cell r="B19">
            <v>0</v>
          </cell>
        </row>
        <row r="20">
          <cell r="A20" t="str">
            <v>software maint - vendor</v>
          </cell>
          <cell r="B20">
            <v>0</v>
          </cell>
        </row>
        <row r="21">
          <cell r="A21" t="str">
            <v>Sys Monitoring/Admin - AEP</v>
          </cell>
          <cell r="B21">
            <v>0</v>
          </cell>
        </row>
        <row r="22">
          <cell r="A22" t="str">
            <v>brk/fix equipment</v>
          </cell>
          <cell r="B22">
            <v>0</v>
          </cell>
        </row>
        <row r="23">
          <cell r="A23" t="str">
            <v>brk/fix labor</v>
          </cell>
          <cell r="B23">
            <v>0</v>
          </cell>
        </row>
        <row r="24">
          <cell r="A24" t="str">
            <v>security cert fees</v>
          </cell>
          <cell r="B24">
            <v>0</v>
          </cell>
        </row>
        <row r="25">
          <cell r="A25" t="str">
            <v>Network</v>
          </cell>
          <cell r="B25">
            <v>25</v>
          </cell>
        </row>
        <row r="26">
          <cell r="A26" t="str">
            <v>Field Network brk/fix - labor</v>
          </cell>
          <cell r="B26">
            <v>0</v>
          </cell>
        </row>
        <row r="27">
          <cell r="A27" t="str">
            <v>Backhaul brk/fix - equipt</v>
          </cell>
          <cell r="B27">
            <v>0</v>
          </cell>
        </row>
        <row r="28">
          <cell r="A28" t="str">
            <v>Backhaul brk/fix - labor</v>
          </cell>
          <cell r="B28">
            <v>0</v>
          </cell>
        </row>
        <row r="29">
          <cell r="A29" t="str">
            <v>Backhaul data comm fees - cellular</v>
          </cell>
          <cell r="B29">
            <v>0</v>
          </cell>
        </row>
        <row r="30">
          <cell r="A30" t="str">
            <v>Backhaul data comm fees - wired T1</v>
          </cell>
          <cell r="B30">
            <v>22</v>
          </cell>
        </row>
        <row r="31">
          <cell r="A31" t="str">
            <v>extnd warranty - router/relays/radios</v>
          </cell>
          <cell r="B31">
            <v>3</v>
          </cell>
        </row>
        <row r="32">
          <cell r="A32" t="str">
            <v>extnd warranty - aggegation points</v>
          </cell>
          <cell r="B32">
            <v>0</v>
          </cell>
        </row>
        <row r="33">
          <cell r="A33" t="str">
            <v>Field Network use fees + spectrum</v>
          </cell>
          <cell r="B33">
            <v>0</v>
          </cell>
        </row>
        <row r="34">
          <cell r="A34" t="str">
            <v>tower lease &amp; power</v>
          </cell>
          <cell r="B34">
            <v>0</v>
          </cell>
        </row>
        <row r="35">
          <cell r="A35" t="str">
            <v>security cert fees</v>
          </cell>
          <cell r="B35">
            <v>0</v>
          </cell>
        </row>
        <row r="36">
          <cell r="A36" t="str">
            <v>joint use pole fees</v>
          </cell>
          <cell r="B36">
            <v>0</v>
          </cell>
        </row>
        <row r="37">
          <cell r="A37" t="str">
            <v>field config/test equip fees</v>
          </cell>
          <cell r="B37">
            <v>0</v>
          </cell>
        </row>
        <row r="38">
          <cell r="A38" t="str">
            <v>batt replcmt (mat/lab) 5th yr</v>
          </cell>
          <cell r="B38">
            <v>0</v>
          </cell>
        </row>
        <row r="41">
          <cell r="A41" t="str">
            <v>PV of Costs</v>
          </cell>
        </row>
        <row r="42">
          <cell r="A42" t="str">
            <v>5 year</v>
          </cell>
          <cell r="B42">
            <v>369</v>
          </cell>
        </row>
        <row r="43">
          <cell r="A43" t="str">
            <v>5 year - DA</v>
          </cell>
          <cell r="B43">
            <v>0</v>
          </cell>
        </row>
        <row r="44">
          <cell r="A44" t="str">
            <v>5 year - Network</v>
          </cell>
          <cell r="B44">
            <v>369</v>
          </cell>
        </row>
        <row r="45">
          <cell r="A45" t="str">
            <v>10 year</v>
          </cell>
          <cell r="B45">
            <v>448</v>
          </cell>
        </row>
        <row r="46">
          <cell r="A46" t="str">
            <v>10 year - DA</v>
          </cell>
          <cell r="B46">
            <v>0</v>
          </cell>
        </row>
        <row r="47">
          <cell r="A47" t="str">
            <v>10 year - Network</v>
          </cell>
          <cell r="B47">
            <v>448</v>
          </cell>
        </row>
        <row r="48">
          <cell r="A48" t="str">
            <v>15 year</v>
          </cell>
          <cell r="B48">
            <v>512</v>
          </cell>
        </row>
        <row r="49">
          <cell r="A49" t="str">
            <v>15 year - DA</v>
          </cell>
          <cell r="B49">
            <v>0</v>
          </cell>
        </row>
        <row r="50">
          <cell r="A50" t="str">
            <v>15 year - Network</v>
          </cell>
          <cell r="B50">
            <v>512</v>
          </cell>
        </row>
        <row r="51">
          <cell r="A51" t="str">
            <v xml:space="preserve">DRAFT ---- WITH Loadings </v>
          </cell>
          <cell r="B51" t="str">
            <v>Landis+Gyr - RF Mesh</v>
          </cell>
        </row>
        <row r="52">
          <cell r="A52" t="str">
            <v>Pricing/Costing Options &gt;&gt;&gt;</v>
          </cell>
          <cell r="B52" t="str">
            <v>$(000)</v>
          </cell>
        </row>
        <row r="53">
          <cell r="A53" t="str">
            <v>Capital - deployment</v>
          </cell>
          <cell r="B53">
            <v>455</v>
          </cell>
        </row>
        <row r="54">
          <cell r="A54" t="str">
            <v>DA</v>
          </cell>
          <cell r="B54">
            <v>0</v>
          </cell>
        </row>
        <row r="55">
          <cell r="A55" t="str">
            <v>Hardware</v>
          </cell>
          <cell r="B55" t="e">
            <v>#REF!</v>
          </cell>
        </row>
        <row r="56">
          <cell r="A56" t="str">
            <v>Software</v>
          </cell>
          <cell r="B56" t="e">
            <v>#REF!</v>
          </cell>
        </row>
        <row r="57">
          <cell r="A57" t="str">
            <v>Integration</v>
          </cell>
          <cell r="B57" t="e">
            <v>#REF!</v>
          </cell>
        </row>
        <row r="58">
          <cell r="A58" t="str">
            <v>Installation</v>
          </cell>
          <cell r="B58" t="e">
            <v>#REF!</v>
          </cell>
        </row>
        <row r="59">
          <cell r="A59" t="str">
            <v>Training</v>
          </cell>
          <cell r="B59" t="e">
            <v>#REF!</v>
          </cell>
        </row>
        <row r="60">
          <cell r="A60" t="str">
            <v>Network</v>
          </cell>
          <cell r="B60">
            <v>455</v>
          </cell>
        </row>
        <row r="61">
          <cell r="A61" t="str">
            <v>Design/Engineering</v>
          </cell>
          <cell r="B61">
            <v>0</v>
          </cell>
        </row>
        <row r="62">
          <cell r="A62" t="str">
            <v>Equipment</v>
          </cell>
          <cell r="B62">
            <v>334</v>
          </cell>
        </row>
        <row r="63">
          <cell r="A63" t="str">
            <v>Installation</v>
          </cell>
          <cell r="B63">
            <v>117</v>
          </cell>
        </row>
        <row r="64">
          <cell r="A64" t="str">
            <v>Training</v>
          </cell>
          <cell r="B64">
            <v>4</v>
          </cell>
        </row>
        <row r="65">
          <cell r="A65" t="str">
            <v>O&amp;M - recurring</v>
          </cell>
          <cell r="B65">
            <v>41</v>
          </cell>
        </row>
        <row r="66">
          <cell r="A66" t="str">
            <v>DA</v>
          </cell>
          <cell r="B66">
            <v>0</v>
          </cell>
        </row>
        <row r="67">
          <cell r="A67" t="str">
            <v>hardware lease</v>
          </cell>
          <cell r="B67">
            <v>0</v>
          </cell>
        </row>
        <row r="68">
          <cell r="A68" t="str">
            <v>Sys Support - AEP labor</v>
          </cell>
          <cell r="B68">
            <v>0</v>
          </cell>
        </row>
        <row r="69">
          <cell r="A69" t="str">
            <v>Sys Support - vendor</v>
          </cell>
          <cell r="B69">
            <v>0</v>
          </cell>
        </row>
        <row r="70">
          <cell r="A70" t="str">
            <v>software maint - vendor</v>
          </cell>
          <cell r="B70">
            <v>0</v>
          </cell>
        </row>
        <row r="71">
          <cell r="A71" t="str">
            <v>Sys Monitoring/Admin - AEP</v>
          </cell>
          <cell r="B71">
            <v>0</v>
          </cell>
        </row>
        <row r="72">
          <cell r="A72" t="str">
            <v>brk/fix equipment</v>
          </cell>
          <cell r="B72">
            <v>0</v>
          </cell>
        </row>
        <row r="73">
          <cell r="A73" t="str">
            <v>brk/fix labor</v>
          </cell>
          <cell r="B73">
            <v>0</v>
          </cell>
        </row>
        <row r="74">
          <cell r="A74" t="str">
            <v>security cert fees</v>
          </cell>
          <cell r="B74">
            <v>0</v>
          </cell>
        </row>
        <row r="75">
          <cell r="A75" t="str">
            <v>Network</v>
          </cell>
          <cell r="B75">
            <v>41</v>
          </cell>
        </row>
        <row r="76">
          <cell r="A76" t="str">
            <v>Field Network brk/fix - labor</v>
          </cell>
          <cell r="B76">
            <v>0</v>
          </cell>
        </row>
        <row r="77">
          <cell r="A77" t="str">
            <v>Backhaul brk/fix - equipt</v>
          </cell>
          <cell r="B77">
            <v>0</v>
          </cell>
        </row>
        <row r="78">
          <cell r="A78" t="str">
            <v>Backhaul brk/fix - labor</v>
          </cell>
          <cell r="B78">
            <v>0</v>
          </cell>
        </row>
        <row r="79">
          <cell r="A79" t="str">
            <v>Backhaul data comm fees - cellular</v>
          </cell>
          <cell r="B79">
            <v>0</v>
          </cell>
        </row>
        <row r="80">
          <cell r="A80" t="str">
            <v>Backhaul data comm fees - wired T1</v>
          </cell>
          <cell r="B80">
            <v>29</v>
          </cell>
        </row>
        <row r="81">
          <cell r="A81" t="str">
            <v>extnd warranty - router/relays/radios</v>
          </cell>
          <cell r="B81">
            <v>11</v>
          </cell>
        </row>
        <row r="82">
          <cell r="A82" t="str">
            <v>extnd warranty - aggegation points</v>
          </cell>
          <cell r="B82">
            <v>1</v>
          </cell>
        </row>
        <row r="83">
          <cell r="A83" t="str">
            <v>Field Network use fees + spectrum</v>
          </cell>
          <cell r="B83">
            <v>0</v>
          </cell>
        </row>
        <row r="84">
          <cell r="A84" t="str">
            <v>tower lease &amp; power</v>
          </cell>
          <cell r="B84">
            <v>0</v>
          </cell>
        </row>
        <row r="85">
          <cell r="A85" t="str">
            <v>security cert fees</v>
          </cell>
          <cell r="B85">
            <v>0</v>
          </cell>
        </row>
        <row r="86">
          <cell r="A86" t="str">
            <v>joint use pole fees</v>
          </cell>
          <cell r="B86">
            <v>0</v>
          </cell>
        </row>
        <row r="87">
          <cell r="A87" t="str">
            <v>field config/test equip fees</v>
          </cell>
          <cell r="B87">
            <v>0</v>
          </cell>
        </row>
        <row r="88">
          <cell r="A88" t="str">
            <v>batt replcmt (mat/lab) 5th yr</v>
          </cell>
          <cell r="B88">
            <v>0</v>
          </cell>
        </row>
        <row r="91">
          <cell r="A91" t="str">
            <v>PV of Costs</v>
          </cell>
        </row>
        <row r="92">
          <cell r="A92" t="str">
            <v>5 year</v>
          </cell>
          <cell r="B92">
            <v>541</v>
          </cell>
        </row>
        <row r="93">
          <cell r="A93" t="str">
            <v>5 year - DA</v>
          </cell>
          <cell r="B93">
            <v>0</v>
          </cell>
        </row>
        <row r="94">
          <cell r="A94" t="str">
            <v>5 year - Network</v>
          </cell>
          <cell r="B94">
            <v>541</v>
          </cell>
        </row>
        <row r="95">
          <cell r="A95" t="str">
            <v>10 year</v>
          </cell>
          <cell r="B95">
            <v>666</v>
          </cell>
        </row>
        <row r="96">
          <cell r="A96" t="str">
            <v>10 year - DA</v>
          </cell>
          <cell r="B96">
            <v>0</v>
          </cell>
        </row>
        <row r="97">
          <cell r="A97" t="str">
            <v>10 year - Network</v>
          </cell>
          <cell r="B97">
            <v>666</v>
          </cell>
        </row>
        <row r="98">
          <cell r="A98" t="str">
            <v>15 year</v>
          </cell>
          <cell r="B98">
            <v>766</v>
          </cell>
        </row>
        <row r="99">
          <cell r="A99" t="str">
            <v>15 year - DA</v>
          </cell>
          <cell r="B99">
            <v>0</v>
          </cell>
        </row>
        <row r="100">
          <cell r="A100" t="str">
            <v>15 year - Network</v>
          </cell>
          <cell r="B100">
            <v>766</v>
          </cell>
        </row>
        <row r="102">
          <cell r="A102" t="str">
            <v>PV discount rate</v>
          </cell>
          <cell r="B102">
            <v>0.08</v>
          </cell>
        </row>
        <row r="103">
          <cell r="A103" t="str">
            <v>Loading Rates</v>
          </cell>
          <cell r="B103" t="str">
            <v>2013 PSO %</v>
          </cell>
        </row>
        <row r="104">
          <cell r="A104" t="str">
            <v>Labor Fringes (Fringe_PSO)</v>
          </cell>
          <cell r="B104">
            <v>0.5</v>
          </cell>
        </row>
        <row r="105">
          <cell r="A105" t="str">
            <v>Labor Fringes (Fringe_AEPSC)</v>
          </cell>
          <cell r="B105">
            <v>0.33</v>
          </cell>
        </row>
        <row r="106">
          <cell r="A106" t="str">
            <v>Labor Fringes (NP)</v>
          </cell>
          <cell r="B106">
            <v>0.16</v>
          </cell>
        </row>
        <row r="107">
          <cell r="A107" t="str">
            <v>Transportation Loading (Trans)</v>
          </cell>
          <cell r="B107">
            <v>0.36</v>
          </cell>
        </row>
        <row r="108">
          <cell r="A108" t="str">
            <v>Stores Loading (Stores)</v>
          </cell>
          <cell r="B108">
            <v>0.11</v>
          </cell>
        </row>
        <row r="109">
          <cell r="A109" t="str">
            <v>Direct Stores Loading (DSL)</v>
          </cell>
          <cell r="B109">
            <v>0.02</v>
          </cell>
        </row>
        <row r="110">
          <cell r="A110" t="str">
            <v>AFUDC</v>
          </cell>
          <cell r="B110">
            <v>0.08</v>
          </cell>
        </row>
        <row r="111">
          <cell r="A111" t="str">
            <v>Incentives (Inc_PSO)</v>
          </cell>
          <cell r="B111">
            <v>0.1</v>
          </cell>
        </row>
        <row r="112">
          <cell r="A112" t="str">
            <v>Incentives (Inc_AEPSC)</v>
          </cell>
          <cell r="B112">
            <v>0.05</v>
          </cell>
        </row>
        <row r="113">
          <cell r="A113" t="str">
            <v>General Administration (G&amp;A)</v>
          </cell>
          <cell r="B113">
            <v>0.35</v>
          </cell>
        </row>
        <row r="114">
          <cell r="A114" t="str">
            <v>Construction Overheads (CCO)</v>
          </cell>
          <cell r="B114">
            <v>0.11</v>
          </cell>
        </row>
        <row r="115">
          <cell r="A115" t="str">
            <v>Sales Tax (Tax)</v>
          </cell>
          <cell r="B115">
            <v>8.5199999999999998E-2</v>
          </cell>
        </row>
        <row r="116">
          <cell r="A116" t="str">
            <v>Service Corps OH - (SC)</v>
          </cell>
          <cell r="B116">
            <v>0.02</v>
          </cell>
        </row>
        <row r="118">
          <cell r="A118" t="str">
            <v>Overheads are calculated using 2009 rates as follows:</v>
          </cell>
        </row>
        <row r="119">
          <cell r="A119" t="str">
            <v>Category</v>
          </cell>
          <cell r="B119" t="str">
            <v>Multiplier</v>
          </cell>
        </row>
        <row r="120">
          <cell r="A120" t="str">
            <v>Direct Purchases</v>
          </cell>
          <cell r="B120">
            <v>1.3370749200000001</v>
          </cell>
        </row>
        <row r="121">
          <cell r="A121" t="str">
            <v>Stores Purchases</v>
          </cell>
          <cell r="B121">
            <v>1.2321000000000002</v>
          </cell>
        </row>
        <row r="122">
          <cell r="A122" t="str">
            <v>Contractor Labor</v>
          </cell>
          <cell r="B122">
            <v>1.1100000000000001</v>
          </cell>
        </row>
        <row r="123">
          <cell r="A123" t="str">
            <v>PSO Labor</v>
          </cell>
          <cell r="B123">
            <v>2.4153599999999997</v>
          </cell>
        </row>
        <row r="124">
          <cell r="A124" t="str">
            <v>AEP Labor (IT)</v>
          </cell>
          <cell r="B124">
            <v>1.38</v>
          </cell>
        </row>
        <row r="125">
          <cell r="A125" t="str">
            <v>Construction Cost</v>
          </cell>
          <cell r="B125">
            <v>1.1100000000000001</v>
          </cell>
        </row>
        <row r="126">
          <cell r="A126" t="str">
            <v>O&amp;M Expenses (AEPSC)</v>
          </cell>
          <cell r="B126">
            <v>1.35</v>
          </cell>
        </row>
        <row r="128">
          <cell r="A128" t="str">
            <v>Escalation Rates - annual except for contract</v>
          </cell>
        </row>
        <row r="129">
          <cell r="A129" t="str">
            <v>labor</v>
          </cell>
          <cell r="B129">
            <v>0.02</v>
          </cell>
        </row>
        <row r="130">
          <cell r="A130" t="str">
            <v>material</v>
          </cell>
          <cell r="B130">
            <v>0.02</v>
          </cell>
        </row>
        <row r="131">
          <cell r="A131" t="str">
            <v>contract</v>
          </cell>
          <cell r="B131">
            <v>0.1</v>
          </cell>
        </row>
        <row r="134">
          <cell r="A134" t="str">
            <v>Notes:</v>
          </cell>
        </row>
        <row r="135">
          <cell r="A135" t="str">
            <v>0) 'NOT ALL Cost Components have been entered</v>
          </cell>
        </row>
        <row r="136">
          <cell r="A136" t="str">
            <v>3) Loading Rates &amp; Multiplier formulas and how applied in the cost tabs NEED VALIDATION</v>
          </cell>
        </row>
        <row r="137">
          <cell r="A137" t="str">
            <v>4) to see more or less row details above, use the grouping + / - systems to the left of the rows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_Network_CostperMtr_District"/>
      <sheetName val="cost-recap"/>
      <sheetName val="AMI_Opt1-3yrplus_20yr"/>
      <sheetName val="IT_AMI_Lawton_20yr"/>
      <sheetName val="IT_AMI_McAlester_20yr"/>
      <sheetName val="IT_AMI_Tulsa_20yr"/>
      <sheetName val="IT_AMI_Full_20yr"/>
      <sheetName val="AMI_Opt2-2yrplus_20yr"/>
      <sheetName val="Opt1-3yrplus-detail"/>
      <sheetName val="AMI_Lawton_detail"/>
      <sheetName val="AMI_Lawton_detail_swt"/>
      <sheetName val="AMI_Lawton_detail_notswt"/>
      <sheetName val="Opt2-2yrplus-detail"/>
      <sheetName val="AMI_McAlester_detail"/>
      <sheetName val="AMI_McAlester_detail_swt"/>
      <sheetName val="AMI_McAlester_detail_notswt"/>
      <sheetName val="AMI_Tulsa_detail"/>
      <sheetName val="AMI_Tulsa_detail_swt"/>
      <sheetName val="AMI_Tulsa_detail_notswt"/>
      <sheetName val="AMI_PSO_detail"/>
      <sheetName val="AMI_PSO_detail_swt"/>
      <sheetName val="AMI_PSO_detail_notswt"/>
      <sheetName val="deploy-details"/>
      <sheetName val="AMI_net-ftes-by-type-yr"/>
      <sheetName val="AMInet-ftes-by-type-yr"/>
      <sheetName val="AMI_Deploy_City-AD_Mtrs"/>
      <sheetName val="DA_LG"/>
      <sheetName val="VVC_LG"/>
      <sheetName val="DA-VVCnet-ftes-by-type-yr"/>
      <sheetName val="combined-ftes-by-type-yr"/>
      <sheetName val="DA_Lawton_detail"/>
      <sheetName val="DA_PSO_detail"/>
      <sheetName val="DA-Scheme-Plans"/>
      <sheetName val="Network-Gear"/>
    </sheetNames>
    <sheetDataSet>
      <sheetData sheetId="0" refreshError="1"/>
      <sheetData sheetId="1">
        <row r="1">
          <cell r="A1" t="str">
            <v xml:space="preserve">DRAFT ---- NO Loadings </v>
          </cell>
          <cell r="B1" t="str">
            <v>Landis+Gyr - RF Mesh</v>
          </cell>
        </row>
        <row r="2">
          <cell r="A2" t="str">
            <v>Pricing/Costing Options &gt;&gt;&gt;</v>
          </cell>
          <cell r="B2" t="str">
            <v>$(000)</v>
          </cell>
        </row>
        <row r="3">
          <cell r="A3" t="str">
            <v>Capital - deployment</v>
          </cell>
          <cell r="B3">
            <v>308</v>
          </cell>
        </row>
        <row r="4">
          <cell r="A4" t="str">
            <v>DA</v>
          </cell>
          <cell r="B4">
            <v>0</v>
          </cell>
        </row>
        <row r="5">
          <cell r="A5" t="str">
            <v>Hardware</v>
          </cell>
          <cell r="B5" t="e">
            <v>#REF!</v>
          </cell>
        </row>
        <row r="6">
          <cell r="A6" t="str">
            <v>Software</v>
          </cell>
          <cell r="B6" t="e">
            <v>#REF!</v>
          </cell>
        </row>
        <row r="7">
          <cell r="A7" t="str">
            <v>Integration</v>
          </cell>
          <cell r="B7" t="e">
            <v>#REF!</v>
          </cell>
        </row>
        <row r="8">
          <cell r="A8" t="str">
            <v>Installation</v>
          </cell>
          <cell r="B8" t="e">
            <v>#REF!</v>
          </cell>
        </row>
        <row r="9">
          <cell r="A9" t="str">
            <v>Training</v>
          </cell>
          <cell r="B9" t="e">
            <v>#REF!</v>
          </cell>
        </row>
        <row r="10">
          <cell r="A10" t="str">
            <v>Network</v>
          </cell>
          <cell r="B10">
            <v>308</v>
          </cell>
        </row>
        <row r="11">
          <cell r="A11" t="str">
            <v>Design/Engineering</v>
          </cell>
          <cell r="B11">
            <v>0</v>
          </cell>
        </row>
        <row r="12">
          <cell r="A12" t="str">
            <v>Equipment</v>
          </cell>
          <cell r="B12">
            <v>251</v>
          </cell>
        </row>
        <row r="13">
          <cell r="A13" t="str">
            <v>Installation</v>
          </cell>
          <cell r="B13">
            <v>56</v>
          </cell>
        </row>
        <row r="14">
          <cell r="A14" t="str">
            <v>Training</v>
          </cell>
          <cell r="B14">
            <v>2</v>
          </cell>
        </row>
        <row r="15">
          <cell r="A15" t="str">
            <v>O&amp;M - recurring</v>
          </cell>
          <cell r="B15">
            <v>25</v>
          </cell>
        </row>
        <row r="16">
          <cell r="A16" t="str">
            <v>DA</v>
          </cell>
          <cell r="B16">
            <v>0</v>
          </cell>
        </row>
        <row r="17">
          <cell r="A17" t="str">
            <v>hardware lease</v>
          </cell>
          <cell r="B17">
            <v>0</v>
          </cell>
        </row>
        <row r="18">
          <cell r="A18" t="str">
            <v>Sys Support - AEP labor</v>
          </cell>
          <cell r="B18">
            <v>0</v>
          </cell>
        </row>
        <row r="19">
          <cell r="A19" t="str">
            <v>Sys Support - vendor</v>
          </cell>
          <cell r="B19">
            <v>0</v>
          </cell>
        </row>
        <row r="20">
          <cell r="A20" t="str">
            <v>software maint - vendor</v>
          </cell>
          <cell r="B20">
            <v>0</v>
          </cell>
        </row>
        <row r="21">
          <cell r="A21" t="str">
            <v>Sys Monitoring/Admin - AEP</v>
          </cell>
          <cell r="B21">
            <v>0</v>
          </cell>
        </row>
        <row r="22">
          <cell r="A22" t="str">
            <v>brk/fix equipment</v>
          </cell>
          <cell r="B22">
            <v>0</v>
          </cell>
        </row>
        <row r="23">
          <cell r="A23" t="str">
            <v>brk/fix labor</v>
          </cell>
          <cell r="B23">
            <v>0</v>
          </cell>
        </row>
        <row r="24">
          <cell r="A24" t="str">
            <v>security cert fees</v>
          </cell>
          <cell r="B24">
            <v>0</v>
          </cell>
        </row>
        <row r="25">
          <cell r="A25" t="str">
            <v>Network</v>
          </cell>
          <cell r="B25">
            <v>25</v>
          </cell>
        </row>
        <row r="26">
          <cell r="A26" t="str">
            <v>Field Network brk/fix - labor</v>
          </cell>
          <cell r="B26">
            <v>0</v>
          </cell>
        </row>
        <row r="27">
          <cell r="A27" t="str">
            <v>Backhaul brk/fix - equipt</v>
          </cell>
          <cell r="B27">
            <v>0</v>
          </cell>
        </row>
        <row r="28">
          <cell r="A28" t="str">
            <v>Backhaul brk/fix - labor</v>
          </cell>
          <cell r="B28">
            <v>0</v>
          </cell>
        </row>
        <row r="29">
          <cell r="A29" t="str">
            <v>Backhaul data comm fees - cellular</v>
          </cell>
          <cell r="B29">
            <v>0</v>
          </cell>
        </row>
        <row r="30">
          <cell r="A30" t="str">
            <v>Backhaul data comm fees - wired T1</v>
          </cell>
          <cell r="B30">
            <v>22</v>
          </cell>
        </row>
        <row r="31">
          <cell r="A31" t="str">
            <v>extnd warranty - router/relays/radios</v>
          </cell>
          <cell r="B31">
            <v>3</v>
          </cell>
        </row>
        <row r="32">
          <cell r="A32" t="str">
            <v>extnd warranty - aggegation points</v>
          </cell>
          <cell r="B32">
            <v>0</v>
          </cell>
        </row>
        <row r="33">
          <cell r="A33" t="str">
            <v>Field Network use fees + spectrum</v>
          </cell>
          <cell r="B33">
            <v>0</v>
          </cell>
        </row>
        <row r="34">
          <cell r="A34" t="str">
            <v>tower lease &amp; power</v>
          </cell>
          <cell r="B34">
            <v>0</v>
          </cell>
        </row>
        <row r="35">
          <cell r="A35" t="str">
            <v>security cert fees</v>
          </cell>
          <cell r="B35">
            <v>0</v>
          </cell>
        </row>
        <row r="36">
          <cell r="A36" t="str">
            <v>joint use pole fees</v>
          </cell>
          <cell r="B36">
            <v>0</v>
          </cell>
        </row>
        <row r="37">
          <cell r="A37" t="str">
            <v>field config/test equip fees</v>
          </cell>
          <cell r="B37">
            <v>0</v>
          </cell>
        </row>
        <row r="38">
          <cell r="A38" t="str">
            <v>batt replcmt (mat/lab) 5th yr</v>
          </cell>
          <cell r="B38">
            <v>0</v>
          </cell>
        </row>
        <row r="41">
          <cell r="A41" t="str">
            <v>PV of Costs</v>
          </cell>
        </row>
        <row r="42">
          <cell r="A42" t="str">
            <v>5 year</v>
          </cell>
          <cell r="B42">
            <v>369</v>
          </cell>
        </row>
        <row r="43">
          <cell r="A43" t="str">
            <v>5 year - DA</v>
          </cell>
          <cell r="B43">
            <v>0</v>
          </cell>
        </row>
        <row r="44">
          <cell r="A44" t="str">
            <v>5 year - Network</v>
          </cell>
          <cell r="B44">
            <v>369</v>
          </cell>
        </row>
        <row r="45">
          <cell r="A45" t="str">
            <v>10 year</v>
          </cell>
          <cell r="B45">
            <v>448</v>
          </cell>
        </row>
        <row r="46">
          <cell r="A46" t="str">
            <v>10 year - DA</v>
          </cell>
          <cell r="B46">
            <v>0</v>
          </cell>
        </row>
        <row r="47">
          <cell r="A47" t="str">
            <v>10 year - Network</v>
          </cell>
          <cell r="B47">
            <v>448</v>
          </cell>
        </row>
        <row r="48">
          <cell r="A48" t="str">
            <v>15 year</v>
          </cell>
          <cell r="B48">
            <v>512</v>
          </cell>
        </row>
        <row r="49">
          <cell r="A49" t="str">
            <v>15 year - DA</v>
          </cell>
          <cell r="B49">
            <v>0</v>
          </cell>
        </row>
        <row r="50">
          <cell r="A50" t="str">
            <v>15 year - Network</v>
          </cell>
          <cell r="B50">
            <v>512</v>
          </cell>
        </row>
        <row r="51">
          <cell r="A51" t="str">
            <v xml:space="preserve">DRAFT ---- WITH Loadings </v>
          </cell>
          <cell r="B51" t="str">
            <v>Landis+Gyr - RF Mesh</v>
          </cell>
        </row>
        <row r="52">
          <cell r="A52" t="str">
            <v>Pricing/Costing Options &gt;&gt;&gt;</v>
          </cell>
          <cell r="B52" t="str">
            <v>$(000)</v>
          </cell>
        </row>
        <row r="53">
          <cell r="A53" t="str">
            <v>Capital - deployment</v>
          </cell>
          <cell r="B53">
            <v>455</v>
          </cell>
        </row>
        <row r="54">
          <cell r="A54" t="str">
            <v>DA</v>
          </cell>
          <cell r="B54">
            <v>0</v>
          </cell>
        </row>
        <row r="55">
          <cell r="A55" t="str">
            <v>Hardware</v>
          </cell>
          <cell r="B55" t="e">
            <v>#REF!</v>
          </cell>
        </row>
        <row r="56">
          <cell r="A56" t="str">
            <v>Software</v>
          </cell>
          <cell r="B56" t="e">
            <v>#REF!</v>
          </cell>
        </row>
        <row r="57">
          <cell r="A57" t="str">
            <v>Integration</v>
          </cell>
          <cell r="B57" t="e">
            <v>#REF!</v>
          </cell>
        </row>
        <row r="58">
          <cell r="A58" t="str">
            <v>Installation</v>
          </cell>
          <cell r="B58" t="e">
            <v>#REF!</v>
          </cell>
        </row>
        <row r="59">
          <cell r="A59" t="str">
            <v>Training</v>
          </cell>
          <cell r="B59" t="e">
            <v>#REF!</v>
          </cell>
        </row>
        <row r="60">
          <cell r="A60" t="str">
            <v>Network</v>
          </cell>
          <cell r="B60">
            <v>455</v>
          </cell>
        </row>
        <row r="61">
          <cell r="A61" t="str">
            <v>Design/Engineering</v>
          </cell>
          <cell r="B61">
            <v>0</v>
          </cell>
        </row>
        <row r="62">
          <cell r="A62" t="str">
            <v>Equipment</v>
          </cell>
          <cell r="B62">
            <v>334</v>
          </cell>
        </row>
        <row r="63">
          <cell r="A63" t="str">
            <v>Installation</v>
          </cell>
          <cell r="B63">
            <v>117</v>
          </cell>
        </row>
        <row r="64">
          <cell r="A64" t="str">
            <v>Training</v>
          </cell>
          <cell r="B64">
            <v>4</v>
          </cell>
        </row>
        <row r="65">
          <cell r="A65" t="str">
            <v>O&amp;M - recurring</v>
          </cell>
          <cell r="B65">
            <v>41</v>
          </cell>
        </row>
        <row r="66">
          <cell r="A66" t="str">
            <v>DA</v>
          </cell>
          <cell r="B66">
            <v>0</v>
          </cell>
        </row>
        <row r="67">
          <cell r="A67" t="str">
            <v>hardware lease</v>
          </cell>
          <cell r="B67">
            <v>0</v>
          </cell>
        </row>
        <row r="68">
          <cell r="A68" t="str">
            <v>Sys Support - AEP labor</v>
          </cell>
          <cell r="B68">
            <v>0</v>
          </cell>
        </row>
        <row r="69">
          <cell r="A69" t="str">
            <v>Sys Support - vendor</v>
          </cell>
          <cell r="B69">
            <v>0</v>
          </cell>
        </row>
        <row r="70">
          <cell r="A70" t="str">
            <v>software maint - vendor</v>
          </cell>
          <cell r="B70">
            <v>0</v>
          </cell>
        </row>
        <row r="71">
          <cell r="A71" t="str">
            <v>Sys Monitoring/Admin - AEP</v>
          </cell>
          <cell r="B71">
            <v>0</v>
          </cell>
        </row>
        <row r="72">
          <cell r="A72" t="str">
            <v>brk/fix equipment</v>
          </cell>
          <cell r="B72">
            <v>0</v>
          </cell>
        </row>
        <row r="73">
          <cell r="A73" t="str">
            <v>brk/fix labor</v>
          </cell>
          <cell r="B73">
            <v>0</v>
          </cell>
        </row>
        <row r="74">
          <cell r="A74" t="str">
            <v>security cert fees</v>
          </cell>
          <cell r="B74">
            <v>0</v>
          </cell>
        </row>
        <row r="75">
          <cell r="A75" t="str">
            <v>Network</v>
          </cell>
          <cell r="B75">
            <v>41</v>
          </cell>
        </row>
        <row r="76">
          <cell r="A76" t="str">
            <v>Field Network brk/fix - labor</v>
          </cell>
          <cell r="B76">
            <v>0</v>
          </cell>
        </row>
        <row r="77">
          <cell r="A77" t="str">
            <v>Backhaul brk/fix - equipt</v>
          </cell>
          <cell r="B77">
            <v>0</v>
          </cell>
        </row>
        <row r="78">
          <cell r="A78" t="str">
            <v>Backhaul brk/fix - labor</v>
          </cell>
          <cell r="B78">
            <v>0</v>
          </cell>
        </row>
        <row r="79">
          <cell r="A79" t="str">
            <v>Backhaul data comm fees - cellular</v>
          </cell>
          <cell r="B79">
            <v>0</v>
          </cell>
        </row>
        <row r="80">
          <cell r="A80" t="str">
            <v>Backhaul data comm fees - wired T1</v>
          </cell>
          <cell r="B80">
            <v>29</v>
          </cell>
        </row>
        <row r="81">
          <cell r="A81" t="str">
            <v>extnd warranty - router/relays/radios</v>
          </cell>
          <cell r="B81">
            <v>11</v>
          </cell>
        </row>
        <row r="82">
          <cell r="A82" t="str">
            <v>extnd warranty - aggegation points</v>
          </cell>
          <cell r="B82">
            <v>1</v>
          </cell>
        </row>
        <row r="83">
          <cell r="A83" t="str">
            <v>Field Network use fees + spectrum</v>
          </cell>
          <cell r="B83">
            <v>0</v>
          </cell>
        </row>
        <row r="84">
          <cell r="A84" t="str">
            <v>tower lease &amp; power</v>
          </cell>
          <cell r="B84">
            <v>0</v>
          </cell>
        </row>
        <row r="85">
          <cell r="A85" t="str">
            <v>security cert fees</v>
          </cell>
          <cell r="B85">
            <v>0</v>
          </cell>
        </row>
        <row r="86">
          <cell r="A86" t="str">
            <v>joint use pole fees</v>
          </cell>
          <cell r="B86">
            <v>0</v>
          </cell>
        </row>
        <row r="87">
          <cell r="A87" t="str">
            <v>field config/test equip fees</v>
          </cell>
          <cell r="B87">
            <v>0</v>
          </cell>
        </row>
        <row r="88">
          <cell r="A88" t="str">
            <v>batt replcmt (mat/lab) 5th yr</v>
          </cell>
          <cell r="B88">
            <v>0</v>
          </cell>
        </row>
        <row r="91">
          <cell r="A91" t="str">
            <v>PV of Costs</v>
          </cell>
        </row>
        <row r="92">
          <cell r="A92" t="str">
            <v>5 year</v>
          </cell>
          <cell r="B92">
            <v>541</v>
          </cell>
        </row>
        <row r="93">
          <cell r="A93" t="str">
            <v>5 year - DA</v>
          </cell>
          <cell r="B93">
            <v>0</v>
          </cell>
        </row>
        <row r="94">
          <cell r="A94" t="str">
            <v>5 year - Network</v>
          </cell>
          <cell r="B94">
            <v>541</v>
          </cell>
        </row>
        <row r="95">
          <cell r="A95" t="str">
            <v>10 year</v>
          </cell>
          <cell r="B95">
            <v>666</v>
          </cell>
        </row>
        <row r="96">
          <cell r="A96" t="str">
            <v>10 year - DA</v>
          </cell>
          <cell r="B96">
            <v>0</v>
          </cell>
        </row>
        <row r="97">
          <cell r="A97" t="str">
            <v>10 year - Network</v>
          </cell>
          <cell r="B97">
            <v>666</v>
          </cell>
        </row>
        <row r="98">
          <cell r="A98" t="str">
            <v>15 year</v>
          </cell>
          <cell r="B98">
            <v>766</v>
          </cell>
        </row>
        <row r="99">
          <cell r="A99" t="str">
            <v>15 year - DA</v>
          </cell>
          <cell r="B99">
            <v>0</v>
          </cell>
        </row>
        <row r="100">
          <cell r="A100" t="str">
            <v>15 year - Network</v>
          </cell>
          <cell r="B100">
            <v>766</v>
          </cell>
        </row>
        <row r="102">
          <cell r="A102" t="str">
            <v>PV discount rate</v>
          </cell>
          <cell r="B102">
            <v>0.08</v>
          </cell>
        </row>
        <row r="103">
          <cell r="A103" t="str">
            <v>Loading Rates</v>
          </cell>
          <cell r="B103" t="str">
            <v>2013 PSO %</v>
          </cell>
        </row>
        <row r="104">
          <cell r="A104" t="str">
            <v>Labor Fringes (Fringe_PSO)</v>
          </cell>
          <cell r="B104">
            <v>0.5</v>
          </cell>
        </row>
        <row r="105">
          <cell r="A105" t="str">
            <v>Labor Fringes (Fringe_AEPSC)</v>
          </cell>
          <cell r="B105">
            <v>0.33</v>
          </cell>
        </row>
        <row r="106">
          <cell r="A106" t="str">
            <v>Labor Fringes (NP)</v>
          </cell>
          <cell r="B106">
            <v>0.16</v>
          </cell>
        </row>
        <row r="107">
          <cell r="A107" t="str">
            <v>Transportation Loading (Trans)</v>
          </cell>
          <cell r="B107">
            <v>0.36</v>
          </cell>
        </row>
        <row r="108">
          <cell r="A108" t="str">
            <v>Stores Loading (Stores)</v>
          </cell>
          <cell r="B108">
            <v>0.11</v>
          </cell>
        </row>
        <row r="109">
          <cell r="A109" t="str">
            <v>Direct Stores Loading (DSL)</v>
          </cell>
          <cell r="B109">
            <v>0.02</v>
          </cell>
        </row>
        <row r="110">
          <cell r="A110" t="str">
            <v>AFUDC</v>
          </cell>
          <cell r="B110">
            <v>0.08</v>
          </cell>
        </row>
        <row r="111">
          <cell r="A111" t="str">
            <v>Incentives (Inc_PSO)</v>
          </cell>
          <cell r="B111">
            <v>0.1</v>
          </cell>
        </row>
        <row r="112">
          <cell r="A112" t="str">
            <v>Incentives (Inc_AEPSC)</v>
          </cell>
          <cell r="B112">
            <v>0.05</v>
          </cell>
        </row>
        <row r="113">
          <cell r="A113" t="str">
            <v>General Administration (G&amp;A)</v>
          </cell>
          <cell r="B113">
            <v>0.35</v>
          </cell>
        </row>
        <row r="114">
          <cell r="A114" t="str">
            <v>Construction Overheads (CCO)</v>
          </cell>
          <cell r="B114">
            <v>0.11</v>
          </cell>
        </row>
        <row r="115">
          <cell r="A115" t="str">
            <v>Sales Tax (Tax)</v>
          </cell>
          <cell r="B115">
            <v>8.5199999999999998E-2</v>
          </cell>
        </row>
        <row r="116">
          <cell r="A116" t="str">
            <v>Service Corps OH - (SC)</v>
          </cell>
          <cell r="B116">
            <v>0.02</v>
          </cell>
        </row>
        <row r="118">
          <cell r="A118" t="str">
            <v>Overheads are calculated using 2009 rates as follows:</v>
          </cell>
        </row>
        <row r="119">
          <cell r="A119" t="str">
            <v>Category</v>
          </cell>
          <cell r="B119" t="str">
            <v>Multiplier</v>
          </cell>
        </row>
        <row r="120">
          <cell r="A120" t="str">
            <v>Direct Purchases</v>
          </cell>
          <cell r="B120">
            <v>1.3370749200000001</v>
          </cell>
        </row>
        <row r="121">
          <cell r="A121" t="str">
            <v>Stores Purchases</v>
          </cell>
          <cell r="B121">
            <v>1.2321000000000002</v>
          </cell>
        </row>
        <row r="122">
          <cell r="A122" t="str">
            <v>Contractor Labor</v>
          </cell>
          <cell r="B122">
            <v>1.1100000000000001</v>
          </cell>
        </row>
        <row r="123">
          <cell r="A123" t="str">
            <v>PSO Labor</v>
          </cell>
          <cell r="B123">
            <v>2.4153599999999997</v>
          </cell>
        </row>
        <row r="124">
          <cell r="A124" t="str">
            <v>AEP Labor (IT)</v>
          </cell>
          <cell r="B124">
            <v>1.38</v>
          </cell>
        </row>
        <row r="125">
          <cell r="A125" t="str">
            <v>Construction Cost</v>
          </cell>
          <cell r="B125">
            <v>1.1100000000000001</v>
          </cell>
        </row>
        <row r="126">
          <cell r="A126" t="str">
            <v>O&amp;M Expenses (AEPSC)</v>
          </cell>
          <cell r="B126">
            <v>1.35</v>
          </cell>
        </row>
        <row r="128">
          <cell r="A128" t="str">
            <v>Escalation Rates - annual except for contract</v>
          </cell>
        </row>
        <row r="129">
          <cell r="A129" t="str">
            <v>labor</v>
          </cell>
          <cell r="B129">
            <v>0.02</v>
          </cell>
        </row>
        <row r="130">
          <cell r="A130" t="str">
            <v>material</v>
          </cell>
          <cell r="B130">
            <v>0.02</v>
          </cell>
        </row>
        <row r="131">
          <cell r="A131" t="str">
            <v>contract</v>
          </cell>
          <cell r="B131">
            <v>0.1</v>
          </cell>
        </row>
        <row r="134">
          <cell r="A134" t="str">
            <v>Notes:</v>
          </cell>
        </row>
        <row r="135">
          <cell r="A135" t="str">
            <v>0) 'NOT ALL Cost Components have been entered</v>
          </cell>
        </row>
        <row r="136">
          <cell r="A136" t="str">
            <v>3) Loading Rates &amp; Multiplier formulas and how applied in the cost tabs NEED VALIDATION</v>
          </cell>
        </row>
        <row r="137">
          <cell r="A137" t="str">
            <v>4) to see more or less row details above, use the grouping + / - systems to the left of the rows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"/>
      <sheetName val="I-A"/>
      <sheetName val="I-A-1"/>
      <sheetName val="II-B"/>
      <sheetName val="II-B-1 Plant"/>
      <sheetName val="Attachment II-B-1"/>
      <sheetName val="II-B-2 General Plant"/>
      <sheetName val="Attachment II-B-2"/>
      <sheetName val="II-B-3 Comm. Equip."/>
      <sheetName val="Attachment II-B-3"/>
      <sheetName val="II-B-4 CWIP"/>
      <sheetName val="II-B-5 Depreciation"/>
      <sheetName val="Attachment II-B-5-1"/>
      <sheetName val="II-B-6 Plant Future"/>
      <sheetName val="II-B-7 Accum. Provisions"/>
      <sheetName val="Attachment II-B-7"/>
      <sheetName val="II-B-8 M&amp;S"/>
      <sheetName val="Attachment II-B-8"/>
      <sheetName val="II-B-9 CWCapital"/>
      <sheetName val="II-B-10 Prepayments"/>
      <sheetName val="Attachment II-B-10"/>
      <sheetName val="II-B-11 Rate Base Other"/>
      <sheetName val="II-B-12 Reg. Assets"/>
      <sheetName val="II-C-1 ROR"/>
      <sheetName val="II-C-1.1 ROR Method"/>
      <sheetName val="II-C-2.1"/>
      <sheetName val="Attachment II-C-2.1"/>
      <sheetName val="II-C-2.2"/>
      <sheetName val="II-C-2.2a"/>
      <sheetName val="II-C-2.3"/>
      <sheetName val="II-C-2.3a"/>
      <sheetName val="II-C-2.4"/>
      <sheetName val="II-C-2.4a"/>
      <sheetName val="II-C-2.5"/>
      <sheetName val="II-C-2.6 TNC"/>
      <sheetName val="Attachment II-C-2.6 TNC"/>
      <sheetName val="II-C-2.7"/>
      <sheetName val="II-C-2.8"/>
      <sheetName val="Attachment II-C-2.8.1"/>
      <sheetName val="II-C-2.9"/>
      <sheetName val="II-C-2.10 TNC"/>
      <sheetName val="II-D-1 O&amp;M"/>
      <sheetName val="Attachment II-D-1 O&amp;M"/>
      <sheetName val="II-D-1.1 Mthly O&amp;M (all)"/>
      <sheetName val="II-D-1.1 Mthly O&amp;M (Tran)"/>
      <sheetName val="II-D-1.1Mthly O&amp;M (Dist)"/>
      <sheetName val="II-D-1.1 Mthly O&amp;M (Meter)"/>
      <sheetName val="II-D-1.1 Mthly O&amp;M (TDCS)"/>
      <sheetName val="II-D-2 A&amp;G"/>
      <sheetName val="Attachment II D-2 A&amp;G"/>
      <sheetName val="II-D-2.1 Mthly A&amp;G (all)"/>
      <sheetName val="II-D-2.1 Mthly A&amp;G (Tran)"/>
      <sheetName val="II-D-2.1 Mthly A&amp;G (Dist)"/>
      <sheetName val="II-D-2.1 Mthly A&amp;G (Meter)"/>
      <sheetName val="II-D-2.1 Mthly A&amp;G (TDCS)"/>
      <sheetName val="II D-2.2 Bad Debt"/>
      <sheetName val="II-D-2.3 Adv. Contr.&amp;Dues"/>
      <sheetName val="II-D-2.4 Advertising"/>
      <sheetName val="II-D-2.4a Advertising Capital"/>
      <sheetName val="II-D-2.5Contributions&amp;Donations"/>
      <sheetName val="II-D-2.6 Dues Summary"/>
      <sheetName val="II-D-2.6a Industry"/>
      <sheetName val="II-D-2.6b Business Economic"/>
      <sheetName val="II-D-2.6c Professional"/>
      <sheetName val="II-D-2.6-1 Social"/>
      <sheetName val="II-D-2.6-2 Political"/>
      <sheetName val="II-D-2.7 Outside Services"/>
      <sheetName val="II-D-2.8 Factoring"/>
      <sheetName val="II-D-3 Payroll"/>
      <sheetName val="II-D-3.1 Payroll Narrative"/>
      <sheetName val="II-D-3.2 Reg and Overtime"/>
      <sheetName val="II-D-3.3 Union"/>
      <sheetName val="II-D-3.4 Exp vs Capital"/>
      <sheetName val="II-D-3.5 No. of Employees"/>
      <sheetName val="II-D-3.6 Non Standard Pay"/>
      <sheetName val="II-D-4 Exclusions"/>
      <sheetName val="II-E-1 Dep. Exp."/>
      <sheetName val="Attachment II-E-1.1"/>
      <sheetName val="Attachment II-E-1.2"/>
      <sheetName val="Attachment II-E-1.3 Depr Rates"/>
      <sheetName val="II-E-2 Taxes Other"/>
      <sheetName val="Attachment II-E-2"/>
      <sheetName val="II-E-2.1 Ad valorem"/>
      <sheetName val="II-E-3 FIT"/>
      <sheetName val="II-E-3-Attach"/>
      <sheetName val="II-E-3.1"/>
      <sheetName val="Attachment II-E-3.1.1"/>
      <sheetName val="Attachment II-E-3.1.2"/>
      <sheetName val="II-E-3.2"/>
      <sheetName val="II-E-3.3"/>
      <sheetName val="II-E-3.4"/>
      <sheetName val="II-E-3.5"/>
      <sheetName val="II-E-3.6"/>
      <sheetName val="Attachment II-E-3.6a"/>
      <sheetName val="II-E-3.7 ADFIT"/>
      <sheetName val="II-E-3.8"/>
      <sheetName val="II-E-3.9"/>
      <sheetName val="II-E-3.10"/>
      <sheetName val="II-E-3.11 ITC"/>
      <sheetName val="II-E-3.12"/>
      <sheetName val="II-E-3.13"/>
      <sheetName val="II-E-3.14 ITC Utilized"/>
      <sheetName val="II-E-3.15 ITC Elections"/>
      <sheetName val="II-E-3.16 Accum Def ITC"/>
      <sheetName val="II-E-3.17"/>
      <sheetName val="II-E-3.18"/>
      <sheetName val="II-E-3.19"/>
      <sheetName val="II-E-3.20"/>
      <sheetName val="II-E-3.21"/>
      <sheetName val="II-E-3.22"/>
      <sheetName val="II-E-3.23"/>
      <sheetName val="II-E-3.24"/>
      <sheetName val="II-E-3.25 Pg 1 and 2"/>
      <sheetName val="II-E-3.25 Pg 3"/>
      <sheetName val="II-E-3.25 Pg 4"/>
      <sheetName val="II-E-3.26"/>
      <sheetName val="II-E-4 Other Expenses"/>
      <sheetName val="II E-4.1"/>
      <sheetName val="II E-4.2"/>
      <sheetName val="II E-4.3"/>
      <sheetName val="II E-4.4 Reg Comm Exp"/>
      <sheetName val="II E-4.5 Rate Case Exp"/>
      <sheetName val="II-E-5 Other Revenues"/>
      <sheetName val="II-F-1 Alloc_Factor"/>
      <sheetName val="II-F-1 Alloc_Data"/>
      <sheetName val="II-G"/>
      <sheetName val="III-A-1 Wholesale TCOS"/>
      <sheetName val="III-B"/>
      <sheetName val="III-B-1"/>
      <sheetName val="III-B-2"/>
      <sheetName val="III-B-3"/>
      <sheetName val="III-B-4"/>
      <sheetName val="III-B-5"/>
      <sheetName val="III-B-6"/>
      <sheetName val="III-B-7"/>
      <sheetName val="III-B-8"/>
      <sheetName val="III-B-9"/>
      <sheetName val="III-B-10"/>
      <sheetName val="III-B-11"/>
      <sheetName val="III-B-12"/>
      <sheetName val="III-C"/>
      <sheetName val="III-D-1"/>
      <sheetName val="III-D-2"/>
      <sheetName val="III-D-3"/>
      <sheetName val="III-D-4"/>
      <sheetName val="III-E-1"/>
      <sheetName val="III-E-2"/>
      <sheetName val="III-E-3"/>
      <sheetName val="III-E-4"/>
      <sheetName val="III-E-5"/>
      <sheetName val="IV-J-1-Revenue Summary"/>
      <sheetName val="Rate Design Summary"/>
      <sheetName val="Residential"/>
      <sheetName val="Secondary- Small"/>
      <sheetName val="Secondary-Large"/>
      <sheetName val="Primary"/>
      <sheetName val="Transmission"/>
      <sheetName val="Nuclear Decom Fee"/>
      <sheetName val="CTC"/>
      <sheetName val="SCTC"/>
      <sheetName val="TC"/>
      <sheetName val="SBF Fee"/>
      <sheetName val="TCOS 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"/>
      <sheetName val="Table 3"/>
      <sheetName val="Table 4a"/>
      <sheetName val="Table 4b"/>
      <sheetName val="Table 5"/>
      <sheetName val="Table 6"/>
      <sheetName val="Table 7"/>
      <sheetName val="table8"/>
      <sheetName val="Table 10"/>
      <sheetName val="Figure 1"/>
      <sheetName val="Figure 2"/>
      <sheetName val="Figure 3"/>
      <sheetName val="Figure 4 "/>
      <sheetName val="Figure 5"/>
      <sheetName val="Figure 6"/>
      <sheetName val="Figure 7"/>
      <sheetName val="Figure 8"/>
      <sheetName val="Figure 9"/>
      <sheetName val="Figure 10"/>
      <sheetName val="Figure 11a"/>
      <sheetName val="Figure 11"/>
      <sheetName val="Figure 12"/>
      <sheetName val="Figure 13"/>
      <sheetName val="Figure 14"/>
      <sheetName val="Appendix A"/>
    </sheetNames>
    <sheetDataSet>
      <sheetData sheetId="0"/>
      <sheetData sheetId="1"/>
      <sheetData sheetId="2">
        <row r="1">
          <cell r="A1" t="str">
            <v xml:space="preserve">       TABLE 3</v>
          </cell>
        </row>
        <row r="2">
          <cell r="A2" t="str">
            <v xml:space="preserve">   AVERAGE ANNUAL AVAILABILITY*</v>
          </cell>
        </row>
        <row r="4">
          <cell r="C4" t="str">
            <v>Availability- Percent</v>
          </cell>
        </row>
        <row r="5">
          <cell r="A5" t="str">
            <v>Year</v>
          </cell>
          <cell r="C5" t="str">
            <v>of Net Seasonal Capability</v>
          </cell>
        </row>
        <row r="7">
          <cell r="A7">
            <v>1990</v>
          </cell>
          <cell r="C7">
            <v>81.2</v>
          </cell>
        </row>
        <row r="8">
          <cell r="A8">
            <v>1991</v>
          </cell>
          <cell r="C8">
            <v>81.3</v>
          </cell>
        </row>
        <row r="9">
          <cell r="A9">
            <v>1992</v>
          </cell>
          <cell r="C9">
            <v>81.400000000000006</v>
          </cell>
        </row>
        <row r="10">
          <cell r="A10">
            <v>1993</v>
          </cell>
          <cell r="C10">
            <v>80.3</v>
          </cell>
        </row>
        <row r="11">
          <cell r="A11">
            <v>1994</v>
          </cell>
          <cell r="C11">
            <v>79.099999999999994</v>
          </cell>
        </row>
        <row r="12">
          <cell r="A12">
            <v>1995</v>
          </cell>
          <cell r="C12">
            <v>81.7</v>
          </cell>
        </row>
        <row r="13">
          <cell r="A13">
            <v>1996</v>
          </cell>
          <cell r="C13">
            <v>84.2</v>
          </cell>
        </row>
        <row r="14">
          <cell r="A14">
            <v>1997</v>
          </cell>
          <cell r="C14">
            <v>84.7</v>
          </cell>
        </row>
        <row r="15">
          <cell r="A15">
            <v>1998</v>
          </cell>
          <cell r="C15">
            <v>82</v>
          </cell>
        </row>
        <row r="16">
          <cell r="A16">
            <v>1999</v>
          </cell>
          <cell r="C16">
            <v>81.7</v>
          </cell>
        </row>
        <row r="18">
          <cell r="A18" t="str">
            <v xml:space="preserve">  5 Year Avg.</v>
          </cell>
          <cell r="C18">
            <v>82.86</v>
          </cell>
        </row>
        <row r="19">
          <cell r="A19" t="str">
            <v>10 Year Avg.</v>
          </cell>
          <cell r="C19">
            <v>81.760000000000005</v>
          </cell>
        </row>
        <row r="21">
          <cell r="A21" t="str">
            <v>*Based on generating unit performance</v>
          </cell>
        </row>
        <row r="22">
          <cell r="A22" t="str">
            <v xml:space="preserve"> (excluding NUGs) in ECAR for the daily</v>
          </cell>
        </row>
        <row r="23">
          <cell r="A23" t="str">
            <v xml:space="preserve"> peak hour demand on non-holiday</v>
          </cell>
        </row>
        <row r="24">
          <cell r="A24" t="str">
            <v xml:space="preserve"> weekdays.</v>
          </cell>
        </row>
      </sheetData>
      <sheetData sheetId="3">
        <row r="1">
          <cell r="E1" t="str">
            <v>TABLE 4</v>
          </cell>
        </row>
        <row r="2">
          <cell r="E2" t="str">
            <v>ECAR MEMBERS</v>
          </cell>
        </row>
        <row r="3">
          <cell r="A3" t="str">
            <v xml:space="preserve">PROJECTED CAPABILITY, DEMAND, AND MARGINS </v>
          </cell>
        </row>
        <row r="4">
          <cell r="E4" t="str">
            <v>2000-2009</v>
          </cell>
        </row>
        <row r="7">
          <cell r="A7" t="str">
            <v>SUMMER SEASON</v>
          </cell>
          <cell r="B7">
            <v>2000</v>
          </cell>
          <cell r="C7">
            <v>2001</v>
          </cell>
          <cell r="D7">
            <v>2002</v>
          </cell>
          <cell r="E7">
            <v>2003</v>
          </cell>
          <cell r="F7">
            <v>2004</v>
          </cell>
          <cell r="G7">
            <v>2005</v>
          </cell>
          <cell r="H7">
            <v>2006</v>
          </cell>
          <cell r="I7">
            <v>2007</v>
          </cell>
          <cell r="J7">
            <v>2008</v>
          </cell>
          <cell r="K7">
            <v>2009</v>
          </cell>
        </row>
        <row r="8">
          <cell r="A8" t="str">
            <v>Net Capacity Resources (NCR)</v>
          </cell>
          <cell r="B8">
            <v>107519</v>
          </cell>
          <cell r="C8">
            <v>108709</v>
          </cell>
          <cell r="D8">
            <v>109948</v>
          </cell>
          <cell r="E8">
            <v>111651</v>
          </cell>
          <cell r="F8">
            <v>114927</v>
          </cell>
          <cell r="G8">
            <v>116307</v>
          </cell>
          <cell r="H8">
            <v>118253</v>
          </cell>
          <cell r="I8">
            <v>118782</v>
          </cell>
          <cell r="J8">
            <v>119037</v>
          </cell>
          <cell r="K8">
            <v>119941</v>
          </cell>
        </row>
        <row r="9">
          <cell r="A9" t="str">
            <v>Total Internal Demand</v>
          </cell>
          <cell r="B9">
            <v>95765</v>
          </cell>
          <cell r="C9">
            <v>97726</v>
          </cell>
          <cell r="D9">
            <v>99379</v>
          </cell>
          <cell r="E9">
            <v>101375</v>
          </cell>
          <cell r="F9">
            <v>103137</v>
          </cell>
          <cell r="G9">
            <v>104945</v>
          </cell>
          <cell r="H9">
            <v>107188</v>
          </cell>
          <cell r="I9">
            <v>109068</v>
          </cell>
          <cell r="J9">
            <v>110819</v>
          </cell>
          <cell r="K9">
            <v>111568</v>
          </cell>
        </row>
        <row r="10">
          <cell r="A10" t="str">
            <v>Capacity Margin (MW)</v>
          </cell>
          <cell r="B10">
            <v>11754</v>
          </cell>
          <cell r="C10">
            <v>10983</v>
          </cell>
          <cell r="D10">
            <v>10569</v>
          </cell>
          <cell r="E10">
            <v>10276</v>
          </cell>
          <cell r="F10">
            <v>11790</v>
          </cell>
          <cell r="G10">
            <v>11362</v>
          </cell>
          <cell r="H10">
            <v>11065</v>
          </cell>
          <cell r="I10">
            <v>9714</v>
          </cell>
          <cell r="J10">
            <v>8218</v>
          </cell>
          <cell r="K10">
            <v>8373</v>
          </cell>
        </row>
        <row r="11">
          <cell r="A11" t="str">
            <v>% of NCR</v>
          </cell>
          <cell r="B11">
            <v>0.109</v>
          </cell>
          <cell r="C11">
            <v>0.10100000000000001</v>
          </cell>
          <cell r="D11">
            <v>9.6000000000000002E-2</v>
          </cell>
          <cell r="E11">
            <v>9.1999999999999998E-2</v>
          </cell>
          <cell r="F11">
            <v>0.10299999999999999</v>
          </cell>
          <cell r="G11">
            <v>9.8000000000000004E-2</v>
          </cell>
          <cell r="H11">
            <v>9.4E-2</v>
          </cell>
          <cell r="I11">
            <v>8.2000000000000003E-2</v>
          </cell>
          <cell r="J11">
            <v>6.9000000000000006E-2</v>
          </cell>
          <cell r="K11">
            <v>7.0000000000000007E-2</v>
          </cell>
        </row>
        <row r="13">
          <cell r="A13" t="str">
            <v>WINTER SEASON</v>
          </cell>
          <cell r="B13" t="str">
            <v>2000/01</v>
          </cell>
          <cell r="C13" t="str">
            <v>2001/02</v>
          </cell>
          <cell r="D13" t="str">
            <v>2002/03</v>
          </cell>
          <cell r="E13" t="str">
            <v>2003/04</v>
          </cell>
          <cell r="F13" t="str">
            <v>2004/05</v>
          </cell>
          <cell r="G13" t="str">
            <v>2005/06</v>
          </cell>
          <cell r="H13" t="str">
            <v>2006/07</v>
          </cell>
          <cell r="I13" t="str">
            <v>2007/08</v>
          </cell>
          <cell r="J13" t="str">
            <v>2008/09</v>
          </cell>
          <cell r="K13" t="str">
            <v>2009/10</v>
          </cell>
        </row>
        <row r="14">
          <cell r="A14" t="str">
            <v>Net Capacity Resources (NCR)</v>
          </cell>
          <cell r="B14">
            <v>108373</v>
          </cell>
          <cell r="C14">
            <v>108427</v>
          </cell>
          <cell r="D14">
            <v>108939</v>
          </cell>
          <cell r="E14">
            <v>110470</v>
          </cell>
          <cell r="F14">
            <v>113195</v>
          </cell>
          <cell r="G14">
            <v>114976</v>
          </cell>
          <cell r="H14">
            <v>115323</v>
          </cell>
          <cell r="I14">
            <v>116544</v>
          </cell>
          <cell r="J14">
            <v>117143</v>
          </cell>
          <cell r="K14">
            <v>116852</v>
          </cell>
        </row>
        <row r="15">
          <cell r="A15" t="str">
            <v>Total Internal Demand</v>
          </cell>
          <cell r="B15">
            <v>85394</v>
          </cell>
          <cell r="C15">
            <v>86805</v>
          </cell>
          <cell r="D15">
            <v>88309</v>
          </cell>
          <cell r="E15">
            <v>89780</v>
          </cell>
          <cell r="F15">
            <v>91256</v>
          </cell>
          <cell r="G15">
            <v>92800</v>
          </cell>
          <cell r="H15">
            <v>94762</v>
          </cell>
          <cell r="I15">
            <v>96206</v>
          </cell>
          <cell r="J15">
            <v>97879</v>
          </cell>
          <cell r="K15">
            <v>99640.822</v>
          </cell>
        </row>
        <row r="16">
          <cell r="A16" t="str">
            <v>Capacity Margin (MW)</v>
          </cell>
          <cell r="B16">
            <v>22979</v>
          </cell>
          <cell r="C16">
            <v>21622</v>
          </cell>
          <cell r="D16">
            <v>20630</v>
          </cell>
          <cell r="E16">
            <v>20690</v>
          </cell>
          <cell r="F16">
            <v>21939</v>
          </cell>
          <cell r="G16">
            <v>22176</v>
          </cell>
          <cell r="H16">
            <v>20561</v>
          </cell>
          <cell r="I16">
            <v>20338</v>
          </cell>
          <cell r="J16">
            <v>19264</v>
          </cell>
          <cell r="K16">
            <v>17211.178</v>
          </cell>
        </row>
        <row r="17">
          <cell r="A17" t="str">
            <v>% of NCR</v>
          </cell>
          <cell r="B17">
            <v>0.21199999999999999</v>
          </cell>
          <cell r="C17">
            <v>0.19900000000000001</v>
          </cell>
          <cell r="D17">
            <v>0.189</v>
          </cell>
          <cell r="E17">
            <v>0.187</v>
          </cell>
          <cell r="F17">
            <v>0.19400000000000001</v>
          </cell>
          <cell r="G17">
            <v>0.193</v>
          </cell>
          <cell r="H17">
            <v>0.17799999999999999</v>
          </cell>
          <cell r="I17">
            <v>0.17499999999999999</v>
          </cell>
          <cell r="J17">
            <v>0.16400000000000001</v>
          </cell>
          <cell r="K17">
            <v>0.14699999999999999</v>
          </cell>
        </row>
      </sheetData>
      <sheetData sheetId="4"/>
      <sheetData sheetId="5">
        <row r="1">
          <cell r="A1" t="str">
            <v>TABLE 6</v>
          </cell>
        </row>
        <row r="2">
          <cell r="A2" t="str">
            <v>CRITICAL AVAILABILITY</v>
          </cell>
        </row>
        <row r="4">
          <cell r="A4" t="str">
            <v>Year</v>
          </cell>
          <cell r="C4" t="str">
            <v>Critical Availability</v>
          </cell>
        </row>
        <row r="6">
          <cell r="A6">
            <v>1990</v>
          </cell>
          <cell r="C6" t="str">
            <v>76.0%</v>
          </cell>
        </row>
        <row r="7">
          <cell r="A7">
            <v>1991</v>
          </cell>
          <cell r="C7" t="str">
            <v>76.0%</v>
          </cell>
        </row>
        <row r="8">
          <cell r="A8">
            <v>1992</v>
          </cell>
          <cell r="C8" t="str">
            <v>76.0%</v>
          </cell>
        </row>
        <row r="9">
          <cell r="A9">
            <v>1993</v>
          </cell>
          <cell r="C9" t="str">
            <v>76.7%</v>
          </cell>
        </row>
        <row r="10">
          <cell r="A10">
            <v>1994</v>
          </cell>
          <cell r="C10" t="str">
            <v>76.5%</v>
          </cell>
        </row>
        <row r="11">
          <cell r="A11">
            <v>1995</v>
          </cell>
          <cell r="C11" t="str">
            <v>77.7%</v>
          </cell>
        </row>
        <row r="12">
          <cell r="A12">
            <v>1996</v>
          </cell>
          <cell r="C12" t="str">
            <v>77.8%</v>
          </cell>
        </row>
        <row r="13">
          <cell r="A13">
            <v>1997</v>
          </cell>
          <cell r="C13" t="str">
            <v>78.2%</v>
          </cell>
        </row>
        <row r="14">
          <cell r="A14">
            <v>1998</v>
          </cell>
          <cell r="C14" t="str">
            <v>81.3%</v>
          </cell>
        </row>
        <row r="15">
          <cell r="A15">
            <v>1999</v>
          </cell>
          <cell r="C15" t="str">
            <v>80.3%</v>
          </cell>
        </row>
        <row r="16">
          <cell r="A16">
            <v>2000</v>
          </cell>
          <cell r="C16" t="str">
            <v>79.0%</v>
          </cell>
        </row>
        <row r="18">
          <cell r="A18" t="str">
            <v>* The critical availability was calculated</v>
          </cell>
        </row>
        <row r="19">
          <cell r="A19" t="str">
            <v xml:space="preserve">  for the first five years of the ten-year</v>
          </cell>
        </row>
        <row r="20">
          <cell r="A20" t="str">
            <v xml:space="preserve">  period beginning with the 1997 Report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 "/>
      <sheetName val="Table 3"/>
      <sheetName val="Table 4a"/>
      <sheetName val="Table 4b"/>
      <sheetName val="Table 5"/>
      <sheetName val="Table 6"/>
      <sheetName val="Table 7"/>
      <sheetName val="table8"/>
      <sheetName val="Table 10"/>
      <sheetName val="Figure 1"/>
      <sheetName val="Figure 2"/>
      <sheetName val="Figure 3"/>
      <sheetName val="Figure 4 "/>
      <sheetName val="Figure 5"/>
      <sheetName val="Figure 6"/>
      <sheetName val="Figure 7"/>
      <sheetName val="Figure 8"/>
      <sheetName val="Figure 9"/>
      <sheetName val="Figure 10"/>
      <sheetName val="Figure 11a"/>
      <sheetName val="Figure 11"/>
      <sheetName val="Figure 12"/>
      <sheetName val="Figure 13"/>
      <sheetName val="Figure 14"/>
      <sheetName val="Appendix A"/>
    </sheetNames>
    <sheetDataSet>
      <sheetData sheetId="0"/>
      <sheetData sheetId="1"/>
      <sheetData sheetId="2">
        <row r="1">
          <cell r="A1" t="str">
            <v xml:space="preserve">       TABLE 3</v>
          </cell>
        </row>
        <row r="2">
          <cell r="A2" t="str">
            <v xml:space="preserve">   AVERAGE ANNUAL AVAILABILITY*</v>
          </cell>
        </row>
        <row r="4">
          <cell r="C4" t="str">
            <v>Availability- Percent</v>
          </cell>
        </row>
        <row r="5">
          <cell r="A5" t="str">
            <v>Year</v>
          </cell>
          <cell r="C5" t="str">
            <v>of Net Seasonal Capability</v>
          </cell>
        </row>
        <row r="7">
          <cell r="A7">
            <v>1990</v>
          </cell>
          <cell r="C7">
            <v>81.2</v>
          </cell>
        </row>
        <row r="8">
          <cell r="A8">
            <v>1991</v>
          </cell>
          <cell r="C8">
            <v>81.3</v>
          </cell>
        </row>
        <row r="9">
          <cell r="A9">
            <v>1992</v>
          </cell>
          <cell r="C9">
            <v>81.400000000000006</v>
          </cell>
        </row>
        <row r="10">
          <cell r="A10">
            <v>1993</v>
          </cell>
          <cell r="C10">
            <v>80.3</v>
          </cell>
        </row>
        <row r="11">
          <cell r="A11">
            <v>1994</v>
          </cell>
          <cell r="C11">
            <v>79.099999999999994</v>
          </cell>
        </row>
        <row r="12">
          <cell r="A12">
            <v>1995</v>
          </cell>
          <cell r="C12">
            <v>81.7</v>
          </cell>
        </row>
        <row r="13">
          <cell r="A13">
            <v>1996</v>
          </cell>
          <cell r="C13">
            <v>84.2</v>
          </cell>
        </row>
        <row r="14">
          <cell r="A14">
            <v>1997</v>
          </cell>
          <cell r="C14">
            <v>84.7</v>
          </cell>
        </row>
        <row r="15">
          <cell r="A15">
            <v>1998</v>
          </cell>
          <cell r="C15">
            <v>82</v>
          </cell>
        </row>
        <row r="16">
          <cell r="A16">
            <v>1999</v>
          </cell>
          <cell r="C16">
            <v>81.7</v>
          </cell>
        </row>
        <row r="18">
          <cell r="A18" t="str">
            <v xml:space="preserve">  5 Year Avg.</v>
          </cell>
          <cell r="C18">
            <v>82.86</v>
          </cell>
        </row>
        <row r="19">
          <cell r="A19" t="str">
            <v>10 Year Avg.</v>
          </cell>
          <cell r="C19">
            <v>81.760000000000005</v>
          </cell>
        </row>
        <row r="21">
          <cell r="A21" t="str">
            <v>*Based on generating unit performance</v>
          </cell>
        </row>
        <row r="22">
          <cell r="A22" t="str">
            <v xml:space="preserve"> (excluding NUGs) in ECAR for the daily</v>
          </cell>
        </row>
        <row r="23">
          <cell r="A23" t="str">
            <v xml:space="preserve"> peak hour demand on non-holiday</v>
          </cell>
        </row>
        <row r="24">
          <cell r="A24" t="str">
            <v xml:space="preserve"> weekdays.</v>
          </cell>
        </row>
      </sheetData>
      <sheetData sheetId="3">
        <row r="1">
          <cell r="E1" t="str">
            <v>TABLE 4</v>
          </cell>
        </row>
        <row r="2">
          <cell r="E2" t="str">
            <v>ECAR MEMBERS</v>
          </cell>
        </row>
        <row r="3">
          <cell r="A3" t="str">
            <v xml:space="preserve">PROJECTED CAPABILITY, DEMAND, AND MARGINS </v>
          </cell>
        </row>
        <row r="4">
          <cell r="E4" t="str">
            <v>2000-2009</v>
          </cell>
        </row>
        <row r="7">
          <cell r="A7" t="str">
            <v>SUMMER SEASON</v>
          </cell>
          <cell r="B7">
            <v>2000</v>
          </cell>
          <cell r="C7">
            <v>2001</v>
          </cell>
          <cell r="D7">
            <v>2002</v>
          </cell>
          <cell r="E7">
            <v>2003</v>
          </cell>
          <cell r="F7">
            <v>2004</v>
          </cell>
          <cell r="G7">
            <v>2005</v>
          </cell>
          <cell r="H7">
            <v>2006</v>
          </cell>
          <cell r="I7">
            <v>2007</v>
          </cell>
          <cell r="J7">
            <v>2008</v>
          </cell>
          <cell r="K7">
            <v>2009</v>
          </cell>
        </row>
        <row r="8">
          <cell r="A8" t="str">
            <v>Net Capacity Resources (NCR)</v>
          </cell>
          <cell r="B8">
            <v>107519</v>
          </cell>
          <cell r="C8">
            <v>108709</v>
          </cell>
          <cell r="D8">
            <v>109948</v>
          </cell>
          <cell r="E8">
            <v>111651</v>
          </cell>
          <cell r="F8">
            <v>114927</v>
          </cell>
          <cell r="G8">
            <v>116307</v>
          </cell>
          <cell r="H8">
            <v>118253</v>
          </cell>
          <cell r="I8">
            <v>118782</v>
          </cell>
          <cell r="J8">
            <v>119037</v>
          </cell>
          <cell r="K8">
            <v>119941</v>
          </cell>
        </row>
        <row r="9">
          <cell r="A9" t="str">
            <v>Total Internal Demand</v>
          </cell>
          <cell r="B9">
            <v>95765</v>
          </cell>
          <cell r="C9">
            <v>97726</v>
          </cell>
          <cell r="D9">
            <v>99379</v>
          </cell>
          <cell r="E9">
            <v>101375</v>
          </cell>
          <cell r="F9">
            <v>103137</v>
          </cell>
          <cell r="G9">
            <v>104945</v>
          </cell>
          <cell r="H9">
            <v>107188</v>
          </cell>
          <cell r="I9">
            <v>109068</v>
          </cell>
          <cell r="J9">
            <v>110819</v>
          </cell>
          <cell r="K9">
            <v>111568</v>
          </cell>
        </row>
        <row r="10">
          <cell r="A10" t="str">
            <v>Capacity Margin (MW)</v>
          </cell>
          <cell r="B10">
            <v>11754</v>
          </cell>
          <cell r="C10">
            <v>10983</v>
          </cell>
          <cell r="D10">
            <v>10569</v>
          </cell>
          <cell r="E10">
            <v>10276</v>
          </cell>
          <cell r="F10">
            <v>11790</v>
          </cell>
          <cell r="G10">
            <v>11362</v>
          </cell>
          <cell r="H10">
            <v>11065</v>
          </cell>
          <cell r="I10">
            <v>9714</v>
          </cell>
          <cell r="J10">
            <v>8218</v>
          </cell>
          <cell r="K10">
            <v>8373</v>
          </cell>
        </row>
        <row r="11">
          <cell r="A11" t="str">
            <v>% of NCR</v>
          </cell>
          <cell r="B11">
            <v>0.109</v>
          </cell>
          <cell r="C11">
            <v>0.10100000000000001</v>
          </cell>
          <cell r="D11">
            <v>9.6000000000000002E-2</v>
          </cell>
          <cell r="E11">
            <v>9.1999999999999998E-2</v>
          </cell>
          <cell r="F11">
            <v>0.10299999999999999</v>
          </cell>
          <cell r="G11">
            <v>9.8000000000000004E-2</v>
          </cell>
          <cell r="H11">
            <v>9.4E-2</v>
          </cell>
          <cell r="I11">
            <v>8.2000000000000003E-2</v>
          </cell>
          <cell r="J11">
            <v>6.9000000000000006E-2</v>
          </cell>
          <cell r="K11">
            <v>7.0000000000000007E-2</v>
          </cell>
        </row>
        <row r="13">
          <cell r="A13" t="str">
            <v>WINTER SEASON</v>
          </cell>
          <cell r="B13" t="str">
            <v>2000/01</v>
          </cell>
          <cell r="C13" t="str">
            <v>2001/02</v>
          </cell>
          <cell r="D13" t="str">
            <v>2002/03</v>
          </cell>
          <cell r="E13" t="str">
            <v>2003/04</v>
          </cell>
          <cell r="F13" t="str">
            <v>2004/05</v>
          </cell>
          <cell r="G13" t="str">
            <v>2005/06</v>
          </cell>
          <cell r="H13" t="str">
            <v>2006/07</v>
          </cell>
          <cell r="I13" t="str">
            <v>2007/08</v>
          </cell>
          <cell r="J13" t="str">
            <v>2008/09</v>
          </cell>
          <cell r="K13" t="str">
            <v>2009/10</v>
          </cell>
        </row>
        <row r="14">
          <cell r="A14" t="str">
            <v>Net Capacity Resources (NCR)</v>
          </cell>
          <cell r="B14">
            <v>108373</v>
          </cell>
          <cell r="C14">
            <v>108427</v>
          </cell>
          <cell r="D14">
            <v>108939</v>
          </cell>
          <cell r="E14">
            <v>110470</v>
          </cell>
          <cell r="F14">
            <v>113195</v>
          </cell>
          <cell r="G14">
            <v>114976</v>
          </cell>
          <cell r="H14">
            <v>115323</v>
          </cell>
          <cell r="I14">
            <v>116544</v>
          </cell>
          <cell r="J14">
            <v>117143</v>
          </cell>
          <cell r="K14">
            <v>116852</v>
          </cell>
        </row>
        <row r="15">
          <cell r="A15" t="str">
            <v>Total Internal Demand</v>
          </cell>
          <cell r="B15">
            <v>85394</v>
          </cell>
          <cell r="C15">
            <v>86805</v>
          </cell>
          <cell r="D15">
            <v>88309</v>
          </cell>
          <cell r="E15">
            <v>89780</v>
          </cell>
          <cell r="F15">
            <v>91256</v>
          </cell>
          <cell r="G15">
            <v>92800</v>
          </cell>
          <cell r="H15">
            <v>94762</v>
          </cell>
          <cell r="I15">
            <v>96206</v>
          </cell>
          <cell r="J15">
            <v>97879</v>
          </cell>
          <cell r="K15">
            <v>99640.822</v>
          </cell>
        </row>
        <row r="16">
          <cell r="A16" t="str">
            <v>Capacity Margin (MW)</v>
          </cell>
          <cell r="B16">
            <v>22979</v>
          </cell>
          <cell r="C16">
            <v>21622</v>
          </cell>
          <cell r="D16">
            <v>20630</v>
          </cell>
          <cell r="E16">
            <v>20690</v>
          </cell>
          <cell r="F16">
            <v>21939</v>
          </cell>
          <cell r="G16">
            <v>22176</v>
          </cell>
          <cell r="H16">
            <v>20561</v>
          </cell>
          <cell r="I16">
            <v>20338</v>
          </cell>
          <cell r="J16">
            <v>19264</v>
          </cell>
          <cell r="K16">
            <v>17211.178</v>
          </cell>
        </row>
        <row r="17">
          <cell r="A17" t="str">
            <v>% of NCR</v>
          </cell>
          <cell r="B17">
            <v>0.21199999999999999</v>
          </cell>
          <cell r="C17">
            <v>0.19900000000000001</v>
          </cell>
          <cell r="D17">
            <v>0.189</v>
          </cell>
          <cell r="E17">
            <v>0.187</v>
          </cell>
          <cell r="F17">
            <v>0.19400000000000001</v>
          </cell>
          <cell r="G17">
            <v>0.193</v>
          </cell>
          <cell r="H17">
            <v>0.17799999999999999</v>
          </cell>
          <cell r="I17">
            <v>0.17499999999999999</v>
          </cell>
          <cell r="J17">
            <v>0.16400000000000001</v>
          </cell>
          <cell r="K17">
            <v>0.14699999999999999</v>
          </cell>
        </row>
      </sheetData>
      <sheetData sheetId="4"/>
      <sheetData sheetId="5">
        <row r="1">
          <cell r="A1" t="str">
            <v>TABLE 6</v>
          </cell>
        </row>
        <row r="2">
          <cell r="A2" t="str">
            <v>CRITICAL AVAILABILITY</v>
          </cell>
        </row>
        <row r="4">
          <cell r="A4" t="str">
            <v>Year</v>
          </cell>
          <cell r="C4" t="str">
            <v>Critical Availability</v>
          </cell>
        </row>
        <row r="6">
          <cell r="A6">
            <v>1990</v>
          </cell>
          <cell r="C6" t="str">
            <v>76.0%</v>
          </cell>
        </row>
        <row r="7">
          <cell r="A7">
            <v>1991</v>
          </cell>
          <cell r="C7" t="str">
            <v>76.0%</v>
          </cell>
        </row>
        <row r="8">
          <cell r="A8">
            <v>1992</v>
          </cell>
          <cell r="C8" t="str">
            <v>76.0%</v>
          </cell>
        </row>
        <row r="9">
          <cell r="A9">
            <v>1993</v>
          </cell>
          <cell r="C9" t="str">
            <v>76.7%</v>
          </cell>
        </row>
        <row r="10">
          <cell r="A10">
            <v>1994</v>
          </cell>
          <cell r="C10" t="str">
            <v>76.5%</v>
          </cell>
        </row>
        <row r="11">
          <cell r="A11">
            <v>1995</v>
          </cell>
          <cell r="C11" t="str">
            <v>77.7%</v>
          </cell>
        </row>
        <row r="12">
          <cell r="A12">
            <v>1996</v>
          </cell>
          <cell r="C12" t="str">
            <v>77.8%</v>
          </cell>
        </row>
        <row r="13">
          <cell r="A13">
            <v>1997</v>
          </cell>
          <cell r="C13" t="str">
            <v>78.2%</v>
          </cell>
        </row>
        <row r="14">
          <cell r="A14">
            <v>1998</v>
          </cell>
          <cell r="C14" t="str">
            <v>81.3%</v>
          </cell>
        </row>
        <row r="15">
          <cell r="A15">
            <v>1999</v>
          </cell>
          <cell r="C15" t="str">
            <v>80.3%</v>
          </cell>
        </row>
        <row r="16">
          <cell r="A16">
            <v>2000</v>
          </cell>
          <cell r="C16" t="str">
            <v>79.0%</v>
          </cell>
        </row>
        <row r="18">
          <cell r="A18" t="str">
            <v>* The critical availability was calculated</v>
          </cell>
        </row>
        <row r="19">
          <cell r="A19" t="str">
            <v xml:space="preserve">  for the first five years of the ten-year</v>
          </cell>
        </row>
        <row r="20">
          <cell r="A20" t="str">
            <v xml:space="preserve">  period beginning with the 1997 Report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tabSelected="1" topLeftCell="K1" workbookViewId="0">
      <selection activeCell="R36" sqref="R36"/>
    </sheetView>
  </sheetViews>
  <sheetFormatPr defaultColWidth="9.1796875" defaultRowHeight="12.5"/>
  <cols>
    <col min="1" max="1" width="4.54296875" style="88" customWidth="1"/>
    <col min="2" max="3" width="9.1796875" style="88"/>
    <col min="4" max="4" width="17.26953125" style="88" customWidth="1"/>
    <col min="5" max="5" width="12.453125" style="88" customWidth="1"/>
    <col min="6" max="6" width="2.26953125" style="88" customWidth="1"/>
    <col min="7" max="7" width="11.1796875" style="88" customWidth="1"/>
    <col min="8" max="8" width="2.7265625" style="88" customWidth="1"/>
    <col min="9" max="9" width="13.453125" style="88" customWidth="1"/>
    <col min="10" max="10" width="14.1796875" style="88" customWidth="1"/>
    <col min="11" max="11" width="2.7265625" style="88" customWidth="1"/>
    <col min="12" max="12" width="13.1796875" style="88" customWidth="1"/>
    <col min="13" max="13" width="11.54296875" style="88" customWidth="1"/>
    <col min="14" max="14" width="12.54296875" style="88" customWidth="1"/>
    <col min="15" max="15" width="12.26953125" style="88" customWidth="1"/>
    <col min="16" max="16" width="12.54296875" style="88" customWidth="1"/>
    <col min="17" max="17" width="11.81640625" style="88" customWidth="1"/>
    <col min="18" max="18" width="12" style="88" customWidth="1"/>
    <col min="19" max="19" width="12.453125" style="88" customWidth="1"/>
    <col min="20" max="20" width="12.7265625" style="88" customWidth="1"/>
    <col min="21" max="21" width="13.26953125" style="88" customWidth="1"/>
    <col min="22" max="22" width="12.453125" style="88" customWidth="1"/>
    <col min="23" max="23" width="12.54296875" style="88" customWidth="1"/>
    <col min="24" max="24" width="17.453125" style="88" bestFit="1" customWidth="1"/>
    <col min="25" max="16384" width="9.1796875" style="88"/>
  </cols>
  <sheetData>
    <row r="1" spans="1:23" ht="13">
      <c r="B1" s="179" t="s">
        <v>143</v>
      </c>
      <c r="C1" s="179"/>
      <c r="D1" s="179"/>
      <c r="E1" s="179"/>
      <c r="F1" s="179"/>
      <c r="G1" s="179"/>
      <c r="H1" s="179"/>
      <c r="I1" s="179"/>
    </row>
    <row r="2" spans="1:23" ht="13">
      <c r="B2" s="179" t="s">
        <v>142</v>
      </c>
      <c r="C2" s="179"/>
      <c r="D2" s="179"/>
      <c r="E2" s="179"/>
      <c r="F2" s="179"/>
      <c r="G2" s="179"/>
      <c r="H2" s="179"/>
      <c r="I2" s="179"/>
    </row>
    <row r="3" spans="1:23" ht="13">
      <c r="A3" s="88" t="s">
        <v>141</v>
      </c>
      <c r="E3" s="180" t="s">
        <v>140</v>
      </c>
      <c r="F3" s="180"/>
      <c r="G3" s="180"/>
      <c r="H3" s="180"/>
      <c r="I3" s="180"/>
    </row>
    <row r="4" spans="1:23">
      <c r="A4" s="89" t="s">
        <v>139</v>
      </c>
      <c r="E4" s="90" t="s">
        <v>60</v>
      </c>
      <c r="F4" s="91"/>
      <c r="G4" s="90" t="s">
        <v>93</v>
      </c>
      <c r="H4" s="91"/>
      <c r="I4" s="90" t="s">
        <v>92</v>
      </c>
      <c r="L4" s="178" t="s">
        <v>91</v>
      </c>
      <c r="M4" s="178" t="s">
        <v>90</v>
      </c>
      <c r="N4" s="178" t="s">
        <v>89</v>
      </c>
      <c r="O4" s="178" t="s">
        <v>88</v>
      </c>
      <c r="P4" s="178" t="s">
        <v>87</v>
      </c>
      <c r="Q4" s="178" t="s">
        <v>86</v>
      </c>
      <c r="R4" s="178" t="s">
        <v>85</v>
      </c>
      <c r="S4" s="178" t="s">
        <v>84</v>
      </c>
      <c r="T4" s="178" t="s">
        <v>83</v>
      </c>
      <c r="U4" s="178" t="s">
        <v>82</v>
      </c>
      <c r="V4" s="178" t="s">
        <v>81</v>
      </c>
      <c r="W4" s="178" t="s">
        <v>80</v>
      </c>
    </row>
    <row r="5" spans="1:23">
      <c r="A5" s="91">
        <v>1</v>
      </c>
      <c r="B5" s="88" t="s">
        <v>138</v>
      </c>
      <c r="E5" s="92">
        <v>37103877.870000005</v>
      </c>
      <c r="F5" s="92"/>
      <c r="G5" s="92">
        <v>92847300.870000005</v>
      </c>
      <c r="H5" s="92"/>
      <c r="I5" s="92">
        <v>132840842.37000002</v>
      </c>
      <c r="L5" s="92">
        <v>133430388.12334885</v>
      </c>
      <c r="M5" s="92">
        <v>134243604.71624765</v>
      </c>
      <c r="N5" s="92">
        <v>135289534.84773213</v>
      </c>
      <c r="O5" s="92">
        <v>136348347.05919188</v>
      </c>
      <c r="P5" s="92">
        <v>137420345.27109873</v>
      </c>
      <c r="Q5" s="92">
        <v>138505840.57416824</v>
      </c>
      <c r="R5" s="92">
        <v>139605151.39852369</v>
      </c>
      <c r="S5" s="92">
        <v>140718603.68685097</v>
      </c>
      <c r="T5" s="92">
        <v>141846531.07163885</v>
      </c>
      <c r="U5" s="92">
        <v>142989275.05660063</v>
      </c>
      <c r="V5" s="92">
        <v>144147185.20237583</v>
      </c>
      <c r="W5" s="92">
        <v>145320619.3166135</v>
      </c>
    </row>
    <row r="6" spans="1:23">
      <c r="A6" s="91">
        <v>2</v>
      </c>
      <c r="B6" s="88" t="s">
        <v>137</v>
      </c>
      <c r="E6" s="93">
        <v>-4212339.3762500025</v>
      </c>
      <c r="F6" s="92"/>
      <c r="G6" s="93">
        <v>-9093236.7716590017</v>
      </c>
      <c r="H6" s="92"/>
      <c r="I6" s="93">
        <v>-18317906.605779</v>
      </c>
      <c r="L6" s="93">
        <v>-28591468.831238061</v>
      </c>
      <c r="M6" s="93">
        <v>-38369055.071651399</v>
      </c>
      <c r="N6" s="93">
        <v>-48218182.933058277</v>
      </c>
      <c r="O6" s="93">
        <v>-57349753.665729001</v>
      </c>
      <c r="P6" s="93">
        <v>-65908123.076094158</v>
      </c>
      <c r="Q6" s="93">
        <v>-74540740.365189254</v>
      </c>
      <c r="R6" s="93">
        <v>-83248550.514670283</v>
      </c>
      <c r="S6" s="93">
        <v>-92032520.800672889</v>
      </c>
      <c r="T6" s="93">
        <v>-100893641.31979498</v>
      </c>
      <c r="U6" s="93">
        <v>-109832925.52748847</v>
      </c>
      <c r="V6" s="93">
        <v>-118473310.96963298</v>
      </c>
      <c r="W6" s="93">
        <v>-126976625.30519134</v>
      </c>
    </row>
    <row r="7" spans="1:23">
      <c r="A7" s="91">
        <v>3</v>
      </c>
      <c r="B7" s="88" t="s">
        <v>136</v>
      </c>
      <c r="E7" s="92">
        <f>SUM(E5:E6)</f>
        <v>32891538.493750002</v>
      </c>
      <c r="F7" s="92"/>
      <c r="G7" s="92">
        <f>SUM(G5:G6)</f>
        <v>83754064.098341003</v>
      </c>
      <c r="H7" s="92"/>
      <c r="I7" s="92">
        <f>SUM(I5:I6)</f>
        <v>114522935.76422101</v>
      </c>
      <c r="L7" s="92">
        <f t="shared" ref="L7:W7" si="0">SUM(L5:L6)</f>
        <v>104838919.29211079</v>
      </c>
      <c r="M7" s="92">
        <f t="shared" si="0"/>
        <v>95874549.644596249</v>
      </c>
      <c r="N7" s="92">
        <f t="shared" si="0"/>
        <v>87071351.91467385</v>
      </c>
      <c r="O7" s="92">
        <f t="shared" si="0"/>
        <v>78998593.393462881</v>
      </c>
      <c r="P7" s="92">
        <f t="shared" si="0"/>
        <v>71512222.195004582</v>
      </c>
      <c r="Q7" s="92">
        <f t="shared" si="0"/>
        <v>63965100.208978981</v>
      </c>
      <c r="R7" s="92">
        <f t="shared" si="0"/>
        <v>56356600.883853406</v>
      </c>
      <c r="S7" s="92">
        <f t="shared" si="0"/>
        <v>48686082.886178076</v>
      </c>
      <c r="T7" s="92">
        <f t="shared" si="0"/>
        <v>40952889.75184387</v>
      </c>
      <c r="U7" s="92">
        <f t="shared" si="0"/>
        <v>33156349.52911216</v>
      </c>
      <c r="V7" s="92">
        <f t="shared" si="0"/>
        <v>25673874.232742846</v>
      </c>
      <c r="W7" s="92">
        <f t="shared" si="0"/>
        <v>18343994.011422157</v>
      </c>
    </row>
    <row r="8" spans="1:23">
      <c r="A8" s="91"/>
      <c r="E8" s="92"/>
      <c r="F8" s="92"/>
      <c r="G8" s="92"/>
      <c r="H8" s="92"/>
      <c r="I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</row>
    <row r="9" spans="1:23">
      <c r="A9" s="91">
        <v>4</v>
      </c>
      <c r="B9" s="88" t="s">
        <v>135</v>
      </c>
      <c r="E9" s="93">
        <v>-3620093.9191734372</v>
      </c>
      <c r="F9" s="92"/>
      <c r="G9" s="93">
        <v>-7099334.6970658991</v>
      </c>
      <c r="H9" s="92"/>
      <c r="I9" s="93">
        <v>-10346224.903019618</v>
      </c>
      <c r="L9" s="93">
        <v>-13210168.022774747</v>
      </c>
      <c r="M9" s="93">
        <v>-14985868.307824939</v>
      </c>
      <c r="N9" s="93">
        <v>-15738296.614509007</v>
      </c>
      <c r="O9" s="93">
        <v>-16034191.593441682</v>
      </c>
      <c r="P9" s="93">
        <v>-16092643.707820106</v>
      </c>
      <c r="Q9" s="93">
        <v>-13439011.681178188</v>
      </c>
      <c r="R9" s="93">
        <v>-13225080.628784059</v>
      </c>
      <c r="S9" s="93">
        <v>-12741964.758495923</v>
      </c>
      <c r="T9" s="93">
        <v>-11335376.850808891</v>
      </c>
      <c r="U9" s="93">
        <v>-8771938.3222549185</v>
      </c>
      <c r="V9" s="93">
        <v>-5778054.1177625144</v>
      </c>
      <c r="W9" s="93">
        <v>-2872947.3499614997</v>
      </c>
    </row>
    <row r="10" spans="1:23">
      <c r="A10" s="91"/>
      <c r="E10" s="92"/>
      <c r="F10" s="92"/>
      <c r="G10" s="92"/>
      <c r="H10" s="92"/>
      <c r="I10" s="92"/>
    </row>
    <row r="11" spans="1:23" ht="13">
      <c r="A11" s="91">
        <v>5</v>
      </c>
      <c r="B11" s="94" t="s">
        <v>134</v>
      </c>
      <c r="C11" s="94"/>
      <c r="D11" s="94"/>
      <c r="E11" s="95">
        <f>+E7+E9</f>
        <v>29271444.574576564</v>
      </c>
      <c r="F11" s="95"/>
      <c r="G11" s="95">
        <f>+G7+G9</f>
        <v>76654729.401275098</v>
      </c>
      <c r="H11" s="95"/>
      <c r="I11" s="95">
        <f>+I7+I9</f>
        <v>104176710.86120139</v>
      </c>
      <c r="L11" s="95">
        <f t="shared" ref="L11:W11" si="1">+L7+L9</f>
        <v>91628751.269336045</v>
      </c>
      <c r="M11" s="95">
        <f t="shared" si="1"/>
        <v>80888681.336771309</v>
      </c>
      <c r="N11" s="95">
        <f t="shared" si="1"/>
        <v>71333055.300164849</v>
      </c>
      <c r="O11" s="95">
        <f t="shared" si="1"/>
        <v>62964401.800021201</v>
      </c>
      <c r="P11" s="95">
        <f t="shared" si="1"/>
        <v>55419578.48718448</v>
      </c>
      <c r="Q11" s="95">
        <f t="shared" si="1"/>
        <v>50526088.527800791</v>
      </c>
      <c r="R11" s="95">
        <f t="shared" si="1"/>
        <v>43131520.255069345</v>
      </c>
      <c r="S11" s="95">
        <f t="shared" si="1"/>
        <v>35944118.127682149</v>
      </c>
      <c r="T11" s="95">
        <f t="shared" si="1"/>
        <v>29617512.901034981</v>
      </c>
      <c r="U11" s="95">
        <f t="shared" si="1"/>
        <v>24384411.206857242</v>
      </c>
      <c r="V11" s="95">
        <f t="shared" si="1"/>
        <v>19895820.114980333</v>
      </c>
      <c r="W11" s="95">
        <f t="shared" si="1"/>
        <v>15471046.661460657</v>
      </c>
    </row>
    <row r="12" spans="1:23">
      <c r="A12" s="91"/>
      <c r="E12" s="92"/>
      <c r="F12" s="92"/>
      <c r="G12" s="92"/>
      <c r="H12" s="92"/>
      <c r="I12" s="92"/>
    </row>
    <row r="13" spans="1:23">
      <c r="A13" s="91">
        <v>6</v>
      </c>
      <c r="B13" s="88" t="s">
        <v>133</v>
      </c>
      <c r="E13" s="96">
        <v>7.9394843523066416E-2</v>
      </c>
      <c r="F13" s="96"/>
      <c r="G13" s="96">
        <v>7.9394843523066416E-2</v>
      </c>
      <c r="H13" s="96"/>
      <c r="I13" s="96">
        <v>7.9394843523066416E-2</v>
      </c>
      <c r="L13" s="96">
        <v>7.9394843523066416E-2</v>
      </c>
      <c r="M13" s="96">
        <v>7.9394843523066416E-2</v>
      </c>
      <c r="N13" s="96">
        <v>7.9394843523066416E-2</v>
      </c>
      <c r="O13" s="96">
        <v>7.9394843523066416E-2</v>
      </c>
      <c r="P13" s="96">
        <v>7.9394843523066416E-2</v>
      </c>
      <c r="Q13" s="96">
        <v>7.9394843523066416E-2</v>
      </c>
      <c r="R13" s="96">
        <v>7.9394843523066416E-2</v>
      </c>
      <c r="S13" s="96">
        <v>7.9394843523066416E-2</v>
      </c>
      <c r="T13" s="96">
        <v>7.9394843523066416E-2</v>
      </c>
      <c r="U13" s="96">
        <v>7.9394843523066416E-2</v>
      </c>
      <c r="V13" s="96">
        <v>7.9394843523066416E-2</v>
      </c>
      <c r="W13" s="96">
        <v>7.9394843523066416E-2</v>
      </c>
    </row>
    <row r="14" spans="1:23">
      <c r="A14" s="91"/>
      <c r="E14" s="92"/>
      <c r="F14" s="92"/>
      <c r="G14" s="92"/>
      <c r="H14" s="92"/>
      <c r="I14" s="92"/>
    </row>
    <row r="15" spans="1:23">
      <c r="E15" s="92"/>
      <c r="F15" s="92"/>
      <c r="G15" s="92"/>
      <c r="H15" s="92"/>
      <c r="I15" s="92"/>
    </row>
    <row r="16" spans="1:23" ht="13">
      <c r="E16" s="180" t="s">
        <v>132</v>
      </c>
      <c r="F16" s="180"/>
      <c r="G16" s="180"/>
      <c r="H16" s="180"/>
      <c r="I16" s="180"/>
      <c r="L16" s="97" t="s">
        <v>131</v>
      </c>
      <c r="M16" s="89"/>
      <c r="N16" s="89"/>
    </row>
    <row r="17" spans="1:24">
      <c r="E17" s="90">
        <v>2014</v>
      </c>
      <c r="F17" s="91"/>
      <c r="G17" s="90">
        <v>2015</v>
      </c>
      <c r="H17" s="91"/>
      <c r="I17" s="90">
        <v>2016</v>
      </c>
      <c r="J17" s="90" t="s">
        <v>130</v>
      </c>
      <c r="L17" s="89">
        <v>2017</v>
      </c>
      <c r="M17" s="89">
        <f t="shared" ref="M17:W17" si="2">+L17+1</f>
        <v>2018</v>
      </c>
      <c r="N17" s="89">
        <f t="shared" si="2"/>
        <v>2019</v>
      </c>
      <c r="O17" s="89">
        <f t="shared" si="2"/>
        <v>2020</v>
      </c>
      <c r="P17" s="89">
        <f t="shared" si="2"/>
        <v>2021</v>
      </c>
      <c r="Q17" s="89">
        <f t="shared" si="2"/>
        <v>2022</v>
      </c>
      <c r="R17" s="89">
        <f t="shared" si="2"/>
        <v>2023</v>
      </c>
      <c r="S17" s="89">
        <f t="shared" si="2"/>
        <v>2024</v>
      </c>
      <c r="T17" s="89">
        <f t="shared" si="2"/>
        <v>2025</v>
      </c>
      <c r="U17" s="89">
        <f t="shared" si="2"/>
        <v>2026</v>
      </c>
      <c r="V17" s="89">
        <f t="shared" si="2"/>
        <v>2027</v>
      </c>
      <c r="W17" s="89">
        <f t="shared" si="2"/>
        <v>2028</v>
      </c>
      <c r="X17" s="88" t="s">
        <v>144</v>
      </c>
    </row>
    <row r="18" spans="1:24">
      <c r="A18" s="91">
        <v>7</v>
      </c>
      <c r="B18" s="88" t="s">
        <v>129</v>
      </c>
      <c r="E18" s="92">
        <v>2057177.666893777</v>
      </c>
      <c r="G18" s="92">
        <v>5589346.9674984245</v>
      </c>
      <c r="I18" s="92">
        <v>10531743.311210886</v>
      </c>
      <c r="J18" s="92">
        <f t="shared" ref="J18:J24" si="3">SUM(E18:I18)</f>
        <v>18178267.945603088</v>
      </c>
      <c r="L18" s="92">
        <v>10229494.143058918</v>
      </c>
      <c r="M18" s="92">
        <v>9030465.6618317477</v>
      </c>
      <c r="N18" s="92">
        <v>7963669.2772842785</v>
      </c>
      <c r="O18" s="92">
        <v>7029387.2885079263</v>
      </c>
      <c r="P18" s="92">
        <v>6187078.2444589306</v>
      </c>
      <c r="Q18" s="92">
        <v>5640765.8022922641</v>
      </c>
      <c r="R18" s="92">
        <v>4815231.3298862232</v>
      </c>
      <c r="S18" s="92">
        <v>4012825.0223965622</v>
      </c>
      <c r="T18" s="92">
        <v>3306518.6478700843</v>
      </c>
      <c r="U18" s="92">
        <v>2722291.7279454689</v>
      </c>
      <c r="V18" s="92">
        <v>2221182.4620342217</v>
      </c>
      <c r="W18" s="92">
        <v>1727197.839302714</v>
      </c>
    </row>
    <row r="19" spans="1:24">
      <c r="A19" s="91">
        <v>8</v>
      </c>
      <c r="B19" s="88" t="s">
        <v>128</v>
      </c>
      <c r="E19" s="92">
        <v>2124172</v>
      </c>
      <c r="G19" s="92">
        <v>5930204</v>
      </c>
      <c r="I19" s="92">
        <v>9706669</v>
      </c>
      <c r="J19" s="92">
        <f t="shared" si="3"/>
        <v>17761045</v>
      </c>
      <c r="L19" s="92">
        <v>4905286.180535296</v>
      </c>
      <c r="M19" s="92">
        <v>6288817.0146029498</v>
      </c>
      <c r="N19" s="92">
        <v>6035553.5908189462</v>
      </c>
      <c r="O19" s="92">
        <v>7434562.0771332886</v>
      </c>
      <c r="P19" s="92">
        <v>5351910.6264326889</v>
      </c>
      <c r="Q19" s="92">
        <v>5441669.4360862765</v>
      </c>
      <c r="R19" s="92">
        <v>7725910.8092775987</v>
      </c>
      <c r="S19" s="92">
        <v>7082709.2181765502</v>
      </c>
      <c r="T19" s="92">
        <v>8982141.3690063842</v>
      </c>
      <c r="U19" s="92">
        <v>5427286.2690626709</v>
      </c>
      <c r="V19" s="92">
        <v>5598225.2957427744</v>
      </c>
      <c r="W19" s="92">
        <v>7232042.267646146</v>
      </c>
    </row>
    <row r="20" spans="1:24">
      <c r="A20" s="91">
        <v>9</v>
      </c>
      <c r="B20" s="88" t="s">
        <v>127</v>
      </c>
      <c r="E20" s="92">
        <v>0</v>
      </c>
      <c r="G20" s="92">
        <v>-1080754.5</v>
      </c>
      <c r="I20" s="92">
        <v>-4006500</v>
      </c>
      <c r="J20" s="92">
        <f t="shared" si="3"/>
        <v>-5087254.5</v>
      </c>
      <c r="L20" s="92">
        <v>-6000000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</row>
    <row r="21" spans="1:24">
      <c r="A21" s="91">
        <v>10</v>
      </c>
      <c r="B21" s="88" t="s">
        <v>126</v>
      </c>
      <c r="E21" s="92">
        <v>2099861.559950002</v>
      </c>
      <c r="G21" s="92">
        <v>4880897.3954089992</v>
      </c>
      <c r="I21" s="92">
        <v>9224669.8341199979</v>
      </c>
      <c r="J21" s="92">
        <f t="shared" si="3"/>
        <v>16205428.789478999</v>
      </c>
      <c r="L21" s="92">
        <v>10273562.225459062</v>
      </c>
      <c r="M21" s="92">
        <v>9777586.2404133379</v>
      </c>
      <c r="N21" s="92">
        <v>9849127.8614068776</v>
      </c>
      <c r="O21" s="92">
        <v>9131570.7326707244</v>
      </c>
      <c r="P21" s="92">
        <v>8558369.4103651568</v>
      </c>
      <c r="Q21" s="92">
        <v>8632617.2890950963</v>
      </c>
      <c r="R21" s="92">
        <v>8707810.1494810283</v>
      </c>
      <c r="S21" s="92">
        <v>8783970.2860026062</v>
      </c>
      <c r="T21" s="92">
        <v>8861120.5191220939</v>
      </c>
      <c r="U21" s="92">
        <v>8939284.2076934874</v>
      </c>
      <c r="V21" s="92">
        <v>8640385.4421445131</v>
      </c>
      <c r="W21" s="92">
        <v>8503314.3355583549</v>
      </c>
    </row>
    <row r="22" spans="1:24">
      <c r="A22" s="91">
        <v>11</v>
      </c>
      <c r="B22" s="88" t="s">
        <v>125</v>
      </c>
      <c r="E22" s="92">
        <v>916666.66666666663</v>
      </c>
      <c r="G22" s="92">
        <v>916666.66666666663</v>
      </c>
      <c r="I22" s="92">
        <v>916666.66666666663</v>
      </c>
      <c r="J22" s="92">
        <f t="shared" si="3"/>
        <v>2750000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</row>
    <row r="23" spans="1:24">
      <c r="A23" s="91">
        <v>12</v>
      </c>
      <c r="B23" s="88" t="s">
        <v>124</v>
      </c>
      <c r="E23" s="92">
        <v>166315.31391105775</v>
      </c>
      <c r="G23" s="92">
        <v>493221.54631311429</v>
      </c>
      <c r="I23" s="92">
        <v>1255925.1070739962</v>
      </c>
      <c r="J23" s="92">
        <f t="shared" si="3"/>
        <v>1915461.9672981682</v>
      </c>
      <c r="L23" s="92">
        <v>1717316.430080635</v>
      </c>
      <c r="M23" s="92">
        <v>1572100.7971967105</v>
      </c>
      <c r="N23" s="92">
        <v>1437676.5512737166</v>
      </c>
      <c r="O23" s="92">
        <v>1305669.1415966817</v>
      </c>
      <c r="P23" s="92">
        <v>1184614.9549218738</v>
      </c>
      <c r="Q23" s="92">
        <v>1072353.8766059659</v>
      </c>
      <c r="R23" s="92">
        <v>959181.81635501189</v>
      </c>
      <c r="S23" s="92">
        <v>845089.37878254021</v>
      </c>
      <c r="T23" s="92">
        <v>730066.94684142293</v>
      </c>
      <c r="U23" s="92">
        <v>614104.67659434897</v>
      </c>
      <c r="V23" s="92">
        <v>497192.49186091585</v>
      </c>
      <c r="W23" s="92">
        <v>384989.8341279485</v>
      </c>
    </row>
    <row r="24" spans="1:24">
      <c r="A24" s="91">
        <v>13</v>
      </c>
      <c r="B24" s="88" t="s">
        <v>123</v>
      </c>
      <c r="E24" s="92">
        <v>37625.993304925119</v>
      </c>
      <c r="G24" s="92">
        <v>85476.728468661226</v>
      </c>
      <c r="I24" s="92">
        <v>141166.19208903052</v>
      </c>
      <c r="J24" s="92">
        <f t="shared" si="3"/>
        <v>264268.91386261687</v>
      </c>
      <c r="L24" s="93">
        <v>138593.57493662735</v>
      </c>
      <c r="M24" s="93">
        <v>136260.20497379708</v>
      </c>
      <c r="N24" s="93">
        <v>129194.31448595207</v>
      </c>
      <c r="O24" s="93">
        <v>127228.05516308991</v>
      </c>
      <c r="P24" s="93">
        <v>108736.33539286644</v>
      </c>
      <c r="Q24" s="93">
        <v>106209.43695480761</v>
      </c>
      <c r="R24" s="93">
        <v>113468.38433129348</v>
      </c>
      <c r="S24" s="93">
        <v>105888.50802345188</v>
      </c>
      <c r="T24" s="93">
        <v>111791.06410087967</v>
      </c>
      <c r="U24" s="93">
        <v>90450.059441905731</v>
      </c>
      <c r="V24" s="93">
        <v>86638.60549825443</v>
      </c>
      <c r="W24" s="93">
        <v>91188.75110246586</v>
      </c>
    </row>
    <row r="25" spans="1:24" ht="13.5" thickBot="1">
      <c r="A25" s="91">
        <v>14</v>
      </c>
      <c r="B25" s="94" t="s">
        <v>64</v>
      </c>
      <c r="E25" s="98">
        <f>SUM(E18:E24)</f>
        <v>7401819.200726429</v>
      </c>
      <c r="G25" s="98">
        <f>SUM(G18:G24)</f>
        <v>16815058.804355867</v>
      </c>
      <c r="I25" s="98">
        <f>SUM(I18:I24)</f>
        <v>27770340.111160576</v>
      </c>
      <c r="J25" s="98"/>
      <c r="L25" s="98">
        <f t="shared" ref="L25:W25" si="4">SUM(L18:L24)</f>
        <v>21264252.554070536</v>
      </c>
      <c r="M25" s="98">
        <f t="shared" si="4"/>
        <v>26805229.919018541</v>
      </c>
      <c r="N25" s="98">
        <f t="shared" si="4"/>
        <v>25415221.595269769</v>
      </c>
      <c r="O25" s="98">
        <f t="shared" si="4"/>
        <v>25028417.29507171</v>
      </c>
      <c r="P25" s="98">
        <f t="shared" si="4"/>
        <v>21390709.571571518</v>
      </c>
      <c r="Q25" s="98">
        <f t="shared" si="4"/>
        <v>20893615.841034409</v>
      </c>
      <c r="R25" s="98">
        <f t="shared" si="4"/>
        <v>22321602.489331156</v>
      </c>
      <c r="S25" s="98">
        <f t="shared" si="4"/>
        <v>20830482.413381711</v>
      </c>
      <c r="T25" s="98">
        <f t="shared" si="4"/>
        <v>21991638.546940863</v>
      </c>
      <c r="U25" s="98">
        <f t="shared" si="4"/>
        <v>17793416.940737881</v>
      </c>
      <c r="V25" s="98">
        <f t="shared" si="4"/>
        <v>17043624.29728068</v>
      </c>
      <c r="W25" s="98">
        <f t="shared" si="4"/>
        <v>17938733.027737629</v>
      </c>
      <c r="X25" s="99">
        <f>NPV(W28,E25:W25)</f>
        <v>176495977.53606674</v>
      </c>
    </row>
    <row r="26" spans="1:24" ht="13" thickTop="1">
      <c r="A26" s="91"/>
    </row>
    <row r="28" spans="1:24">
      <c r="B28" s="88" t="s">
        <v>122</v>
      </c>
      <c r="V28" s="58" t="s">
        <v>121</v>
      </c>
      <c r="W28" s="59">
        <v>7.9394843523066416E-2</v>
      </c>
    </row>
    <row r="29" spans="1:24">
      <c r="B29" s="88" t="s">
        <v>120</v>
      </c>
    </row>
    <row r="33" spans="5:9">
      <c r="E33" s="92"/>
      <c r="I33" s="92"/>
    </row>
  </sheetData>
  <mergeCells count="4">
    <mergeCell ref="B1:I1"/>
    <mergeCell ref="B2:I2"/>
    <mergeCell ref="E3:I3"/>
    <mergeCell ref="E16:I16"/>
  </mergeCells>
  <pageMargins left="0.45" right="0.45" top="0.75" bottom="0.75" header="0.3" footer="0.3"/>
  <pageSetup orientation="portrait" r:id="rId1"/>
  <ignoredErrors>
    <ignoredError sqref="E25:I25 E7:I7 L7 L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zoomScaleNormal="100" workbookViewId="0">
      <selection activeCell="S14" sqref="S14"/>
    </sheetView>
  </sheetViews>
  <sheetFormatPr defaultRowHeight="13"/>
  <cols>
    <col min="1" max="1" width="12.7265625" style="86" customWidth="1"/>
    <col min="2" max="2" width="57.453125" style="86" customWidth="1"/>
    <col min="3" max="16" width="14.26953125" style="86" customWidth="1"/>
    <col min="17" max="17" width="15.7265625" style="86" customWidth="1"/>
    <col min="18" max="18" width="12.81640625" style="87" customWidth="1"/>
    <col min="19" max="19" width="15" style="86" bestFit="1" customWidth="1"/>
    <col min="20" max="256" width="9.1796875" style="86"/>
    <col min="257" max="257" width="12.7265625" style="86" customWidth="1"/>
    <col min="258" max="258" width="57.453125" style="86" customWidth="1"/>
    <col min="259" max="272" width="14.26953125" style="86" customWidth="1"/>
    <col min="273" max="273" width="15.7265625" style="86" customWidth="1"/>
    <col min="274" max="274" width="12.81640625" style="86" customWidth="1"/>
    <col min="275" max="275" width="15" style="86" bestFit="1" customWidth="1"/>
    <col min="276" max="512" width="9.1796875" style="86"/>
    <col min="513" max="513" width="12.7265625" style="86" customWidth="1"/>
    <col min="514" max="514" width="57.453125" style="86" customWidth="1"/>
    <col min="515" max="528" width="14.26953125" style="86" customWidth="1"/>
    <col min="529" max="529" width="15.7265625" style="86" customWidth="1"/>
    <col min="530" max="530" width="12.81640625" style="86" customWidth="1"/>
    <col min="531" max="531" width="15" style="86" bestFit="1" customWidth="1"/>
    <col min="532" max="768" width="9.1796875" style="86"/>
    <col min="769" max="769" width="12.7265625" style="86" customWidth="1"/>
    <col min="770" max="770" width="57.453125" style="86" customWidth="1"/>
    <col min="771" max="784" width="14.26953125" style="86" customWidth="1"/>
    <col min="785" max="785" width="15.7265625" style="86" customWidth="1"/>
    <col min="786" max="786" width="12.81640625" style="86" customWidth="1"/>
    <col min="787" max="787" width="15" style="86" bestFit="1" customWidth="1"/>
    <col min="788" max="1024" width="9.1796875" style="86"/>
    <col min="1025" max="1025" width="12.7265625" style="86" customWidth="1"/>
    <col min="1026" max="1026" width="57.453125" style="86" customWidth="1"/>
    <col min="1027" max="1040" width="14.26953125" style="86" customWidth="1"/>
    <col min="1041" max="1041" width="15.7265625" style="86" customWidth="1"/>
    <col min="1042" max="1042" width="12.81640625" style="86" customWidth="1"/>
    <col min="1043" max="1043" width="15" style="86" bestFit="1" customWidth="1"/>
    <col min="1044" max="1280" width="9.1796875" style="86"/>
    <col min="1281" max="1281" width="12.7265625" style="86" customWidth="1"/>
    <col min="1282" max="1282" width="57.453125" style="86" customWidth="1"/>
    <col min="1283" max="1296" width="14.26953125" style="86" customWidth="1"/>
    <col min="1297" max="1297" width="15.7265625" style="86" customWidth="1"/>
    <col min="1298" max="1298" width="12.81640625" style="86" customWidth="1"/>
    <col min="1299" max="1299" width="15" style="86" bestFit="1" customWidth="1"/>
    <col min="1300" max="1536" width="9.1796875" style="86"/>
    <col min="1537" max="1537" width="12.7265625" style="86" customWidth="1"/>
    <col min="1538" max="1538" width="57.453125" style="86" customWidth="1"/>
    <col min="1539" max="1552" width="14.26953125" style="86" customWidth="1"/>
    <col min="1553" max="1553" width="15.7265625" style="86" customWidth="1"/>
    <col min="1554" max="1554" width="12.81640625" style="86" customWidth="1"/>
    <col min="1555" max="1555" width="15" style="86" bestFit="1" customWidth="1"/>
    <col min="1556" max="1792" width="9.1796875" style="86"/>
    <col min="1793" max="1793" width="12.7265625" style="86" customWidth="1"/>
    <col min="1794" max="1794" width="57.453125" style="86" customWidth="1"/>
    <col min="1795" max="1808" width="14.26953125" style="86" customWidth="1"/>
    <col min="1809" max="1809" width="15.7265625" style="86" customWidth="1"/>
    <col min="1810" max="1810" width="12.81640625" style="86" customWidth="1"/>
    <col min="1811" max="1811" width="15" style="86" bestFit="1" customWidth="1"/>
    <col min="1812" max="2048" width="9.1796875" style="86"/>
    <col min="2049" max="2049" width="12.7265625" style="86" customWidth="1"/>
    <col min="2050" max="2050" width="57.453125" style="86" customWidth="1"/>
    <col min="2051" max="2064" width="14.26953125" style="86" customWidth="1"/>
    <col min="2065" max="2065" width="15.7265625" style="86" customWidth="1"/>
    <col min="2066" max="2066" width="12.81640625" style="86" customWidth="1"/>
    <col min="2067" max="2067" width="15" style="86" bestFit="1" customWidth="1"/>
    <col min="2068" max="2304" width="9.1796875" style="86"/>
    <col min="2305" max="2305" width="12.7265625" style="86" customWidth="1"/>
    <col min="2306" max="2306" width="57.453125" style="86" customWidth="1"/>
    <col min="2307" max="2320" width="14.26953125" style="86" customWidth="1"/>
    <col min="2321" max="2321" width="15.7265625" style="86" customWidth="1"/>
    <col min="2322" max="2322" width="12.81640625" style="86" customWidth="1"/>
    <col min="2323" max="2323" width="15" style="86" bestFit="1" customWidth="1"/>
    <col min="2324" max="2560" width="9.1796875" style="86"/>
    <col min="2561" max="2561" width="12.7265625" style="86" customWidth="1"/>
    <col min="2562" max="2562" width="57.453125" style="86" customWidth="1"/>
    <col min="2563" max="2576" width="14.26953125" style="86" customWidth="1"/>
    <col min="2577" max="2577" width="15.7265625" style="86" customWidth="1"/>
    <col min="2578" max="2578" width="12.81640625" style="86" customWidth="1"/>
    <col min="2579" max="2579" width="15" style="86" bestFit="1" customWidth="1"/>
    <col min="2580" max="2816" width="9.1796875" style="86"/>
    <col min="2817" max="2817" width="12.7265625" style="86" customWidth="1"/>
    <col min="2818" max="2818" width="57.453125" style="86" customWidth="1"/>
    <col min="2819" max="2832" width="14.26953125" style="86" customWidth="1"/>
    <col min="2833" max="2833" width="15.7265625" style="86" customWidth="1"/>
    <col min="2834" max="2834" width="12.81640625" style="86" customWidth="1"/>
    <col min="2835" max="2835" width="15" style="86" bestFit="1" customWidth="1"/>
    <col min="2836" max="3072" width="9.1796875" style="86"/>
    <col min="3073" max="3073" width="12.7265625" style="86" customWidth="1"/>
    <col min="3074" max="3074" width="57.453125" style="86" customWidth="1"/>
    <col min="3075" max="3088" width="14.26953125" style="86" customWidth="1"/>
    <col min="3089" max="3089" width="15.7265625" style="86" customWidth="1"/>
    <col min="3090" max="3090" width="12.81640625" style="86" customWidth="1"/>
    <col min="3091" max="3091" width="15" style="86" bestFit="1" customWidth="1"/>
    <col min="3092" max="3328" width="9.1796875" style="86"/>
    <col min="3329" max="3329" width="12.7265625" style="86" customWidth="1"/>
    <col min="3330" max="3330" width="57.453125" style="86" customWidth="1"/>
    <col min="3331" max="3344" width="14.26953125" style="86" customWidth="1"/>
    <col min="3345" max="3345" width="15.7265625" style="86" customWidth="1"/>
    <col min="3346" max="3346" width="12.81640625" style="86" customWidth="1"/>
    <col min="3347" max="3347" width="15" style="86" bestFit="1" customWidth="1"/>
    <col min="3348" max="3584" width="9.1796875" style="86"/>
    <col min="3585" max="3585" width="12.7265625" style="86" customWidth="1"/>
    <col min="3586" max="3586" width="57.453125" style="86" customWidth="1"/>
    <col min="3587" max="3600" width="14.26953125" style="86" customWidth="1"/>
    <col min="3601" max="3601" width="15.7265625" style="86" customWidth="1"/>
    <col min="3602" max="3602" width="12.81640625" style="86" customWidth="1"/>
    <col min="3603" max="3603" width="15" style="86" bestFit="1" customWidth="1"/>
    <col min="3604" max="3840" width="9.1796875" style="86"/>
    <col min="3841" max="3841" width="12.7265625" style="86" customWidth="1"/>
    <col min="3842" max="3842" width="57.453125" style="86" customWidth="1"/>
    <col min="3843" max="3856" width="14.26953125" style="86" customWidth="1"/>
    <col min="3857" max="3857" width="15.7265625" style="86" customWidth="1"/>
    <col min="3858" max="3858" width="12.81640625" style="86" customWidth="1"/>
    <col min="3859" max="3859" width="15" style="86" bestFit="1" customWidth="1"/>
    <col min="3860" max="4096" width="9.1796875" style="86"/>
    <col min="4097" max="4097" width="12.7265625" style="86" customWidth="1"/>
    <col min="4098" max="4098" width="57.453125" style="86" customWidth="1"/>
    <col min="4099" max="4112" width="14.26953125" style="86" customWidth="1"/>
    <col min="4113" max="4113" width="15.7265625" style="86" customWidth="1"/>
    <col min="4114" max="4114" width="12.81640625" style="86" customWidth="1"/>
    <col min="4115" max="4115" width="15" style="86" bestFit="1" customWidth="1"/>
    <col min="4116" max="4352" width="9.1796875" style="86"/>
    <col min="4353" max="4353" width="12.7265625" style="86" customWidth="1"/>
    <col min="4354" max="4354" width="57.453125" style="86" customWidth="1"/>
    <col min="4355" max="4368" width="14.26953125" style="86" customWidth="1"/>
    <col min="4369" max="4369" width="15.7265625" style="86" customWidth="1"/>
    <col min="4370" max="4370" width="12.81640625" style="86" customWidth="1"/>
    <col min="4371" max="4371" width="15" style="86" bestFit="1" customWidth="1"/>
    <col min="4372" max="4608" width="9.1796875" style="86"/>
    <col min="4609" max="4609" width="12.7265625" style="86" customWidth="1"/>
    <col min="4610" max="4610" width="57.453125" style="86" customWidth="1"/>
    <col min="4611" max="4624" width="14.26953125" style="86" customWidth="1"/>
    <col min="4625" max="4625" width="15.7265625" style="86" customWidth="1"/>
    <col min="4626" max="4626" width="12.81640625" style="86" customWidth="1"/>
    <col min="4627" max="4627" width="15" style="86" bestFit="1" customWidth="1"/>
    <col min="4628" max="4864" width="9.1796875" style="86"/>
    <col min="4865" max="4865" width="12.7265625" style="86" customWidth="1"/>
    <col min="4866" max="4866" width="57.453125" style="86" customWidth="1"/>
    <col min="4867" max="4880" width="14.26953125" style="86" customWidth="1"/>
    <col min="4881" max="4881" width="15.7265625" style="86" customWidth="1"/>
    <col min="4882" max="4882" width="12.81640625" style="86" customWidth="1"/>
    <col min="4883" max="4883" width="15" style="86" bestFit="1" customWidth="1"/>
    <col min="4884" max="5120" width="9.1796875" style="86"/>
    <col min="5121" max="5121" width="12.7265625" style="86" customWidth="1"/>
    <col min="5122" max="5122" width="57.453125" style="86" customWidth="1"/>
    <col min="5123" max="5136" width="14.26953125" style="86" customWidth="1"/>
    <col min="5137" max="5137" width="15.7265625" style="86" customWidth="1"/>
    <col min="5138" max="5138" width="12.81640625" style="86" customWidth="1"/>
    <col min="5139" max="5139" width="15" style="86" bestFit="1" customWidth="1"/>
    <col min="5140" max="5376" width="9.1796875" style="86"/>
    <col min="5377" max="5377" width="12.7265625" style="86" customWidth="1"/>
    <col min="5378" max="5378" width="57.453125" style="86" customWidth="1"/>
    <col min="5379" max="5392" width="14.26953125" style="86" customWidth="1"/>
    <col min="5393" max="5393" width="15.7265625" style="86" customWidth="1"/>
    <col min="5394" max="5394" width="12.81640625" style="86" customWidth="1"/>
    <col min="5395" max="5395" width="15" style="86" bestFit="1" customWidth="1"/>
    <col min="5396" max="5632" width="9.1796875" style="86"/>
    <col min="5633" max="5633" width="12.7265625" style="86" customWidth="1"/>
    <col min="5634" max="5634" width="57.453125" style="86" customWidth="1"/>
    <col min="5635" max="5648" width="14.26953125" style="86" customWidth="1"/>
    <col min="5649" max="5649" width="15.7265625" style="86" customWidth="1"/>
    <col min="5650" max="5650" width="12.81640625" style="86" customWidth="1"/>
    <col min="5651" max="5651" width="15" style="86" bestFit="1" customWidth="1"/>
    <col min="5652" max="5888" width="9.1796875" style="86"/>
    <col min="5889" max="5889" width="12.7265625" style="86" customWidth="1"/>
    <col min="5890" max="5890" width="57.453125" style="86" customWidth="1"/>
    <col min="5891" max="5904" width="14.26953125" style="86" customWidth="1"/>
    <col min="5905" max="5905" width="15.7265625" style="86" customWidth="1"/>
    <col min="5906" max="5906" width="12.81640625" style="86" customWidth="1"/>
    <col min="5907" max="5907" width="15" style="86" bestFit="1" customWidth="1"/>
    <col min="5908" max="6144" width="9.1796875" style="86"/>
    <col min="6145" max="6145" width="12.7265625" style="86" customWidth="1"/>
    <col min="6146" max="6146" width="57.453125" style="86" customWidth="1"/>
    <col min="6147" max="6160" width="14.26953125" style="86" customWidth="1"/>
    <col min="6161" max="6161" width="15.7265625" style="86" customWidth="1"/>
    <col min="6162" max="6162" width="12.81640625" style="86" customWidth="1"/>
    <col min="6163" max="6163" width="15" style="86" bestFit="1" customWidth="1"/>
    <col min="6164" max="6400" width="9.1796875" style="86"/>
    <col min="6401" max="6401" width="12.7265625" style="86" customWidth="1"/>
    <col min="6402" max="6402" width="57.453125" style="86" customWidth="1"/>
    <col min="6403" max="6416" width="14.26953125" style="86" customWidth="1"/>
    <col min="6417" max="6417" width="15.7265625" style="86" customWidth="1"/>
    <col min="6418" max="6418" width="12.81640625" style="86" customWidth="1"/>
    <col min="6419" max="6419" width="15" style="86" bestFit="1" customWidth="1"/>
    <col min="6420" max="6656" width="9.1796875" style="86"/>
    <col min="6657" max="6657" width="12.7265625" style="86" customWidth="1"/>
    <col min="6658" max="6658" width="57.453125" style="86" customWidth="1"/>
    <col min="6659" max="6672" width="14.26953125" style="86" customWidth="1"/>
    <col min="6673" max="6673" width="15.7265625" style="86" customWidth="1"/>
    <col min="6674" max="6674" width="12.81640625" style="86" customWidth="1"/>
    <col min="6675" max="6675" width="15" style="86" bestFit="1" customWidth="1"/>
    <col min="6676" max="6912" width="9.1796875" style="86"/>
    <col min="6913" max="6913" width="12.7265625" style="86" customWidth="1"/>
    <col min="6914" max="6914" width="57.453125" style="86" customWidth="1"/>
    <col min="6915" max="6928" width="14.26953125" style="86" customWidth="1"/>
    <col min="6929" max="6929" width="15.7265625" style="86" customWidth="1"/>
    <col min="6930" max="6930" width="12.81640625" style="86" customWidth="1"/>
    <col min="6931" max="6931" width="15" style="86" bestFit="1" customWidth="1"/>
    <col min="6932" max="7168" width="9.1796875" style="86"/>
    <col min="7169" max="7169" width="12.7265625" style="86" customWidth="1"/>
    <col min="7170" max="7170" width="57.453125" style="86" customWidth="1"/>
    <col min="7171" max="7184" width="14.26953125" style="86" customWidth="1"/>
    <col min="7185" max="7185" width="15.7265625" style="86" customWidth="1"/>
    <col min="7186" max="7186" width="12.81640625" style="86" customWidth="1"/>
    <col min="7187" max="7187" width="15" style="86" bestFit="1" customWidth="1"/>
    <col min="7188" max="7424" width="9.1796875" style="86"/>
    <col min="7425" max="7425" width="12.7265625" style="86" customWidth="1"/>
    <col min="7426" max="7426" width="57.453125" style="86" customWidth="1"/>
    <col min="7427" max="7440" width="14.26953125" style="86" customWidth="1"/>
    <col min="7441" max="7441" width="15.7265625" style="86" customWidth="1"/>
    <col min="7442" max="7442" width="12.81640625" style="86" customWidth="1"/>
    <col min="7443" max="7443" width="15" style="86" bestFit="1" customWidth="1"/>
    <col min="7444" max="7680" width="9.1796875" style="86"/>
    <col min="7681" max="7681" width="12.7265625" style="86" customWidth="1"/>
    <col min="7682" max="7682" width="57.453125" style="86" customWidth="1"/>
    <col min="7683" max="7696" width="14.26953125" style="86" customWidth="1"/>
    <col min="7697" max="7697" width="15.7265625" style="86" customWidth="1"/>
    <col min="7698" max="7698" width="12.81640625" style="86" customWidth="1"/>
    <col min="7699" max="7699" width="15" style="86" bestFit="1" customWidth="1"/>
    <col min="7700" max="7936" width="9.1796875" style="86"/>
    <col min="7937" max="7937" width="12.7265625" style="86" customWidth="1"/>
    <col min="7938" max="7938" width="57.453125" style="86" customWidth="1"/>
    <col min="7939" max="7952" width="14.26953125" style="86" customWidth="1"/>
    <col min="7953" max="7953" width="15.7265625" style="86" customWidth="1"/>
    <col min="7954" max="7954" width="12.81640625" style="86" customWidth="1"/>
    <col min="7955" max="7955" width="15" style="86" bestFit="1" customWidth="1"/>
    <col min="7956" max="8192" width="9.1796875" style="86"/>
    <col min="8193" max="8193" width="12.7265625" style="86" customWidth="1"/>
    <col min="8194" max="8194" width="57.453125" style="86" customWidth="1"/>
    <col min="8195" max="8208" width="14.26953125" style="86" customWidth="1"/>
    <col min="8209" max="8209" width="15.7265625" style="86" customWidth="1"/>
    <col min="8210" max="8210" width="12.81640625" style="86" customWidth="1"/>
    <col min="8211" max="8211" width="15" style="86" bestFit="1" customWidth="1"/>
    <col min="8212" max="8448" width="9.1796875" style="86"/>
    <col min="8449" max="8449" width="12.7265625" style="86" customWidth="1"/>
    <col min="8450" max="8450" width="57.453125" style="86" customWidth="1"/>
    <col min="8451" max="8464" width="14.26953125" style="86" customWidth="1"/>
    <col min="8465" max="8465" width="15.7265625" style="86" customWidth="1"/>
    <col min="8466" max="8466" width="12.81640625" style="86" customWidth="1"/>
    <col min="8467" max="8467" width="15" style="86" bestFit="1" customWidth="1"/>
    <col min="8468" max="8704" width="9.1796875" style="86"/>
    <col min="8705" max="8705" width="12.7265625" style="86" customWidth="1"/>
    <col min="8706" max="8706" width="57.453125" style="86" customWidth="1"/>
    <col min="8707" max="8720" width="14.26953125" style="86" customWidth="1"/>
    <col min="8721" max="8721" width="15.7265625" style="86" customWidth="1"/>
    <col min="8722" max="8722" width="12.81640625" style="86" customWidth="1"/>
    <col min="8723" max="8723" width="15" style="86" bestFit="1" customWidth="1"/>
    <col min="8724" max="8960" width="9.1796875" style="86"/>
    <col min="8961" max="8961" width="12.7265625" style="86" customWidth="1"/>
    <col min="8962" max="8962" width="57.453125" style="86" customWidth="1"/>
    <col min="8963" max="8976" width="14.26953125" style="86" customWidth="1"/>
    <col min="8977" max="8977" width="15.7265625" style="86" customWidth="1"/>
    <col min="8978" max="8978" width="12.81640625" style="86" customWidth="1"/>
    <col min="8979" max="8979" width="15" style="86" bestFit="1" customWidth="1"/>
    <col min="8980" max="9216" width="9.1796875" style="86"/>
    <col min="9217" max="9217" width="12.7265625" style="86" customWidth="1"/>
    <col min="9218" max="9218" width="57.453125" style="86" customWidth="1"/>
    <col min="9219" max="9232" width="14.26953125" style="86" customWidth="1"/>
    <col min="9233" max="9233" width="15.7265625" style="86" customWidth="1"/>
    <col min="9234" max="9234" width="12.81640625" style="86" customWidth="1"/>
    <col min="9235" max="9235" width="15" style="86" bestFit="1" customWidth="1"/>
    <col min="9236" max="9472" width="9.1796875" style="86"/>
    <col min="9473" max="9473" width="12.7265625" style="86" customWidth="1"/>
    <col min="9474" max="9474" width="57.453125" style="86" customWidth="1"/>
    <col min="9475" max="9488" width="14.26953125" style="86" customWidth="1"/>
    <col min="9489" max="9489" width="15.7265625" style="86" customWidth="1"/>
    <col min="9490" max="9490" width="12.81640625" style="86" customWidth="1"/>
    <col min="9491" max="9491" width="15" style="86" bestFit="1" customWidth="1"/>
    <col min="9492" max="9728" width="9.1796875" style="86"/>
    <col min="9729" max="9729" width="12.7265625" style="86" customWidth="1"/>
    <col min="9730" max="9730" width="57.453125" style="86" customWidth="1"/>
    <col min="9731" max="9744" width="14.26953125" style="86" customWidth="1"/>
    <col min="9745" max="9745" width="15.7265625" style="86" customWidth="1"/>
    <col min="9746" max="9746" width="12.81640625" style="86" customWidth="1"/>
    <col min="9747" max="9747" width="15" style="86" bestFit="1" customWidth="1"/>
    <col min="9748" max="9984" width="9.1796875" style="86"/>
    <col min="9985" max="9985" width="12.7265625" style="86" customWidth="1"/>
    <col min="9986" max="9986" width="57.453125" style="86" customWidth="1"/>
    <col min="9987" max="10000" width="14.26953125" style="86" customWidth="1"/>
    <col min="10001" max="10001" width="15.7265625" style="86" customWidth="1"/>
    <col min="10002" max="10002" width="12.81640625" style="86" customWidth="1"/>
    <col min="10003" max="10003" width="15" style="86" bestFit="1" customWidth="1"/>
    <col min="10004" max="10240" width="9.1796875" style="86"/>
    <col min="10241" max="10241" width="12.7265625" style="86" customWidth="1"/>
    <col min="10242" max="10242" width="57.453125" style="86" customWidth="1"/>
    <col min="10243" max="10256" width="14.26953125" style="86" customWidth="1"/>
    <col min="10257" max="10257" width="15.7265625" style="86" customWidth="1"/>
    <col min="10258" max="10258" width="12.81640625" style="86" customWidth="1"/>
    <col min="10259" max="10259" width="15" style="86" bestFit="1" customWidth="1"/>
    <col min="10260" max="10496" width="9.1796875" style="86"/>
    <col min="10497" max="10497" width="12.7265625" style="86" customWidth="1"/>
    <col min="10498" max="10498" width="57.453125" style="86" customWidth="1"/>
    <col min="10499" max="10512" width="14.26953125" style="86" customWidth="1"/>
    <col min="10513" max="10513" width="15.7265625" style="86" customWidth="1"/>
    <col min="10514" max="10514" width="12.81640625" style="86" customWidth="1"/>
    <col min="10515" max="10515" width="15" style="86" bestFit="1" customWidth="1"/>
    <col min="10516" max="10752" width="9.1796875" style="86"/>
    <col min="10753" max="10753" width="12.7265625" style="86" customWidth="1"/>
    <col min="10754" max="10754" width="57.453125" style="86" customWidth="1"/>
    <col min="10755" max="10768" width="14.26953125" style="86" customWidth="1"/>
    <col min="10769" max="10769" width="15.7265625" style="86" customWidth="1"/>
    <col min="10770" max="10770" width="12.81640625" style="86" customWidth="1"/>
    <col min="10771" max="10771" width="15" style="86" bestFit="1" customWidth="1"/>
    <col min="10772" max="11008" width="9.1796875" style="86"/>
    <col min="11009" max="11009" width="12.7265625" style="86" customWidth="1"/>
    <col min="11010" max="11010" width="57.453125" style="86" customWidth="1"/>
    <col min="11011" max="11024" width="14.26953125" style="86" customWidth="1"/>
    <col min="11025" max="11025" width="15.7265625" style="86" customWidth="1"/>
    <col min="11026" max="11026" width="12.81640625" style="86" customWidth="1"/>
    <col min="11027" max="11027" width="15" style="86" bestFit="1" customWidth="1"/>
    <col min="11028" max="11264" width="9.1796875" style="86"/>
    <col min="11265" max="11265" width="12.7265625" style="86" customWidth="1"/>
    <col min="11266" max="11266" width="57.453125" style="86" customWidth="1"/>
    <col min="11267" max="11280" width="14.26953125" style="86" customWidth="1"/>
    <col min="11281" max="11281" width="15.7265625" style="86" customWidth="1"/>
    <col min="11282" max="11282" width="12.81640625" style="86" customWidth="1"/>
    <col min="11283" max="11283" width="15" style="86" bestFit="1" customWidth="1"/>
    <col min="11284" max="11520" width="9.1796875" style="86"/>
    <col min="11521" max="11521" width="12.7265625" style="86" customWidth="1"/>
    <col min="11522" max="11522" width="57.453125" style="86" customWidth="1"/>
    <col min="11523" max="11536" width="14.26953125" style="86" customWidth="1"/>
    <col min="11537" max="11537" width="15.7265625" style="86" customWidth="1"/>
    <col min="11538" max="11538" width="12.81640625" style="86" customWidth="1"/>
    <col min="11539" max="11539" width="15" style="86" bestFit="1" customWidth="1"/>
    <col min="11540" max="11776" width="9.1796875" style="86"/>
    <col min="11777" max="11777" width="12.7265625" style="86" customWidth="1"/>
    <col min="11778" max="11778" width="57.453125" style="86" customWidth="1"/>
    <col min="11779" max="11792" width="14.26953125" style="86" customWidth="1"/>
    <col min="11793" max="11793" width="15.7265625" style="86" customWidth="1"/>
    <col min="11794" max="11794" width="12.81640625" style="86" customWidth="1"/>
    <col min="11795" max="11795" width="15" style="86" bestFit="1" customWidth="1"/>
    <col min="11796" max="12032" width="9.1796875" style="86"/>
    <col min="12033" max="12033" width="12.7265625" style="86" customWidth="1"/>
    <col min="12034" max="12034" width="57.453125" style="86" customWidth="1"/>
    <col min="12035" max="12048" width="14.26953125" style="86" customWidth="1"/>
    <col min="12049" max="12049" width="15.7265625" style="86" customWidth="1"/>
    <col min="12050" max="12050" width="12.81640625" style="86" customWidth="1"/>
    <col min="12051" max="12051" width="15" style="86" bestFit="1" customWidth="1"/>
    <col min="12052" max="12288" width="9.1796875" style="86"/>
    <col min="12289" max="12289" width="12.7265625" style="86" customWidth="1"/>
    <col min="12290" max="12290" width="57.453125" style="86" customWidth="1"/>
    <col min="12291" max="12304" width="14.26953125" style="86" customWidth="1"/>
    <col min="12305" max="12305" width="15.7265625" style="86" customWidth="1"/>
    <col min="12306" max="12306" width="12.81640625" style="86" customWidth="1"/>
    <col min="12307" max="12307" width="15" style="86" bestFit="1" customWidth="1"/>
    <col min="12308" max="12544" width="9.1796875" style="86"/>
    <col min="12545" max="12545" width="12.7265625" style="86" customWidth="1"/>
    <col min="12546" max="12546" width="57.453125" style="86" customWidth="1"/>
    <col min="12547" max="12560" width="14.26953125" style="86" customWidth="1"/>
    <col min="12561" max="12561" width="15.7265625" style="86" customWidth="1"/>
    <col min="12562" max="12562" width="12.81640625" style="86" customWidth="1"/>
    <col min="12563" max="12563" width="15" style="86" bestFit="1" customWidth="1"/>
    <col min="12564" max="12800" width="9.1796875" style="86"/>
    <col min="12801" max="12801" width="12.7265625" style="86" customWidth="1"/>
    <col min="12802" max="12802" width="57.453125" style="86" customWidth="1"/>
    <col min="12803" max="12816" width="14.26953125" style="86" customWidth="1"/>
    <col min="12817" max="12817" width="15.7265625" style="86" customWidth="1"/>
    <col min="12818" max="12818" width="12.81640625" style="86" customWidth="1"/>
    <col min="12819" max="12819" width="15" style="86" bestFit="1" customWidth="1"/>
    <col min="12820" max="13056" width="9.1796875" style="86"/>
    <col min="13057" max="13057" width="12.7265625" style="86" customWidth="1"/>
    <col min="13058" max="13058" width="57.453125" style="86" customWidth="1"/>
    <col min="13059" max="13072" width="14.26953125" style="86" customWidth="1"/>
    <col min="13073" max="13073" width="15.7265625" style="86" customWidth="1"/>
    <col min="13074" max="13074" width="12.81640625" style="86" customWidth="1"/>
    <col min="13075" max="13075" width="15" style="86" bestFit="1" customWidth="1"/>
    <col min="13076" max="13312" width="9.1796875" style="86"/>
    <col min="13313" max="13313" width="12.7265625" style="86" customWidth="1"/>
    <col min="13314" max="13314" width="57.453125" style="86" customWidth="1"/>
    <col min="13315" max="13328" width="14.26953125" style="86" customWidth="1"/>
    <col min="13329" max="13329" width="15.7265625" style="86" customWidth="1"/>
    <col min="13330" max="13330" width="12.81640625" style="86" customWidth="1"/>
    <col min="13331" max="13331" width="15" style="86" bestFit="1" customWidth="1"/>
    <col min="13332" max="13568" width="9.1796875" style="86"/>
    <col min="13569" max="13569" width="12.7265625" style="86" customWidth="1"/>
    <col min="13570" max="13570" width="57.453125" style="86" customWidth="1"/>
    <col min="13571" max="13584" width="14.26953125" style="86" customWidth="1"/>
    <col min="13585" max="13585" width="15.7265625" style="86" customWidth="1"/>
    <col min="13586" max="13586" width="12.81640625" style="86" customWidth="1"/>
    <col min="13587" max="13587" width="15" style="86" bestFit="1" customWidth="1"/>
    <col min="13588" max="13824" width="9.1796875" style="86"/>
    <col min="13825" max="13825" width="12.7265625" style="86" customWidth="1"/>
    <col min="13826" max="13826" width="57.453125" style="86" customWidth="1"/>
    <col min="13827" max="13840" width="14.26953125" style="86" customWidth="1"/>
    <col min="13841" max="13841" width="15.7265625" style="86" customWidth="1"/>
    <col min="13842" max="13842" width="12.81640625" style="86" customWidth="1"/>
    <col min="13843" max="13843" width="15" style="86" bestFit="1" customWidth="1"/>
    <col min="13844" max="14080" width="9.1796875" style="86"/>
    <col min="14081" max="14081" width="12.7265625" style="86" customWidth="1"/>
    <col min="14082" max="14082" width="57.453125" style="86" customWidth="1"/>
    <col min="14083" max="14096" width="14.26953125" style="86" customWidth="1"/>
    <col min="14097" max="14097" width="15.7265625" style="86" customWidth="1"/>
    <col min="14098" max="14098" width="12.81640625" style="86" customWidth="1"/>
    <col min="14099" max="14099" width="15" style="86" bestFit="1" customWidth="1"/>
    <col min="14100" max="14336" width="9.1796875" style="86"/>
    <col min="14337" max="14337" width="12.7265625" style="86" customWidth="1"/>
    <col min="14338" max="14338" width="57.453125" style="86" customWidth="1"/>
    <col min="14339" max="14352" width="14.26953125" style="86" customWidth="1"/>
    <col min="14353" max="14353" width="15.7265625" style="86" customWidth="1"/>
    <col min="14354" max="14354" width="12.81640625" style="86" customWidth="1"/>
    <col min="14355" max="14355" width="15" style="86" bestFit="1" customWidth="1"/>
    <col min="14356" max="14592" width="9.1796875" style="86"/>
    <col min="14593" max="14593" width="12.7265625" style="86" customWidth="1"/>
    <col min="14594" max="14594" width="57.453125" style="86" customWidth="1"/>
    <col min="14595" max="14608" width="14.26953125" style="86" customWidth="1"/>
    <col min="14609" max="14609" width="15.7265625" style="86" customWidth="1"/>
    <col min="14610" max="14610" width="12.81640625" style="86" customWidth="1"/>
    <col min="14611" max="14611" width="15" style="86" bestFit="1" customWidth="1"/>
    <col min="14612" max="14848" width="9.1796875" style="86"/>
    <col min="14849" max="14849" width="12.7265625" style="86" customWidth="1"/>
    <col min="14850" max="14850" width="57.453125" style="86" customWidth="1"/>
    <col min="14851" max="14864" width="14.26953125" style="86" customWidth="1"/>
    <col min="14865" max="14865" width="15.7265625" style="86" customWidth="1"/>
    <col min="14866" max="14866" width="12.81640625" style="86" customWidth="1"/>
    <col min="14867" max="14867" width="15" style="86" bestFit="1" customWidth="1"/>
    <col min="14868" max="15104" width="9.1796875" style="86"/>
    <col min="15105" max="15105" width="12.7265625" style="86" customWidth="1"/>
    <col min="15106" max="15106" width="57.453125" style="86" customWidth="1"/>
    <col min="15107" max="15120" width="14.26953125" style="86" customWidth="1"/>
    <col min="15121" max="15121" width="15.7265625" style="86" customWidth="1"/>
    <col min="15122" max="15122" width="12.81640625" style="86" customWidth="1"/>
    <col min="15123" max="15123" width="15" style="86" bestFit="1" customWidth="1"/>
    <col min="15124" max="15360" width="9.1796875" style="86"/>
    <col min="15361" max="15361" width="12.7265625" style="86" customWidth="1"/>
    <col min="15362" max="15362" width="57.453125" style="86" customWidth="1"/>
    <col min="15363" max="15376" width="14.26953125" style="86" customWidth="1"/>
    <col min="15377" max="15377" width="15.7265625" style="86" customWidth="1"/>
    <col min="15378" max="15378" width="12.81640625" style="86" customWidth="1"/>
    <col min="15379" max="15379" width="15" style="86" bestFit="1" customWidth="1"/>
    <col min="15380" max="15616" width="9.1796875" style="86"/>
    <col min="15617" max="15617" width="12.7265625" style="86" customWidth="1"/>
    <col min="15618" max="15618" width="57.453125" style="86" customWidth="1"/>
    <col min="15619" max="15632" width="14.26953125" style="86" customWidth="1"/>
    <col min="15633" max="15633" width="15.7265625" style="86" customWidth="1"/>
    <col min="15634" max="15634" width="12.81640625" style="86" customWidth="1"/>
    <col min="15635" max="15635" width="15" style="86" bestFit="1" customWidth="1"/>
    <col min="15636" max="15872" width="9.1796875" style="86"/>
    <col min="15873" max="15873" width="12.7265625" style="86" customWidth="1"/>
    <col min="15874" max="15874" width="57.453125" style="86" customWidth="1"/>
    <col min="15875" max="15888" width="14.26953125" style="86" customWidth="1"/>
    <col min="15889" max="15889" width="15.7265625" style="86" customWidth="1"/>
    <col min="15890" max="15890" width="12.81640625" style="86" customWidth="1"/>
    <col min="15891" max="15891" width="15" style="86" bestFit="1" customWidth="1"/>
    <col min="15892" max="16128" width="9.1796875" style="86"/>
    <col min="16129" max="16129" width="12.7265625" style="86" customWidth="1"/>
    <col min="16130" max="16130" width="57.453125" style="86" customWidth="1"/>
    <col min="16131" max="16144" width="14.26953125" style="86" customWidth="1"/>
    <col min="16145" max="16145" width="15.7265625" style="86" customWidth="1"/>
    <col min="16146" max="16146" width="12.81640625" style="86" customWidth="1"/>
    <col min="16147" max="16147" width="15" style="86" bestFit="1" customWidth="1"/>
    <col min="16148" max="16384" width="9.1796875" style="86"/>
  </cols>
  <sheetData>
    <row r="1" spans="1:19">
      <c r="A1" s="87" t="s">
        <v>179</v>
      </c>
      <c r="B1" s="87"/>
    </row>
    <row r="2" spans="1:19">
      <c r="B2" s="87"/>
    </row>
    <row r="3" spans="1:19">
      <c r="B3" s="87"/>
      <c r="Q3" s="145"/>
    </row>
    <row r="4" spans="1:19" ht="12.5">
      <c r="R4" s="58" t="s">
        <v>121</v>
      </c>
      <c r="S4" s="146">
        <v>7.9394843523066416E-2</v>
      </c>
    </row>
    <row r="5" spans="1:19">
      <c r="B5" s="181" t="s">
        <v>176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86"/>
    </row>
    <row r="6" spans="1:19">
      <c r="B6" s="147" t="s">
        <v>94</v>
      </c>
      <c r="C6" s="148" t="s">
        <v>60</v>
      </c>
      <c r="D6" s="148" t="s">
        <v>93</v>
      </c>
      <c r="E6" s="148" t="s">
        <v>92</v>
      </c>
      <c r="F6" s="148" t="s">
        <v>91</v>
      </c>
      <c r="G6" s="148" t="s">
        <v>90</v>
      </c>
      <c r="H6" s="148" t="s">
        <v>89</v>
      </c>
      <c r="I6" s="148" t="s">
        <v>88</v>
      </c>
      <c r="J6" s="148" t="s">
        <v>87</v>
      </c>
      <c r="K6" s="148" t="s">
        <v>86</v>
      </c>
      <c r="L6" s="148" t="s">
        <v>85</v>
      </c>
      <c r="M6" s="148" t="s">
        <v>84</v>
      </c>
      <c r="N6" s="148" t="s">
        <v>83</v>
      </c>
      <c r="O6" s="148" t="s">
        <v>82</v>
      </c>
      <c r="P6" s="148" t="s">
        <v>81</v>
      </c>
      <c r="Q6" s="149" t="s">
        <v>80</v>
      </c>
      <c r="R6" s="148" t="s">
        <v>147</v>
      </c>
      <c r="S6" s="148" t="s">
        <v>148</v>
      </c>
    </row>
    <row r="7" spans="1:19">
      <c r="B7" s="182" t="s">
        <v>149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3"/>
      <c r="R7" s="150">
        <v>0</v>
      </c>
      <c r="S7" s="151"/>
    </row>
    <row r="8" spans="1:19">
      <c r="B8" s="152" t="s">
        <v>177</v>
      </c>
      <c r="C8" s="73">
        <v>-550000</v>
      </c>
      <c r="D8" s="73">
        <v>-1400000</v>
      </c>
      <c r="E8" s="73">
        <v>-4000000</v>
      </c>
      <c r="F8" s="73">
        <v>-4000000</v>
      </c>
      <c r="G8" s="73">
        <v>-3500000</v>
      </c>
      <c r="H8" s="73">
        <v>-1000000</v>
      </c>
      <c r="I8" s="73">
        <v>-1000000</v>
      </c>
      <c r="J8" s="73">
        <v>-1000000</v>
      </c>
      <c r="K8" s="73">
        <v>-1000000</v>
      </c>
      <c r="L8" s="73">
        <v>-1000000</v>
      </c>
      <c r="M8" s="73">
        <v>-1000000</v>
      </c>
      <c r="N8" s="73">
        <v>-1000000</v>
      </c>
      <c r="O8" s="73">
        <v>-1000000</v>
      </c>
      <c r="P8" s="73">
        <v>-1000000</v>
      </c>
      <c r="Q8" s="73">
        <v>-1000000</v>
      </c>
      <c r="R8" s="150">
        <v>-23450000</v>
      </c>
      <c r="S8" s="153">
        <f>NPV($S$4,C8:Q8)</f>
        <v>-14819393.689212704</v>
      </c>
    </row>
    <row r="9" spans="1:19">
      <c r="B9" s="154" t="s">
        <v>147</v>
      </c>
      <c r="C9" s="150">
        <f>C8</f>
        <v>-550000</v>
      </c>
      <c r="D9" s="150">
        <f t="shared" ref="D9:Q9" si="0">D8</f>
        <v>-1400000</v>
      </c>
      <c r="E9" s="150">
        <f t="shared" si="0"/>
        <v>-4000000</v>
      </c>
      <c r="F9" s="150">
        <f t="shared" si="0"/>
        <v>-4000000</v>
      </c>
      <c r="G9" s="150">
        <f t="shared" si="0"/>
        <v>-3500000</v>
      </c>
      <c r="H9" s="150">
        <f t="shared" si="0"/>
        <v>-1000000</v>
      </c>
      <c r="I9" s="150">
        <f t="shared" si="0"/>
        <v>-1000000</v>
      </c>
      <c r="J9" s="150">
        <f t="shared" si="0"/>
        <v>-1000000</v>
      </c>
      <c r="K9" s="150">
        <f t="shared" si="0"/>
        <v>-1000000</v>
      </c>
      <c r="L9" s="150">
        <f t="shared" si="0"/>
        <v>-1000000</v>
      </c>
      <c r="M9" s="150">
        <f t="shared" si="0"/>
        <v>-1000000</v>
      </c>
      <c r="N9" s="150">
        <f t="shared" si="0"/>
        <v>-1000000</v>
      </c>
      <c r="O9" s="150">
        <f t="shared" si="0"/>
        <v>-1000000</v>
      </c>
      <c r="P9" s="150">
        <f t="shared" si="0"/>
        <v>-1000000</v>
      </c>
      <c r="Q9" s="150">
        <f t="shared" si="0"/>
        <v>-1000000</v>
      </c>
      <c r="R9" s="150">
        <v>-23450000</v>
      </c>
      <c r="S9" s="155">
        <f>SUM(S8)</f>
        <v>-14819393.689212704</v>
      </c>
    </row>
    <row r="10" spans="1:19">
      <c r="B10" s="182" t="s">
        <v>158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3"/>
      <c r="R10" s="86"/>
    </row>
    <row r="11" spans="1:19">
      <c r="B11" s="152" t="s">
        <v>178</v>
      </c>
      <c r="C11" s="73">
        <v>-1500000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150">
        <v>-1500000</v>
      </c>
      <c r="S11" s="153">
        <f>NPV($S$4,C11:Q11)</f>
        <v>-1389667.5614125677</v>
      </c>
    </row>
    <row r="12" spans="1:19">
      <c r="B12" s="154" t="s">
        <v>147</v>
      </c>
      <c r="C12" s="150">
        <v>-1500000</v>
      </c>
      <c r="D12" s="150">
        <v>0</v>
      </c>
      <c r="E12" s="150">
        <v>0</v>
      </c>
      <c r="F12" s="150">
        <v>0</v>
      </c>
      <c r="G12" s="150">
        <v>0</v>
      </c>
      <c r="H12" s="150">
        <v>0</v>
      </c>
      <c r="I12" s="150">
        <v>0</v>
      </c>
      <c r="J12" s="150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6">
        <v>0</v>
      </c>
      <c r="R12" s="150">
        <v>-1500000</v>
      </c>
      <c r="S12" s="155">
        <f>SUM(S11)</f>
        <v>-1389667.5614125677</v>
      </c>
    </row>
    <row r="13" spans="1:19" ht="12.5">
      <c r="B13" s="157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</row>
    <row r="14" spans="1:19">
      <c r="R14" s="57" t="s">
        <v>147</v>
      </c>
      <c r="S14" s="159">
        <f>SUM(S12,S9)</f>
        <v>-16209061.250625271</v>
      </c>
    </row>
  </sheetData>
  <mergeCells count="3">
    <mergeCell ref="B5:Q5"/>
    <mergeCell ref="B7:Q7"/>
    <mergeCell ref="B10:Q10"/>
  </mergeCells>
  <pageMargins left="0.7" right="0.7" top="0.75" bottom="0.75" header="0.3" footer="0.3"/>
  <pageSetup paperSize="5" scale="53" fitToHeight="2" orientation="landscape" r:id="rId1"/>
  <rowBreaks count="1" manualBreakCount="1">
    <brk id="4" min="1" max="18" man="1"/>
  </rowBreaks>
  <ignoredErrors>
    <ignoredError sqref="S8 S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opLeftCell="I1" zoomScaleNormal="100" workbookViewId="0">
      <selection activeCell="S36" activeCellId="1" sqref="S27 S36"/>
    </sheetView>
  </sheetViews>
  <sheetFormatPr defaultRowHeight="13"/>
  <cols>
    <col min="1" max="1" width="12.7265625" style="61" customWidth="1"/>
    <col min="2" max="2" width="48" style="61" customWidth="1"/>
    <col min="3" max="3" width="11.7265625" style="61" customWidth="1"/>
    <col min="4" max="6" width="11.26953125" style="61" customWidth="1"/>
    <col min="7" max="14" width="11" style="61" customWidth="1"/>
    <col min="15" max="15" width="11.81640625" style="61" customWidth="1"/>
    <col min="16" max="17" width="11" style="61" customWidth="1"/>
    <col min="18" max="18" width="12.81640625" style="60" customWidth="1"/>
    <col min="19" max="19" width="15" style="61" bestFit="1" customWidth="1"/>
    <col min="20" max="20" width="29.81640625" style="61" customWidth="1"/>
    <col min="21" max="21" width="20.1796875" style="61" customWidth="1"/>
    <col min="22" max="22" width="14.453125" style="61" bestFit="1" customWidth="1"/>
    <col min="23" max="256" width="9.1796875" style="61"/>
    <col min="257" max="257" width="12.7265625" style="61" customWidth="1"/>
    <col min="258" max="258" width="48" style="61" customWidth="1"/>
    <col min="259" max="259" width="11.7265625" style="61" customWidth="1"/>
    <col min="260" max="262" width="11.26953125" style="61" customWidth="1"/>
    <col min="263" max="270" width="11" style="61" customWidth="1"/>
    <col min="271" max="271" width="11.81640625" style="61" customWidth="1"/>
    <col min="272" max="273" width="11" style="61" customWidth="1"/>
    <col min="274" max="274" width="12.81640625" style="61" customWidth="1"/>
    <col min="275" max="275" width="15" style="61" bestFit="1" customWidth="1"/>
    <col min="276" max="276" width="29.81640625" style="61" customWidth="1"/>
    <col min="277" max="277" width="20.1796875" style="61" customWidth="1"/>
    <col min="278" max="278" width="14.453125" style="61" bestFit="1" customWidth="1"/>
    <col min="279" max="512" width="9.1796875" style="61"/>
    <col min="513" max="513" width="12.7265625" style="61" customWidth="1"/>
    <col min="514" max="514" width="48" style="61" customWidth="1"/>
    <col min="515" max="515" width="11.7265625" style="61" customWidth="1"/>
    <col min="516" max="518" width="11.26953125" style="61" customWidth="1"/>
    <col min="519" max="526" width="11" style="61" customWidth="1"/>
    <col min="527" max="527" width="11.81640625" style="61" customWidth="1"/>
    <col min="528" max="529" width="11" style="61" customWidth="1"/>
    <col min="530" max="530" width="12.81640625" style="61" customWidth="1"/>
    <col min="531" max="531" width="15" style="61" bestFit="1" customWidth="1"/>
    <col min="532" max="532" width="29.81640625" style="61" customWidth="1"/>
    <col min="533" max="533" width="20.1796875" style="61" customWidth="1"/>
    <col min="534" max="534" width="14.453125" style="61" bestFit="1" customWidth="1"/>
    <col min="535" max="768" width="9.1796875" style="61"/>
    <col min="769" max="769" width="12.7265625" style="61" customWidth="1"/>
    <col min="770" max="770" width="48" style="61" customWidth="1"/>
    <col min="771" max="771" width="11.7265625" style="61" customWidth="1"/>
    <col min="772" max="774" width="11.26953125" style="61" customWidth="1"/>
    <col min="775" max="782" width="11" style="61" customWidth="1"/>
    <col min="783" max="783" width="11.81640625" style="61" customWidth="1"/>
    <col min="784" max="785" width="11" style="61" customWidth="1"/>
    <col min="786" max="786" width="12.81640625" style="61" customWidth="1"/>
    <col min="787" max="787" width="15" style="61" bestFit="1" customWidth="1"/>
    <col min="788" max="788" width="29.81640625" style="61" customWidth="1"/>
    <col min="789" max="789" width="20.1796875" style="61" customWidth="1"/>
    <col min="790" max="790" width="14.453125" style="61" bestFit="1" customWidth="1"/>
    <col min="791" max="1024" width="9.1796875" style="61"/>
    <col min="1025" max="1025" width="12.7265625" style="61" customWidth="1"/>
    <col min="1026" max="1026" width="48" style="61" customWidth="1"/>
    <col min="1027" max="1027" width="11.7265625" style="61" customWidth="1"/>
    <col min="1028" max="1030" width="11.26953125" style="61" customWidth="1"/>
    <col min="1031" max="1038" width="11" style="61" customWidth="1"/>
    <col min="1039" max="1039" width="11.81640625" style="61" customWidth="1"/>
    <col min="1040" max="1041" width="11" style="61" customWidth="1"/>
    <col min="1042" max="1042" width="12.81640625" style="61" customWidth="1"/>
    <col min="1043" max="1043" width="15" style="61" bestFit="1" customWidth="1"/>
    <col min="1044" max="1044" width="29.81640625" style="61" customWidth="1"/>
    <col min="1045" max="1045" width="20.1796875" style="61" customWidth="1"/>
    <col min="1046" max="1046" width="14.453125" style="61" bestFit="1" customWidth="1"/>
    <col min="1047" max="1280" width="9.1796875" style="61"/>
    <col min="1281" max="1281" width="12.7265625" style="61" customWidth="1"/>
    <col min="1282" max="1282" width="48" style="61" customWidth="1"/>
    <col min="1283" max="1283" width="11.7265625" style="61" customWidth="1"/>
    <col min="1284" max="1286" width="11.26953125" style="61" customWidth="1"/>
    <col min="1287" max="1294" width="11" style="61" customWidth="1"/>
    <col min="1295" max="1295" width="11.81640625" style="61" customWidth="1"/>
    <col min="1296" max="1297" width="11" style="61" customWidth="1"/>
    <col min="1298" max="1298" width="12.81640625" style="61" customWidth="1"/>
    <col min="1299" max="1299" width="15" style="61" bestFit="1" customWidth="1"/>
    <col min="1300" max="1300" width="29.81640625" style="61" customWidth="1"/>
    <col min="1301" max="1301" width="20.1796875" style="61" customWidth="1"/>
    <col min="1302" max="1302" width="14.453125" style="61" bestFit="1" customWidth="1"/>
    <col min="1303" max="1536" width="9.1796875" style="61"/>
    <col min="1537" max="1537" width="12.7265625" style="61" customWidth="1"/>
    <col min="1538" max="1538" width="48" style="61" customWidth="1"/>
    <col min="1539" max="1539" width="11.7265625" style="61" customWidth="1"/>
    <col min="1540" max="1542" width="11.26953125" style="61" customWidth="1"/>
    <col min="1543" max="1550" width="11" style="61" customWidth="1"/>
    <col min="1551" max="1551" width="11.81640625" style="61" customWidth="1"/>
    <col min="1552" max="1553" width="11" style="61" customWidth="1"/>
    <col min="1554" max="1554" width="12.81640625" style="61" customWidth="1"/>
    <col min="1555" max="1555" width="15" style="61" bestFit="1" customWidth="1"/>
    <col min="1556" max="1556" width="29.81640625" style="61" customWidth="1"/>
    <col min="1557" max="1557" width="20.1796875" style="61" customWidth="1"/>
    <col min="1558" max="1558" width="14.453125" style="61" bestFit="1" customWidth="1"/>
    <col min="1559" max="1792" width="9.1796875" style="61"/>
    <col min="1793" max="1793" width="12.7265625" style="61" customWidth="1"/>
    <col min="1794" max="1794" width="48" style="61" customWidth="1"/>
    <col min="1795" max="1795" width="11.7265625" style="61" customWidth="1"/>
    <col min="1796" max="1798" width="11.26953125" style="61" customWidth="1"/>
    <col min="1799" max="1806" width="11" style="61" customWidth="1"/>
    <col min="1807" max="1807" width="11.81640625" style="61" customWidth="1"/>
    <col min="1808" max="1809" width="11" style="61" customWidth="1"/>
    <col min="1810" max="1810" width="12.81640625" style="61" customWidth="1"/>
    <col min="1811" max="1811" width="15" style="61" bestFit="1" customWidth="1"/>
    <col min="1812" max="1812" width="29.81640625" style="61" customWidth="1"/>
    <col min="1813" max="1813" width="20.1796875" style="61" customWidth="1"/>
    <col min="1814" max="1814" width="14.453125" style="61" bestFit="1" customWidth="1"/>
    <col min="1815" max="2048" width="9.1796875" style="61"/>
    <col min="2049" max="2049" width="12.7265625" style="61" customWidth="1"/>
    <col min="2050" max="2050" width="48" style="61" customWidth="1"/>
    <col min="2051" max="2051" width="11.7265625" style="61" customWidth="1"/>
    <col min="2052" max="2054" width="11.26953125" style="61" customWidth="1"/>
    <col min="2055" max="2062" width="11" style="61" customWidth="1"/>
    <col min="2063" max="2063" width="11.81640625" style="61" customWidth="1"/>
    <col min="2064" max="2065" width="11" style="61" customWidth="1"/>
    <col min="2066" max="2066" width="12.81640625" style="61" customWidth="1"/>
    <col min="2067" max="2067" width="15" style="61" bestFit="1" customWidth="1"/>
    <col min="2068" max="2068" width="29.81640625" style="61" customWidth="1"/>
    <col min="2069" max="2069" width="20.1796875" style="61" customWidth="1"/>
    <col min="2070" max="2070" width="14.453125" style="61" bestFit="1" customWidth="1"/>
    <col min="2071" max="2304" width="9.1796875" style="61"/>
    <col min="2305" max="2305" width="12.7265625" style="61" customWidth="1"/>
    <col min="2306" max="2306" width="48" style="61" customWidth="1"/>
    <col min="2307" max="2307" width="11.7265625" style="61" customWidth="1"/>
    <col min="2308" max="2310" width="11.26953125" style="61" customWidth="1"/>
    <col min="2311" max="2318" width="11" style="61" customWidth="1"/>
    <col min="2319" max="2319" width="11.81640625" style="61" customWidth="1"/>
    <col min="2320" max="2321" width="11" style="61" customWidth="1"/>
    <col min="2322" max="2322" width="12.81640625" style="61" customWidth="1"/>
    <col min="2323" max="2323" width="15" style="61" bestFit="1" customWidth="1"/>
    <col min="2324" max="2324" width="29.81640625" style="61" customWidth="1"/>
    <col min="2325" max="2325" width="20.1796875" style="61" customWidth="1"/>
    <col min="2326" max="2326" width="14.453125" style="61" bestFit="1" customWidth="1"/>
    <col min="2327" max="2560" width="9.1796875" style="61"/>
    <col min="2561" max="2561" width="12.7265625" style="61" customWidth="1"/>
    <col min="2562" max="2562" width="48" style="61" customWidth="1"/>
    <col min="2563" max="2563" width="11.7265625" style="61" customWidth="1"/>
    <col min="2564" max="2566" width="11.26953125" style="61" customWidth="1"/>
    <col min="2567" max="2574" width="11" style="61" customWidth="1"/>
    <col min="2575" max="2575" width="11.81640625" style="61" customWidth="1"/>
    <col min="2576" max="2577" width="11" style="61" customWidth="1"/>
    <col min="2578" max="2578" width="12.81640625" style="61" customWidth="1"/>
    <col min="2579" max="2579" width="15" style="61" bestFit="1" customWidth="1"/>
    <col min="2580" max="2580" width="29.81640625" style="61" customWidth="1"/>
    <col min="2581" max="2581" width="20.1796875" style="61" customWidth="1"/>
    <col min="2582" max="2582" width="14.453125" style="61" bestFit="1" customWidth="1"/>
    <col min="2583" max="2816" width="9.1796875" style="61"/>
    <col min="2817" max="2817" width="12.7265625" style="61" customWidth="1"/>
    <col min="2818" max="2818" width="48" style="61" customWidth="1"/>
    <col min="2819" max="2819" width="11.7265625" style="61" customWidth="1"/>
    <col min="2820" max="2822" width="11.26953125" style="61" customWidth="1"/>
    <col min="2823" max="2830" width="11" style="61" customWidth="1"/>
    <col min="2831" max="2831" width="11.81640625" style="61" customWidth="1"/>
    <col min="2832" max="2833" width="11" style="61" customWidth="1"/>
    <col min="2834" max="2834" width="12.81640625" style="61" customWidth="1"/>
    <col min="2835" max="2835" width="15" style="61" bestFit="1" customWidth="1"/>
    <col min="2836" max="2836" width="29.81640625" style="61" customWidth="1"/>
    <col min="2837" max="2837" width="20.1796875" style="61" customWidth="1"/>
    <col min="2838" max="2838" width="14.453125" style="61" bestFit="1" customWidth="1"/>
    <col min="2839" max="3072" width="9.1796875" style="61"/>
    <col min="3073" max="3073" width="12.7265625" style="61" customWidth="1"/>
    <col min="3074" max="3074" width="48" style="61" customWidth="1"/>
    <col min="3075" max="3075" width="11.7265625" style="61" customWidth="1"/>
    <col min="3076" max="3078" width="11.26953125" style="61" customWidth="1"/>
    <col min="3079" max="3086" width="11" style="61" customWidth="1"/>
    <col min="3087" max="3087" width="11.81640625" style="61" customWidth="1"/>
    <col min="3088" max="3089" width="11" style="61" customWidth="1"/>
    <col min="3090" max="3090" width="12.81640625" style="61" customWidth="1"/>
    <col min="3091" max="3091" width="15" style="61" bestFit="1" customWidth="1"/>
    <col min="3092" max="3092" width="29.81640625" style="61" customWidth="1"/>
    <col min="3093" max="3093" width="20.1796875" style="61" customWidth="1"/>
    <col min="3094" max="3094" width="14.453125" style="61" bestFit="1" customWidth="1"/>
    <col min="3095" max="3328" width="9.1796875" style="61"/>
    <col min="3329" max="3329" width="12.7265625" style="61" customWidth="1"/>
    <col min="3330" max="3330" width="48" style="61" customWidth="1"/>
    <col min="3331" max="3331" width="11.7265625" style="61" customWidth="1"/>
    <col min="3332" max="3334" width="11.26953125" style="61" customWidth="1"/>
    <col min="3335" max="3342" width="11" style="61" customWidth="1"/>
    <col min="3343" max="3343" width="11.81640625" style="61" customWidth="1"/>
    <col min="3344" max="3345" width="11" style="61" customWidth="1"/>
    <col min="3346" max="3346" width="12.81640625" style="61" customWidth="1"/>
    <col min="3347" max="3347" width="15" style="61" bestFit="1" customWidth="1"/>
    <col min="3348" max="3348" width="29.81640625" style="61" customWidth="1"/>
    <col min="3349" max="3349" width="20.1796875" style="61" customWidth="1"/>
    <col min="3350" max="3350" width="14.453125" style="61" bestFit="1" customWidth="1"/>
    <col min="3351" max="3584" width="9.1796875" style="61"/>
    <col min="3585" max="3585" width="12.7265625" style="61" customWidth="1"/>
    <col min="3586" max="3586" width="48" style="61" customWidth="1"/>
    <col min="3587" max="3587" width="11.7265625" style="61" customWidth="1"/>
    <col min="3588" max="3590" width="11.26953125" style="61" customWidth="1"/>
    <col min="3591" max="3598" width="11" style="61" customWidth="1"/>
    <col min="3599" max="3599" width="11.81640625" style="61" customWidth="1"/>
    <col min="3600" max="3601" width="11" style="61" customWidth="1"/>
    <col min="3602" max="3602" width="12.81640625" style="61" customWidth="1"/>
    <col min="3603" max="3603" width="15" style="61" bestFit="1" customWidth="1"/>
    <col min="3604" max="3604" width="29.81640625" style="61" customWidth="1"/>
    <col min="3605" max="3605" width="20.1796875" style="61" customWidth="1"/>
    <col min="3606" max="3606" width="14.453125" style="61" bestFit="1" customWidth="1"/>
    <col min="3607" max="3840" width="9.1796875" style="61"/>
    <col min="3841" max="3841" width="12.7265625" style="61" customWidth="1"/>
    <col min="3842" max="3842" width="48" style="61" customWidth="1"/>
    <col min="3843" max="3843" width="11.7265625" style="61" customWidth="1"/>
    <col min="3844" max="3846" width="11.26953125" style="61" customWidth="1"/>
    <col min="3847" max="3854" width="11" style="61" customWidth="1"/>
    <col min="3855" max="3855" width="11.81640625" style="61" customWidth="1"/>
    <col min="3856" max="3857" width="11" style="61" customWidth="1"/>
    <col min="3858" max="3858" width="12.81640625" style="61" customWidth="1"/>
    <col min="3859" max="3859" width="15" style="61" bestFit="1" customWidth="1"/>
    <col min="3860" max="3860" width="29.81640625" style="61" customWidth="1"/>
    <col min="3861" max="3861" width="20.1796875" style="61" customWidth="1"/>
    <col min="3862" max="3862" width="14.453125" style="61" bestFit="1" customWidth="1"/>
    <col min="3863" max="4096" width="9.1796875" style="61"/>
    <col min="4097" max="4097" width="12.7265625" style="61" customWidth="1"/>
    <col min="4098" max="4098" width="48" style="61" customWidth="1"/>
    <col min="4099" max="4099" width="11.7265625" style="61" customWidth="1"/>
    <col min="4100" max="4102" width="11.26953125" style="61" customWidth="1"/>
    <col min="4103" max="4110" width="11" style="61" customWidth="1"/>
    <col min="4111" max="4111" width="11.81640625" style="61" customWidth="1"/>
    <col min="4112" max="4113" width="11" style="61" customWidth="1"/>
    <col min="4114" max="4114" width="12.81640625" style="61" customWidth="1"/>
    <col min="4115" max="4115" width="15" style="61" bestFit="1" customWidth="1"/>
    <col min="4116" max="4116" width="29.81640625" style="61" customWidth="1"/>
    <col min="4117" max="4117" width="20.1796875" style="61" customWidth="1"/>
    <col min="4118" max="4118" width="14.453125" style="61" bestFit="1" customWidth="1"/>
    <col min="4119" max="4352" width="9.1796875" style="61"/>
    <col min="4353" max="4353" width="12.7265625" style="61" customWidth="1"/>
    <col min="4354" max="4354" width="48" style="61" customWidth="1"/>
    <col min="4355" max="4355" width="11.7265625" style="61" customWidth="1"/>
    <col min="4356" max="4358" width="11.26953125" style="61" customWidth="1"/>
    <col min="4359" max="4366" width="11" style="61" customWidth="1"/>
    <col min="4367" max="4367" width="11.81640625" style="61" customWidth="1"/>
    <col min="4368" max="4369" width="11" style="61" customWidth="1"/>
    <col min="4370" max="4370" width="12.81640625" style="61" customWidth="1"/>
    <col min="4371" max="4371" width="15" style="61" bestFit="1" customWidth="1"/>
    <col min="4372" max="4372" width="29.81640625" style="61" customWidth="1"/>
    <col min="4373" max="4373" width="20.1796875" style="61" customWidth="1"/>
    <col min="4374" max="4374" width="14.453125" style="61" bestFit="1" customWidth="1"/>
    <col min="4375" max="4608" width="9.1796875" style="61"/>
    <col min="4609" max="4609" width="12.7265625" style="61" customWidth="1"/>
    <col min="4610" max="4610" width="48" style="61" customWidth="1"/>
    <col min="4611" max="4611" width="11.7265625" style="61" customWidth="1"/>
    <col min="4612" max="4614" width="11.26953125" style="61" customWidth="1"/>
    <col min="4615" max="4622" width="11" style="61" customWidth="1"/>
    <col min="4623" max="4623" width="11.81640625" style="61" customWidth="1"/>
    <col min="4624" max="4625" width="11" style="61" customWidth="1"/>
    <col min="4626" max="4626" width="12.81640625" style="61" customWidth="1"/>
    <col min="4627" max="4627" width="15" style="61" bestFit="1" customWidth="1"/>
    <col min="4628" max="4628" width="29.81640625" style="61" customWidth="1"/>
    <col min="4629" max="4629" width="20.1796875" style="61" customWidth="1"/>
    <col min="4630" max="4630" width="14.453125" style="61" bestFit="1" customWidth="1"/>
    <col min="4631" max="4864" width="9.1796875" style="61"/>
    <col min="4865" max="4865" width="12.7265625" style="61" customWidth="1"/>
    <col min="4866" max="4866" width="48" style="61" customWidth="1"/>
    <col min="4867" max="4867" width="11.7265625" style="61" customWidth="1"/>
    <col min="4868" max="4870" width="11.26953125" style="61" customWidth="1"/>
    <col min="4871" max="4878" width="11" style="61" customWidth="1"/>
    <col min="4879" max="4879" width="11.81640625" style="61" customWidth="1"/>
    <col min="4880" max="4881" width="11" style="61" customWidth="1"/>
    <col min="4882" max="4882" width="12.81640625" style="61" customWidth="1"/>
    <col min="4883" max="4883" width="15" style="61" bestFit="1" customWidth="1"/>
    <col min="4884" max="4884" width="29.81640625" style="61" customWidth="1"/>
    <col min="4885" max="4885" width="20.1796875" style="61" customWidth="1"/>
    <col min="4886" max="4886" width="14.453125" style="61" bestFit="1" customWidth="1"/>
    <col min="4887" max="5120" width="9.1796875" style="61"/>
    <col min="5121" max="5121" width="12.7265625" style="61" customWidth="1"/>
    <col min="5122" max="5122" width="48" style="61" customWidth="1"/>
    <col min="5123" max="5123" width="11.7265625" style="61" customWidth="1"/>
    <col min="5124" max="5126" width="11.26953125" style="61" customWidth="1"/>
    <col min="5127" max="5134" width="11" style="61" customWidth="1"/>
    <col min="5135" max="5135" width="11.81640625" style="61" customWidth="1"/>
    <col min="5136" max="5137" width="11" style="61" customWidth="1"/>
    <col min="5138" max="5138" width="12.81640625" style="61" customWidth="1"/>
    <col min="5139" max="5139" width="15" style="61" bestFit="1" customWidth="1"/>
    <col min="5140" max="5140" width="29.81640625" style="61" customWidth="1"/>
    <col min="5141" max="5141" width="20.1796875" style="61" customWidth="1"/>
    <col min="5142" max="5142" width="14.453125" style="61" bestFit="1" customWidth="1"/>
    <col min="5143" max="5376" width="9.1796875" style="61"/>
    <col min="5377" max="5377" width="12.7265625" style="61" customWidth="1"/>
    <col min="5378" max="5378" width="48" style="61" customWidth="1"/>
    <col min="5379" max="5379" width="11.7265625" style="61" customWidth="1"/>
    <col min="5380" max="5382" width="11.26953125" style="61" customWidth="1"/>
    <col min="5383" max="5390" width="11" style="61" customWidth="1"/>
    <col min="5391" max="5391" width="11.81640625" style="61" customWidth="1"/>
    <col min="5392" max="5393" width="11" style="61" customWidth="1"/>
    <col min="5394" max="5394" width="12.81640625" style="61" customWidth="1"/>
    <col min="5395" max="5395" width="15" style="61" bestFit="1" customWidth="1"/>
    <col min="5396" max="5396" width="29.81640625" style="61" customWidth="1"/>
    <col min="5397" max="5397" width="20.1796875" style="61" customWidth="1"/>
    <col min="5398" max="5398" width="14.453125" style="61" bestFit="1" customWidth="1"/>
    <col min="5399" max="5632" width="9.1796875" style="61"/>
    <col min="5633" max="5633" width="12.7265625" style="61" customWidth="1"/>
    <col min="5634" max="5634" width="48" style="61" customWidth="1"/>
    <col min="5635" max="5635" width="11.7265625" style="61" customWidth="1"/>
    <col min="5636" max="5638" width="11.26953125" style="61" customWidth="1"/>
    <col min="5639" max="5646" width="11" style="61" customWidth="1"/>
    <col min="5647" max="5647" width="11.81640625" style="61" customWidth="1"/>
    <col min="5648" max="5649" width="11" style="61" customWidth="1"/>
    <col min="5650" max="5650" width="12.81640625" style="61" customWidth="1"/>
    <col min="5651" max="5651" width="15" style="61" bestFit="1" customWidth="1"/>
    <col min="5652" max="5652" width="29.81640625" style="61" customWidth="1"/>
    <col min="5653" max="5653" width="20.1796875" style="61" customWidth="1"/>
    <col min="5654" max="5654" width="14.453125" style="61" bestFit="1" customWidth="1"/>
    <col min="5655" max="5888" width="9.1796875" style="61"/>
    <col min="5889" max="5889" width="12.7265625" style="61" customWidth="1"/>
    <col min="5890" max="5890" width="48" style="61" customWidth="1"/>
    <col min="5891" max="5891" width="11.7265625" style="61" customWidth="1"/>
    <col min="5892" max="5894" width="11.26953125" style="61" customWidth="1"/>
    <col min="5895" max="5902" width="11" style="61" customWidth="1"/>
    <col min="5903" max="5903" width="11.81640625" style="61" customWidth="1"/>
    <col min="5904" max="5905" width="11" style="61" customWidth="1"/>
    <col min="5906" max="5906" width="12.81640625" style="61" customWidth="1"/>
    <col min="5907" max="5907" width="15" style="61" bestFit="1" customWidth="1"/>
    <col min="5908" max="5908" width="29.81640625" style="61" customWidth="1"/>
    <col min="5909" max="5909" width="20.1796875" style="61" customWidth="1"/>
    <col min="5910" max="5910" width="14.453125" style="61" bestFit="1" customWidth="1"/>
    <col min="5911" max="6144" width="9.1796875" style="61"/>
    <col min="6145" max="6145" width="12.7265625" style="61" customWidth="1"/>
    <col min="6146" max="6146" width="48" style="61" customWidth="1"/>
    <col min="6147" max="6147" width="11.7265625" style="61" customWidth="1"/>
    <col min="6148" max="6150" width="11.26953125" style="61" customWidth="1"/>
    <col min="6151" max="6158" width="11" style="61" customWidth="1"/>
    <col min="6159" max="6159" width="11.81640625" style="61" customWidth="1"/>
    <col min="6160" max="6161" width="11" style="61" customWidth="1"/>
    <col min="6162" max="6162" width="12.81640625" style="61" customWidth="1"/>
    <col min="6163" max="6163" width="15" style="61" bestFit="1" customWidth="1"/>
    <col min="6164" max="6164" width="29.81640625" style="61" customWidth="1"/>
    <col min="6165" max="6165" width="20.1796875" style="61" customWidth="1"/>
    <col min="6166" max="6166" width="14.453125" style="61" bestFit="1" customWidth="1"/>
    <col min="6167" max="6400" width="9.1796875" style="61"/>
    <col min="6401" max="6401" width="12.7265625" style="61" customWidth="1"/>
    <col min="6402" max="6402" width="48" style="61" customWidth="1"/>
    <col min="6403" max="6403" width="11.7265625" style="61" customWidth="1"/>
    <col min="6404" max="6406" width="11.26953125" style="61" customWidth="1"/>
    <col min="6407" max="6414" width="11" style="61" customWidth="1"/>
    <col min="6415" max="6415" width="11.81640625" style="61" customWidth="1"/>
    <col min="6416" max="6417" width="11" style="61" customWidth="1"/>
    <col min="6418" max="6418" width="12.81640625" style="61" customWidth="1"/>
    <col min="6419" max="6419" width="15" style="61" bestFit="1" customWidth="1"/>
    <col min="6420" max="6420" width="29.81640625" style="61" customWidth="1"/>
    <col min="6421" max="6421" width="20.1796875" style="61" customWidth="1"/>
    <col min="6422" max="6422" width="14.453125" style="61" bestFit="1" customWidth="1"/>
    <col min="6423" max="6656" width="9.1796875" style="61"/>
    <col min="6657" max="6657" width="12.7265625" style="61" customWidth="1"/>
    <col min="6658" max="6658" width="48" style="61" customWidth="1"/>
    <col min="6659" max="6659" width="11.7265625" style="61" customWidth="1"/>
    <col min="6660" max="6662" width="11.26953125" style="61" customWidth="1"/>
    <col min="6663" max="6670" width="11" style="61" customWidth="1"/>
    <col min="6671" max="6671" width="11.81640625" style="61" customWidth="1"/>
    <col min="6672" max="6673" width="11" style="61" customWidth="1"/>
    <col min="6674" max="6674" width="12.81640625" style="61" customWidth="1"/>
    <col min="6675" max="6675" width="15" style="61" bestFit="1" customWidth="1"/>
    <col min="6676" max="6676" width="29.81640625" style="61" customWidth="1"/>
    <col min="6677" max="6677" width="20.1796875" style="61" customWidth="1"/>
    <col min="6678" max="6678" width="14.453125" style="61" bestFit="1" customWidth="1"/>
    <col min="6679" max="6912" width="9.1796875" style="61"/>
    <col min="6913" max="6913" width="12.7265625" style="61" customWidth="1"/>
    <col min="6914" max="6914" width="48" style="61" customWidth="1"/>
    <col min="6915" max="6915" width="11.7265625" style="61" customWidth="1"/>
    <col min="6916" max="6918" width="11.26953125" style="61" customWidth="1"/>
    <col min="6919" max="6926" width="11" style="61" customWidth="1"/>
    <col min="6927" max="6927" width="11.81640625" style="61" customWidth="1"/>
    <col min="6928" max="6929" width="11" style="61" customWidth="1"/>
    <col min="6930" max="6930" width="12.81640625" style="61" customWidth="1"/>
    <col min="6931" max="6931" width="15" style="61" bestFit="1" customWidth="1"/>
    <col min="6932" max="6932" width="29.81640625" style="61" customWidth="1"/>
    <col min="6933" max="6933" width="20.1796875" style="61" customWidth="1"/>
    <col min="6934" max="6934" width="14.453125" style="61" bestFit="1" customWidth="1"/>
    <col min="6935" max="7168" width="9.1796875" style="61"/>
    <col min="7169" max="7169" width="12.7265625" style="61" customWidth="1"/>
    <col min="7170" max="7170" width="48" style="61" customWidth="1"/>
    <col min="7171" max="7171" width="11.7265625" style="61" customWidth="1"/>
    <col min="7172" max="7174" width="11.26953125" style="61" customWidth="1"/>
    <col min="7175" max="7182" width="11" style="61" customWidth="1"/>
    <col min="7183" max="7183" width="11.81640625" style="61" customWidth="1"/>
    <col min="7184" max="7185" width="11" style="61" customWidth="1"/>
    <col min="7186" max="7186" width="12.81640625" style="61" customWidth="1"/>
    <col min="7187" max="7187" width="15" style="61" bestFit="1" customWidth="1"/>
    <col min="7188" max="7188" width="29.81640625" style="61" customWidth="1"/>
    <col min="7189" max="7189" width="20.1796875" style="61" customWidth="1"/>
    <col min="7190" max="7190" width="14.453125" style="61" bestFit="1" customWidth="1"/>
    <col min="7191" max="7424" width="9.1796875" style="61"/>
    <col min="7425" max="7425" width="12.7265625" style="61" customWidth="1"/>
    <col min="7426" max="7426" width="48" style="61" customWidth="1"/>
    <col min="7427" max="7427" width="11.7265625" style="61" customWidth="1"/>
    <col min="7428" max="7430" width="11.26953125" style="61" customWidth="1"/>
    <col min="7431" max="7438" width="11" style="61" customWidth="1"/>
    <col min="7439" max="7439" width="11.81640625" style="61" customWidth="1"/>
    <col min="7440" max="7441" width="11" style="61" customWidth="1"/>
    <col min="7442" max="7442" width="12.81640625" style="61" customWidth="1"/>
    <col min="7443" max="7443" width="15" style="61" bestFit="1" customWidth="1"/>
    <col min="7444" max="7444" width="29.81640625" style="61" customWidth="1"/>
    <col min="7445" max="7445" width="20.1796875" style="61" customWidth="1"/>
    <col min="7446" max="7446" width="14.453125" style="61" bestFit="1" customWidth="1"/>
    <col min="7447" max="7680" width="9.1796875" style="61"/>
    <col min="7681" max="7681" width="12.7265625" style="61" customWidth="1"/>
    <col min="7682" max="7682" width="48" style="61" customWidth="1"/>
    <col min="7683" max="7683" width="11.7265625" style="61" customWidth="1"/>
    <col min="7684" max="7686" width="11.26953125" style="61" customWidth="1"/>
    <col min="7687" max="7694" width="11" style="61" customWidth="1"/>
    <col min="7695" max="7695" width="11.81640625" style="61" customWidth="1"/>
    <col min="7696" max="7697" width="11" style="61" customWidth="1"/>
    <col min="7698" max="7698" width="12.81640625" style="61" customWidth="1"/>
    <col min="7699" max="7699" width="15" style="61" bestFit="1" customWidth="1"/>
    <col min="7700" max="7700" width="29.81640625" style="61" customWidth="1"/>
    <col min="7701" max="7701" width="20.1796875" style="61" customWidth="1"/>
    <col min="7702" max="7702" width="14.453125" style="61" bestFit="1" customWidth="1"/>
    <col min="7703" max="7936" width="9.1796875" style="61"/>
    <col min="7937" max="7937" width="12.7265625" style="61" customWidth="1"/>
    <col min="7938" max="7938" width="48" style="61" customWidth="1"/>
    <col min="7939" max="7939" width="11.7265625" style="61" customWidth="1"/>
    <col min="7940" max="7942" width="11.26953125" style="61" customWidth="1"/>
    <col min="7943" max="7950" width="11" style="61" customWidth="1"/>
    <col min="7951" max="7951" width="11.81640625" style="61" customWidth="1"/>
    <col min="7952" max="7953" width="11" style="61" customWidth="1"/>
    <col min="7954" max="7954" width="12.81640625" style="61" customWidth="1"/>
    <col min="7955" max="7955" width="15" style="61" bestFit="1" customWidth="1"/>
    <col min="7956" max="7956" width="29.81640625" style="61" customWidth="1"/>
    <col min="7957" max="7957" width="20.1796875" style="61" customWidth="1"/>
    <col min="7958" max="7958" width="14.453125" style="61" bestFit="1" customWidth="1"/>
    <col min="7959" max="8192" width="9.1796875" style="61"/>
    <col min="8193" max="8193" width="12.7265625" style="61" customWidth="1"/>
    <col min="8194" max="8194" width="48" style="61" customWidth="1"/>
    <col min="8195" max="8195" width="11.7265625" style="61" customWidth="1"/>
    <col min="8196" max="8198" width="11.26953125" style="61" customWidth="1"/>
    <col min="8199" max="8206" width="11" style="61" customWidth="1"/>
    <col min="8207" max="8207" width="11.81640625" style="61" customWidth="1"/>
    <col min="8208" max="8209" width="11" style="61" customWidth="1"/>
    <col min="8210" max="8210" width="12.81640625" style="61" customWidth="1"/>
    <col min="8211" max="8211" width="15" style="61" bestFit="1" customWidth="1"/>
    <col min="8212" max="8212" width="29.81640625" style="61" customWidth="1"/>
    <col min="8213" max="8213" width="20.1796875" style="61" customWidth="1"/>
    <col min="8214" max="8214" width="14.453125" style="61" bestFit="1" customWidth="1"/>
    <col min="8215" max="8448" width="9.1796875" style="61"/>
    <col min="8449" max="8449" width="12.7265625" style="61" customWidth="1"/>
    <col min="8450" max="8450" width="48" style="61" customWidth="1"/>
    <col min="8451" max="8451" width="11.7265625" style="61" customWidth="1"/>
    <col min="8452" max="8454" width="11.26953125" style="61" customWidth="1"/>
    <col min="8455" max="8462" width="11" style="61" customWidth="1"/>
    <col min="8463" max="8463" width="11.81640625" style="61" customWidth="1"/>
    <col min="8464" max="8465" width="11" style="61" customWidth="1"/>
    <col min="8466" max="8466" width="12.81640625" style="61" customWidth="1"/>
    <col min="8467" max="8467" width="15" style="61" bestFit="1" customWidth="1"/>
    <col min="8468" max="8468" width="29.81640625" style="61" customWidth="1"/>
    <col min="8469" max="8469" width="20.1796875" style="61" customWidth="1"/>
    <col min="8470" max="8470" width="14.453125" style="61" bestFit="1" customWidth="1"/>
    <col min="8471" max="8704" width="9.1796875" style="61"/>
    <col min="8705" max="8705" width="12.7265625" style="61" customWidth="1"/>
    <col min="8706" max="8706" width="48" style="61" customWidth="1"/>
    <col min="8707" max="8707" width="11.7265625" style="61" customWidth="1"/>
    <col min="8708" max="8710" width="11.26953125" style="61" customWidth="1"/>
    <col min="8711" max="8718" width="11" style="61" customWidth="1"/>
    <col min="8719" max="8719" width="11.81640625" style="61" customWidth="1"/>
    <col min="8720" max="8721" width="11" style="61" customWidth="1"/>
    <col min="8722" max="8722" width="12.81640625" style="61" customWidth="1"/>
    <col min="8723" max="8723" width="15" style="61" bestFit="1" customWidth="1"/>
    <col min="8724" max="8724" width="29.81640625" style="61" customWidth="1"/>
    <col min="8725" max="8725" width="20.1796875" style="61" customWidth="1"/>
    <col min="8726" max="8726" width="14.453125" style="61" bestFit="1" customWidth="1"/>
    <col min="8727" max="8960" width="9.1796875" style="61"/>
    <col min="8961" max="8961" width="12.7265625" style="61" customWidth="1"/>
    <col min="8962" max="8962" width="48" style="61" customWidth="1"/>
    <col min="8963" max="8963" width="11.7265625" style="61" customWidth="1"/>
    <col min="8964" max="8966" width="11.26953125" style="61" customWidth="1"/>
    <col min="8967" max="8974" width="11" style="61" customWidth="1"/>
    <col min="8975" max="8975" width="11.81640625" style="61" customWidth="1"/>
    <col min="8976" max="8977" width="11" style="61" customWidth="1"/>
    <col min="8978" max="8978" width="12.81640625" style="61" customWidth="1"/>
    <col min="8979" max="8979" width="15" style="61" bestFit="1" customWidth="1"/>
    <col min="8980" max="8980" width="29.81640625" style="61" customWidth="1"/>
    <col min="8981" max="8981" width="20.1796875" style="61" customWidth="1"/>
    <col min="8982" max="8982" width="14.453125" style="61" bestFit="1" customWidth="1"/>
    <col min="8983" max="9216" width="9.1796875" style="61"/>
    <col min="9217" max="9217" width="12.7265625" style="61" customWidth="1"/>
    <col min="9218" max="9218" width="48" style="61" customWidth="1"/>
    <col min="9219" max="9219" width="11.7265625" style="61" customWidth="1"/>
    <col min="9220" max="9222" width="11.26953125" style="61" customWidth="1"/>
    <col min="9223" max="9230" width="11" style="61" customWidth="1"/>
    <col min="9231" max="9231" width="11.81640625" style="61" customWidth="1"/>
    <col min="9232" max="9233" width="11" style="61" customWidth="1"/>
    <col min="9234" max="9234" width="12.81640625" style="61" customWidth="1"/>
    <col min="9235" max="9235" width="15" style="61" bestFit="1" customWidth="1"/>
    <col min="9236" max="9236" width="29.81640625" style="61" customWidth="1"/>
    <col min="9237" max="9237" width="20.1796875" style="61" customWidth="1"/>
    <col min="9238" max="9238" width="14.453125" style="61" bestFit="1" customWidth="1"/>
    <col min="9239" max="9472" width="9.1796875" style="61"/>
    <col min="9473" max="9473" width="12.7265625" style="61" customWidth="1"/>
    <col min="9474" max="9474" width="48" style="61" customWidth="1"/>
    <col min="9475" max="9475" width="11.7265625" style="61" customWidth="1"/>
    <col min="9476" max="9478" width="11.26953125" style="61" customWidth="1"/>
    <col min="9479" max="9486" width="11" style="61" customWidth="1"/>
    <col min="9487" max="9487" width="11.81640625" style="61" customWidth="1"/>
    <col min="9488" max="9489" width="11" style="61" customWidth="1"/>
    <col min="9490" max="9490" width="12.81640625" style="61" customWidth="1"/>
    <col min="9491" max="9491" width="15" style="61" bestFit="1" customWidth="1"/>
    <col min="9492" max="9492" width="29.81640625" style="61" customWidth="1"/>
    <col min="9493" max="9493" width="20.1796875" style="61" customWidth="1"/>
    <col min="9494" max="9494" width="14.453125" style="61" bestFit="1" customWidth="1"/>
    <col min="9495" max="9728" width="9.1796875" style="61"/>
    <col min="9729" max="9729" width="12.7265625" style="61" customWidth="1"/>
    <col min="9730" max="9730" width="48" style="61" customWidth="1"/>
    <col min="9731" max="9731" width="11.7265625" style="61" customWidth="1"/>
    <col min="9732" max="9734" width="11.26953125" style="61" customWidth="1"/>
    <col min="9735" max="9742" width="11" style="61" customWidth="1"/>
    <col min="9743" max="9743" width="11.81640625" style="61" customWidth="1"/>
    <col min="9744" max="9745" width="11" style="61" customWidth="1"/>
    <col min="9746" max="9746" width="12.81640625" style="61" customWidth="1"/>
    <col min="9747" max="9747" width="15" style="61" bestFit="1" customWidth="1"/>
    <col min="9748" max="9748" width="29.81640625" style="61" customWidth="1"/>
    <col min="9749" max="9749" width="20.1796875" style="61" customWidth="1"/>
    <col min="9750" max="9750" width="14.453125" style="61" bestFit="1" customWidth="1"/>
    <col min="9751" max="9984" width="9.1796875" style="61"/>
    <col min="9985" max="9985" width="12.7265625" style="61" customWidth="1"/>
    <col min="9986" max="9986" width="48" style="61" customWidth="1"/>
    <col min="9987" max="9987" width="11.7265625" style="61" customWidth="1"/>
    <col min="9988" max="9990" width="11.26953125" style="61" customWidth="1"/>
    <col min="9991" max="9998" width="11" style="61" customWidth="1"/>
    <col min="9999" max="9999" width="11.81640625" style="61" customWidth="1"/>
    <col min="10000" max="10001" width="11" style="61" customWidth="1"/>
    <col min="10002" max="10002" width="12.81640625" style="61" customWidth="1"/>
    <col min="10003" max="10003" width="15" style="61" bestFit="1" customWidth="1"/>
    <col min="10004" max="10004" width="29.81640625" style="61" customWidth="1"/>
    <col min="10005" max="10005" width="20.1796875" style="61" customWidth="1"/>
    <col min="10006" max="10006" width="14.453125" style="61" bestFit="1" customWidth="1"/>
    <col min="10007" max="10240" width="9.1796875" style="61"/>
    <col min="10241" max="10241" width="12.7265625" style="61" customWidth="1"/>
    <col min="10242" max="10242" width="48" style="61" customWidth="1"/>
    <col min="10243" max="10243" width="11.7265625" style="61" customWidth="1"/>
    <col min="10244" max="10246" width="11.26953125" style="61" customWidth="1"/>
    <col min="10247" max="10254" width="11" style="61" customWidth="1"/>
    <col min="10255" max="10255" width="11.81640625" style="61" customWidth="1"/>
    <col min="10256" max="10257" width="11" style="61" customWidth="1"/>
    <col min="10258" max="10258" width="12.81640625" style="61" customWidth="1"/>
    <col min="10259" max="10259" width="15" style="61" bestFit="1" customWidth="1"/>
    <col min="10260" max="10260" width="29.81640625" style="61" customWidth="1"/>
    <col min="10261" max="10261" width="20.1796875" style="61" customWidth="1"/>
    <col min="10262" max="10262" width="14.453125" style="61" bestFit="1" customWidth="1"/>
    <col min="10263" max="10496" width="9.1796875" style="61"/>
    <col min="10497" max="10497" width="12.7265625" style="61" customWidth="1"/>
    <col min="10498" max="10498" width="48" style="61" customWidth="1"/>
    <col min="10499" max="10499" width="11.7265625" style="61" customWidth="1"/>
    <col min="10500" max="10502" width="11.26953125" style="61" customWidth="1"/>
    <col min="10503" max="10510" width="11" style="61" customWidth="1"/>
    <col min="10511" max="10511" width="11.81640625" style="61" customWidth="1"/>
    <col min="10512" max="10513" width="11" style="61" customWidth="1"/>
    <col min="10514" max="10514" width="12.81640625" style="61" customWidth="1"/>
    <col min="10515" max="10515" width="15" style="61" bestFit="1" customWidth="1"/>
    <col min="10516" max="10516" width="29.81640625" style="61" customWidth="1"/>
    <col min="10517" max="10517" width="20.1796875" style="61" customWidth="1"/>
    <col min="10518" max="10518" width="14.453125" style="61" bestFit="1" customWidth="1"/>
    <col min="10519" max="10752" width="9.1796875" style="61"/>
    <col min="10753" max="10753" width="12.7265625" style="61" customWidth="1"/>
    <col min="10754" max="10754" width="48" style="61" customWidth="1"/>
    <col min="10755" max="10755" width="11.7265625" style="61" customWidth="1"/>
    <col min="10756" max="10758" width="11.26953125" style="61" customWidth="1"/>
    <col min="10759" max="10766" width="11" style="61" customWidth="1"/>
    <col min="10767" max="10767" width="11.81640625" style="61" customWidth="1"/>
    <col min="10768" max="10769" width="11" style="61" customWidth="1"/>
    <col min="10770" max="10770" width="12.81640625" style="61" customWidth="1"/>
    <col min="10771" max="10771" width="15" style="61" bestFit="1" customWidth="1"/>
    <col min="10772" max="10772" width="29.81640625" style="61" customWidth="1"/>
    <col min="10773" max="10773" width="20.1796875" style="61" customWidth="1"/>
    <col min="10774" max="10774" width="14.453125" style="61" bestFit="1" customWidth="1"/>
    <col min="10775" max="11008" width="9.1796875" style="61"/>
    <col min="11009" max="11009" width="12.7265625" style="61" customWidth="1"/>
    <col min="11010" max="11010" width="48" style="61" customWidth="1"/>
    <col min="11011" max="11011" width="11.7265625" style="61" customWidth="1"/>
    <col min="11012" max="11014" width="11.26953125" style="61" customWidth="1"/>
    <col min="11015" max="11022" width="11" style="61" customWidth="1"/>
    <col min="11023" max="11023" width="11.81640625" style="61" customWidth="1"/>
    <col min="11024" max="11025" width="11" style="61" customWidth="1"/>
    <col min="11026" max="11026" width="12.81640625" style="61" customWidth="1"/>
    <col min="11027" max="11027" width="15" style="61" bestFit="1" customWidth="1"/>
    <col min="11028" max="11028" width="29.81640625" style="61" customWidth="1"/>
    <col min="11029" max="11029" width="20.1796875" style="61" customWidth="1"/>
    <col min="11030" max="11030" width="14.453125" style="61" bestFit="1" customWidth="1"/>
    <col min="11031" max="11264" width="9.1796875" style="61"/>
    <col min="11265" max="11265" width="12.7265625" style="61" customWidth="1"/>
    <col min="11266" max="11266" width="48" style="61" customWidth="1"/>
    <col min="11267" max="11267" width="11.7265625" style="61" customWidth="1"/>
    <col min="11268" max="11270" width="11.26953125" style="61" customWidth="1"/>
    <col min="11271" max="11278" width="11" style="61" customWidth="1"/>
    <col min="11279" max="11279" width="11.81640625" style="61" customWidth="1"/>
    <col min="11280" max="11281" width="11" style="61" customWidth="1"/>
    <col min="11282" max="11282" width="12.81640625" style="61" customWidth="1"/>
    <col min="11283" max="11283" width="15" style="61" bestFit="1" customWidth="1"/>
    <col min="11284" max="11284" width="29.81640625" style="61" customWidth="1"/>
    <col min="11285" max="11285" width="20.1796875" style="61" customWidth="1"/>
    <col min="11286" max="11286" width="14.453125" style="61" bestFit="1" customWidth="1"/>
    <col min="11287" max="11520" width="9.1796875" style="61"/>
    <col min="11521" max="11521" width="12.7265625" style="61" customWidth="1"/>
    <col min="11522" max="11522" width="48" style="61" customWidth="1"/>
    <col min="11523" max="11523" width="11.7265625" style="61" customWidth="1"/>
    <col min="11524" max="11526" width="11.26953125" style="61" customWidth="1"/>
    <col min="11527" max="11534" width="11" style="61" customWidth="1"/>
    <col min="11535" max="11535" width="11.81640625" style="61" customWidth="1"/>
    <col min="11536" max="11537" width="11" style="61" customWidth="1"/>
    <col min="11538" max="11538" width="12.81640625" style="61" customWidth="1"/>
    <col min="11539" max="11539" width="15" style="61" bestFit="1" customWidth="1"/>
    <col min="11540" max="11540" width="29.81640625" style="61" customWidth="1"/>
    <col min="11541" max="11541" width="20.1796875" style="61" customWidth="1"/>
    <col min="11542" max="11542" width="14.453125" style="61" bestFit="1" customWidth="1"/>
    <col min="11543" max="11776" width="9.1796875" style="61"/>
    <col min="11777" max="11777" width="12.7265625" style="61" customWidth="1"/>
    <col min="11778" max="11778" width="48" style="61" customWidth="1"/>
    <col min="11779" max="11779" width="11.7265625" style="61" customWidth="1"/>
    <col min="11780" max="11782" width="11.26953125" style="61" customWidth="1"/>
    <col min="11783" max="11790" width="11" style="61" customWidth="1"/>
    <col min="11791" max="11791" width="11.81640625" style="61" customWidth="1"/>
    <col min="11792" max="11793" width="11" style="61" customWidth="1"/>
    <col min="11794" max="11794" width="12.81640625" style="61" customWidth="1"/>
    <col min="11795" max="11795" width="15" style="61" bestFit="1" customWidth="1"/>
    <col min="11796" max="11796" width="29.81640625" style="61" customWidth="1"/>
    <col min="11797" max="11797" width="20.1796875" style="61" customWidth="1"/>
    <col min="11798" max="11798" width="14.453125" style="61" bestFit="1" customWidth="1"/>
    <col min="11799" max="12032" width="9.1796875" style="61"/>
    <col min="12033" max="12033" width="12.7265625" style="61" customWidth="1"/>
    <col min="12034" max="12034" width="48" style="61" customWidth="1"/>
    <col min="12035" max="12035" width="11.7265625" style="61" customWidth="1"/>
    <col min="12036" max="12038" width="11.26953125" style="61" customWidth="1"/>
    <col min="12039" max="12046" width="11" style="61" customWidth="1"/>
    <col min="12047" max="12047" width="11.81640625" style="61" customWidth="1"/>
    <col min="12048" max="12049" width="11" style="61" customWidth="1"/>
    <col min="12050" max="12050" width="12.81640625" style="61" customWidth="1"/>
    <col min="12051" max="12051" width="15" style="61" bestFit="1" customWidth="1"/>
    <col min="12052" max="12052" width="29.81640625" style="61" customWidth="1"/>
    <col min="12053" max="12053" width="20.1796875" style="61" customWidth="1"/>
    <col min="12054" max="12054" width="14.453125" style="61" bestFit="1" customWidth="1"/>
    <col min="12055" max="12288" width="9.1796875" style="61"/>
    <col min="12289" max="12289" width="12.7265625" style="61" customWidth="1"/>
    <col min="12290" max="12290" width="48" style="61" customWidth="1"/>
    <col min="12291" max="12291" width="11.7265625" style="61" customWidth="1"/>
    <col min="12292" max="12294" width="11.26953125" style="61" customWidth="1"/>
    <col min="12295" max="12302" width="11" style="61" customWidth="1"/>
    <col min="12303" max="12303" width="11.81640625" style="61" customWidth="1"/>
    <col min="12304" max="12305" width="11" style="61" customWidth="1"/>
    <col min="12306" max="12306" width="12.81640625" style="61" customWidth="1"/>
    <col min="12307" max="12307" width="15" style="61" bestFit="1" customWidth="1"/>
    <col min="12308" max="12308" width="29.81640625" style="61" customWidth="1"/>
    <col min="12309" max="12309" width="20.1796875" style="61" customWidth="1"/>
    <col min="12310" max="12310" width="14.453125" style="61" bestFit="1" customWidth="1"/>
    <col min="12311" max="12544" width="9.1796875" style="61"/>
    <col min="12545" max="12545" width="12.7265625" style="61" customWidth="1"/>
    <col min="12546" max="12546" width="48" style="61" customWidth="1"/>
    <col min="12547" max="12547" width="11.7265625" style="61" customWidth="1"/>
    <col min="12548" max="12550" width="11.26953125" style="61" customWidth="1"/>
    <col min="12551" max="12558" width="11" style="61" customWidth="1"/>
    <col min="12559" max="12559" width="11.81640625" style="61" customWidth="1"/>
    <col min="12560" max="12561" width="11" style="61" customWidth="1"/>
    <col min="12562" max="12562" width="12.81640625" style="61" customWidth="1"/>
    <col min="12563" max="12563" width="15" style="61" bestFit="1" customWidth="1"/>
    <col min="12564" max="12564" width="29.81640625" style="61" customWidth="1"/>
    <col min="12565" max="12565" width="20.1796875" style="61" customWidth="1"/>
    <col min="12566" max="12566" width="14.453125" style="61" bestFit="1" customWidth="1"/>
    <col min="12567" max="12800" width="9.1796875" style="61"/>
    <col min="12801" max="12801" width="12.7265625" style="61" customWidth="1"/>
    <col min="12802" max="12802" width="48" style="61" customWidth="1"/>
    <col min="12803" max="12803" width="11.7265625" style="61" customWidth="1"/>
    <col min="12804" max="12806" width="11.26953125" style="61" customWidth="1"/>
    <col min="12807" max="12814" width="11" style="61" customWidth="1"/>
    <col min="12815" max="12815" width="11.81640625" style="61" customWidth="1"/>
    <col min="12816" max="12817" width="11" style="61" customWidth="1"/>
    <col min="12818" max="12818" width="12.81640625" style="61" customWidth="1"/>
    <col min="12819" max="12819" width="15" style="61" bestFit="1" customWidth="1"/>
    <col min="12820" max="12820" width="29.81640625" style="61" customWidth="1"/>
    <col min="12821" max="12821" width="20.1796875" style="61" customWidth="1"/>
    <col min="12822" max="12822" width="14.453125" style="61" bestFit="1" customWidth="1"/>
    <col min="12823" max="13056" width="9.1796875" style="61"/>
    <col min="13057" max="13057" width="12.7265625" style="61" customWidth="1"/>
    <col min="13058" max="13058" width="48" style="61" customWidth="1"/>
    <col min="13059" max="13059" width="11.7265625" style="61" customWidth="1"/>
    <col min="13060" max="13062" width="11.26953125" style="61" customWidth="1"/>
    <col min="13063" max="13070" width="11" style="61" customWidth="1"/>
    <col min="13071" max="13071" width="11.81640625" style="61" customWidth="1"/>
    <col min="13072" max="13073" width="11" style="61" customWidth="1"/>
    <col min="13074" max="13074" width="12.81640625" style="61" customWidth="1"/>
    <col min="13075" max="13075" width="15" style="61" bestFit="1" customWidth="1"/>
    <col min="13076" max="13076" width="29.81640625" style="61" customWidth="1"/>
    <col min="13077" max="13077" width="20.1796875" style="61" customWidth="1"/>
    <col min="13078" max="13078" width="14.453125" style="61" bestFit="1" customWidth="1"/>
    <col min="13079" max="13312" width="9.1796875" style="61"/>
    <col min="13313" max="13313" width="12.7265625" style="61" customWidth="1"/>
    <col min="13314" max="13314" width="48" style="61" customWidth="1"/>
    <col min="13315" max="13315" width="11.7265625" style="61" customWidth="1"/>
    <col min="13316" max="13318" width="11.26953125" style="61" customWidth="1"/>
    <col min="13319" max="13326" width="11" style="61" customWidth="1"/>
    <col min="13327" max="13327" width="11.81640625" style="61" customWidth="1"/>
    <col min="13328" max="13329" width="11" style="61" customWidth="1"/>
    <col min="13330" max="13330" width="12.81640625" style="61" customWidth="1"/>
    <col min="13331" max="13331" width="15" style="61" bestFit="1" customWidth="1"/>
    <col min="13332" max="13332" width="29.81640625" style="61" customWidth="1"/>
    <col min="13333" max="13333" width="20.1796875" style="61" customWidth="1"/>
    <col min="13334" max="13334" width="14.453125" style="61" bestFit="1" customWidth="1"/>
    <col min="13335" max="13568" width="9.1796875" style="61"/>
    <col min="13569" max="13569" width="12.7265625" style="61" customWidth="1"/>
    <col min="13570" max="13570" width="48" style="61" customWidth="1"/>
    <col min="13571" max="13571" width="11.7265625" style="61" customWidth="1"/>
    <col min="13572" max="13574" width="11.26953125" style="61" customWidth="1"/>
    <col min="13575" max="13582" width="11" style="61" customWidth="1"/>
    <col min="13583" max="13583" width="11.81640625" style="61" customWidth="1"/>
    <col min="13584" max="13585" width="11" style="61" customWidth="1"/>
    <col min="13586" max="13586" width="12.81640625" style="61" customWidth="1"/>
    <col min="13587" max="13587" width="15" style="61" bestFit="1" customWidth="1"/>
    <col min="13588" max="13588" width="29.81640625" style="61" customWidth="1"/>
    <col min="13589" max="13589" width="20.1796875" style="61" customWidth="1"/>
    <col min="13590" max="13590" width="14.453125" style="61" bestFit="1" customWidth="1"/>
    <col min="13591" max="13824" width="9.1796875" style="61"/>
    <col min="13825" max="13825" width="12.7265625" style="61" customWidth="1"/>
    <col min="13826" max="13826" width="48" style="61" customWidth="1"/>
    <col min="13827" max="13827" width="11.7265625" style="61" customWidth="1"/>
    <col min="13828" max="13830" width="11.26953125" style="61" customWidth="1"/>
    <col min="13831" max="13838" width="11" style="61" customWidth="1"/>
    <col min="13839" max="13839" width="11.81640625" style="61" customWidth="1"/>
    <col min="13840" max="13841" width="11" style="61" customWidth="1"/>
    <col min="13842" max="13842" width="12.81640625" style="61" customWidth="1"/>
    <col min="13843" max="13843" width="15" style="61" bestFit="1" customWidth="1"/>
    <col min="13844" max="13844" width="29.81640625" style="61" customWidth="1"/>
    <col min="13845" max="13845" width="20.1796875" style="61" customWidth="1"/>
    <col min="13846" max="13846" width="14.453125" style="61" bestFit="1" customWidth="1"/>
    <col min="13847" max="14080" width="9.1796875" style="61"/>
    <col min="14081" max="14081" width="12.7265625" style="61" customWidth="1"/>
    <col min="14082" max="14082" width="48" style="61" customWidth="1"/>
    <col min="14083" max="14083" width="11.7265625" style="61" customWidth="1"/>
    <col min="14084" max="14086" width="11.26953125" style="61" customWidth="1"/>
    <col min="14087" max="14094" width="11" style="61" customWidth="1"/>
    <col min="14095" max="14095" width="11.81640625" style="61" customWidth="1"/>
    <col min="14096" max="14097" width="11" style="61" customWidth="1"/>
    <col min="14098" max="14098" width="12.81640625" style="61" customWidth="1"/>
    <col min="14099" max="14099" width="15" style="61" bestFit="1" customWidth="1"/>
    <col min="14100" max="14100" width="29.81640625" style="61" customWidth="1"/>
    <col min="14101" max="14101" width="20.1796875" style="61" customWidth="1"/>
    <col min="14102" max="14102" width="14.453125" style="61" bestFit="1" customWidth="1"/>
    <col min="14103" max="14336" width="9.1796875" style="61"/>
    <col min="14337" max="14337" width="12.7265625" style="61" customWidth="1"/>
    <col min="14338" max="14338" width="48" style="61" customWidth="1"/>
    <col min="14339" max="14339" width="11.7265625" style="61" customWidth="1"/>
    <col min="14340" max="14342" width="11.26953125" style="61" customWidth="1"/>
    <col min="14343" max="14350" width="11" style="61" customWidth="1"/>
    <col min="14351" max="14351" width="11.81640625" style="61" customWidth="1"/>
    <col min="14352" max="14353" width="11" style="61" customWidth="1"/>
    <col min="14354" max="14354" width="12.81640625" style="61" customWidth="1"/>
    <col min="14355" max="14355" width="15" style="61" bestFit="1" customWidth="1"/>
    <col min="14356" max="14356" width="29.81640625" style="61" customWidth="1"/>
    <col min="14357" max="14357" width="20.1796875" style="61" customWidth="1"/>
    <col min="14358" max="14358" width="14.453125" style="61" bestFit="1" customWidth="1"/>
    <col min="14359" max="14592" width="9.1796875" style="61"/>
    <col min="14593" max="14593" width="12.7265625" style="61" customWidth="1"/>
    <col min="14594" max="14594" width="48" style="61" customWidth="1"/>
    <col min="14595" max="14595" width="11.7265625" style="61" customWidth="1"/>
    <col min="14596" max="14598" width="11.26953125" style="61" customWidth="1"/>
    <col min="14599" max="14606" width="11" style="61" customWidth="1"/>
    <col min="14607" max="14607" width="11.81640625" style="61" customWidth="1"/>
    <col min="14608" max="14609" width="11" style="61" customWidth="1"/>
    <col min="14610" max="14610" width="12.81640625" style="61" customWidth="1"/>
    <col min="14611" max="14611" width="15" style="61" bestFit="1" customWidth="1"/>
    <col min="14612" max="14612" width="29.81640625" style="61" customWidth="1"/>
    <col min="14613" max="14613" width="20.1796875" style="61" customWidth="1"/>
    <col min="14614" max="14614" width="14.453125" style="61" bestFit="1" customWidth="1"/>
    <col min="14615" max="14848" width="9.1796875" style="61"/>
    <col min="14849" max="14849" width="12.7265625" style="61" customWidth="1"/>
    <col min="14850" max="14850" width="48" style="61" customWidth="1"/>
    <col min="14851" max="14851" width="11.7265625" style="61" customWidth="1"/>
    <col min="14852" max="14854" width="11.26953125" style="61" customWidth="1"/>
    <col min="14855" max="14862" width="11" style="61" customWidth="1"/>
    <col min="14863" max="14863" width="11.81640625" style="61" customWidth="1"/>
    <col min="14864" max="14865" width="11" style="61" customWidth="1"/>
    <col min="14866" max="14866" width="12.81640625" style="61" customWidth="1"/>
    <col min="14867" max="14867" width="15" style="61" bestFit="1" customWidth="1"/>
    <col min="14868" max="14868" width="29.81640625" style="61" customWidth="1"/>
    <col min="14869" max="14869" width="20.1796875" style="61" customWidth="1"/>
    <col min="14870" max="14870" width="14.453125" style="61" bestFit="1" customWidth="1"/>
    <col min="14871" max="15104" width="9.1796875" style="61"/>
    <col min="15105" max="15105" width="12.7265625" style="61" customWidth="1"/>
    <col min="15106" max="15106" width="48" style="61" customWidth="1"/>
    <col min="15107" max="15107" width="11.7265625" style="61" customWidth="1"/>
    <col min="15108" max="15110" width="11.26953125" style="61" customWidth="1"/>
    <col min="15111" max="15118" width="11" style="61" customWidth="1"/>
    <col min="15119" max="15119" width="11.81640625" style="61" customWidth="1"/>
    <col min="15120" max="15121" width="11" style="61" customWidth="1"/>
    <col min="15122" max="15122" width="12.81640625" style="61" customWidth="1"/>
    <col min="15123" max="15123" width="15" style="61" bestFit="1" customWidth="1"/>
    <col min="15124" max="15124" width="29.81640625" style="61" customWidth="1"/>
    <col min="15125" max="15125" width="20.1796875" style="61" customWidth="1"/>
    <col min="15126" max="15126" width="14.453125" style="61" bestFit="1" customWidth="1"/>
    <col min="15127" max="15360" width="9.1796875" style="61"/>
    <col min="15361" max="15361" width="12.7265625" style="61" customWidth="1"/>
    <col min="15362" max="15362" width="48" style="61" customWidth="1"/>
    <col min="15363" max="15363" width="11.7265625" style="61" customWidth="1"/>
    <col min="15364" max="15366" width="11.26953125" style="61" customWidth="1"/>
    <col min="15367" max="15374" width="11" style="61" customWidth="1"/>
    <col min="15375" max="15375" width="11.81640625" style="61" customWidth="1"/>
    <col min="15376" max="15377" width="11" style="61" customWidth="1"/>
    <col min="15378" max="15378" width="12.81640625" style="61" customWidth="1"/>
    <col min="15379" max="15379" width="15" style="61" bestFit="1" customWidth="1"/>
    <col min="15380" max="15380" width="29.81640625" style="61" customWidth="1"/>
    <col min="15381" max="15381" width="20.1796875" style="61" customWidth="1"/>
    <col min="15382" max="15382" width="14.453125" style="61" bestFit="1" customWidth="1"/>
    <col min="15383" max="15616" width="9.1796875" style="61"/>
    <col min="15617" max="15617" width="12.7265625" style="61" customWidth="1"/>
    <col min="15618" max="15618" width="48" style="61" customWidth="1"/>
    <col min="15619" max="15619" width="11.7265625" style="61" customWidth="1"/>
    <col min="15620" max="15622" width="11.26953125" style="61" customWidth="1"/>
    <col min="15623" max="15630" width="11" style="61" customWidth="1"/>
    <col min="15631" max="15631" width="11.81640625" style="61" customWidth="1"/>
    <col min="15632" max="15633" width="11" style="61" customWidth="1"/>
    <col min="15634" max="15634" width="12.81640625" style="61" customWidth="1"/>
    <col min="15635" max="15635" width="15" style="61" bestFit="1" customWidth="1"/>
    <col min="15636" max="15636" width="29.81640625" style="61" customWidth="1"/>
    <col min="15637" max="15637" width="20.1796875" style="61" customWidth="1"/>
    <col min="15638" max="15638" width="14.453125" style="61" bestFit="1" customWidth="1"/>
    <col min="15639" max="15872" width="9.1796875" style="61"/>
    <col min="15873" max="15873" width="12.7265625" style="61" customWidth="1"/>
    <col min="15874" max="15874" width="48" style="61" customWidth="1"/>
    <col min="15875" max="15875" width="11.7265625" style="61" customWidth="1"/>
    <col min="15876" max="15878" width="11.26953125" style="61" customWidth="1"/>
    <col min="15879" max="15886" width="11" style="61" customWidth="1"/>
    <col min="15887" max="15887" width="11.81640625" style="61" customWidth="1"/>
    <col min="15888" max="15889" width="11" style="61" customWidth="1"/>
    <col min="15890" max="15890" width="12.81640625" style="61" customWidth="1"/>
    <col min="15891" max="15891" width="15" style="61" bestFit="1" customWidth="1"/>
    <col min="15892" max="15892" width="29.81640625" style="61" customWidth="1"/>
    <col min="15893" max="15893" width="20.1796875" style="61" customWidth="1"/>
    <col min="15894" max="15894" width="14.453125" style="61" bestFit="1" customWidth="1"/>
    <col min="15895" max="16128" width="9.1796875" style="61"/>
    <col min="16129" max="16129" width="12.7265625" style="61" customWidth="1"/>
    <col min="16130" max="16130" width="48" style="61" customWidth="1"/>
    <col min="16131" max="16131" width="11.7265625" style="61" customWidth="1"/>
    <col min="16132" max="16134" width="11.26953125" style="61" customWidth="1"/>
    <col min="16135" max="16142" width="11" style="61" customWidth="1"/>
    <col min="16143" max="16143" width="11.81640625" style="61" customWidth="1"/>
    <col min="16144" max="16145" width="11" style="61" customWidth="1"/>
    <col min="16146" max="16146" width="12.81640625" style="61" customWidth="1"/>
    <col min="16147" max="16147" width="15" style="61" bestFit="1" customWidth="1"/>
    <col min="16148" max="16148" width="29.81640625" style="61" customWidth="1"/>
    <col min="16149" max="16149" width="20.1796875" style="61" customWidth="1"/>
    <col min="16150" max="16150" width="14.453125" style="61" bestFit="1" customWidth="1"/>
    <col min="16151" max="16384" width="9.1796875" style="61"/>
  </cols>
  <sheetData>
    <row r="1" spans="2:19">
      <c r="B1" s="60" t="s">
        <v>145</v>
      </c>
      <c r="R1" s="58" t="s">
        <v>121</v>
      </c>
      <c r="S1" s="59">
        <v>7.9394843523066416E-2</v>
      </c>
    </row>
    <row r="2" spans="2:19">
      <c r="B2" s="184" t="s">
        <v>146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2:19" s="65" customFormat="1">
      <c r="B3" s="62" t="s">
        <v>94</v>
      </c>
      <c r="C3" s="62" t="s">
        <v>60</v>
      </c>
      <c r="D3" s="62" t="s">
        <v>93</v>
      </c>
      <c r="E3" s="62" t="s">
        <v>92</v>
      </c>
      <c r="F3" s="62" t="s">
        <v>91</v>
      </c>
      <c r="G3" s="62" t="s">
        <v>90</v>
      </c>
      <c r="H3" s="62" t="s">
        <v>89</v>
      </c>
      <c r="I3" s="62" t="s">
        <v>88</v>
      </c>
      <c r="J3" s="62" t="s">
        <v>87</v>
      </c>
      <c r="K3" s="62" t="s">
        <v>86</v>
      </c>
      <c r="L3" s="62" t="s">
        <v>85</v>
      </c>
      <c r="M3" s="62" t="s">
        <v>84</v>
      </c>
      <c r="N3" s="62" t="s">
        <v>83</v>
      </c>
      <c r="O3" s="62" t="s">
        <v>82</v>
      </c>
      <c r="P3" s="62" t="s">
        <v>81</v>
      </c>
      <c r="Q3" s="63" t="s">
        <v>80</v>
      </c>
      <c r="R3" s="62" t="s">
        <v>147</v>
      </c>
    </row>
    <row r="4" spans="2:19">
      <c r="B4" s="185" t="s">
        <v>149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  <c r="R4" s="66"/>
    </row>
    <row r="5" spans="2:19">
      <c r="B5" s="68" t="s">
        <v>150</v>
      </c>
      <c r="C5" s="69">
        <v>0</v>
      </c>
      <c r="D5" s="69">
        <v>-2200000</v>
      </c>
      <c r="E5" s="69">
        <v>-2400000</v>
      </c>
      <c r="F5" s="70">
        <v>-2450076.4500000002</v>
      </c>
      <c r="G5" s="70">
        <v>-2523578.7435000003</v>
      </c>
      <c r="H5" s="70">
        <v>-2599286.1058050003</v>
      </c>
      <c r="I5" s="70">
        <v>-2677264.6889791507</v>
      </c>
      <c r="J5" s="70">
        <v>-2757582.6296485243</v>
      </c>
      <c r="K5" s="70">
        <v>-2840310.1085379808</v>
      </c>
      <c r="L5" s="70">
        <v>-2925519.4117941204</v>
      </c>
      <c r="M5" s="70">
        <v>-3013284.9941479433</v>
      </c>
      <c r="N5" s="70">
        <v>-3103683.5439723819</v>
      </c>
      <c r="O5" s="70">
        <v>-3196794.0502915541</v>
      </c>
      <c r="P5" s="70">
        <v>-3292697.8718003007</v>
      </c>
      <c r="Q5" s="70">
        <v>-3391478.8079543095</v>
      </c>
      <c r="R5" s="71">
        <f>SUM(C5:Q5)</f>
        <v>-39371557.406431265</v>
      </c>
    </row>
    <row r="6" spans="2:19">
      <c r="B6" s="68" t="s">
        <v>151</v>
      </c>
      <c r="C6" s="69">
        <v>0</v>
      </c>
      <c r="D6" s="69">
        <v>-1000000</v>
      </c>
      <c r="E6" s="69">
        <v>-2000000</v>
      </c>
      <c r="F6" s="73">
        <v>0</v>
      </c>
      <c r="G6" s="73">
        <v>0</v>
      </c>
      <c r="H6" s="73">
        <v>0</v>
      </c>
      <c r="I6" s="73">
        <v>0</v>
      </c>
      <c r="J6" s="73">
        <v>0</v>
      </c>
      <c r="K6" s="73">
        <v>0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1">
        <f t="shared" ref="R6:R13" si="0">SUM(C6:Q6)</f>
        <v>-3000000</v>
      </c>
    </row>
    <row r="7" spans="2:19">
      <c r="B7" s="68" t="s">
        <v>152</v>
      </c>
      <c r="C7" s="69">
        <v>-400000</v>
      </c>
      <c r="D7" s="69">
        <v>-1000000</v>
      </c>
      <c r="E7" s="69">
        <v>-1000000</v>
      </c>
      <c r="F7" s="70">
        <v>-750000</v>
      </c>
      <c r="G7" s="70">
        <v>-750000</v>
      </c>
      <c r="H7" s="70">
        <v>-750000</v>
      </c>
      <c r="I7" s="70">
        <v>-750000</v>
      </c>
      <c r="J7" s="70">
        <v>-750000</v>
      </c>
      <c r="K7" s="70">
        <v>-750000</v>
      </c>
      <c r="L7" s="70">
        <v>-750000</v>
      </c>
      <c r="M7" s="70">
        <v>-350000</v>
      </c>
      <c r="N7" s="70">
        <v>-350000</v>
      </c>
      <c r="O7" s="70">
        <v>-350000</v>
      </c>
      <c r="P7" s="70">
        <v>-350000</v>
      </c>
      <c r="Q7" s="70">
        <v>-350000</v>
      </c>
      <c r="R7" s="71">
        <f t="shared" si="0"/>
        <v>-9400000</v>
      </c>
    </row>
    <row r="8" spans="2:19">
      <c r="B8" s="68" t="s">
        <v>153</v>
      </c>
      <c r="C8" s="69">
        <v>-400000</v>
      </c>
      <c r="D8" s="69">
        <v>-600000</v>
      </c>
      <c r="E8" s="69">
        <v>-700000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1">
        <f t="shared" si="0"/>
        <v>-1700000</v>
      </c>
    </row>
    <row r="9" spans="2:19">
      <c r="B9" s="68" t="s">
        <v>154</v>
      </c>
      <c r="C9" s="69">
        <v>-75000</v>
      </c>
      <c r="D9" s="69">
        <v>-150000</v>
      </c>
      <c r="E9" s="69">
        <v>-300000</v>
      </c>
      <c r="F9" s="70">
        <v>-317000</v>
      </c>
      <c r="G9" s="70">
        <v>-324000</v>
      </c>
      <c r="H9" s="70">
        <v>-330000</v>
      </c>
      <c r="I9" s="70">
        <v>-337000</v>
      </c>
      <c r="J9" s="70">
        <v>-344000</v>
      </c>
      <c r="K9" s="70">
        <v>-351000</v>
      </c>
      <c r="L9" s="70">
        <v>-358000</v>
      </c>
      <c r="M9" s="70">
        <v>-365000</v>
      </c>
      <c r="N9" s="70">
        <v>-372000</v>
      </c>
      <c r="O9" s="70">
        <v>-380000</v>
      </c>
      <c r="P9" s="70">
        <v>-387000</v>
      </c>
      <c r="Q9" s="70">
        <v>-395000</v>
      </c>
      <c r="R9" s="71">
        <f t="shared" si="0"/>
        <v>-4785000</v>
      </c>
    </row>
    <row r="10" spans="2:19">
      <c r="B10" s="68" t="s">
        <v>155</v>
      </c>
      <c r="C10" s="69">
        <v>-120000</v>
      </c>
      <c r="D10" s="69">
        <v>-650000</v>
      </c>
      <c r="E10" s="69">
        <v>-840000</v>
      </c>
      <c r="F10" s="70">
        <v>-1312000</v>
      </c>
      <c r="G10" s="70">
        <v>-2690000</v>
      </c>
      <c r="H10" s="70">
        <v>-2355000</v>
      </c>
      <c r="I10" s="70">
        <v>-3594000</v>
      </c>
      <c r="J10" s="70">
        <v>-1499000</v>
      </c>
      <c r="K10" s="70">
        <v>-1499000</v>
      </c>
      <c r="L10" s="70">
        <v>-3616000</v>
      </c>
      <c r="M10" s="70">
        <v>-3353000</v>
      </c>
      <c r="N10" s="70">
        <v>-5155000</v>
      </c>
      <c r="O10" s="70">
        <v>-1499000</v>
      </c>
      <c r="P10" s="70">
        <v>-1567000</v>
      </c>
      <c r="Q10" s="70">
        <v>-3094000</v>
      </c>
      <c r="R10" s="71">
        <f t="shared" si="0"/>
        <v>-32843000</v>
      </c>
    </row>
    <row r="11" spans="2:19">
      <c r="B11" s="68" t="s">
        <v>156</v>
      </c>
      <c r="C11" s="69">
        <v>-200000</v>
      </c>
      <c r="D11" s="69">
        <v>0</v>
      </c>
      <c r="E11" s="69">
        <v>0</v>
      </c>
      <c r="F11" s="70">
        <v>-75000</v>
      </c>
      <c r="G11" s="70">
        <v>0</v>
      </c>
      <c r="H11" s="70">
        <v>0</v>
      </c>
      <c r="I11" s="70">
        <v>-75000</v>
      </c>
      <c r="J11" s="70">
        <v>0</v>
      </c>
      <c r="K11" s="70">
        <v>0</v>
      </c>
      <c r="L11" s="70">
        <v>-75000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1">
        <f t="shared" si="0"/>
        <v>-425000</v>
      </c>
    </row>
    <row r="12" spans="2:19">
      <c r="B12" s="68" t="s">
        <v>157</v>
      </c>
      <c r="C12" s="69">
        <v>-150000</v>
      </c>
      <c r="D12" s="69">
        <v>-150000</v>
      </c>
      <c r="E12" s="69">
        <v>-150000</v>
      </c>
      <c r="F12" s="70">
        <v>-1209.7305352960529</v>
      </c>
      <c r="G12" s="70">
        <v>-1238.271102950067</v>
      </c>
      <c r="H12" s="70">
        <v>-1267.4850139464202</v>
      </c>
      <c r="I12" s="70">
        <v>-1297.3881541379442</v>
      </c>
      <c r="J12" s="70">
        <v>-1327.9967841644091</v>
      </c>
      <c r="K12" s="70">
        <v>-1359.3275482948325</v>
      </c>
      <c r="L12" s="70">
        <v>-1391.3974834779738</v>
      </c>
      <c r="M12" s="70">
        <v>-1424.2240286069193</v>
      </c>
      <c r="N12" s="70">
        <v>-1457.8250340018058</v>
      </c>
      <c r="O12" s="70">
        <v>-1492.2187711165511</v>
      </c>
      <c r="P12" s="70">
        <v>-1527.4239424741208</v>
      </c>
      <c r="Q12" s="70">
        <v>-1563.4596918369377</v>
      </c>
      <c r="R12" s="71">
        <f t="shared" si="0"/>
        <v>-466556.74809030403</v>
      </c>
    </row>
    <row r="13" spans="2:19" s="60" customFormat="1">
      <c r="B13" s="74" t="s">
        <v>147</v>
      </c>
      <c r="C13" s="71">
        <f>SUM(C5:C12)</f>
        <v>-1345000</v>
      </c>
      <c r="D13" s="71">
        <f t="shared" ref="D13:Q13" si="1">SUM(D5:D12)</f>
        <v>-5750000</v>
      </c>
      <c r="E13" s="71">
        <f t="shared" si="1"/>
        <v>-7390000</v>
      </c>
      <c r="F13" s="71">
        <f t="shared" si="1"/>
        <v>-4905286.180535296</v>
      </c>
      <c r="G13" s="71">
        <f t="shared" si="1"/>
        <v>-6288817.0146029498</v>
      </c>
      <c r="H13" s="71">
        <f t="shared" si="1"/>
        <v>-6035553.5908189462</v>
      </c>
      <c r="I13" s="71">
        <f t="shared" si="1"/>
        <v>-7434562.0771332886</v>
      </c>
      <c r="J13" s="71">
        <f t="shared" si="1"/>
        <v>-5351910.6264326889</v>
      </c>
      <c r="K13" s="71">
        <f t="shared" si="1"/>
        <v>-5441669.4360862765</v>
      </c>
      <c r="L13" s="71">
        <f t="shared" si="1"/>
        <v>-7725910.8092775987</v>
      </c>
      <c r="M13" s="71">
        <f t="shared" si="1"/>
        <v>-7082709.2181765502</v>
      </c>
      <c r="N13" s="71">
        <f t="shared" si="1"/>
        <v>-8982141.3690063842</v>
      </c>
      <c r="O13" s="71">
        <f t="shared" si="1"/>
        <v>-5427286.2690626709</v>
      </c>
      <c r="P13" s="71">
        <f t="shared" si="1"/>
        <v>-5598225.2957427744</v>
      </c>
      <c r="Q13" s="71">
        <f t="shared" si="1"/>
        <v>-7232042.267646146</v>
      </c>
      <c r="R13" s="71">
        <f t="shared" si="0"/>
        <v>-91991114.15452157</v>
      </c>
    </row>
    <row r="14" spans="2:19">
      <c r="B14" s="185" t="s">
        <v>158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6"/>
      <c r="R14" s="75"/>
    </row>
    <row r="15" spans="2:19">
      <c r="B15" s="68" t="s">
        <v>159</v>
      </c>
      <c r="C15" s="70">
        <v>-23435280</v>
      </c>
      <c r="D15" s="70">
        <v>-23988176.843399998</v>
      </c>
      <c r="E15" s="70">
        <v>-25290796.877837911</v>
      </c>
      <c r="F15" s="70">
        <v>-377013.87278674968</v>
      </c>
      <c r="G15" s="70">
        <v>-385908.57258048415</v>
      </c>
      <c r="H15" s="70">
        <v>-395013.12057909032</v>
      </c>
      <c r="I15" s="70">
        <v>-404332.46762635035</v>
      </c>
      <c r="J15" s="70">
        <v>-413871.68136881432</v>
      </c>
      <c r="K15" s="70">
        <v>-423635.94901151565</v>
      </c>
      <c r="L15" s="70">
        <v>-433630.58013856842</v>
      </c>
      <c r="M15" s="70">
        <v>-443861.00960048492</v>
      </c>
      <c r="N15" s="70">
        <v>-454332.80046947754</v>
      </c>
      <c r="O15" s="70">
        <v>-465051.64706457162</v>
      </c>
      <c r="P15" s="70">
        <v>-476023.37804794335</v>
      </c>
      <c r="Q15" s="70">
        <v>-487253.9595945382</v>
      </c>
      <c r="R15" s="71">
        <v>-77874182.760106489</v>
      </c>
    </row>
    <row r="16" spans="2:19">
      <c r="B16" s="68" t="s">
        <v>160</v>
      </c>
      <c r="C16" s="70">
        <v>-4357863.2040229887</v>
      </c>
      <c r="D16" s="70">
        <v>-4445527.4304849142</v>
      </c>
      <c r="E16" s="70">
        <v>-4671249.894809518</v>
      </c>
      <c r="F16" s="70">
        <v>0</v>
      </c>
      <c r="G16" s="70">
        <v>0</v>
      </c>
      <c r="H16" s="70">
        <v>0</v>
      </c>
      <c r="I16" s="70">
        <v>0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0</v>
      </c>
      <c r="Q16" s="70">
        <v>0</v>
      </c>
      <c r="R16" s="71">
        <v>-13474640.52931742</v>
      </c>
    </row>
    <row r="17" spans="1:21">
      <c r="B17" s="68" t="s">
        <v>161</v>
      </c>
      <c r="C17" s="70">
        <v>0</v>
      </c>
      <c r="D17" s="70">
        <v>0</v>
      </c>
      <c r="E17" s="70">
        <v>0</v>
      </c>
      <c r="F17" s="70">
        <v>-212531.88056208615</v>
      </c>
      <c r="G17" s="70">
        <v>-427308.02031833812</v>
      </c>
      <c r="H17" s="70">
        <v>-650917.01090536697</v>
      </c>
      <c r="I17" s="70">
        <v>-654479.74383339984</v>
      </c>
      <c r="J17" s="70">
        <v>-658126.5305380373</v>
      </c>
      <c r="K17" s="70">
        <v>-661859.35405800398</v>
      </c>
      <c r="L17" s="70">
        <v>-665680.24421686551</v>
      </c>
      <c r="M17" s="70">
        <v>-669591.2787268</v>
      </c>
      <c r="N17" s="70">
        <v>-673594.58431840991</v>
      </c>
      <c r="O17" s="70">
        <v>-677692.33789719001</v>
      </c>
      <c r="P17" s="70">
        <v>-681886.76772727759</v>
      </c>
      <c r="Q17" s="70">
        <v>-686180.15464313154</v>
      </c>
      <c r="R17" s="71">
        <v>-7319847.9077449059</v>
      </c>
    </row>
    <row r="18" spans="1:21">
      <c r="B18" s="68" t="s">
        <v>154</v>
      </c>
      <c r="C18" s="70">
        <v>-2625400</v>
      </c>
      <c r="D18" s="70">
        <v>-3950000</v>
      </c>
      <c r="E18" s="70">
        <v>-1500000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1">
        <v>-8075400</v>
      </c>
    </row>
    <row r="19" spans="1:21">
      <c r="B19" s="68" t="s">
        <v>155</v>
      </c>
      <c r="C19" s="70">
        <v>-5350000</v>
      </c>
      <c r="D19" s="70">
        <v>-5252000</v>
      </c>
      <c r="E19" s="70">
        <v>-10557000</v>
      </c>
      <c r="F19" s="70">
        <v>0</v>
      </c>
      <c r="G19" s="70">
        <v>0</v>
      </c>
      <c r="H19" s="70">
        <v>0</v>
      </c>
      <c r="I19" s="70">
        <v>0</v>
      </c>
      <c r="J19" s="70">
        <v>0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70">
        <v>0</v>
      </c>
      <c r="Q19" s="70">
        <v>0</v>
      </c>
      <c r="R19" s="71">
        <v>-21159000</v>
      </c>
    </row>
    <row r="20" spans="1:21">
      <c r="B20" s="68" t="s">
        <v>156</v>
      </c>
      <c r="C20" s="70">
        <v>-300000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0">
        <v>0</v>
      </c>
      <c r="P20" s="70">
        <v>0</v>
      </c>
      <c r="Q20" s="70">
        <v>0</v>
      </c>
      <c r="R20" s="71">
        <v>-300000</v>
      </c>
    </row>
    <row r="21" spans="1:21">
      <c r="B21" s="68" t="s">
        <v>162</v>
      </c>
      <c r="C21" s="70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0">
        <v>0</v>
      </c>
      <c r="P21" s="70">
        <v>0</v>
      </c>
      <c r="Q21" s="70">
        <v>0</v>
      </c>
      <c r="R21" s="71">
        <v>0</v>
      </c>
    </row>
    <row r="22" spans="1:21" s="60" customFormat="1">
      <c r="B22" s="74" t="s">
        <v>147</v>
      </c>
      <c r="C22" s="71">
        <v>-36068543.204022989</v>
      </c>
      <c r="D22" s="71">
        <v>-37635704.273884907</v>
      </c>
      <c r="E22" s="71">
        <v>-42019046.772647426</v>
      </c>
      <c r="F22" s="71">
        <v>-589545.75334883586</v>
      </c>
      <c r="G22" s="71">
        <v>-813216.59289882227</v>
      </c>
      <c r="H22" s="71">
        <v>-1045930.1314844573</v>
      </c>
      <c r="I22" s="71">
        <v>-1058812.2114597503</v>
      </c>
      <c r="J22" s="71">
        <v>-1071998.2119068517</v>
      </c>
      <c r="K22" s="71">
        <v>-1085495.3030695196</v>
      </c>
      <c r="L22" s="71">
        <v>-1099310.8243554339</v>
      </c>
      <c r="M22" s="71">
        <v>-1113452.2883272849</v>
      </c>
      <c r="N22" s="71">
        <v>-1127927.3847878873</v>
      </c>
      <c r="O22" s="71">
        <v>-1142743.9849617616</v>
      </c>
      <c r="P22" s="71">
        <v>-1157910.1457752208</v>
      </c>
      <c r="Q22" s="76">
        <v>-1173434.1142376699</v>
      </c>
      <c r="R22" s="71">
        <v>-128203071.19716883</v>
      </c>
    </row>
    <row r="23" spans="1:21">
      <c r="B23" s="77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1"/>
    </row>
    <row r="24" spans="1:21">
      <c r="B24" s="184" t="s">
        <v>163</v>
      </c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71"/>
    </row>
    <row r="25" spans="1:21">
      <c r="A25" s="79" t="s">
        <v>164</v>
      </c>
      <c r="B25" s="80" t="s">
        <v>94</v>
      </c>
      <c r="C25" s="62" t="s">
        <v>60</v>
      </c>
      <c r="D25" s="62" t="s">
        <v>93</v>
      </c>
      <c r="E25" s="62" t="s">
        <v>92</v>
      </c>
      <c r="F25" s="62" t="s">
        <v>91</v>
      </c>
      <c r="G25" s="62" t="s">
        <v>90</v>
      </c>
      <c r="H25" s="62" t="s">
        <v>89</v>
      </c>
      <c r="I25" s="62" t="s">
        <v>88</v>
      </c>
      <c r="J25" s="62" t="s">
        <v>87</v>
      </c>
      <c r="K25" s="62" t="s">
        <v>86</v>
      </c>
      <c r="L25" s="62" t="s">
        <v>85</v>
      </c>
      <c r="M25" s="62" t="s">
        <v>84</v>
      </c>
      <c r="N25" s="62" t="s">
        <v>83</v>
      </c>
      <c r="O25" s="62" t="s">
        <v>82</v>
      </c>
      <c r="P25" s="62" t="s">
        <v>81</v>
      </c>
      <c r="Q25" s="63" t="s">
        <v>80</v>
      </c>
      <c r="R25" s="63" t="s">
        <v>147</v>
      </c>
      <c r="S25" s="64" t="s">
        <v>148</v>
      </c>
    </row>
    <row r="26" spans="1:21">
      <c r="A26" s="81" t="s">
        <v>149</v>
      </c>
      <c r="B26" s="185" t="s">
        <v>149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6"/>
      <c r="R26" s="82"/>
      <c r="S26" s="67"/>
    </row>
    <row r="27" spans="1:21">
      <c r="A27" s="79" t="s">
        <v>165</v>
      </c>
      <c r="B27" s="68" t="s">
        <v>166</v>
      </c>
      <c r="C27" s="69">
        <v>0</v>
      </c>
      <c r="D27" s="69">
        <v>1000000</v>
      </c>
      <c r="E27" s="69">
        <v>4000000</v>
      </c>
      <c r="F27" s="70">
        <v>6317243.362527254</v>
      </c>
      <c r="G27" s="70">
        <v>6434112.3647340098</v>
      </c>
      <c r="H27" s="70">
        <v>6553143.4434815887</v>
      </c>
      <c r="I27" s="70">
        <v>6674376.5971859973</v>
      </c>
      <c r="J27" s="70">
        <v>6797852.5642339382</v>
      </c>
      <c r="K27" s="70">
        <v>6923612.8366722679</v>
      </c>
      <c r="L27" s="70">
        <v>7051699.6741507044</v>
      </c>
      <c r="M27" s="70">
        <v>7182156.1181224938</v>
      </c>
      <c r="N27" s="70">
        <v>7315026.0063077584</v>
      </c>
      <c r="O27" s="70">
        <v>7450353.9874244528</v>
      </c>
      <c r="P27" s="70">
        <v>7588185.5361918062</v>
      </c>
      <c r="Q27" s="70">
        <v>7728566.9686113549</v>
      </c>
      <c r="R27" s="76">
        <f t="shared" ref="R27:R34" si="2">SUM(C27:Q27)</f>
        <v>89016329.459643632</v>
      </c>
      <c r="S27" s="72">
        <f>NPV($S$1,C27:Q27)</f>
        <v>45436258.470001936</v>
      </c>
      <c r="T27" s="83"/>
      <c r="U27" s="84"/>
    </row>
    <row r="28" spans="1:21">
      <c r="A28" s="79" t="s">
        <v>167</v>
      </c>
      <c r="B28" s="68" t="s">
        <v>168</v>
      </c>
      <c r="C28" s="70">
        <v>0</v>
      </c>
      <c r="D28" s="70">
        <v>30243.346249039307</v>
      </c>
      <c r="E28" s="70">
        <v>61605.696309293067</v>
      </c>
      <c r="F28" s="70">
        <v>95068.7904409318</v>
      </c>
      <c r="G28" s="70">
        <v>96827.563064089045</v>
      </c>
      <c r="H28" s="70">
        <v>98618.8729807747</v>
      </c>
      <c r="I28" s="70">
        <v>100443.32213091903</v>
      </c>
      <c r="J28" s="70">
        <v>102301.52359034104</v>
      </c>
      <c r="K28" s="70">
        <v>104194.10177676237</v>
      </c>
      <c r="L28" s="70">
        <v>106121.69265963248</v>
      </c>
      <c r="M28" s="70">
        <v>108084.94397383567</v>
      </c>
      <c r="N28" s="70">
        <v>110084.51543735163</v>
      </c>
      <c r="O28" s="70">
        <v>112121.07897294263</v>
      </c>
      <c r="P28" s="70">
        <v>114195.31893394206</v>
      </c>
      <c r="Q28" s="70">
        <v>116307.93233422001</v>
      </c>
      <c r="R28" s="76">
        <f t="shared" si="2"/>
        <v>1356218.698854075</v>
      </c>
      <c r="S28" s="72">
        <f t="shared" ref="S28:S34" si="3">NPV($S$1,C28:Q28)</f>
        <v>697936.41259722121</v>
      </c>
      <c r="T28" s="83"/>
      <c r="U28" s="84"/>
    </row>
    <row r="29" spans="1:21">
      <c r="A29" s="79" t="s">
        <v>167</v>
      </c>
      <c r="B29" s="68" t="s">
        <v>169</v>
      </c>
      <c r="C29" s="70">
        <v>0</v>
      </c>
      <c r="D29" s="70">
        <v>567648.23385600001</v>
      </c>
      <c r="E29" s="70">
        <v>1135296.467712</v>
      </c>
      <c r="F29" s="70">
        <v>1720146.1631999998</v>
      </c>
      <c r="G29" s="70">
        <v>1771750.548096</v>
      </c>
      <c r="H29" s="70">
        <v>1824903.06453888</v>
      </c>
      <c r="I29" s="70">
        <v>1879650.1564750464</v>
      </c>
      <c r="J29" s="70">
        <v>1936039.6611692978</v>
      </c>
      <c r="K29" s="70">
        <v>1994120.8510043768</v>
      </c>
      <c r="L29" s="70">
        <v>2053944.4765345082</v>
      </c>
      <c r="M29" s="70">
        <v>2115562.8108305433</v>
      </c>
      <c r="N29" s="70">
        <v>2179029.6951554595</v>
      </c>
      <c r="O29" s="70">
        <v>2244400.5860101231</v>
      </c>
      <c r="P29" s="70">
        <v>2311732.603590427</v>
      </c>
      <c r="Q29" s="70">
        <v>2381084.5816981397</v>
      </c>
      <c r="R29" s="76">
        <f t="shared" si="2"/>
        <v>26115309.899870802</v>
      </c>
      <c r="S29" s="72">
        <f t="shared" si="3"/>
        <v>13296923.707370378</v>
      </c>
      <c r="T29" s="83"/>
      <c r="U29" s="84"/>
    </row>
    <row r="30" spans="1:21">
      <c r="A30" s="79" t="s">
        <v>167</v>
      </c>
      <c r="B30" s="68" t="s">
        <v>170</v>
      </c>
      <c r="C30" s="70">
        <v>0</v>
      </c>
      <c r="D30" s="70">
        <v>846741.37089464988</v>
      </c>
      <c r="E30" s="70">
        <v>1693482.7417892998</v>
      </c>
      <c r="F30" s="70">
        <v>2565882.9421049994</v>
      </c>
      <c r="G30" s="70">
        <v>2642859.4303681497</v>
      </c>
      <c r="H30" s="70">
        <v>2722145.2132791942</v>
      </c>
      <c r="I30" s="70">
        <v>2803809.5696775699</v>
      </c>
      <c r="J30" s="70">
        <v>2887923.856767897</v>
      </c>
      <c r="K30" s="70">
        <v>2974561.5724709341</v>
      </c>
      <c r="L30" s="70">
        <v>3063798.4196450622</v>
      </c>
      <c r="M30" s="70">
        <v>3155712.3722344143</v>
      </c>
      <c r="N30" s="70">
        <v>3250383.7434014468</v>
      </c>
      <c r="O30" s="70">
        <v>3347895.2557034902</v>
      </c>
      <c r="P30" s="70">
        <v>3448332.1133745951</v>
      </c>
      <c r="Q30" s="70">
        <v>3551782.076775833</v>
      </c>
      <c r="R30" s="76">
        <f t="shared" si="2"/>
        <v>38955310.678487539</v>
      </c>
      <c r="S30" s="72">
        <f t="shared" si="3"/>
        <v>19834564.325477216</v>
      </c>
      <c r="T30" s="83"/>
      <c r="U30" s="84"/>
    </row>
    <row r="31" spans="1:21">
      <c r="A31" s="79" t="s">
        <v>167</v>
      </c>
      <c r="B31" s="68" t="s">
        <v>171</v>
      </c>
      <c r="C31" s="70">
        <v>0</v>
      </c>
      <c r="D31" s="70">
        <v>16791.037560000001</v>
      </c>
      <c r="E31" s="70">
        <v>33582.075120000001</v>
      </c>
      <c r="F31" s="70">
        <v>50881.932000000001</v>
      </c>
      <c r="G31" s="70">
        <v>52408.38996</v>
      </c>
      <c r="H31" s="70">
        <v>53980.641658799999</v>
      </c>
      <c r="I31" s="70">
        <v>55600.060908564003</v>
      </c>
      <c r="J31" s="70">
        <v>57268.062735820924</v>
      </c>
      <c r="K31" s="70">
        <v>58986.104617895551</v>
      </c>
      <c r="L31" s="70">
        <v>60755.687756432417</v>
      </c>
      <c r="M31" s="70">
        <v>62578.358389125387</v>
      </c>
      <c r="N31" s="70">
        <v>64455.709140799154</v>
      </c>
      <c r="O31" s="70">
        <v>66389.38041502313</v>
      </c>
      <c r="P31" s="70">
        <v>68381.061827473823</v>
      </c>
      <c r="Q31" s="70">
        <v>70432.493682298038</v>
      </c>
      <c r="R31" s="76">
        <f t="shared" si="2"/>
        <v>772490.99577223242</v>
      </c>
      <c r="S31" s="72">
        <f t="shared" si="3"/>
        <v>393323.06891233806</v>
      </c>
      <c r="T31" s="83"/>
      <c r="U31" s="84"/>
    </row>
    <row r="32" spans="1:21">
      <c r="A32" s="79" t="s">
        <v>167</v>
      </c>
      <c r="B32" s="68" t="s">
        <v>172</v>
      </c>
      <c r="C32" s="70">
        <v>0</v>
      </c>
      <c r="D32" s="70">
        <v>12784.730149999999</v>
      </c>
      <c r="E32" s="70">
        <v>25569.460299999999</v>
      </c>
      <c r="F32" s="70">
        <v>38354.190449999995</v>
      </c>
      <c r="G32" s="70">
        <v>51138.920599999998</v>
      </c>
      <c r="H32" s="70">
        <v>76708.380899999989</v>
      </c>
      <c r="I32" s="70">
        <v>89493.111050000007</v>
      </c>
      <c r="J32" s="70">
        <v>102277.8412</v>
      </c>
      <c r="K32" s="70">
        <v>102277.8412</v>
      </c>
      <c r="L32" s="70">
        <v>102277.8412</v>
      </c>
      <c r="M32" s="70">
        <v>102277.8412</v>
      </c>
      <c r="N32" s="70">
        <v>102277.8412</v>
      </c>
      <c r="O32" s="70">
        <v>102277.8412</v>
      </c>
      <c r="P32" s="70">
        <v>102277.8412</v>
      </c>
      <c r="Q32" s="70">
        <v>102277.8412</v>
      </c>
      <c r="R32" s="76">
        <f t="shared" si="2"/>
        <v>1112271.5230500002</v>
      </c>
      <c r="S32" s="72">
        <f t="shared" si="3"/>
        <v>540476.62715760176</v>
      </c>
      <c r="T32" s="83"/>
    </row>
    <row r="33" spans="1:21">
      <c r="A33" s="79" t="s">
        <v>167</v>
      </c>
      <c r="B33" s="68" t="s">
        <v>173</v>
      </c>
      <c r="C33" s="70">
        <v>0</v>
      </c>
      <c r="D33" s="70">
        <v>75124.728086188858</v>
      </c>
      <c r="E33" s="70">
        <v>153029.07111156665</v>
      </c>
      <c r="F33" s="70">
        <v>236151.68019262224</v>
      </c>
      <c r="G33" s="70">
        <v>240520.48627618572</v>
      </c>
      <c r="H33" s="70">
        <v>244970.11527229517</v>
      </c>
      <c r="I33" s="70">
        <v>249502.0624048326</v>
      </c>
      <c r="J33" s="70">
        <v>254117.85055932202</v>
      </c>
      <c r="K33" s="70">
        <v>258819.03079466961</v>
      </c>
      <c r="L33" s="70">
        <v>263607.18286437093</v>
      </c>
      <c r="M33" s="70">
        <v>268483.91574736184</v>
      </c>
      <c r="N33" s="70">
        <v>273450.86818868801</v>
      </c>
      <c r="O33" s="70">
        <v>278509.70925017865</v>
      </c>
      <c r="P33" s="70">
        <v>283662.13887130708</v>
      </c>
      <c r="Q33" s="70">
        <v>288909.88844042632</v>
      </c>
      <c r="R33" s="76">
        <f t="shared" si="2"/>
        <v>3368858.7280600159</v>
      </c>
      <c r="S33" s="72">
        <f t="shared" si="3"/>
        <v>1733679.9567766704</v>
      </c>
      <c r="T33" s="83"/>
      <c r="U33" s="84"/>
    </row>
    <row r="34" spans="1:21">
      <c r="B34" s="74" t="s">
        <v>147</v>
      </c>
      <c r="C34" s="71">
        <f t="shared" ref="C34:Q34" si="4">SUM(C27:C33)</f>
        <v>0</v>
      </c>
      <c r="D34" s="71">
        <f t="shared" si="4"/>
        <v>2549333.4467958785</v>
      </c>
      <c r="E34" s="71">
        <f t="shared" si="4"/>
        <v>7102565.5123421596</v>
      </c>
      <c r="F34" s="71">
        <f t="shared" si="4"/>
        <v>11023729.060915805</v>
      </c>
      <c r="G34" s="71">
        <f t="shared" si="4"/>
        <v>11289617.703098435</v>
      </c>
      <c r="H34" s="71">
        <f t="shared" si="4"/>
        <v>11574469.73211153</v>
      </c>
      <c r="I34" s="71">
        <f t="shared" si="4"/>
        <v>11852874.879832927</v>
      </c>
      <c r="J34" s="71">
        <f t="shared" si="4"/>
        <v>12137781.360256616</v>
      </c>
      <c r="K34" s="71">
        <f t="shared" si="4"/>
        <v>12416572.338536903</v>
      </c>
      <c r="L34" s="71">
        <f t="shared" si="4"/>
        <v>12702204.97481071</v>
      </c>
      <c r="M34" s="71">
        <f t="shared" si="4"/>
        <v>12994856.360497775</v>
      </c>
      <c r="N34" s="71">
        <f t="shared" si="4"/>
        <v>13294708.378831504</v>
      </c>
      <c r="O34" s="71">
        <f t="shared" si="4"/>
        <v>13601947.838976208</v>
      </c>
      <c r="P34" s="71">
        <f t="shared" si="4"/>
        <v>13916766.613989551</v>
      </c>
      <c r="Q34" s="71">
        <f t="shared" si="4"/>
        <v>14239361.782742271</v>
      </c>
      <c r="R34" s="76">
        <f t="shared" si="2"/>
        <v>160696789.98373824</v>
      </c>
      <c r="S34" s="72">
        <f t="shared" si="3"/>
        <v>81933162.568293348</v>
      </c>
      <c r="T34" s="83"/>
      <c r="U34" s="84"/>
    </row>
    <row r="35" spans="1:21">
      <c r="A35" s="65" t="s">
        <v>174</v>
      </c>
      <c r="B35" s="185" t="s">
        <v>174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5"/>
      <c r="P35" s="185"/>
      <c r="Q35" s="186"/>
      <c r="R35" s="82"/>
      <c r="S35" s="85"/>
      <c r="T35" s="83"/>
      <c r="U35" s="84"/>
    </row>
    <row r="36" spans="1:21">
      <c r="A36" s="79" t="s">
        <v>167</v>
      </c>
      <c r="B36" s="68" t="s">
        <v>175</v>
      </c>
      <c r="C36" s="70">
        <v>239474.8125</v>
      </c>
      <c r="D36" s="70">
        <v>487810.19306249998</v>
      </c>
      <c r="E36" s="70">
        <v>752779.82065781252</v>
      </c>
      <c r="F36" s="70">
        <v>0</v>
      </c>
      <c r="G36" s="70">
        <v>0</v>
      </c>
      <c r="H36" s="70">
        <v>0</v>
      </c>
      <c r="I36" s="70">
        <v>0</v>
      </c>
      <c r="J36" s="70">
        <v>0</v>
      </c>
      <c r="K36" s="70">
        <v>0</v>
      </c>
      <c r="L36" s="70">
        <v>0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6">
        <v>1480064.8262203126</v>
      </c>
      <c r="S36" s="72">
        <f t="shared" ref="S36:S39" si="5">NPV($S$1,C36:Q36)</f>
        <v>1239134.4895193907</v>
      </c>
      <c r="T36" s="83"/>
      <c r="U36" s="84"/>
    </row>
    <row r="37" spans="1:21">
      <c r="A37" s="79" t="s">
        <v>165</v>
      </c>
      <c r="B37" s="68" t="s">
        <v>166</v>
      </c>
      <c r="C37" s="70">
        <v>0</v>
      </c>
      <c r="D37" s="70">
        <v>93930</v>
      </c>
      <c r="E37" s="70">
        <v>187860</v>
      </c>
      <c r="F37" s="70">
        <v>281790</v>
      </c>
      <c r="G37" s="70">
        <v>290243.7</v>
      </c>
      <c r="H37" s="70">
        <v>298951.011</v>
      </c>
      <c r="I37" s="70">
        <v>307919.54132999998</v>
      </c>
      <c r="J37" s="70">
        <v>317157.12756990001</v>
      </c>
      <c r="K37" s="70">
        <v>326671.84139699704</v>
      </c>
      <c r="L37" s="70">
        <v>336471.99663890695</v>
      </c>
      <c r="M37" s="70">
        <v>346566.15653807414</v>
      </c>
      <c r="N37" s="70">
        <v>356963.1412342164</v>
      </c>
      <c r="O37" s="70">
        <v>367672.03547124291</v>
      </c>
      <c r="P37" s="70">
        <v>378702.19653538021</v>
      </c>
      <c r="Q37" s="70">
        <v>390063.26243144163</v>
      </c>
      <c r="R37" s="76">
        <v>4280962.0101461587</v>
      </c>
      <c r="S37" s="72">
        <f t="shared" si="5"/>
        <v>2180568.4630994052</v>
      </c>
      <c r="T37" s="83"/>
      <c r="U37" s="84"/>
    </row>
    <row r="38" spans="1:21">
      <c r="A38" s="79" t="s">
        <v>167</v>
      </c>
      <c r="B38" s="68" t="s">
        <v>173</v>
      </c>
      <c r="C38" s="70">
        <v>0</v>
      </c>
      <c r="D38" s="70">
        <v>51214.459978893748</v>
      </c>
      <c r="E38" s="70">
        <v>104323.85497700657</v>
      </c>
      <c r="F38" s="70">
        <v>160990.67620315333</v>
      </c>
      <c r="G38" s="70">
        <v>163969.00371291165</v>
      </c>
      <c r="H38" s="70">
        <v>167002.43028160057</v>
      </c>
      <c r="I38" s="70">
        <v>170091.97524181014</v>
      </c>
      <c r="J38" s="70">
        <v>173238.67678378362</v>
      </c>
      <c r="K38" s="70">
        <v>176443.59230428367</v>
      </c>
      <c r="L38" s="70">
        <v>179707.79876191288</v>
      </c>
      <c r="M38" s="70">
        <v>183032.39303900831</v>
      </c>
      <c r="N38" s="70">
        <v>186418.49231022992</v>
      </c>
      <c r="O38" s="70">
        <v>189867.23441796924</v>
      </c>
      <c r="P38" s="70">
        <v>193379.77825470167</v>
      </c>
      <c r="Q38" s="70">
        <v>196957.30415241362</v>
      </c>
      <c r="R38" s="76">
        <v>2296637.670419679</v>
      </c>
      <c r="S38" s="72">
        <f t="shared" si="5"/>
        <v>1181894.2314264742</v>
      </c>
      <c r="T38" s="83"/>
      <c r="U38" s="84"/>
    </row>
    <row r="39" spans="1:21">
      <c r="B39" s="74" t="s">
        <v>147</v>
      </c>
      <c r="C39" s="71">
        <v>239474.8125</v>
      </c>
      <c r="D39" s="71">
        <v>632954.65304139373</v>
      </c>
      <c r="E39" s="71">
        <v>1044963.6756348191</v>
      </c>
      <c r="F39" s="71">
        <v>442780.67620315333</v>
      </c>
      <c r="G39" s="71">
        <v>454212.70371291169</v>
      </c>
      <c r="H39" s="71">
        <v>465953.44128160056</v>
      </c>
      <c r="I39" s="71">
        <v>478011.51657181012</v>
      </c>
      <c r="J39" s="71">
        <v>490395.8043536836</v>
      </c>
      <c r="K39" s="71">
        <v>503115.43370128074</v>
      </c>
      <c r="L39" s="71">
        <v>516179.79540081986</v>
      </c>
      <c r="M39" s="71">
        <v>529598.54957708251</v>
      </c>
      <c r="N39" s="71">
        <v>543381.63354444632</v>
      </c>
      <c r="O39" s="71">
        <v>557539.26988921221</v>
      </c>
      <c r="P39" s="71">
        <v>572081.97479008185</v>
      </c>
      <c r="Q39" s="71">
        <v>587020.56658385531</v>
      </c>
      <c r="R39" s="76">
        <v>8057664.506786149</v>
      </c>
      <c r="S39" s="72">
        <f t="shared" si="5"/>
        <v>4601597.184045271</v>
      </c>
      <c r="T39" s="83"/>
      <c r="U39" s="84"/>
    </row>
  </sheetData>
  <mergeCells count="6">
    <mergeCell ref="B35:Q35"/>
    <mergeCell ref="B2:Q2"/>
    <mergeCell ref="B4:Q4"/>
    <mergeCell ref="B14:Q14"/>
    <mergeCell ref="B24:Q24"/>
    <mergeCell ref="B26:Q26"/>
  </mergeCells>
  <pageMargins left="0.7" right="0.7" top="0.75" bottom="0.75" header="0.3" footer="0.3"/>
  <pageSetup paperSize="5" scale="56" fitToHeight="2" orientation="landscape" r:id="rId1"/>
  <ignoredErrors>
    <ignoredError sqref="S36:S3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34"/>
  <sheetViews>
    <sheetView workbookViewId="0">
      <selection activeCell="J24" sqref="J24"/>
    </sheetView>
  </sheetViews>
  <sheetFormatPr defaultColWidth="9.1796875" defaultRowHeight="12.5"/>
  <cols>
    <col min="1" max="1" width="7.1796875" style="4" customWidth="1"/>
    <col min="2" max="2" width="2.26953125" style="4" customWidth="1"/>
    <col min="3" max="4" width="10.81640625" style="4" customWidth="1"/>
    <col min="5" max="5" width="11.54296875" style="4" customWidth="1"/>
    <col min="6" max="9" width="10.81640625" style="4" customWidth="1"/>
    <col min="10" max="10" width="17.1796875" style="4" customWidth="1"/>
    <col min="11" max="11" width="13.453125" style="4" bestFit="1" customWidth="1"/>
    <col min="12" max="16384" width="9.1796875" style="4"/>
  </cols>
  <sheetData>
    <row r="1" spans="1:11">
      <c r="A1" s="160"/>
      <c r="C1" s="160"/>
      <c r="D1" s="161"/>
      <c r="E1" s="142"/>
      <c r="F1" s="142"/>
      <c r="G1" s="142"/>
      <c r="H1" s="142"/>
      <c r="I1" s="142"/>
    </row>
    <row r="2" spans="1:11">
      <c r="D2" s="142" t="s">
        <v>1</v>
      </c>
      <c r="E2" s="142" t="s">
        <v>2</v>
      </c>
    </row>
    <row r="3" spans="1:11" ht="12.75" customHeight="1">
      <c r="C3" s="142" t="s">
        <v>0</v>
      </c>
      <c r="D3" s="142" t="s">
        <v>3</v>
      </c>
      <c r="E3" s="142" t="s">
        <v>3</v>
      </c>
      <c r="F3" s="142" t="s">
        <v>14</v>
      </c>
      <c r="G3" s="142"/>
      <c r="H3" s="142"/>
    </row>
    <row r="4" spans="1:11">
      <c r="C4" s="142" t="s">
        <v>6</v>
      </c>
      <c r="D4" s="174" t="s">
        <v>4</v>
      </c>
      <c r="E4" s="174" t="s">
        <v>5</v>
      </c>
      <c r="F4" s="55" t="s">
        <v>16</v>
      </c>
      <c r="G4" s="55"/>
      <c r="H4" s="55"/>
      <c r="J4" s="58" t="s">
        <v>121</v>
      </c>
      <c r="K4" s="143">
        <v>7.9394843523066416E-2</v>
      </c>
    </row>
    <row r="5" spans="1:11">
      <c r="A5" s="189" t="s">
        <v>13</v>
      </c>
      <c r="B5" s="189"/>
      <c r="C5" s="161">
        <f>164/2</f>
        <v>82</v>
      </c>
      <c r="D5" s="162">
        <f>815*C5*1.1</f>
        <v>73513</v>
      </c>
      <c r="E5" s="163">
        <f>12.77</f>
        <v>12.77</v>
      </c>
      <c r="F5" s="164">
        <v>12000</v>
      </c>
      <c r="G5" s="164"/>
      <c r="H5" s="164"/>
    </row>
    <row r="7" spans="1:11">
      <c r="A7" s="165" t="s">
        <v>117</v>
      </c>
    </row>
    <row r="8" spans="1:11">
      <c r="A8" s="165"/>
    </row>
    <row r="9" spans="1:11">
      <c r="A9" s="175"/>
      <c r="B9" s="175"/>
      <c r="C9" s="190" t="s">
        <v>63</v>
      </c>
      <c r="D9" s="191"/>
      <c r="E9" s="192" t="s">
        <v>2</v>
      </c>
      <c r="F9" s="193" t="s">
        <v>65</v>
      </c>
      <c r="G9" s="192" t="s">
        <v>118</v>
      </c>
      <c r="H9" s="192"/>
      <c r="I9" s="187" t="s">
        <v>12</v>
      </c>
    </row>
    <row r="10" spans="1:11">
      <c r="A10" s="167" t="s">
        <v>9</v>
      </c>
      <c r="B10" s="167"/>
      <c r="C10" s="50" t="s">
        <v>61</v>
      </c>
      <c r="D10" s="50" t="s">
        <v>34</v>
      </c>
      <c r="E10" s="192"/>
      <c r="F10" s="194"/>
      <c r="G10" s="56" t="s">
        <v>7</v>
      </c>
      <c r="H10" s="56" t="s">
        <v>62</v>
      </c>
      <c r="I10" s="188"/>
    </row>
    <row r="11" spans="1:11">
      <c r="A11" s="142">
        <v>1</v>
      </c>
      <c r="B11" s="142"/>
      <c r="C11" s="168">
        <f>'Capacity Cost'!C18</f>
        <v>1470260</v>
      </c>
      <c r="D11" s="168">
        <f ca="1">'Capacity Cost'!H18</f>
        <v>7821238.9842524882</v>
      </c>
      <c r="E11" s="168">
        <f>E5*C5*1000</f>
        <v>1047139.9999999999</v>
      </c>
      <c r="F11" s="168">
        <f ca="1">'Capacity Cost'!G18*1%</f>
        <v>715451.30503000005</v>
      </c>
      <c r="G11" s="168">
        <f ca="1">OFFSET('Program Participation'!$D$48,0,A11-1)/1000</f>
        <v>1425.2</v>
      </c>
      <c r="H11" s="168">
        <f ca="1">G11*'Fundamental Forecast'!D5</f>
        <v>55655.108844248454</v>
      </c>
      <c r="I11" s="169">
        <f ca="1">H11+E11+D11+C11+F11</f>
        <v>11109745.398126736</v>
      </c>
    </row>
    <row r="12" spans="1:11">
      <c r="A12" s="167">
        <v>2</v>
      </c>
      <c r="B12" s="167"/>
      <c r="C12" s="168">
        <f>'Capacity Cost'!C19</f>
        <v>2940520</v>
      </c>
      <c r="D12" s="168">
        <f ca="1">'Capacity Cost'!H19</f>
        <v>7399722.8945296835</v>
      </c>
      <c r="E12" s="168">
        <f>E11*1.02</f>
        <v>1068082.7999999998</v>
      </c>
      <c r="F12" s="168">
        <f ca="1">'Capacity Cost'!G19*1%</f>
        <v>676892.93376803992</v>
      </c>
      <c r="G12" s="168">
        <f ca="1">OFFSET('Program Participation'!$D$48,0,A12-1)/1000</f>
        <v>11351.2</v>
      </c>
      <c r="H12" s="168">
        <f ca="1">G12*'Fundamental Forecast'!D6</f>
        <v>497519.58462829597</v>
      </c>
      <c r="I12" s="169">
        <f t="shared" ref="I12:I25" ca="1" si="0">H12+E12+D12+C12+F12</f>
        <v>12582738.212926019</v>
      </c>
    </row>
    <row r="13" spans="1:11">
      <c r="A13" s="142">
        <v>3</v>
      </c>
      <c r="B13" s="142"/>
      <c r="C13" s="168">
        <f>'Capacity Cost'!C20</f>
        <v>2940520</v>
      </c>
      <c r="D13" s="168">
        <f ca="1">'Capacity Cost'!H20</f>
        <v>6995054.6892207246</v>
      </c>
      <c r="E13" s="168">
        <f t="shared" ref="E13:E25" si="1">E12*1.02</f>
        <v>1089444.4559999998</v>
      </c>
      <c r="F13" s="168">
        <f ca="1">'Capacity Cost'!G20*1%</f>
        <v>639875.73020535999</v>
      </c>
      <c r="G13" s="168">
        <f ca="1">OFFSET('Program Participation'!$D$48,0,A13-1)/1000</f>
        <v>25477.200000000001</v>
      </c>
      <c r="H13" s="168">
        <f ca="1">G13*'Fundamental Forecast'!D7</f>
        <v>1185273.2461624146</v>
      </c>
      <c r="I13" s="169">
        <f t="shared" ca="1" si="0"/>
        <v>12850168.1215885</v>
      </c>
    </row>
    <row r="14" spans="1:11">
      <c r="A14" s="167">
        <v>4</v>
      </c>
      <c r="B14" s="167"/>
      <c r="C14" s="168">
        <f>'Capacity Cost'!C21</f>
        <v>2940520</v>
      </c>
      <c r="D14" s="168">
        <f ca="1">'Capacity Cost'!H21</f>
        <v>6605928.8127068253</v>
      </c>
      <c r="E14" s="168">
        <f t="shared" si="1"/>
        <v>1111233.3451199997</v>
      </c>
      <c r="F14" s="168">
        <f ca="1">'Capacity Cost'!G21*1%</f>
        <v>604280.26806268003</v>
      </c>
      <c r="G14" s="168">
        <f ca="1">OFFSET('Program Participation'!$D$48,0,A14-1)/1000</f>
        <v>39578</v>
      </c>
      <c r="H14" s="168">
        <f ca="1">G14*'Fundamental Forecast'!D8</f>
        <v>1891624.7722574868</v>
      </c>
      <c r="I14" s="169">
        <f t="shared" ca="1" si="0"/>
        <v>13153587.198146991</v>
      </c>
    </row>
    <row r="15" spans="1:11">
      <c r="A15" s="142">
        <v>5</v>
      </c>
      <c r="B15" s="142"/>
      <c r="C15" s="168">
        <f>'Capacity Cost'!C22</f>
        <v>2940520</v>
      </c>
      <c r="D15" s="168">
        <f ca="1">'Capacity Cost'!H22</f>
        <v>6231226.2173147397</v>
      </c>
      <c r="E15" s="168">
        <f t="shared" si="1"/>
        <v>1133458.0120223998</v>
      </c>
      <c r="F15" s="168">
        <f ca="1">'Capacity Cost'!G22*1%</f>
        <v>570004.18195776001</v>
      </c>
      <c r="G15" s="168">
        <f ca="1">OFFSET('Program Participation'!$D$48,0,A15-1)/1000</f>
        <v>53603.199999999997</v>
      </c>
      <c r="H15" s="168">
        <f ca="1">G15*'Fundamental Forecast'!D9</f>
        <v>2643520.5078653973</v>
      </c>
      <c r="I15" s="169">
        <f t="shared" ca="1" si="0"/>
        <v>13518728.919160297</v>
      </c>
    </row>
    <row r="16" spans="1:11">
      <c r="A16" s="167">
        <v>6</v>
      </c>
      <c r="B16" s="167"/>
      <c r="C16" s="168">
        <f>'Capacity Cost'!C23</f>
        <v>2940520</v>
      </c>
      <c r="D16" s="168">
        <f ca="1">'Capacity Cost'!H23</f>
        <v>5869827.8553712256</v>
      </c>
      <c r="E16" s="168">
        <f t="shared" si="1"/>
        <v>1156127.1722628479</v>
      </c>
      <c r="F16" s="168">
        <f ca="1">'Capacity Cost'!G23*1%</f>
        <v>536945.10650836001</v>
      </c>
      <c r="G16" s="168">
        <f ca="1">OFFSET('Program Participation'!$D$48,0,A16-1)/1000</f>
        <v>67628.399999999994</v>
      </c>
      <c r="H16" s="168">
        <f ca="1">G16*'Fundamental Forecast'!D10</f>
        <v>3476363.5083816522</v>
      </c>
      <c r="I16" s="169">
        <f t="shared" ca="1" si="0"/>
        <v>13979783.642524086</v>
      </c>
    </row>
    <row r="17" spans="1:11">
      <c r="A17" s="142">
        <v>7</v>
      </c>
      <c r="B17" s="142"/>
      <c r="C17" s="168">
        <f>'Capacity Cost'!C24</f>
        <v>2940520</v>
      </c>
      <c r="D17" s="168">
        <f ca="1">'Capacity Cost'!H24</f>
        <v>5520770.1024909876</v>
      </c>
      <c r="E17" s="168">
        <f t="shared" si="1"/>
        <v>1179249.7157081049</v>
      </c>
      <c r="F17" s="168">
        <f ca="1">'Capacity Cost'!G24*1%</f>
        <v>505014.89374643995</v>
      </c>
      <c r="G17" s="168">
        <f ca="1">OFFSET('Program Participation'!$D$48,0,A17-1)/1000</f>
        <v>70453.600000000006</v>
      </c>
      <c r="H17" s="168">
        <f ca="1">G17*'Fundamental Forecast'!D11</f>
        <v>3825169.2739318851</v>
      </c>
      <c r="I17" s="169">
        <f t="shared" ca="1" si="0"/>
        <v>13970723.985877417</v>
      </c>
    </row>
    <row r="18" spans="1:11">
      <c r="A18" s="167">
        <v>8</v>
      </c>
      <c r="B18" s="167"/>
      <c r="C18" s="168">
        <f>'Capacity Cost'!C25</f>
        <v>2940520</v>
      </c>
      <c r="D18" s="168">
        <f ca="1">'Capacity Cost'!H25</f>
        <v>5183089.334288734</v>
      </c>
      <c r="E18" s="168">
        <f t="shared" si="1"/>
        <v>1202834.710022267</v>
      </c>
      <c r="F18" s="168">
        <f ca="1">'Capacity Cost'!G25*1%</f>
        <v>474125.39570395998</v>
      </c>
      <c r="G18" s="168">
        <f ca="1">OFFSET('Program Participation'!$D$48,0,A18-1)/1000</f>
        <v>73278.8</v>
      </c>
      <c r="H18" s="168">
        <f ca="1">G18*'Fundamental Forecast'!D12</f>
        <v>4590779.5463109333</v>
      </c>
      <c r="I18" s="169">
        <f t="shared" ca="1" si="0"/>
        <v>14391348.986325894</v>
      </c>
    </row>
    <row r="19" spans="1:11">
      <c r="A19" s="142">
        <v>9</v>
      </c>
      <c r="B19" s="142"/>
      <c r="C19" s="168">
        <f>'Capacity Cost'!C26</f>
        <v>2940520</v>
      </c>
      <c r="D19" s="168">
        <f ca="1">'Capacity Cost'!H26</f>
        <v>4847273.6455418877</v>
      </c>
      <c r="E19" s="168">
        <f t="shared" si="1"/>
        <v>1226891.4042227124</v>
      </c>
      <c r="F19" s="168">
        <f ca="1">'Capacity Cost'!G26*1%</f>
        <v>443406.50663188007</v>
      </c>
      <c r="G19" s="168">
        <f ca="1">OFFSET('Program Participation'!$D$48,0,A19-1)/1000</f>
        <v>76104</v>
      </c>
      <c r="H19" s="168">
        <f ca="1">G19*'Fundamental Forecast'!D13</f>
        <v>4888985.4682617188</v>
      </c>
      <c r="I19" s="169">
        <f t="shared" ca="1" si="0"/>
        <v>14347077.024658199</v>
      </c>
    </row>
    <row r="20" spans="1:11">
      <c r="A20" s="167">
        <v>10</v>
      </c>
      <c r="B20" s="167"/>
      <c r="C20" s="168">
        <f>'Capacity Cost'!C27</f>
        <v>2940520</v>
      </c>
      <c r="D20" s="168">
        <f ca="1">'Capacity Cost'!H27</f>
        <v>4511489.0414526304</v>
      </c>
      <c r="E20" s="168">
        <f t="shared" si="1"/>
        <v>1251429.2323071666</v>
      </c>
      <c r="F20" s="168">
        <f ca="1">'Capacity Cost'!G27*1%</f>
        <v>412690.46104263997</v>
      </c>
      <c r="G20" s="168">
        <f ca="1">OFFSET('Program Participation'!$D$48,0,A20-1)/1000</f>
        <v>78929.2</v>
      </c>
      <c r="H20" s="168">
        <f ca="1">G20*'Fundamental Forecast'!D14</f>
        <v>5251796.7025517784</v>
      </c>
      <c r="I20" s="169">
        <f t="shared" ca="1" si="0"/>
        <v>14367925.437354216</v>
      </c>
    </row>
    <row r="21" spans="1:11">
      <c r="A21" s="142">
        <v>11</v>
      </c>
      <c r="B21" s="142"/>
      <c r="C21" s="168">
        <f>'Capacity Cost'!C28</f>
        <v>2940520</v>
      </c>
      <c r="D21" s="168">
        <f ca="1">'Capacity Cost'!H28</f>
        <v>4175673.3527057837</v>
      </c>
      <c r="E21" s="168">
        <f t="shared" si="1"/>
        <v>1276457.8169533098</v>
      </c>
      <c r="F21" s="168">
        <f ca="1">'Capacity Cost'!G28*1%</f>
        <v>381971.57197055995</v>
      </c>
      <c r="G21" s="168">
        <f ca="1">OFFSET('Program Participation'!$D$48,0,A21-1)/1000</f>
        <v>81754.399999999994</v>
      </c>
      <c r="H21" s="168">
        <f ca="1">G21*'Fundamental Forecast'!D15</f>
        <v>5621652.6600423176</v>
      </c>
      <c r="I21" s="169">
        <f t="shared" ca="1" si="0"/>
        <v>14396275.40167197</v>
      </c>
    </row>
    <row r="22" spans="1:11">
      <c r="A22" s="167">
        <v>12</v>
      </c>
      <c r="B22" s="167"/>
      <c r="C22" s="168">
        <f>'Capacity Cost'!C29</f>
        <v>2940520</v>
      </c>
      <c r="D22" s="168">
        <f ca="1">'Capacity Cost'!H29</f>
        <v>3839888.7486165273</v>
      </c>
      <c r="E22" s="168">
        <f t="shared" si="1"/>
        <v>1301986.9732923759</v>
      </c>
      <c r="F22" s="168">
        <f ca="1">'Capacity Cost'!G29*1%</f>
        <v>351255.52638131997</v>
      </c>
      <c r="G22" s="168">
        <f ca="1">OFFSET('Program Participation'!$D$48,0,A22-1)/1000</f>
        <v>84579.6</v>
      </c>
      <c r="H22" s="168">
        <f ca="1">G22*'Fundamental Forecast'!D16</f>
        <v>5927717.523864747</v>
      </c>
      <c r="I22" s="169">
        <f t="shared" ca="1" si="0"/>
        <v>14361368.77215497</v>
      </c>
    </row>
    <row r="23" spans="1:11">
      <c r="A23" s="142">
        <v>13</v>
      </c>
      <c r="B23" s="142"/>
      <c r="C23" s="168">
        <f>'Capacity Cost'!C30</f>
        <v>2940520</v>
      </c>
      <c r="D23" s="168">
        <f ca="1">'Capacity Cost'!H30</f>
        <v>3504073.0598696806</v>
      </c>
      <c r="E23" s="168">
        <f t="shared" si="1"/>
        <v>1328026.7127582235</v>
      </c>
      <c r="F23" s="168">
        <f ca="1">'Capacity Cost'!G30*1%</f>
        <v>320536.63730924</v>
      </c>
      <c r="G23" s="168">
        <f ca="1">OFFSET('Program Participation'!$D$48,0,A23-1)/1000</f>
        <v>87404.800000000003</v>
      </c>
      <c r="H23" s="168">
        <f ca="1">G23*'Fundamental Forecast'!D17</f>
        <v>6324784.1261393242</v>
      </c>
      <c r="I23" s="169">
        <f t="shared" ca="1" si="0"/>
        <v>14417940.536076469</v>
      </c>
    </row>
    <row r="24" spans="1:11">
      <c r="A24" s="167">
        <v>14</v>
      </c>
      <c r="B24" s="167"/>
      <c r="C24" s="168">
        <f>'Capacity Cost'!C31</f>
        <v>2940520</v>
      </c>
      <c r="D24" s="168">
        <f ca="1">'Capacity Cost'!H31</f>
        <v>3168288.4557804237</v>
      </c>
      <c r="E24" s="168">
        <f t="shared" si="1"/>
        <v>1354587.247013388</v>
      </c>
      <c r="F24" s="168">
        <f ca="1">'Capacity Cost'!G31*1%</f>
        <v>289820.59171999997</v>
      </c>
      <c r="G24" s="168">
        <f ca="1">OFFSET('Program Participation'!$D$48,0,A24-1)/1000</f>
        <v>90230</v>
      </c>
      <c r="H24" s="168">
        <f ca="1">G24*'Fundamental Forecast'!D18</f>
        <v>6695269.9828338623</v>
      </c>
      <c r="I24" s="169">
        <f t="shared" ca="1" si="0"/>
        <v>14448486.277347675</v>
      </c>
      <c r="J24" s="4" t="s">
        <v>180</v>
      </c>
    </row>
    <row r="25" spans="1:11" ht="13">
      <c r="A25" s="142">
        <v>15</v>
      </c>
      <c r="B25" s="142"/>
      <c r="C25" s="168">
        <f>'Capacity Cost'!C32</f>
        <v>2940520</v>
      </c>
      <c r="D25" s="168">
        <f ca="1">'Capacity Cost'!H32</f>
        <v>2832472.767033577</v>
      </c>
      <c r="E25" s="168">
        <f t="shared" si="1"/>
        <v>1381678.9919536558</v>
      </c>
      <c r="F25" s="168">
        <f ca="1">'Capacity Cost'!G32*1%</f>
        <v>259101.70264792</v>
      </c>
      <c r="G25" s="168">
        <f ca="1">OFFSET('Program Participation'!$D$48,0,A25-1)/1000</f>
        <v>0</v>
      </c>
      <c r="H25" s="168">
        <f ca="1">G25*'Fundamental Forecast'!D19</f>
        <v>0</v>
      </c>
      <c r="I25" s="169">
        <f t="shared" ca="1" si="0"/>
        <v>7413773.4616351528</v>
      </c>
      <c r="J25" s="176">
        <f ca="1">NPV(K4,I11:I25)</f>
        <v>113575084.10895766</v>
      </c>
    </row>
    <row r="26" spans="1:11">
      <c r="A26" s="166"/>
      <c r="B26" s="170"/>
      <c r="C26" s="142"/>
      <c r="D26" s="171"/>
      <c r="K26" s="169"/>
    </row>
    <row r="27" spans="1:11">
      <c r="B27" s="166"/>
      <c r="C27" s="142"/>
      <c r="D27" s="171"/>
    </row>
    <row r="28" spans="1:11">
      <c r="A28" s="166"/>
      <c r="B28" s="166"/>
      <c r="C28" s="142"/>
      <c r="D28" s="171"/>
    </row>
    <row r="29" spans="1:11">
      <c r="A29" s="4" t="s">
        <v>112</v>
      </c>
      <c r="B29" s="170"/>
      <c r="C29" s="142"/>
      <c r="D29" s="171"/>
    </row>
    <row r="30" spans="1:11">
      <c r="A30" s="172" t="s">
        <v>113</v>
      </c>
      <c r="B30" s="170"/>
      <c r="C30" s="142"/>
      <c r="D30" s="171"/>
    </row>
    <row r="31" spans="1:11">
      <c r="A31" s="173" t="s">
        <v>114</v>
      </c>
      <c r="B31" s="166"/>
      <c r="C31" s="142"/>
      <c r="D31" s="171"/>
    </row>
    <row r="32" spans="1:11">
      <c r="A32" s="172" t="s">
        <v>115</v>
      </c>
      <c r="B32" s="166"/>
      <c r="C32" s="142"/>
      <c r="D32" s="171"/>
    </row>
    <row r="33" spans="1:4">
      <c r="A33" s="173" t="s">
        <v>116</v>
      </c>
      <c r="B33" s="170"/>
      <c r="C33" s="142"/>
      <c r="D33" s="171"/>
    </row>
    <row r="34" spans="1:4">
      <c r="A34" s="166"/>
      <c r="B34" s="170"/>
      <c r="C34" s="142"/>
      <c r="D34" s="171"/>
    </row>
  </sheetData>
  <mergeCells count="6">
    <mergeCell ref="I9:I10"/>
    <mergeCell ref="A5:B5"/>
    <mergeCell ref="C9:D9"/>
    <mergeCell ref="E9:E10"/>
    <mergeCell ref="F9:F10"/>
    <mergeCell ref="G9:H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92"/>
  <sheetViews>
    <sheetView topLeftCell="A12" zoomScale="90" zoomScaleNormal="90" workbookViewId="0">
      <selection activeCell="K20" sqref="K20"/>
    </sheetView>
  </sheetViews>
  <sheetFormatPr defaultRowHeight="12.5"/>
  <cols>
    <col min="1" max="1" width="7.1796875" style="4" customWidth="1"/>
    <col min="2" max="6" width="14" style="4" customWidth="1"/>
    <col min="7" max="7" width="13.1796875" style="4" customWidth="1"/>
    <col min="8" max="8" width="12" style="4" bestFit="1" customWidth="1"/>
    <col min="9" max="9" width="13.81640625" style="4" customWidth="1"/>
    <col min="10" max="10" width="15.54296875" style="4" customWidth="1"/>
    <col min="11" max="11" width="13" style="23" customWidth="1"/>
    <col min="12" max="12" width="10.26953125" style="23" customWidth="1"/>
    <col min="13" max="13" width="10.81640625" style="23" customWidth="1"/>
    <col min="14" max="14" width="8.1796875" style="4" bestFit="1" customWidth="1"/>
    <col min="15" max="15" width="9.1796875" style="4"/>
    <col min="16" max="16" width="9.81640625" style="4" hidden="1" customWidth="1"/>
    <col min="17" max="17" width="9.1796875" style="4"/>
    <col min="18" max="18" width="7.54296875" style="4" customWidth="1"/>
    <col min="19" max="20" width="5.81640625" style="4" customWidth="1"/>
    <col min="21" max="21" width="12" style="4" bestFit="1" customWidth="1"/>
    <col min="22" max="22" width="14" style="4" customWidth="1"/>
    <col min="23" max="23" width="14.453125" style="4" customWidth="1"/>
    <col min="24" max="255" width="9.1796875" style="4"/>
    <col min="256" max="256" width="7.1796875" style="4" customWidth="1"/>
    <col min="257" max="261" width="14" style="4" customWidth="1"/>
    <col min="262" max="262" width="13.1796875" style="4" customWidth="1"/>
    <col min="263" max="263" width="12" style="4" bestFit="1" customWidth="1"/>
    <col min="264" max="264" width="13.54296875" style="4" customWidth="1"/>
    <col min="265" max="265" width="18.26953125" style="4" bestFit="1" customWidth="1"/>
    <col min="266" max="266" width="11.26953125" style="4" customWidth="1"/>
    <col min="267" max="267" width="13" style="4" customWidth="1"/>
    <col min="268" max="268" width="10.26953125" style="4" customWidth="1"/>
    <col min="269" max="269" width="10.81640625" style="4" customWidth="1"/>
    <col min="270" max="270" width="8.1796875" style="4" bestFit="1" customWidth="1"/>
    <col min="271" max="271" width="9.1796875" style="4"/>
    <col min="272" max="272" width="0" style="4" hidden="1" customWidth="1"/>
    <col min="273" max="273" width="9.1796875" style="4"/>
    <col min="274" max="274" width="7.54296875" style="4" customWidth="1"/>
    <col min="275" max="276" width="5.81640625" style="4" customWidth="1"/>
    <col min="277" max="277" width="12" style="4" bestFit="1" customWidth="1"/>
    <col min="278" max="278" width="14" style="4" customWidth="1"/>
    <col min="279" max="279" width="14.453125" style="4" customWidth="1"/>
    <col min="280" max="511" width="9.1796875" style="4"/>
    <col min="512" max="512" width="7.1796875" style="4" customWidth="1"/>
    <col min="513" max="517" width="14" style="4" customWidth="1"/>
    <col min="518" max="518" width="13.1796875" style="4" customWidth="1"/>
    <col min="519" max="519" width="12" style="4" bestFit="1" customWidth="1"/>
    <col min="520" max="520" width="13.54296875" style="4" customWidth="1"/>
    <col min="521" max="521" width="18.26953125" style="4" bestFit="1" customWidth="1"/>
    <col min="522" max="522" width="11.26953125" style="4" customWidth="1"/>
    <col min="523" max="523" width="13" style="4" customWidth="1"/>
    <col min="524" max="524" width="10.26953125" style="4" customWidth="1"/>
    <col min="525" max="525" width="10.81640625" style="4" customWidth="1"/>
    <col min="526" max="526" width="8.1796875" style="4" bestFit="1" customWidth="1"/>
    <col min="527" max="527" width="9.1796875" style="4"/>
    <col min="528" max="528" width="0" style="4" hidden="1" customWidth="1"/>
    <col min="529" max="529" width="9.1796875" style="4"/>
    <col min="530" max="530" width="7.54296875" style="4" customWidth="1"/>
    <col min="531" max="532" width="5.81640625" style="4" customWidth="1"/>
    <col min="533" max="533" width="12" style="4" bestFit="1" customWidth="1"/>
    <col min="534" max="534" width="14" style="4" customWidth="1"/>
    <col min="535" max="535" width="14.453125" style="4" customWidth="1"/>
    <col min="536" max="767" width="9.1796875" style="4"/>
    <col min="768" max="768" width="7.1796875" style="4" customWidth="1"/>
    <col min="769" max="773" width="14" style="4" customWidth="1"/>
    <col min="774" max="774" width="13.1796875" style="4" customWidth="1"/>
    <col min="775" max="775" width="12" style="4" bestFit="1" customWidth="1"/>
    <col min="776" max="776" width="13.54296875" style="4" customWidth="1"/>
    <col min="777" max="777" width="18.26953125" style="4" bestFit="1" customWidth="1"/>
    <col min="778" max="778" width="11.26953125" style="4" customWidth="1"/>
    <col min="779" max="779" width="13" style="4" customWidth="1"/>
    <col min="780" max="780" width="10.26953125" style="4" customWidth="1"/>
    <col min="781" max="781" width="10.81640625" style="4" customWidth="1"/>
    <col min="782" max="782" width="8.1796875" style="4" bestFit="1" customWidth="1"/>
    <col min="783" max="783" width="9.1796875" style="4"/>
    <col min="784" max="784" width="0" style="4" hidden="1" customWidth="1"/>
    <col min="785" max="785" width="9.1796875" style="4"/>
    <col min="786" max="786" width="7.54296875" style="4" customWidth="1"/>
    <col min="787" max="788" width="5.81640625" style="4" customWidth="1"/>
    <col min="789" max="789" width="12" style="4" bestFit="1" customWidth="1"/>
    <col min="790" max="790" width="14" style="4" customWidth="1"/>
    <col min="791" max="791" width="14.453125" style="4" customWidth="1"/>
    <col min="792" max="1023" width="9.1796875" style="4"/>
    <col min="1024" max="1024" width="7.1796875" style="4" customWidth="1"/>
    <col min="1025" max="1029" width="14" style="4" customWidth="1"/>
    <col min="1030" max="1030" width="13.1796875" style="4" customWidth="1"/>
    <col min="1031" max="1031" width="12" style="4" bestFit="1" customWidth="1"/>
    <col min="1032" max="1032" width="13.54296875" style="4" customWidth="1"/>
    <col min="1033" max="1033" width="18.26953125" style="4" bestFit="1" customWidth="1"/>
    <col min="1034" max="1034" width="11.26953125" style="4" customWidth="1"/>
    <col min="1035" max="1035" width="13" style="4" customWidth="1"/>
    <col min="1036" max="1036" width="10.26953125" style="4" customWidth="1"/>
    <col min="1037" max="1037" width="10.81640625" style="4" customWidth="1"/>
    <col min="1038" max="1038" width="8.1796875" style="4" bestFit="1" customWidth="1"/>
    <col min="1039" max="1039" width="9.1796875" style="4"/>
    <col min="1040" max="1040" width="0" style="4" hidden="1" customWidth="1"/>
    <col min="1041" max="1041" width="9.1796875" style="4"/>
    <col min="1042" max="1042" width="7.54296875" style="4" customWidth="1"/>
    <col min="1043" max="1044" width="5.81640625" style="4" customWidth="1"/>
    <col min="1045" max="1045" width="12" style="4" bestFit="1" customWidth="1"/>
    <col min="1046" max="1046" width="14" style="4" customWidth="1"/>
    <col min="1047" max="1047" width="14.453125" style="4" customWidth="1"/>
    <col min="1048" max="1279" width="9.1796875" style="4"/>
    <col min="1280" max="1280" width="7.1796875" style="4" customWidth="1"/>
    <col min="1281" max="1285" width="14" style="4" customWidth="1"/>
    <col min="1286" max="1286" width="13.1796875" style="4" customWidth="1"/>
    <col min="1287" max="1287" width="12" style="4" bestFit="1" customWidth="1"/>
    <col min="1288" max="1288" width="13.54296875" style="4" customWidth="1"/>
    <col min="1289" max="1289" width="18.26953125" style="4" bestFit="1" customWidth="1"/>
    <col min="1290" max="1290" width="11.26953125" style="4" customWidth="1"/>
    <col min="1291" max="1291" width="13" style="4" customWidth="1"/>
    <col min="1292" max="1292" width="10.26953125" style="4" customWidth="1"/>
    <col min="1293" max="1293" width="10.81640625" style="4" customWidth="1"/>
    <col min="1294" max="1294" width="8.1796875" style="4" bestFit="1" customWidth="1"/>
    <col min="1295" max="1295" width="9.1796875" style="4"/>
    <col min="1296" max="1296" width="0" style="4" hidden="1" customWidth="1"/>
    <col min="1297" max="1297" width="9.1796875" style="4"/>
    <col min="1298" max="1298" width="7.54296875" style="4" customWidth="1"/>
    <col min="1299" max="1300" width="5.81640625" style="4" customWidth="1"/>
    <col min="1301" max="1301" width="12" style="4" bestFit="1" customWidth="1"/>
    <col min="1302" max="1302" width="14" style="4" customWidth="1"/>
    <col min="1303" max="1303" width="14.453125" style="4" customWidth="1"/>
    <col min="1304" max="1535" width="9.1796875" style="4"/>
    <col min="1536" max="1536" width="7.1796875" style="4" customWidth="1"/>
    <col min="1537" max="1541" width="14" style="4" customWidth="1"/>
    <col min="1542" max="1542" width="13.1796875" style="4" customWidth="1"/>
    <col min="1543" max="1543" width="12" style="4" bestFit="1" customWidth="1"/>
    <col min="1544" max="1544" width="13.54296875" style="4" customWidth="1"/>
    <col min="1545" max="1545" width="18.26953125" style="4" bestFit="1" customWidth="1"/>
    <col min="1546" max="1546" width="11.26953125" style="4" customWidth="1"/>
    <col min="1547" max="1547" width="13" style="4" customWidth="1"/>
    <col min="1548" max="1548" width="10.26953125" style="4" customWidth="1"/>
    <col min="1549" max="1549" width="10.81640625" style="4" customWidth="1"/>
    <col min="1550" max="1550" width="8.1796875" style="4" bestFit="1" customWidth="1"/>
    <col min="1551" max="1551" width="9.1796875" style="4"/>
    <col min="1552" max="1552" width="0" style="4" hidden="1" customWidth="1"/>
    <col min="1553" max="1553" width="9.1796875" style="4"/>
    <col min="1554" max="1554" width="7.54296875" style="4" customWidth="1"/>
    <col min="1555" max="1556" width="5.81640625" style="4" customWidth="1"/>
    <col min="1557" max="1557" width="12" style="4" bestFit="1" customWidth="1"/>
    <col min="1558" max="1558" width="14" style="4" customWidth="1"/>
    <col min="1559" max="1559" width="14.453125" style="4" customWidth="1"/>
    <col min="1560" max="1791" width="9.1796875" style="4"/>
    <col min="1792" max="1792" width="7.1796875" style="4" customWidth="1"/>
    <col min="1793" max="1797" width="14" style="4" customWidth="1"/>
    <col min="1798" max="1798" width="13.1796875" style="4" customWidth="1"/>
    <col min="1799" max="1799" width="12" style="4" bestFit="1" customWidth="1"/>
    <col min="1800" max="1800" width="13.54296875" style="4" customWidth="1"/>
    <col min="1801" max="1801" width="18.26953125" style="4" bestFit="1" customWidth="1"/>
    <col min="1802" max="1802" width="11.26953125" style="4" customWidth="1"/>
    <col min="1803" max="1803" width="13" style="4" customWidth="1"/>
    <col min="1804" max="1804" width="10.26953125" style="4" customWidth="1"/>
    <col min="1805" max="1805" width="10.81640625" style="4" customWidth="1"/>
    <col min="1806" max="1806" width="8.1796875" style="4" bestFit="1" customWidth="1"/>
    <col min="1807" max="1807" width="9.1796875" style="4"/>
    <col min="1808" max="1808" width="0" style="4" hidden="1" customWidth="1"/>
    <col min="1809" max="1809" width="9.1796875" style="4"/>
    <col min="1810" max="1810" width="7.54296875" style="4" customWidth="1"/>
    <col min="1811" max="1812" width="5.81640625" style="4" customWidth="1"/>
    <col min="1813" max="1813" width="12" style="4" bestFit="1" customWidth="1"/>
    <col min="1814" max="1814" width="14" style="4" customWidth="1"/>
    <col min="1815" max="1815" width="14.453125" style="4" customWidth="1"/>
    <col min="1816" max="2047" width="9.1796875" style="4"/>
    <col min="2048" max="2048" width="7.1796875" style="4" customWidth="1"/>
    <col min="2049" max="2053" width="14" style="4" customWidth="1"/>
    <col min="2054" max="2054" width="13.1796875" style="4" customWidth="1"/>
    <col min="2055" max="2055" width="12" style="4" bestFit="1" customWidth="1"/>
    <col min="2056" max="2056" width="13.54296875" style="4" customWidth="1"/>
    <col min="2057" max="2057" width="18.26953125" style="4" bestFit="1" customWidth="1"/>
    <col min="2058" max="2058" width="11.26953125" style="4" customWidth="1"/>
    <col min="2059" max="2059" width="13" style="4" customWidth="1"/>
    <col min="2060" max="2060" width="10.26953125" style="4" customWidth="1"/>
    <col min="2061" max="2061" width="10.81640625" style="4" customWidth="1"/>
    <col min="2062" max="2062" width="8.1796875" style="4" bestFit="1" customWidth="1"/>
    <col min="2063" max="2063" width="9.1796875" style="4"/>
    <col min="2064" max="2064" width="0" style="4" hidden="1" customWidth="1"/>
    <col min="2065" max="2065" width="9.1796875" style="4"/>
    <col min="2066" max="2066" width="7.54296875" style="4" customWidth="1"/>
    <col min="2067" max="2068" width="5.81640625" style="4" customWidth="1"/>
    <col min="2069" max="2069" width="12" style="4" bestFit="1" customWidth="1"/>
    <col min="2070" max="2070" width="14" style="4" customWidth="1"/>
    <col min="2071" max="2071" width="14.453125" style="4" customWidth="1"/>
    <col min="2072" max="2303" width="9.1796875" style="4"/>
    <col min="2304" max="2304" width="7.1796875" style="4" customWidth="1"/>
    <col min="2305" max="2309" width="14" style="4" customWidth="1"/>
    <col min="2310" max="2310" width="13.1796875" style="4" customWidth="1"/>
    <col min="2311" max="2311" width="12" style="4" bestFit="1" customWidth="1"/>
    <col min="2312" max="2312" width="13.54296875" style="4" customWidth="1"/>
    <col min="2313" max="2313" width="18.26953125" style="4" bestFit="1" customWidth="1"/>
    <col min="2314" max="2314" width="11.26953125" style="4" customWidth="1"/>
    <col min="2315" max="2315" width="13" style="4" customWidth="1"/>
    <col min="2316" max="2316" width="10.26953125" style="4" customWidth="1"/>
    <col min="2317" max="2317" width="10.81640625" style="4" customWidth="1"/>
    <col min="2318" max="2318" width="8.1796875" style="4" bestFit="1" customWidth="1"/>
    <col min="2319" max="2319" width="9.1796875" style="4"/>
    <col min="2320" max="2320" width="0" style="4" hidden="1" customWidth="1"/>
    <col min="2321" max="2321" width="9.1796875" style="4"/>
    <col min="2322" max="2322" width="7.54296875" style="4" customWidth="1"/>
    <col min="2323" max="2324" width="5.81640625" style="4" customWidth="1"/>
    <col min="2325" max="2325" width="12" style="4" bestFit="1" customWidth="1"/>
    <col min="2326" max="2326" width="14" style="4" customWidth="1"/>
    <col min="2327" max="2327" width="14.453125" style="4" customWidth="1"/>
    <col min="2328" max="2559" width="9.1796875" style="4"/>
    <col min="2560" max="2560" width="7.1796875" style="4" customWidth="1"/>
    <col min="2561" max="2565" width="14" style="4" customWidth="1"/>
    <col min="2566" max="2566" width="13.1796875" style="4" customWidth="1"/>
    <col min="2567" max="2567" width="12" style="4" bestFit="1" customWidth="1"/>
    <col min="2568" max="2568" width="13.54296875" style="4" customWidth="1"/>
    <col min="2569" max="2569" width="18.26953125" style="4" bestFit="1" customWidth="1"/>
    <col min="2570" max="2570" width="11.26953125" style="4" customWidth="1"/>
    <col min="2571" max="2571" width="13" style="4" customWidth="1"/>
    <col min="2572" max="2572" width="10.26953125" style="4" customWidth="1"/>
    <col min="2573" max="2573" width="10.81640625" style="4" customWidth="1"/>
    <col min="2574" max="2574" width="8.1796875" style="4" bestFit="1" customWidth="1"/>
    <col min="2575" max="2575" width="9.1796875" style="4"/>
    <col min="2576" max="2576" width="0" style="4" hidden="1" customWidth="1"/>
    <col min="2577" max="2577" width="9.1796875" style="4"/>
    <col min="2578" max="2578" width="7.54296875" style="4" customWidth="1"/>
    <col min="2579" max="2580" width="5.81640625" style="4" customWidth="1"/>
    <col min="2581" max="2581" width="12" style="4" bestFit="1" customWidth="1"/>
    <col min="2582" max="2582" width="14" style="4" customWidth="1"/>
    <col min="2583" max="2583" width="14.453125" style="4" customWidth="1"/>
    <col min="2584" max="2815" width="9.1796875" style="4"/>
    <col min="2816" max="2816" width="7.1796875" style="4" customWidth="1"/>
    <col min="2817" max="2821" width="14" style="4" customWidth="1"/>
    <col min="2822" max="2822" width="13.1796875" style="4" customWidth="1"/>
    <col min="2823" max="2823" width="12" style="4" bestFit="1" customWidth="1"/>
    <col min="2824" max="2824" width="13.54296875" style="4" customWidth="1"/>
    <col min="2825" max="2825" width="18.26953125" style="4" bestFit="1" customWidth="1"/>
    <col min="2826" max="2826" width="11.26953125" style="4" customWidth="1"/>
    <col min="2827" max="2827" width="13" style="4" customWidth="1"/>
    <col min="2828" max="2828" width="10.26953125" style="4" customWidth="1"/>
    <col min="2829" max="2829" width="10.81640625" style="4" customWidth="1"/>
    <col min="2830" max="2830" width="8.1796875" style="4" bestFit="1" customWidth="1"/>
    <col min="2831" max="2831" width="9.1796875" style="4"/>
    <col min="2832" max="2832" width="0" style="4" hidden="1" customWidth="1"/>
    <col min="2833" max="2833" width="9.1796875" style="4"/>
    <col min="2834" max="2834" width="7.54296875" style="4" customWidth="1"/>
    <col min="2835" max="2836" width="5.81640625" style="4" customWidth="1"/>
    <col min="2837" max="2837" width="12" style="4" bestFit="1" customWidth="1"/>
    <col min="2838" max="2838" width="14" style="4" customWidth="1"/>
    <col min="2839" max="2839" width="14.453125" style="4" customWidth="1"/>
    <col min="2840" max="3071" width="9.1796875" style="4"/>
    <col min="3072" max="3072" width="7.1796875" style="4" customWidth="1"/>
    <col min="3073" max="3077" width="14" style="4" customWidth="1"/>
    <col min="3078" max="3078" width="13.1796875" style="4" customWidth="1"/>
    <col min="3079" max="3079" width="12" style="4" bestFit="1" customWidth="1"/>
    <col min="3080" max="3080" width="13.54296875" style="4" customWidth="1"/>
    <col min="3081" max="3081" width="18.26953125" style="4" bestFit="1" customWidth="1"/>
    <col min="3082" max="3082" width="11.26953125" style="4" customWidth="1"/>
    <col min="3083" max="3083" width="13" style="4" customWidth="1"/>
    <col min="3084" max="3084" width="10.26953125" style="4" customWidth="1"/>
    <col min="3085" max="3085" width="10.81640625" style="4" customWidth="1"/>
    <col min="3086" max="3086" width="8.1796875" style="4" bestFit="1" customWidth="1"/>
    <col min="3087" max="3087" width="9.1796875" style="4"/>
    <col min="3088" max="3088" width="0" style="4" hidden="1" customWidth="1"/>
    <col min="3089" max="3089" width="9.1796875" style="4"/>
    <col min="3090" max="3090" width="7.54296875" style="4" customWidth="1"/>
    <col min="3091" max="3092" width="5.81640625" style="4" customWidth="1"/>
    <col min="3093" max="3093" width="12" style="4" bestFit="1" customWidth="1"/>
    <col min="3094" max="3094" width="14" style="4" customWidth="1"/>
    <col min="3095" max="3095" width="14.453125" style="4" customWidth="1"/>
    <col min="3096" max="3327" width="9.1796875" style="4"/>
    <col min="3328" max="3328" width="7.1796875" style="4" customWidth="1"/>
    <col min="3329" max="3333" width="14" style="4" customWidth="1"/>
    <col min="3334" max="3334" width="13.1796875" style="4" customWidth="1"/>
    <col min="3335" max="3335" width="12" style="4" bestFit="1" customWidth="1"/>
    <col min="3336" max="3336" width="13.54296875" style="4" customWidth="1"/>
    <col min="3337" max="3337" width="18.26953125" style="4" bestFit="1" customWidth="1"/>
    <col min="3338" max="3338" width="11.26953125" style="4" customWidth="1"/>
    <col min="3339" max="3339" width="13" style="4" customWidth="1"/>
    <col min="3340" max="3340" width="10.26953125" style="4" customWidth="1"/>
    <col min="3341" max="3341" width="10.81640625" style="4" customWidth="1"/>
    <col min="3342" max="3342" width="8.1796875" style="4" bestFit="1" customWidth="1"/>
    <col min="3343" max="3343" width="9.1796875" style="4"/>
    <col min="3344" max="3344" width="0" style="4" hidden="1" customWidth="1"/>
    <col min="3345" max="3345" width="9.1796875" style="4"/>
    <col min="3346" max="3346" width="7.54296875" style="4" customWidth="1"/>
    <col min="3347" max="3348" width="5.81640625" style="4" customWidth="1"/>
    <col min="3349" max="3349" width="12" style="4" bestFit="1" customWidth="1"/>
    <col min="3350" max="3350" width="14" style="4" customWidth="1"/>
    <col min="3351" max="3351" width="14.453125" style="4" customWidth="1"/>
    <col min="3352" max="3583" width="9.1796875" style="4"/>
    <col min="3584" max="3584" width="7.1796875" style="4" customWidth="1"/>
    <col min="3585" max="3589" width="14" style="4" customWidth="1"/>
    <col min="3590" max="3590" width="13.1796875" style="4" customWidth="1"/>
    <col min="3591" max="3591" width="12" style="4" bestFit="1" customWidth="1"/>
    <col min="3592" max="3592" width="13.54296875" style="4" customWidth="1"/>
    <col min="3593" max="3593" width="18.26953125" style="4" bestFit="1" customWidth="1"/>
    <col min="3594" max="3594" width="11.26953125" style="4" customWidth="1"/>
    <col min="3595" max="3595" width="13" style="4" customWidth="1"/>
    <col min="3596" max="3596" width="10.26953125" style="4" customWidth="1"/>
    <col min="3597" max="3597" width="10.81640625" style="4" customWidth="1"/>
    <col min="3598" max="3598" width="8.1796875" style="4" bestFit="1" customWidth="1"/>
    <col min="3599" max="3599" width="9.1796875" style="4"/>
    <col min="3600" max="3600" width="0" style="4" hidden="1" customWidth="1"/>
    <col min="3601" max="3601" width="9.1796875" style="4"/>
    <col min="3602" max="3602" width="7.54296875" style="4" customWidth="1"/>
    <col min="3603" max="3604" width="5.81640625" style="4" customWidth="1"/>
    <col min="3605" max="3605" width="12" style="4" bestFit="1" customWidth="1"/>
    <col min="3606" max="3606" width="14" style="4" customWidth="1"/>
    <col min="3607" max="3607" width="14.453125" style="4" customWidth="1"/>
    <col min="3608" max="3839" width="9.1796875" style="4"/>
    <col min="3840" max="3840" width="7.1796875" style="4" customWidth="1"/>
    <col min="3841" max="3845" width="14" style="4" customWidth="1"/>
    <col min="3846" max="3846" width="13.1796875" style="4" customWidth="1"/>
    <col min="3847" max="3847" width="12" style="4" bestFit="1" customWidth="1"/>
    <col min="3848" max="3848" width="13.54296875" style="4" customWidth="1"/>
    <col min="3849" max="3849" width="18.26953125" style="4" bestFit="1" customWidth="1"/>
    <col min="3850" max="3850" width="11.26953125" style="4" customWidth="1"/>
    <col min="3851" max="3851" width="13" style="4" customWidth="1"/>
    <col min="3852" max="3852" width="10.26953125" style="4" customWidth="1"/>
    <col min="3853" max="3853" width="10.81640625" style="4" customWidth="1"/>
    <col min="3854" max="3854" width="8.1796875" style="4" bestFit="1" customWidth="1"/>
    <col min="3855" max="3855" width="9.1796875" style="4"/>
    <col min="3856" max="3856" width="0" style="4" hidden="1" customWidth="1"/>
    <col min="3857" max="3857" width="9.1796875" style="4"/>
    <col min="3858" max="3858" width="7.54296875" style="4" customWidth="1"/>
    <col min="3859" max="3860" width="5.81640625" style="4" customWidth="1"/>
    <col min="3861" max="3861" width="12" style="4" bestFit="1" customWidth="1"/>
    <col min="3862" max="3862" width="14" style="4" customWidth="1"/>
    <col min="3863" max="3863" width="14.453125" style="4" customWidth="1"/>
    <col min="3864" max="4095" width="9.1796875" style="4"/>
    <col min="4096" max="4096" width="7.1796875" style="4" customWidth="1"/>
    <col min="4097" max="4101" width="14" style="4" customWidth="1"/>
    <col min="4102" max="4102" width="13.1796875" style="4" customWidth="1"/>
    <col min="4103" max="4103" width="12" style="4" bestFit="1" customWidth="1"/>
    <col min="4104" max="4104" width="13.54296875" style="4" customWidth="1"/>
    <col min="4105" max="4105" width="18.26953125" style="4" bestFit="1" customWidth="1"/>
    <col min="4106" max="4106" width="11.26953125" style="4" customWidth="1"/>
    <col min="4107" max="4107" width="13" style="4" customWidth="1"/>
    <col min="4108" max="4108" width="10.26953125" style="4" customWidth="1"/>
    <col min="4109" max="4109" width="10.81640625" style="4" customWidth="1"/>
    <col min="4110" max="4110" width="8.1796875" style="4" bestFit="1" customWidth="1"/>
    <col min="4111" max="4111" width="9.1796875" style="4"/>
    <col min="4112" max="4112" width="0" style="4" hidden="1" customWidth="1"/>
    <col min="4113" max="4113" width="9.1796875" style="4"/>
    <col min="4114" max="4114" width="7.54296875" style="4" customWidth="1"/>
    <col min="4115" max="4116" width="5.81640625" style="4" customWidth="1"/>
    <col min="4117" max="4117" width="12" style="4" bestFit="1" customWidth="1"/>
    <col min="4118" max="4118" width="14" style="4" customWidth="1"/>
    <col min="4119" max="4119" width="14.453125" style="4" customWidth="1"/>
    <col min="4120" max="4351" width="9.1796875" style="4"/>
    <col min="4352" max="4352" width="7.1796875" style="4" customWidth="1"/>
    <col min="4353" max="4357" width="14" style="4" customWidth="1"/>
    <col min="4358" max="4358" width="13.1796875" style="4" customWidth="1"/>
    <col min="4359" max="4359" width="12" style="4" bestFit="1" customWidth="1"/>
    <col min="4360" max="4360" width="13.54296875" style="4" customWidth="1"/>
    <col min="4361" max="4361" width="18.26953125" style="4" bestFit="1" customWidth="1"/>
    <col min="4362" max="4362" width="11.26953125" style="4" customWidth="1"/>
    <col min="4363" max="4363" width="13" style="4" customWidth="1"/>
    <col min="4364" max="4364" width="10.26953125" style="4" customWidth="1"/>
    <col min="4365" max="4365" width="10.81640625" style="4" customWidth="1"/>
    <col min="4366" max="4366" width="8.1796875" style="4" bestFit="1" customWidth="1"/>
    <col min="4367" max="4367" width="9.1796875" style="4"/>
    <col min="4368" max="4368" width="0" style="4" hidden="1" customWidth="1"/>
    <col min="4369" max="4369" width="9.1796875" style="4"/>
    <col min="4370" max="4370" width="7.54296875" style="4" customWidth="1"/>
    <col min="4371" max="4372" width="5.81640625" style="4" customWidth="1"/>
    <col min="4373" max="4373" width="12" style="4" bestFit="1" customWidth="1"/>
    <col min="4374" max="4374" width="14" style="4" customWidth="1"/>
    <col min="4375" max="4375" width="14.453125" style="4" customWidth="1"/>
    <col min="4376" max="4607" width="9.1796875" style="4"/>
    <col min="4608" max="4608" width="7.1796875" style="4" customWidth="1"/>
    <col min="4609" max="4613" width="14" style="4" customWidth="1"/>
    <col min="4614" max="4614" width="13.1796875" style="4" customWidth="1"/>
    <col min="4615" max="4615" width="12" style="4" bestFit="1" customWidth="1"/>
    <col min="4616" max="4616" width="13.54296875" style="4" customWidth="1"/>
    <col min="4617" max="4617" width="18.26953125" style="4" bestFit="1" customWidth="1"/>
    <col min="4618" max="4618" width="11.26953125" style="4" customWidth="1"/>
    <col min="4619" max="4619" width="13" style="4" customWidth="1"/>
    <col min="4620" max="4620" width="10.26953125" style="4" customWidth="1"/>
    <col min="4621" max="4621" width="10.81640625" style="4" customWidth="1"/>
    <col min="4622" max="4622" width="8.1796875" style="4" bestFit="1" customWidth="1"/>
    <col min="4623" max="4623" width="9.1796875" style="4"/>
    <col min="4624" max="4624" width="0" style="4" hidden="1" customWidth="1"/>
    <col min="4625" max="4625" width="9.1796875" style="4"/>
    <col min="4626" max="4626" width="7.54296875" style="4" customWidth="1"/>
    <col min="4627" max="4628" width="5.81640625" style="4" customWidth="1"/>
    <col min="4629" max="4629" width="12" style="4" bestFit="1" customWidth="1"/>
    <col min="4630" max="4630" width="14" style="4" customWidth="1"/>
    <col min="4631" max="4631" width="14.453125" style="4" customWidth="1"/>
    <col min="4632" max="4863" width="9.1796875" style="4"/>
    <col min="4864" max="4864" width="7.1796875" style="4" customWidth="1"/>
    <col min="4865" max="4869" width="14" style="4" customWidth="1"/>
    <col min="4870" max="4870" width="13.1796875" style="4" customWidth="1"/>
    <col min="4871" max="4871" width="12" style="4" bestFit="1" customWidth="1"/>
    <col min="4872" max="4872" width="13.54296875" style="4" customWidth="1"/>
    <col min="4873" max="4873" width="18.26953125" style="4" bestFit="1" customWidth="1"/>
    <col min="4874" max="4874" width="11.26953125" style="4" customWidth="1"/>
    <col min="4875" max="4875" width="13" style="4" customWidth="1"/>
    <col min="4876" max="4876" width="10.26953125" style="4" customWidth="1"/>
    <col min="4877" max="4877" width="10.81640625" style="4" customWidth="1"/>
    <col min="4878" max="4878" width="8.1796875" style="4" bestFit="1" customWidth="1"/>
    <col min="4879" max="4879" width="9.1796875" style="4"/>
    <col min="4880" max="4880" width="0" style="4" hidden="1" customWidth="1"/>
    <col min="4881" max="4881" width="9.1796875" style="4"/>
    <col min="4882" max="4882" width="7.54296875" style="4" customWidth="1"/>
    <col min="4883" max="4884" width="5.81640625" style="4" customWidth="1"/>
    <col min="4885" max="4885" width="12" style="4" bestFit="1" customWidth="1"/>
    <col min="4886" max="4886" width="14" style="4" customWidth="1"/>
    <col min="4887" max="4887" width="14.453125" style="4" customWidth="1"/>
    <col min="4888" max="5119" width="9.1796875" style="4"/>
    <col min="5120" max="5120" width="7.1796875" style="4" customWidth="1"/>
    <col min="5121" max="5125" width="14" style="4" customWidth="1"/>
    <col min="5126" max="5126" width="13.1796875" style="4" customWidth="1"/>
    <col min="5127" max="5127" width="12" style="4" bestFit="1" customWidth="1"/>
    <col min="5128" max="5128" width="13.54296875" style="4" customWidth="1"/>
    <col min="5129" max="5129" width="18.26953125" style="4" bestFit="1" customWidth="1"/>
    <col min="5130" max="5130" width="11.26953125" style="4" customWidth="1"/>
    <col min="5131" max="5131" width="13" style="4" customWidth="1"/>
    <col min="5132" max="5132" width="10.26953125" style="4" customWidth="1"/>
    <col min="5133" max="5133" width="10.81640625" style="4" customWidth="1"/>
    <col min="5134" max="5134" width="8.1796875" style="4" bestFit="1" customWidth="1"/>
    <col min="5135" max="5135" width="9.1796875" style="4"/>
    <col min="5136" max="5136" width="0" style="4" hidden="1" customWidth="1"/>
    <col min="5137" max="5137" width="9.1796875" style="4"/>
    <col min="5138" max="5138" width="7.54296875" style="4" customWidth="1"/>
    <col min="5139" max="5140" width="5.81640625" style="4" customWidth="1"/>
    <col min="5141" max="5141" width="12" style="4" bestFit="1" customWidth="1"/>
    <col min="5142" max="5142" width="14" style="4" customWidth="1"/>
    <col min="5143" max="5143" width="14.453125" style="4" customWidth="1"/>
    <col min="5144" max="5375" width="9.1796875" style="4"/>
    <col min="5376" max="5376" width="7.1796875" style="4" customWidth="1"/>
    <col min="5377" max="5381" width="14" style="4" customWidth="1"/>
    <col min="5382" max="5382" width="13.1796875" style="4" customWidth="1"/>
    <col min="5383" max="5383" width="12" style="4" bestFit="1" customWidth="1"/>
    <col min="5384" max="5384" width="13.54296875" style="4" customWidth="1"/>
    <col min="5385" max="5385" width="18.26953125" style="4" bestFit="1" customWidth="1"/>
    <col min="5386" max="5386" width="11.26953125" style="4" customWidth="1"/>
    <col min="5387" max="5387" width="13" style="4" customWidth="1"/>
    <col min="5388" max="5388" width="10.26953125" style="4" customWidth="1"/>
    <col min="5389" max="5389" width="10.81640625" style="4" customWidth="1"/>
    <col min="5390" max="5390" width="8.1796875" style="4" bestFit="1" customWidth="1"/>
    <col min="5391" max="5391" width="9.1796875" style="4"/>
    <col min="5392" max="5392" width="0" style="4" hidden="1" customWidth="1"/>
    <col min="5393" max="5393" width="9.1796875" style="4"/>
    <col min="5394" max="5394" width="7.54296875" style="4" customWidth="1"/>
    <col min="5395" max="5396" width="5.81640625" style="4" customWidth="1"/>
    <col min="5397" max="5397" width="12" style="4" bestFit="1" customWidth="1"/>
    <col min="5398" max="5398" width="14" style="4" customWidth="1"/>
    <col min="5399" max="5399" width="14.453125" style="4" customWidth="1"/>
    <col min="5400" max="5631" width="9.1796875" style="4"/>
    <col min="5632" max="5632" width="7.1796875" style="4" customWidth="1"/>
    <col min="5633" max="5637" width="14" style="4" customWidth="1"/>
    <col min="5638" max="5638" width="13.1796875" style="4" customWidth="1"/>
    <col min="5639" max="5639" width="12" style="4" bestFit="1" customWidth="1"/>
    <col min="5640" max="5640" width="13.54296875" style="4" customWidth="1"/>
    <col min="5641" max="5641" width="18.26953125" style="4" bestFit="1" customWidth="1"/>
    <col min="5642" max="5642" width="11.26953125" style="4" customWidth="1"/>
    <col min="5643" max="5643" width="13" style="4" customWidth="1"/>
    <col min="5644" max="5644" width="10.26953125" style="4" customWidth="1"/>
    <col min="5645" max="5645" width="10.81640625" style="4" customWidth="1"/>
    <col min="5646" max="5646" width="8.1796875" style="4" bestFit="1" customWidth="1"/>
    <col min="5647" max="5647" width="9.1796875" style="4"/>
    <col min="5648" max="5648" width="0" style="4" hidden="1" customWidth="1"/>
    <col min="5649" max="5649" width="9.1796875" style="4"/>
    <col min="5650" max="5650" width="7.54296875" style="4" customWidth="1"/>
    <col min="5651" max="5652" width="5.81640625" style="4" customWidth="1"/>
    <col min="5653" max="5653" width="12" style="4" bestFit="1" customWidth="1"/>
    <col min="5654" max="5654" width="14" style="4" customWidth="1"/>
    <col min="5655" max="5655" width="14.453125" style="4" customWidth="1"/>
    <col min="5656" max="5887" width="9.1796875" style="4"/>
    <col min="5888" max="5888" width="7.1796875" style="4" customWidth="1"/>
    <col min="5889" max="5893" width="14" style="4" customWidth="1"/>
    <col min="5894" max="5894" width="13.1796875" style="4" customWidth="1"/>
    <col min="5895" max="5895" width="12" style="4" bestFit="1" customWidth="1"/>
    <col min="5896" max="5896" width="13.54296875" style="4" customWidth="1"/>
    <col min="5897" max="5897" width="18.26953125" style="4" bestFit="1" customWidth="1"/>
    <col min="5898" max="5898" width="11.26953125" style="4" customWidth="1"/>
    <col min="5899" max="5899" width="13" style="4" customWidth="1"/>
    <col min="5900" max="5900" width="10.26953125" style="4" customWidth="1"/>
    <col min="5901" max="5901" width="10.81640625" style="4" customWidth="1"/>
    <col min="5902" max="5902" width="8.1796875" style="4" bestFit="1" customWidth="1"/>
    <col min="5903" max="5903" width="9.1796875" style="4"/>
    <col min="5904" max="5904" width="0" style="4" hidden="1" customWidth="1"/>
    <col min="5905" max="5905" width="9.1796875" style="4"/>
    <col min="5906" max="5906" width="7.54296875" style="4" customWidth="1"/>
    <col min="5907" max="5908" width="5.81640625" style="4" customWidth="1"/>
    <col min="5909" max="5909" width="12" style="4" bestFit="1" customWidth="1"/>
    <col min="5910" max="5910" width="14" style="4" customWidth="1"/>
    <col min="5911" max="5911" width="14.453125" style="4" customWidth="1"/>
    <col min="5912" max="6143" width="9.1796875" style="4"/>
    <col min="6144" max="6144" width="7.1796875" style="4" customWidth="1"/>
    <col min="6145" max="6149" width="14" style="4" customWidth="1"/>
    <col min="6150" max="6150" width="13.1796875" style="4" customWidth="1"/>
    <col min="6151" max="6151" width="12" style="4" bestFit="1" customWidth="1"/>
    <col min="6152" max="6152" width="13.54296875" style="4" customWidth="1"/>
    <col min="6153" max="6153" width="18.26953125" style="4" bestFit="1" customWidth="1"/>
    <col min="6154" max="6154" width="11.26953125" style="4" customWidth="1"/>
    <col min="6155" max="6155" width="13" style="4" customWidth="1"/>
    <col min="6156" max="6156" width="10.26953125" style="4" customWidth="1"/>
    <col min="6157" max="6157" width="10.81640625" style="4" customWidth="1"/>
    <col min="6158" max="6158" width="8.1796875" style="4" bestFit="1" customWidth="1"/>
    <col min="6159" max="6159" width="9.1796875" style="4"/>
    <col min="6160" max="6160" width="0" style="4" hidden="1" customWidth="1"/>
    <col min="6161" max="6161" width="9.1796875" style="4"/>
    <col min="6162" max="6162" width="7.54296875" style="4" customWidth="1"/>
    <col min="6163" max="6164" width="5.81640625" style="4" customWidth="1"/>
    <col min="6165" max="6165" width="12" style="4" bestFit="1" customWidth="1"/>
    <col min="6166" max="6166" width="14" style="4" customWidth="1"/>
    <col min="6167" max="6167" width="14.453125" style="4" customWidth="1"/>
    <col min="6168" max="6399" width="9.1796875" style="4"/>
    <col min="6400" max="6400" width="7.1796875" style="4" customWidth="1"/>
    <col min="6401" max="6405" width="14" style="4" customWidth="1"/>
    <col min="6406" max="6406" width="13.1796875" style="4" customWidth="1"/>
    <col min="6407" max="6407" width="12" style="4" bestFit="1" customWidth="1"/>
    <col min="6408" max="6408" width="13.54296875" style="4" customWidth="1"/>
    <col min="6409" max="6409" width="18.26953125" style="4" bestFit="1" customWidth="1"/>
    <col min="6410" max="6410" width="11.26953125" style="4" customWidth="1"/>
    <col min="6411" max="6411" width="13" style="4" customWidth="1"/>
    <col min="6412" max="6412" width="10.26953125" style="4" customWidth="1"/>
    <col min="6413" max="6413" width="10.81640625" style="4" customWidth="1"/>
    <col min="6414" max="6414" width="8.1796875" style="4" bestFit="1" customWidth="1"/>
    <col min="6415" max="6415" width="9.1796875" style="4"/>
    <col min="6416" max="6416" width="0" style="4" hidden="1" customWidth="1"/>
    <col min="6417" max="6417" width="9.1796875" style="4"/>
    <col min="6418" max="6418" width="7.54296875" style="4" customWidth="1"/>
    <col min="6419" max="6420" width="5.81640625" style="4" customWidth="1"/>
    <col min="6421" max="6421" width="12" style="4" bestFit="1" customWidth="1"/>
    <col min="6422" max="6422" width="14" style="4" customWidth="1"/>
    <col min="6423" max="6423" width="14.453125" style="4" customWidth="1"/>
    <col min="6424" max="6655" width="9.1796875" style="4"/>
    <col min="6656" max="6656" width="7.1796875" style="4" customWidth="1"/>
    <col min="6657" max="6661" width="14" style="4" customWidth="1"/>
    <col min="6662" max="6662" width="13.1796875" style="4" customWidth="1"/>
    <col min="6663" max="6663" width="12" style="4" bestFit="1" customWidth="1"/>
    <col min="6664" max="6664" width="13.54296875" style="4" customWidth="1"/>
    <col min="6665" max="6665" width="18.26953125" style="4" bestFit="1" customWidth="1"/>
    <col min="6666" max="6666" width="11.26953125" style="4" customWidth="1"/>
    <col min="6667" max="6667" width="13" style="4" customWidth="1"/>
    <col min="6668" max="6668" width="10.26953125" style="4" customWidth="1"/>
    <col min="6669" max="6669" width="10.81640625" style="4" customWidth="1"/>
    <col min="6670" max="6670" width="8.1796875" style="4" bestFit="1" customWidth="1"/>
    <col min="6671" max="6671" width="9.1796875" style="4"/>
    <col min="6672" max="6672" width="0" style="4" hidden="1" customWidth="1"/>
    <col min="6673" max="6673" width="9.1796875" style="4"/>
    <col min="6674" max="6674" width="7.54296875" style="4" customWidth="1"/>
    <col min="6675" max="6676" width="5.81640625" style="4" customWidth="1"/>
    <col min="6677" max="6677" width="12" style="4" bestFit="1" customWidth="1"/>
    <col min="6678" max="6678" width="14" style="4" customWidth="1"/>
    <col min="6679" max="6679" width="14.453125" style="4" customWidth="1"/>
    <col min="6680" max="6911" width="9.1796875" style="4"/>
    <col min="6912" max="6912" width="7.1796875" style="4" customWidth="1"/>
    <col min="6913" max="6917" width="14" style="4" customWidth="1"/>
    <col min="6918" max="6918" width="13.1796875" style="4" customWidth="1"/>
    <col min="6919" max="6919" width="12" style="4" bestFit="1" customWidth="1"/>
    <col min="6920" max="6920" width="13.54296875" style="4" customWidth="1"/>
    <col min="6921" max="6921" width="18.26953125" style="4" bestFit="1" customWidth="1"/>
    <col min="6922" max="6922" width="11.26953125" style="4" customWidth="1"/>
    <col min="6923" max="6923" width="13" style="4" customWidth="1"/>
    <col min="6924" max="6924" width="10.26953125" style="4" customWidth="1"/>
    <col min="6925" max="6925" width="10.81640625" style="4" customWidth="1"/>
    <col min="6926" max="6926" width="8.1796875" style="4" bestFit="1" customWidth="1"/>
    <col min="6927" max="6927" width="9.1796875" style="4"/>
    <col min="6928" max="6928" width="0" style="4" hidden="1" customWidth="1"/>
    <col min="6929" max="6929" width="9.1796875" style="4"/>
    <col min="6930" max="6930" width="7.54296875" style="4" customWidth="1"/>
    <col min="6931" max="6932" width="5.81640625" style="4" customWidth="1"/>
    <col min="6933" max="6933" width="12" style="4" bestFit="1" customWidth="1"/>
    <col min="6934" max="6934" width="14" style="4" customWidth="1"/>
    <col min="6935" max="6935" width="14.453125" style="4" customWidth="1"/>
    <col min="6936" max="7167" width="9.1796875" style="4"/>
    <col min="7168" max="7168" width="7.1796875" style="4" customWidth="1"/>
    <col min="7169" max="7173" width="14" style="4" customWidth="1"/>
    <col min="7174" max="7174" width="13.1796875" style="4" customWidth="1"/>
    <col min="7175" max="7175" width="12" style="4" bestFit="1" customWidth="1"/>
    <col min="7176" max="7176" width="13.54296875" style="4" customWidth="1"/>
    <col min="7177" max="7177" width="18.26953125" style="4" bestFit="1" customWidth="1"/>
    <col min="7178" max="7178" width="11.26953125" style="4" customWidth="1"/>
    <col min="7179" max="7179" width="13" style="4" customWidth="1"/>
    <col min="7180" max="7180" width="10.26953125" style="4" customWidth="1"/>
    <col min="7181" max="7181" width="10.81640625" style="4" customWidth="1"/>
    <col min="7182" max="7182" width="8.1796875" style="4" bestFit="1" customWidth="1"/>
    <col min="7183" max="7183" width="9.1796875" style="4"/>
    <col min="7184" max="7184" width="0" style="4" hidden="1" customWidth="1"/>
    <col min="7185" max="7185" width="9.1796875" style="4"/>
    <col min="7186" max="7186" width="7.54296875" style="4" customWidth="1"/>
    <col min="7187" max="7188" width="5.81640625" style="4" customWidth="1"/>
    <col min="7189" max="7189" width="12" style="4" bestFit="1" customWidth="1"/>
    <col min="7190" max="7190" width="14" style="4" customWidth="1"/>
    <col min="7191" max="7191" width="14.453125" style="4" customWidth="1"/>
    <col min="7192" max="7423" width="9.1796875" style="4"/>
    <col min="7424" max="7424" width="7.1796875" style="4" customWidth="1"/>
    <col min="7425" max="7429" width="14" style="4" customWidth="1"/>
    <col min="7430" max="7430" width="13.1796875" style="4" customWidth="1"/>
    <col min="7431" max="7431" width="12" style="4" bestFit="1" customWidth="1"/>
    <col min="7432" max="7432" width="13.54296875" style="4" customWidth="1"/>
    <col min="7433" max="7433" width="18.26953125" style="4" bestFit="1" customWidth="1"/>
    <col min="7434" max="7434" width="11.26953125" style="4" customWidth="1"/>
    <col min="7435" max="7435" width="13" style="4" customWidth="1"/>
    <col min="7436" max="7436" width="10.26953125" style="4" customWidth="1"/>
    <col min="7437" max="7437" width="10.81640625" style="4" customWidth="1"/>
    <col min="7438" max="7438" width="8.1796875" style="4" bestFit="1" customWidth="1"/>
    <col min="7439" max="7439" width="9.1796875" style="4"/>
    <col min="7440" max="7440" width="0" style="4" hidden="1" customWidth="1"/>
    <col min="7441" max="7441" width="9.1796875" style="4"/>
    <col min="7442" max="7442" width="7.54296875" style="4" customWidth="1"/>
    <col min="7443" max="7444" width="5.81640625" style="4" customWidth="1"/>
    <col min="7445" max="7445" width="12" style="4" bestFit="1" customWidth="1"/>
    <col min="7446" max="7446" width="14" style="4" customWidth="1"/>
    <col min="7447" max="7447" width="14.453125" style="4" customWidth="1"/>
    <col min="7448" max="7679" width="9.1796875" style="4"/>
    <col min="7680" max="7680" width="7.1796875" style="4" customWidth="1"/>
    <col min="7681" max="7685" width="14" style="4" customWidth="1"/>
    <col min="7686" max="7686" width="13.1796875" style="4" customWidth="1"/>
    <col min="7687" max="7687" width="12" style="4" bestFit="1" customWidth="1"/>
    <col min="7688" max="7688" width="13.54296875" style="4" customWidth="1"/>
    <col min="7689" max="7689" width="18.26953125" style="4" bestFit="1" customWidth="1"/>
    <col min="7690" max="7690" width="11.26953125" style="4" customWidth="1"/>
    <col min="7691" max="7691" width="13" style="4" customWidth="1"/>
    <col min="7692" max="7692" width="10.26953125" style="4" customWidth="1"/>
    <col min="7693" max="7693" width="10.81640625" style="4" customWidth="1"/>
    <col min="7694" max="7694" width="8.1796875" style="4" bestFit="1" customWidth="1"/>
    <col min="7695" max="7695" width="9.1796875" style="4"/>
    <col min="7696" max="7696" width="0" style="4" hidden="1" customWidth="1"/>
    <col min="7697" max="7697" width="9.1796875" style="4"/>
    <col min="7698" max="7698" width="7.54296875" style="4" customWidth="1"/>
    <col min="7699" max="7700" width="5.81640625" style="4" customWidth="1"/>
    <col min="7701" max="7701" width="12" style="4" bestFit="1" customWidth="1"/>
    <col min="7702" max="7702" width="14" style="4" customWidth="1"/>
    <col min="7703" max="7703" width="14.453125" style="4" customWidth="1"/>
    <col min="7704" max="7935" width="9.1796875" style="4"/>
    <col min="7936" max="7936" width="7.1796875" style="4" customWidth="1"/>
    <col min="7937" max="7941" width="14" style="4" customWidth="1"/>
    <col min="7942" max="7942" width="13.1796875" style="4" customWidth="1"/>
    <col min="7943" max="7943" width="12" style="4" bestFit="1" customWidth="1"/>
    <col min="7944" max="7944" width="13.54296875" style="4" customWidth="1"/>
    <col min="7945" max="7945" width="18.26953125" style="4" bestFit="1" customWidth="1"/>
    <col min="7946" max="7946" width="11.26953125" style="4" customWidth="1"/>
    <col min="7947" max="7947" width="13" style="4" customWidth="1"/>
    <col min="7948" max="7948" width="10.26953125" style="4" customWidth="1"/>
    <col min="7949" max="7949" width="10.81640625" style="4" customWidth="1"/>
    <col min="7950" max="7950" width="8.1796875" style="4" bestFit="1" customWidth="1"/>
    <col min="7951" max="7951" width="9.1796875" style="4"/>
    <col min="7952" max="7952" width="0" style="4" hidden="1" customWidth="1"/>
    <col min="7953" max="7953" width="9.1796875" style="4"/>
    <col min="7954" max="7954" width="7.54296875" style="4" customWidth="1"/>
    <col min="7955" max="7956" width="5.81640625" style="4" customWidth="1"/>
    <col min="7957" max="7957" width="12" style="4" bestFit="1" customWidth="1"/>
    <col min="7958" max="7958" width="14" style="4" customWidth="1"/>
    <col min="7959" max="7959" width="14.453125" style="4" customWidth="1"/>
    <col min="7960" max="8191" width="9.1796875" style="4"/>
    <col min="8192" max="8192" width="7.1796875" style="4" customWidth="1"/>
    <col min="8193" max="8197" width="14" style="4" customWidth="1"/>
    <col min="8198" max="8198" width="13.1796875" style="4" customWidth="1"/>
    <col min="8199" max="8199" width="12" style="4" bestFit="1" customWidth="1"/>
    <col min="8200" max="8200" width="13.54296875" style="4" customWidth="1"/>
    <col min="8201" max="8201" width="18.26953125" style="4" bestFit="1" customWidth="1"/>
    <col min="8202" max="8202" width="11.26953125" style="4" customWidth="1"/>
    <col min="8203" max="8203" width="13" style="4" customWidth="1"/>
    <col min="8204" max="8204" width="10.26953125" style="4" customWidth="1"/>
    <col min="8205" max="8205" width="10.81640625" style="4" customWidth="1"/>
    <col min="8206" max="8206" width="8.1796875" style="4" bestFit="1" customWidth="1"/>
    <col min="8207" max="8207" width="9.1796875" style="4"/>
    <col min="8208" max="8208" width="0" style="4" hidden="1" customWidth="1"/>
    <col min="8209" max="8209" width="9.1796875" style="4"/>
    <col min="8210" max="8210" width="7.54296875" style="4" customWidth="1"/>
    <col min="8211" max="8212" width="5.81640625" style="4" customWidth="1"/>
    <col min="8213" max="8213" width="12" style="4" bestFit="1" customWidth="1"/>
    <col min="8214" max="8214" width="14" style="4" customWidth="1"/>
    <col min="8215" max="8215" width="14.453125" style="4" customWidth="1"/>
    <col min="8216" max="8447" width="9.1796875" style="4"/>
    <col min="8448" max="8448" width="7.1796875" style="4" customWidth="1"/>
    <col min="8449" max="8453" width="14" style="4" customWidth="1"/>
    <col min="8454" max="8454" width="13.1796875" style="4" customWidth="1"/>
    <col min="8455" max="8455" width="12" style="4" bestFit="1" customWidth="1"/>
    <col min="8456" max="8456" width="13.54296875" style="4" customWidth="1"/>
    <col min="8457" max="8457" width="18.26953125" style="4" bestFit="1" customWidth="1"/>
    <col min="8458" max="8458" width="11.26953125" style="4" customWidth="1"/>
    <col min="8459" max="8459" width="13" style="4" customWidth="1"/>
    <col min="8460" max="8460" width="10.26953125" style="4" customWidth="1"/>
    <col min="8461" max="8461" width="10.81640625" style="4" customWidth="1"/>
    <col min="8462" max="8462" width="8.1796875" style="4" bestFit="1" customWidth="1"/>
    <col min="8463" max="8463" width="9.1796875" style="4"/>
    <col min="8464" max="8464" width="0" style="4" hidden="1" customWidth="1"/>
    <col min="8465" max="8465" width="9.1796875" style="4"/>
    <col min="8466" max="8466" width="7.54296875" style="4" customWidth="1"/>
    <col min="8467" max="8468" width="5.81640625" style="4" customWidth="1"/>
    <col min="8469" max="8469" width="12" style="4" bestFit="1" customWidth="1"/>
    <col min="8470" max="8470" width="14" style="4" customWidth="1"/>
    <col min="8471" max="8471" width="14.453125" style="4" customWidth="1"/>
    <col min="8472" max="8703" width="9.1796875" style="4"/>
    <col min="8704" max="8704" width="7.1796875" style="4" customWidth="1"/>
    <col min="8705" max="8709" width="14" style="4" customWidth="1"/>
    <col min="8710" max="8710" width="13.1796875" style="4" customWidth="1"/>
    <col min="8711" max="8711" width="12" style="4" bestFit="1" customWidth="1"/>
    <col min="8712" max="8712" width="13.54296875" style="4" customWidth="1"/>
    <col min="8713" max="8713" width="18.26953125" style="4" bestFit="1" customWidth="1"/>
    <col min="8714" max="8714" width="11.26953125" style="4" customWidth="1"/>
    <col min="8715" max="8715" width="13" style="4" customWidth="1"/>
    <col min="8716" max="8716" width="10.26953125" style="4" customWidth="1"/>
    <col min="8717" max="8717" width="10.81640625" style="4" customWidth="1"/>
    <col min="8718" max="8718" width="8.1796875" style="4" bestFit="1" customWidth="1"/>
    <col min="8719" max="8719" width="9.1796875" style="4"/>
    <col min="8720" max="8720" width="0" style="4" hidden="1" customWidth="1"/>
    <col min="8721" max="8721" width="9.1796875" style="4"/>
    <col min="8722" max="8722" width="7.54296875" style="4" customWidth="1"/>
    <col min="8723" max="8724" width="5.81640625" style="4" customWidth="1"/>
    <col min="8725" max="8725" width="12" style="4" bestFit="1" customWidth="1"/>
    <col min="8726" max="8726" width="14" style="4" customWidth="1"/>
    <col min="8727" max="8727" width="14.453125" style="4" customWidth="1"/>
    <col min="8728" max="8959" width="9.1796875" style="4"/>
    <col min="8960" max="8960" width="7.1796875" style="4" customWidth="1"/>
    <col min="8961" max="8965" width="14" style="4" customWidth="1"/>
    <col min="8966" max="8966" width="13.1796875" style="4" customWidth="1"/>
    <col min="8967" max="8967" width="12" style="4" bestFit="1" customWidth="1"/>
    <col min="8968" max="8968" width="13.54296875" style="4" customWidth="1"/>
    <col min="8969" max="8969" width="18.26953125" style="4" bestFit="1" customWidth="1"/>
    <col min="8970" max="8970" width="11.26953125" style="4" customWidth="1"/>
    <col min="8971" max="8971" width="13" style="4" customWidth="1"/>
    <col min="8972" max="8972" width="10.26953125" style="4" customWidth="1"/>
    <col min="8973" max="8973" width="10.81640625" style="4" customWidth="1"/>
    <col min="8974" max="8974" width="8.1796875" style="4" bestFit="1" customWidth="1"/>
    <col min="8975" max="8975" width="9.1796875" style="4"/>
    <col min="8976" max="8976" width="0" style="4" hidden="1" customWidth="1"/>
    <col min="8977" max="8977" width="9.1796875" style="4"/>
    <col min="8978" max="8978" width="7.54296875" style="4" customWidth="1"/>
    <col min="8979" max="8980" width="5.81640625" style="4" customWidth="1"/>
    <col min="8981" max="8981" width="12" style="4" bestFit="1" customWidth="1"/>
    <col min="8982" max="8982" width="14" style="4" customWidth="1"/>
    <col min="8983" max="8983" width="14.453125" style="4" customWidth="1"/>
    <col min="8984" max="9215" width="9.1796875" style="4"/>
    <col min="9216" max="9216" width="7.1796875" style="4" customWidth="1"/>
    <col min="9217" max="9221" width="14" style="4" customWidth="1"/>
    <col min="9222" max="9222" width="13.1796875" style="4" customWidth="1"/>
    <col min="9223" max="9223" width="12" style="4" bestFit="1" customWidth="1"/>
    <col min="9224" max="9224" width="13.54296875" style="4" customWidth="1"/>
    <col min="9225" max="9225" width="18.26953125" style="4" bestFit="1" customWidth="1"/>
    <col min="9226" max="9226" width="11.26953125" style="4" customWidth="1"/>
    <col min="9227" max="9227" width="13" style="4" customWidth="1"/>
    <col min="9228" max="9228" width="10.26953125" style="4" customWidth="1"/>
    <col min="9229" max="9229" width="10.81640625" style="4" customWidth="1"/>
    <col min="9230" max="9230" width="8.1796875" style="4" bestFit="1" customWidth="1"/>
    <col min="9231" max="9231" width="9.1796875" style="4"/>
    <col min="9232" max="9232" width="0" style="4" hidden="1" customWidth="1"/>
    <col min="9233" max="9233" width="9.1796875" style="4"/>
    <col min="9234" max="9234" width="7.54296875" style="4" customWidth="1"/>
    <col min="9235" max="9236" width="5.81640625" style="4" customWidth="1"/>
    <col min="9237" max="9237" width="12" style="4" bestFit="1" customWidth="1"/>
    <col min="9238" max="9238" width="14" style="4" customWidth="1"/>
    <col min="9239" max="9239" width="14.453125" style="4" customWidth="1"/>
    <col min="9240" max="9471" width="9.1796875" style="4"/>
    <col min="9472" max="9472" width="7.1796875" style="4" customWidth="1"/>
    <col min="9473" max="9477" width="14" style="4" customWidth="1"/>
    <col min="9478" max="9478" width="13.1796875" style="4" customWidth="1"/>
    <col min="9479" max="9479" width="12" style="4" bestFit="1" customWidth="1"/>
    <col min="9480" max="9480" width="13.54296875" style="4" customWidth="1"/>
    <col min="9481" max="9481" width="18.26953125" style="4" bestFit="1" customWidth="1"/>
    <col min="9482" max="9482" width="11.26953125" style="4" customWidth="1"/>
    <col min="9483" max="9483" width="13" style="4" customWidth="1"/>
    <col min="9484" max="9484" width="10.26953125" style="4" customWidth="1"/>
    <col min="9485" max="9485" width="10.81640625" style="4" customWidth="1"/>
    <col min="9486" max="9486" width="8.1796875" style="4" bestFit="1" customWidth="1"/>
    <col min="9487" max="9487" width="9.1796875" style="4"/>
    <col min="9488" max="9488" width="0" style="4" hidden="1" customWidth="1"/>
    <col min="9489" max="9489" width="9.1796875" style="4"/>
    <col min="9490" max="9490" width="7.54296875" style="4" customWidth="1"/>
    <col min="9491" max="9492" width="5.81640625" style="4" customWidth="1"/>
    <col min="9493" max="9493" width="12" style="4" bestFit="1" customWidth="1"/>
    <col min="9494" max="9494" width="14" style="4" customWidth="1"/>
    <col min="9495" max="9495" width="14.453125" style="4" customWidth="1"/>
    <col min="9496" max="9727" width="9.1796875" style="4"/>
    <col min="9728" max="9728" width="7.1796875" style="4" customWidth="1"/>
    <col min="9729" max="9733" width="14" style="4" customWidth="1"/>
    <col min="9734" max="9734" width="13.1796875" style="4" customWidth="1"/>
    <col min="9735" max="9735" width="12" style="4" bestFit="1" customWidth="1"/>
    <col min="9736" max="9736" width="13.54296875" style="4" customWidth="1"/>
    <col min="9737" max="9737" width="18.26953125" style="4" bestFit="1" customWidth="1"/>
    <col min="9738" max="9738" width="11.26953125" style="4" customWidth="1"/>
    <col min="9739" max="9739" width="13" style="4" customWidth="1"/>
    <col min="9740" max="9740" width="10.26953125" style="4" customWidth="1"/>
    <col min="9741" max="9741" width="10.81640625" style="4" customWidth="1"/>
    <col min="9742" max="9742" width="8.1796875" style="4" bestFit="1" customWidth="1"/>
    <col min="9743" max="9743" width="9.1796875" style="4"/>
    <col min="9744" max="9744" width="0" style="4" hidden="1" customWidth="1"/>
    <col min="9745" max="9745" width="9.1796875" style="4"/>
    <col min="9746" max="9746" width="7.54296875" style="4" customWidth="1"/>
    <col min="9747" max="9748" width="5.81640625" style="4" customWidth="1"/>
    <col min="9749" max="9749" width="12" style="4" bestFit="1" customWidth="1"/>
    <col min="9750" max="9750" width="14" style="4" customWidth="1"/>
    <col min="9751" max="9751" width="14.453125" style="4" customWidth="1"/>
    <col min="9752" max="9983" width="9.1796875" style="4"/>
    <col min="9984" max="9984" width="7.1796875" style="4" customWidth="1"/>
    <col min="9985" max="9989" width="14" style="4" customWidth="1"/>
    <col min="9990" max="9990" width="13.1796875" style="4" customWidth="1"/>
    <col min="9991" max="9991" width="12" style="4" bestFit="1" customWidth="1"/>
    <col min="9992" max="9992" width="13.54296875" style="4" customWidth="1"/>
    <col min="9993" max="9993" width="18.26953125" style="4" bestFit="1" customWidth="1"/>
    <col min="9994" max="9994" width="11.26953125" style="4" customWidth="1"/>
    <col min="9995" max="9995" width="13" style="4" customWidth="1"/>
    <col min="9996" max="9996" width="10.26953125" style="4" customWidth="1"/>
    <col min="9997" max="9997" width="10.81640625" style="4" customWidth="1"/>
    <col min="9998" max="9998" width="8.1796875" style="4" bestFit="1" customWidth="1"/>
    <col min="9999" max="9999" width="9.1796875" style="4"/>
    <col min="10000" max="10000" width="0" style="4" hidden="1" customWidth="1"/>
    <col min="10001" max="10001" width="9.1796875" style="4"/>
    <col min="10002" max="10002" width="7.54296875" style="4" customWidth="1"/>
    <col min="10003" max="10004" width="5.81640625" style="4" customWidth="1"/>
    <col min="10005" max="10005" width="12" style="4" bestFit="1" customWidth="1"/>
    <col min="10006" max="10006" width="14" style="4" customWidth="1"/>
    <col min="10007" max="10007" width="14.453125" style="4" customWidth="1"/>
    <col min="10008" max="10239" width="9.1796875" style="4"/>
    <col min="10240" max="10240" width="7.1796875" style="4" customWidth="1"/>
    <col min="10241" max="10245" width="14" style="4" customWidth="1"/>
    <col min="10246" max="10246" width="13.1796875" style="4" customWidth="1"/>
    <col min="10247" max="10247" width="12" style="4" bestFit="1" customWidth="1"/>
    <col min="10248" max="10248" width="13.54296875" style="4" customWidth="1"/>
    <col min="10249" max="10249" width="18.26953125" style="4" bestFit="1" customWidth="1"/>
    <col min="10250" max="10250" width="11.26953125" style="4" customWidth="1"/>
    <col min="10251" max="10251" width="13" style="4" customWidth="1"/>
    <col min="10252" max="10252" width="10.26953125" style="4" customWidth="1"/>
    <col min="10253" max="10253" width="10.81640625" style="4" customWidth="1"/>
    <col min="10254" max="10254" width="8.1796875" style="4" bestFit="1" customWidth="1"/>
    <col min="10255" max="10255" width="9.1796875" style="4"/>
    <col min="10256" max="10256" width="0" style="4" hidden="1" customWidth="1"/>
    <col min="10257" max="10257" width="9.1796875" style="4"/>
    <col min="10258" max="10258" width="7.54296875" style="4" customWidth="1"/>
    <col min="10259" max="10260" width="5.81640625" style="4" customWidth="1"/>
    <col min="10261" max="10261" width="12" style="4" bestFit="1" customWidth="1"/>
    <col min="10262" max="10262" width="14" style="4" customWidth="1"/>
    <col min="10263" max="10263" width="14.453125" style="4" customWidth="1"/>
    <col min="10264" max="10495" width="9.1796875" style="4"/>
    <col min="10496" max="10496" width="7.1796875" style="4" customWidth="1"/>
    <col min="10497" max="10501" width="14" style="4" customWidth="1"/>
    <col min="10502" max="10502" width="13.1796875" style="4" customWidth="1"/>
    <col min="10503" max="10503" width="12" style="4" bestFit="1" customWidth="1"/>
    <col min="10504" max="10504" width="13.54296875" style="4" customWidth="1"/>
    <col min="10505" max="10505" width="18.26953125" style="4" bestFit="1" customWidth="1"/>
    <col min="10506" max="10506" width="11.26953125" style="4" customWidth="1"/>
    <col min="10507" max="10507" width="13" style="4" customWidth="1"/>
    <col min="10508" max="10508" width="10.26953125" style="4" customWidth="1"/>
    <col min="10509" max="10509" width="10.81640625" style="4" customWidth="1"/>
    <col min="10510" max="10510" width="8.1796875" style="4" bestFit="1" customWidth="1"/>
    <col min="10511" max="10511" width="9.1796875" style="4"/>
    <col min="10512" max="10512" width="0" style="4" hidden="1" customWidth="1"/>
    <col min="10513" max="10513" width="9.1796875" style="4"/>
    <col min="10514" max="10514" width="7.54296875" style="4" customWidth="1"/>
    <col min="10515" max="10516" width="5.81640625" style="4" customWidth="1"/>
    <col min="10517" max="10517" width="12" style="4" bestFit="1" customWidth="1"/>
    <col min="10518" max="10518" width="14" style="4" customWidth="1"/>
    <col min="10519" max="10519" width="14.453125" style="4" customWidth="1"/>
    <col min="10520" max="10751" width="9.1796875" style="4"/>
    <col min="10752" max="10752" width="7.1796875" style="4" customWidth="1"/>
    <col min="10753" max="10757" width="14" style="4" customWidth="1"/>
    <col min="10758" max="10758" width="13.1796875" style="4" customWidth="1"/>
    <col min="10759" max="10759" width="12" style="4" bestFit="1" customWidth="1"/>
    <col min="10760" max="10760" width="13.54296875" style="4" customWidth="1"/>
    <col min="10761" max="10761" width="18.26953125" style="4" bestFit="1" customWidth="1"/>
    <col min="10762" max="10762" width="11.26953125" style="4" customWidth="1"/>
    <col min="10763" max="10763" width="13" style="4" customWidth="1"/>
    <col min="10764" max="10764" width="10.26953125" style="4" customWidth="1"/>
    <col min="10765" max="10765" width="10.81640625" style="4" customWidth="1"/>
    <col min="10766" max="10766" width="8.1796875" style="4" bestFit="1" customWidth="1"/>
    <col min="10767" max="10767" width="9.1796875" style="4"/>
    <col min="10768" max="10768" width="0" style="4" hidden="1" customWidth="1"/>
    <col min="10769" max="10769" width="9.1796875" style="4"/>
    <col min="10770" max="10770" width="7.54296875" style="4" customWidth="1"/>
    <col min="10771" max="10772" width="5.81640625" style="4" customWidth="1"/>
    <col min="10773" max="10773" width="12" style="4" bestFit="1" customWidth="1"/>
    <col min="10774" max="10774" width="14" style="4" customWidth="1"/>
    <col min="10775" max="10775" width="14.453125" style="4" customWidth="1"/>
    <col min="10776" max="11007" width="9.1796875" style="4"/>
    <col min="11008" max="11008" width="7.1796875" style="4" customWidth="1"/>
    <col min="11009" max="11013" width="14" style="4" customWidth="1"/>
    <col min="11014" max="11014" width="13.1796875" style="4" customWidth="1"/>
    <col min="11015" max="11015" width="12" style="4" bestFit="1" customWidth="1"/>
    <col min="11016" max="11016" width="13.54296875" style="4" customWidth="1"/>
    <col min="11017" max="11017" width="18.26953125" style="4" bestFit="1" customWidth="1"/>
    <col min="11018" max="11018" width="11.26953125" style="4" customWidth="1"/>
    <col min="11019" max="11019" width="13" style="4" customWidth="1"/>
    <col min="11020" max="11020" width="10.26953125" style="4" customWidth="1"/>
    <col min="11021" max="11021" width="10.81640625" style="4" customWidth="1"/>
    <col min="11022" max="11022" width="8.1796875" style="4" bestFit="1" customWidth="1"/>
    <col min="11023" max="11023" width="9.1796875" style="4"/>
    <col min="11024" max="11024" width="0" style="4" hidden="1" customWidth="1"/>
    <col min="11025" max="11025" width="9.1796875" style="4"/>
    <col min="11026" max="11026" width="7.54296875" style="4" customWidth="1"/>
    <col min="11027" max="11028" width="5.81640625" style="4" customWidth="1"/>
    <col min="11029" max="11029" width="12" style="4" bestFit="1" customWidth="1"/>
    <col min="11030" max="11030" width="14" style="4" customWidth="1"/>
    <col min="11031" max="11031" width="14.453125" style="4" customWidth="1"/>
    <col min="11032" max="11263" width="9.1796875" style="4"/>
    <col min="11264" max="11264" width="7.1796875" style="4" customWidth="1"/>
    <col min="11265" max="11269" width="14" style="4" customWidth="1"/>
    <col min="11270" max="11270" width="13.1796875" style="4" customWidth="1"/>
    <col min="11271" max="11271" width="12" style="4" bestFit="1" customWidth="1"/>
    <col min="11272" max="11272" width="13.54296875" style="4" customWidth="1"/>
    <col min="11273" max="11273" width="18.26953125" style="4" bestFit="1" customWidth="1"/>
    <col min="11274" max="11274" width="11.26953125" style="4" customWidth="1"/>
    <col min="11275" max="11275" width="13" style="4" customWidth="1"/>
    <col min="11276" max="11276" width="10.26953125" style="4" customWidth="1"/>
    <col min="11277" max="11277" width="10.81640625" style="4" customWidth="1"/>
    <col min="11278" max="11278" width="8.1796875" style="4" bestFit="1" customWidth="1"/>
    <col min="11279" max="11279" width="9.1796875" style="4"/>
    <col min="11280" max="11280" width="0" style="4" hidden="1" customWidth="1"/>
    <col min="11281" max="11281" width="9.1796875" style="4"/>
    <col min="11282" max="11282" width="7.54296875" style="4" customWidth="1"/>
    <col min="11283" max="11284" width="5.81640625" style="4" customWidth="1"/>
    <col min="11285" max="11285" width="12" style="4" bestFit="1" customWidth="1"/>
    <col min="11286" max="11286" width="14" style="4" customWidth="1"/>
    <col min="11287" max="11287" width="14.453125" style="4" customWidth="1"/>
    <col min="11288" max="11519" width="9.1796875" style="4"/>
    <col min="11520" max="11520" width="7.1796875" style="4" customWidth="1"/>
    <col min="11521" max="11525" width="14" style="4" customWidth="1"/>
    <col min="11526" max="11526" width="13.1796875" style="4" customWidth="1"/>
    <col min="11527" max="11527" width="12" style="4" bestFit="1" customWidth="1"/>
    <col min="11528" max="11528" width="13.54296875" style="4" customWidth="1"/>
    <col min="11529" max="11529" width="18.26953125" style="4" bestFit="1" customWidth="1"/>
    <col min="11530" max="11530" width="11.26953125" style="4" customWidth="1"/>
    <col min="11531" max="11531" width="13" style="4" customWidth="1"/>
    <col min="11532" max="11532" width="10.26953125" style="4" customWidth="1"/>
    <col min="11533" max="11533" width="10.81640625" style="4" customWidth="1"/>
    <col min="11534" max="11534" width="8.1796875" style="4" bestFit="1" customWidth="1"/>
    <col min="11535" max="11535" width="9.1796875" style="4"/>
    <col min="11536" max="11536" width="0" style="4" hidden="1" customWidth="1"/>
    <col min="11537" max="11537" width="9.1796875" style="4"/>
    <col min="11538" max="11538" width="7.54296875" style="4" customWidth="1"/>
    <col min="11539" max="11540" width="5.81640625" style="4" customWidth="1"/>
    <col min="11541" max="11541" width="12" style="4" bestFit="1" customWidth="1"/>
    <col min="11542" max="11542" width="14" style="4" customWidth="1"/>
    <col min="11543" max="11543" width="14.453125" style="4" customWidth="1"/>
    <col min="11544" max="11775" width="9.1796875" style="4"/>
    <col min="11776" max="11776" width="7.1796875" style="4" customWidth="1"/>
    <col min="11777" max="11781" width="14" style="4" customWidth="1"/>
    <col min="11782" max="11782" width="13.1796875" style="4" customWidth="1"/>
    <col min="11783" max="11783" width="12" style="4" bestFit="1" customWidth="1"/>
    <col min="11784" max="11784" width="13.54296875" style="4" customWidth="1"/>
    <col min="11785" max="11785" width="18.26953125" style="4" bestFit="1" customWidth="1"/>
    <col min="11786" max="11786" width="11.26953125" style="4" customWidth="1"/>
    <col min="11787" max="11787" width="13" style="4" customWidth="1"/>
    <col min="11788" max="11788" width="10.26953125" style="4" customWidth="1"/>
    <col min="11789" max="11789" width="10.81640625" style="4" customWidth="1"/>
    <col min="11790" max="11790" width="8.1796875" style="4" bestFit="1" customWidth="1"/>
    <col min="11791" max="11791" width="9.1796875" style="4"/>
    <col min="11792" max="11792" width="0" style="4" hidden="1" customWidth="1"/>
    <col min="11793" max="11793" width="9.1796875" style="4"/>
    <col min="11794" max="11794" width="7.54296875" style="4" customWidth="1"/>
    <col min="11795" max="11796" width="5.81640625" style="4" customWidth="1"/>
    <col min="11797" max="11797" width="12" style="4" bestFit="1" customWidth="1"/>
    <col min="11798" max="11798" width="14" style="4" customWidth="1"/>
    <col min="11799" max="11799" width="14.453125" style="4" customWidth="1"/>
    <col min="11800" max="12031" width="9.1796875" style="4"/>
    <col min="12032" max="12032" width="7.1796875" style="4" customWidth="1"/>
    <col min="12033" max="12037" width="14" style="4" customWidth="1"/>
    <col min="12038" max="12038" width="13.1796875" style="4" customWidth="1"/>
    <col min="12039" max="12039" width="12" style="4" bestFit="1" customWidth="1"/>
    <col min="12040" max="12040" width="13.54296875" style="4" customWidth="1"/>
    <col min="12041" max="12041" width="18.26953125" style="4" bestFit="1" customWidth="1"/>
    <col min="12042" max="12042" width="11.26953125" style="4" customWidth="1"/>
    <col min="12043" max="12043" width="13" style="4" customWidth="1"/>
    <col min="12044" max="12044" width="10.26953125" style="4" customWidth="1"/>
    <col min="12045" max="12045" width="10.81640625" style="4" customWidth="1"/>
    <col min="12046" max="12046" width="8.1796875" style="4" bestFit="1" customWidth="1"/>
    <col min="12047" max="12047" width="9.1796875" style="4"/>
    <col min="12048" max="12048" width="0" style="4" hidden="1" customWidth="1"/>
    <col min="12049" max="12049" width="9.1796875" style="4"/>
    <col min="12050" max="12050" width="7.54296875" style="4" customWidth="1"/>
    <col min="12051" max="12052" width="5.81640625" style="4" customWidth="1"/>
    <col min="12053" max="12053" width="12" style="4" bestFit="1" customWidth="1"/>
    <col min="12054" max="12054" width="14" style="4" customWidth="1"/>
    <col min="12055" max="12055" width="14.453125" style="4" customWidth="1"/>
    <col min="12056" max="12287" width="9.1796875" style="4"/>
    <col min="12288" max="12288" width="7.1796875" style="4" customWidth="1"/>
    <col min="12289" max="12293" width="14" style="4" customWidth="1"/>
    <col min="12294" max="12294" width="13.1796875" style="4" customWidth="1"/>
    <col min="12295" max="12295" width="12" style="4" bestFit="1" customWidth="1"/>
    <col min="12296" max="12296" width="13.54296875" style="4" customWidth="1"/>
    <col min="12297" max="12297" width="18.26953125" style="4" bestFit="1" customWidth="1"/>
    <col min="12298" max="12298" width="11.26953125" style="4" customWidth="1"/>
    <col min="12299" max="12299" width="13" style="4" customWidth="1"/>
    <col min="12300" max="12300" width="10.26953125" style="4" customWidth="1"/>
    <col min="12301" max="12301" width="10.81640625" style="4" customWidth="1"/>
    <col min="12302" max="12302" width="8.1796875" style="4" bestFit="1" customWidth="1"/>
    <col min="12303" max="12303" width="9.1796875" style="4"/>
    <col min="12304" max="12304" width="0" style="4" hidden="1" customWidth="1"/>
    <col min="12305" max="12305" width="9.1796875" style="4"/>
    <col min="12306" max="12306" width="7.54296875" style="4" customWidth="1"/>
    <col min="12307" max="12308" width="5.81640625" style="4" customWidth="1"/>
    <col min="12309" max="12309" width="12" style="4" bestFit="1" customWidth="1"/>
    <col min="12310" max="12310" width="14" style="4" customWidth="1"/>
    <col min="12311" max="12311" width="14.453125" style="4" customWidth="1"/>
    <col min="12312" max="12543" width="9.1796875" style="4"/>
    <col min="12544" max="12544" width="7.1796875" style="4" customWidth="1"/>
    <col min="12545" max="12549" width="14" style="4" customWidth="1"/>
    <col min="12550" max="12550" width="13.1796875" style="4" customWidth="1"/>
    <col min="12551" max="12551" width="12" style="4" bestFit="1" customWidth="1"/>
    <col min="12552" max="12552" width="13.54296875" style="4" customWidth="1"/>
    <col min="12553" max="12553" width="18.26953125" style="4" bestFit="1" customWidth="1"/>
    <col min="12554" max="12554" width="11.26953125" style="4" customWidth="1"/>
    <col min="12555" max="12555" width="13" style="4" customWidth="1"/>
    <col min="12556" max="12556" width="10.26953125" style="4" customWidth="1"/>
    <col min="12557" max="12557" width="10.81640625" style="4" customWidth="1"/>
    <col min="12558" max="12558" width="8.1796875" style="4" bestFit="1" customWidth="1"/>
    <col min="12559" max="12559" width="9.1796875" style="4"/>
    <col min="12560" max="12560" width="0" style="4" hidden="1" customWidth="1"/>
    <col min="12561" max="12561" width="9.1796875" style="4"/>
    <col min="12562" max="12562" width="7.54296875" style="4" customWidth="1"/>
    <col min="12563" max="12564" width="5.81640625" style="4" customWidth="1"/>
    <col min="12565" max="12565" width="12" style="4" bestFit="1" customWidth="1"/>
    <col min="12566" max="12566" width="14" style="4" customWidth="1"/>
    <col min="12567" max="12567" width="14.453125" style="4" customWidth="1"/>
    <col min="12568" max="12799" width="9.1796875" style="4"/>
    <col min="12800" max="12800" width="7.1796875" style="4" customWidth="1"/>
    <col min="12801" max="12805" width="14" style="4" customWidth="1"/>
    <col min="12806" max="12806" width="13.1796875" style="4" customWidth="1"/>
    <col min="12807" max="12807" width="12" style="4" bestFit="1" customWidth="1"/>
    <col min="12808" max="12808" width="13.54296875" style="4" customWidth="1"/>
    <col min="12809" max="12809" width="18.26953125" style="4" bestFit="1" customWidth="1"/>
    <col min="12810" max="12810" width="11.26953125" style="4" customWidth="1"/>
    <col min="12811" max="12811" width="13" style="4" customWidth="1"/>
    <col min="12812" max="12812" width="10.26953125" style="4" customWidth="1"/>
    <col min="12813" max="12813" width="10.81640625" style="4" customWidth="1"/>
    <col min="12814" max="12814" width="8.1796875" style="4" bestFit="1" customWidth="1"/>
    <col min="12815" max="12815" width="9.1796875" style="4"/>
    <col min="12816" max="12816" width="0" style="4" hidden="1" customWidth="1"/>
    <col min="12817" max="12817" width="9.1796875" style="4"/>
    <col min="12818" max="12818" width="7.54296875" style="4" customWidth="1"/>
    <col min="12819" max="12820" width="5.81640625" style="4" customWidth="1"/>
    <col min="12821" max="12821" width="12" style="4" bestFit="1" customWidth="1"/>
    <col min="12822" max="12822" width="14" style="4" customWidth="1"/>
    <col min="12823" max="12823" width="14.453125" style="4" customWidth="1"/>
    <col min="12824" max="13055" width="9.1796875" style="4"/>
    <col min="13056" max="13056" width="7.1796875" style="4" customWidth="1"/>
    <col min="13057" max="13061" width="14" style="4" customWidth="1"/>
    <col min="13062" max="13062" width="13.1796875" style="4" customWidth="1"/>
    <col min="13063" max="13063" width="12" style="4" bestFit="1" customWidth="1"/>
    <col min="13064" max="13064" width="13.54296875" style="4" customWidth="1"/>
    <col min="13065" max="13065" width="18.26953125" style="4" bestFit="1" customWidth="1"/>
    <col min="13066" max="13066" width="11.26953125" style="4" customWidth="1"/>
    <col min="13067" max="13067" width="13" style="4" customWidth="1"/>
    <col min="13068" max="13068" width="10.26953125" style="4" customWidth="1"/>
    <col min="13069" max="13069" width="10.81640625" style="4" customWidth="1"/>
    <col min="13070" max="13070" width="8.1796875" style="4" bestFit="1" customWidth="1"/>
    <col min="13071" max="13071" width="9.1796875" style="4"/>
    <col min="13072" max="13072" width="0" style="4" hidden="1" customWidth="1"/>
    <col min="13073" max="13073" width="9.1796875" style="4"/>
    <col min="13074" max="13074" width="7.54296875" style="4" customWidth="1"/>
    <col min="13075" max="13076" width="5.81640625" style="4" customWidth="1"/>
    <col min="13077" max="13077" width="12" style="4" bestFit="1" customWidth="1"/>
    <col min="13078" max="13078" width="14" style="4" customWidth="1"/>
    <col min="13079" max="13079" width="14.453125" style="4" customWidth="1"/>
    <col min="13080" max="13311" width="9.1796875" style="4"/>
    <col min="13312" max="13312" width="7.1796875" style="4" customWidth="1"/>
    <col min="13313" max="13317" width="14" style="4" customWidth="1"/>
    <col min="13318" max="13318" width="13.1796875" style="4" customWidth="1"/>
    <col min="13319" max="13319" width="12" style="4" bestFit="1" customWidth="1"/>
    <col min="13320" max="13320" width="13.54296875" style="4" customWidth="1"/>
    <col min="13321" max="13321" width="18.26953125" style="4" bestFit="1" customWidth="1"/>
    <col min="13322" max="13322" width="11.26953125" style="4" customWidth="1"/>
    <col min="13323" max="13323" width="13" style="4" customWidth="1"/>
    <col min="13324" max="13324" width="10.26953125" style="4" customWidth="1"/>
    <col min="13325" max="13325" width="10.81640625" style="4" customWidth="1"/>
    <col min="13326" max="13326" width="8.1796875" style="4" bestFit="1" customWidth="1"/>
    <col min="13327" max="13327" width="9.1796875" style="4"/>
    <col min="13328" max="13328" width="0" style="4" hidden="1" customWidth="1"/>
    <col min="13329" max="13329" width="9.1796875" style="4"/>
    <col min="13330" max="13330" width="7.54296875" style="4" customWidth="1"/>
    <col min="13331" max="13332" width="5.81640625" style="4" customWidth="1"/>
    <col min="13333" max="13333" width="12" style="4" bestFit="1" customWidth="1"/>
    <col min="13334" max="13334" width="14" style="4" customWidth="1"/>
    <col min="13335" max="13335" width="14.453125" style="4" customWidth="1"/>
    <col min="13336" max="13567" width="9.1796875" style="4"/>
    <col min="13568" max="13568" width="7.1796875" style="4" customWidth="1"/>
    <col min="13569" max="13573" width="14" style="4" customWidth="1"/>
    <col min="13574" max="13574" width="13.1796875" style="4" customWidth="1"/>
    <col min="13575" max="13575" width="12" style="4" bestFit="1" customWidth="1"/>
    <col min="13576" max="13576" width="13.54296875" style="4" customWidth="1"/>
    <col min="13577" max="13577" width="18.26953125" style="4" bestFit="1" customWidth="1"/>
    <col min="13578" max="13578" width="11.26953125" style="4" customWidth="1"/>
    <col min="13579" max="13579" width="13" style="4" customWidth="1"/>
    <col min="13580" max="13580" width="10.26953125" style="4" customWidth="1"/>
    <col min="13581" max="13581" width="10.81640625" style="4" customWidth="1"/>
    <col min="13582" max="13582" width="8.1796875" style="4" bestFit="1" customWidth="1"/>
    <col min="13583" max="13583" width="9.1796875" style="4"/>
    <col min="13584" max="13584" width="0" style="4" hidden="1" customWidth="1"/>
    <col min="13585" max="13585" width="9.1796875" style="4"/>
    <col min="13586" max="13586" width="7.54296875" style="4" customWidth="1"/>
    <col min="13587" max="13588" width="5.81640625" style="4" customWidth="1"/>
    <col min="13589" max="13589" width="12" style="4" bestFit="1" customWidth="1"/>
    <col min="13590" max="13590" width="14" style="4" customWidth="1"/>
    <col min="13591" max="13591" width="14.453125" style="4" customWidth="1"/>
    <col min="13592" max="13823" width="9.1796875" style="4"/>
    <col min="13824" max="13824" width="7.1796875" style="4" customWidth="1"/>
    <col min="13825" max="13829" width="14" style="4" customWidth="1"/>
    <col min="13830" max="13830" width="13.1796875" style="4" customWidth="1"/>
    <col min="13831" max="13831" width="12" style="4" bestFit="1" customWidth="1"/>
    <col min="13832" max="13832" width="13.54296875" style="4" customWidth="1"/>
    <col min="13833" max="13833" width="18.26953125" style="4" bestFit="1" customWidth="1"/>
    <col min="13834" max="13834" width="11.26953125" style="4" customWidth="1"/>
    <col min="13835" max="13835" width="13" style="4" customWidth="1"/>
    <col min="13836" max="13836" width="10.26953125" style="4" customWidth="1"/>
    <col min="13837" max="13837" width="10.81640625" style="4" customWidth="1"/>
    <col min="13838" max="13838" width="8.1796875" style="4" bestFit="1" customWidth="1"/>
    <col min="13839" max="13839" width="9.1796875" style="4"/>
    <col min="13840" max="13840" width="0" style="4" hidden="1" customWidth="1"/>
    <col min="13841" max="13841" width="9.1796875" style="4"/>
    <col min="13842" max="13842" width="7.54296875" style="4" customWidth="1"/>
    <col min="13843" max="13844" width="5.81640625" style="4" customWidth="1"/>
    <col min="13845" max="13845" width="12" style="4" bestFit="1" customWidth="1"/>
    <col min="13846" max="13846" width="14" style="4" customWidth="1"/>
    <col min="13847" max="13847" width="14.453125" style="4" customWidth="1"/>
    <col min="13848" max="14079" width="9.1796875" style="4"/>
    <col min="14080" max="14080" width="7.1796875" style="4" customWidth="1"/>
    <col min="14081" max="14085" width="14" style="4" customWidth="1"/>
    <col min="14086" max="14086" width="13.1796875" style="4" customWidth="1"/>
    <col min="14087" max="14087" width="12" style="4" bestFit="1" customWidth="1"/>
    <col min="14088" max="14088" width="13.54296875" style="4" customWidth="1"/>
    <col min="14089" max="14089" width="18.26953125" style="4" bestFit="1" customWidth="1"/>
    <col min="14090" max="14090" width="11.26953125" style="4" customWidth="1"/>
    <col min="14091" max="14091" width="13" style="4" customWidth="1"/>
    <col min="14092" max="14092" width="10.26953125" style="4" customWidth="1"/>
    <col min="14093" max="14093" width="10.81640625" style="4" customWidth="1"/>
    <col min="14094" max="14094" width="8.1796875" style="4" bestFit="1" customWidth="1"/>
    <col min="14095" max="14095" width="9.1796875" style="4"/>
    <col min="14096" max="14096" width="0" style="4" hidden="1" customWidth="1"/>
    <col min="14097" max="14097" width="9.1796875" style="4"/>
    <col min="14098" max="14098" width="7.54296875" style="4" customWidth="1"/>
    <col min="14099" max="14100" width="5.81640625" style="4" customWidth="1"/>
    <col min="14101" max="14101" width="12" style="4" bestFit="1" customWidth="1"/>
    <col min="14102" max="14102" width="14" style="4" customWidth="1"/>
    <col min="14103" max="14103" width="14.453125" style="4" customWidth="1"/>
    <col min="14104" max="14335" width="9.1796875" style="4"/>
    <col min="14336" max="14336" width="7.1796875" style="4" customWidth="1"/>
    <col min="14337" max="14341" width="14" style="4" customWidth="1"/>
    <col min="14342" max="14342" width="13.1796875" style="4" customWidth="1"/>
    <col min="14343" max="14343" width="12" style="4" bestFit="1" customWidth="1"/>
    <col min="14344" max="14344" width="13.54296875" style="4" customWidth="1"/>
    <col min="14345" max="14345" width="18.26953125" style="4" bestFit="1" customWidth="1"/>
    <col min="14346" max="14346" width="11.26953125" style="4" customWidth="1"/>
    <col min="14347" max="14347" width="13" style="4" customWidth="1"/>
    <col min="14348" max="14348" width="10.26953125" style="4" customWidth="1"/>
    <col min="14349" max="14349" width="10.81640625" style="4" customWidth="1"/>
    <col min="14350" max="14350" width="8.1796875" style="4" bestFit="1" customWidth="1"/>
    <col min="14351" max="14351" width="9.1796875" style="4"/>
    <col min="14352" max="14352" width="0" style="4" hidden="1" customWidth="1"/>
    <col min="14353" max="14353" width="9.1796875" style="4"/>
    <col min="14354" max="14354" width="7.54296875" style="4" customWidth="1"/>
    <col min="14355" max="14356" width="5.81640625" style="4" customWidth="1"/>
    <col min="14357" max="14357" width="12" style="4" bestFit="1" customWidth="1"/>
    <col min="14358" max="14358" width="14" style="4" customWidth="1"/>
    <col min="14359" max="14359" width="14.453125" style="4" customWidth="1"/>
    <col min="14360" max="14591" width="9.1796875" style="4"/>
    <col min="14592" max="14592" width="7.1796875" style="4" customWidth="1"/>
    <col min="14593" max="14597" width="14" style="4" customWidth="1"/>
    <col min="14598" max="14598" width="13.1796875" style="4" customWidth="1"/>
    <col min="14599" max="14599" width="12" style="4" bestFit="1" customWidth="1"/>
    <col min="14600" max="14600" width="13.54296875" style="4" customWidth="1"/>
    <col min="14601" max="14601" width="18.26953125" style="4" bestFit="1" customWidth="1"/>
    <col min="14602" max="14602" width="11.26953125" style="4" customWidth="1"/>
    <col min="14603" max="14603" width="13" style="4" customWidth="1"/>
    <col min="14604" max="14604" width="10.26953125" style="4" customWidth="1"/>
    <col min="14605" max="14605" width="10.81640625" style="4" customWidth="1"/>
    <col min="14606" max="14606" width="8.1796875" style="4" bestFit="1" customWidth="1"/>
    <col min="14607" max="14607" width="9.1796875" style="4"/>
    <col min="14608" max="14608" width="0" style="4" hidden="1" customWidth="1"/>
    <col min="14609" max="14609" width="9.1796875" style="4"/>
    <col min="14610" max="14610" width="7.54296875" style="4" customWidth="1"/>
    <col min="14611" max="14612" width="5.81640625" style="4" customWidth="1"/>
    <col min="14613" max="14613" width="12" style="4" bestFit="1" customWidth="1"/>
    <col min="14614" max="14614" width="14" style="4" customWidth="1"/>
    <col min="14615" max="14615" width="14.453125" style="4" customWidth="1"/>
    <col min="14616" max="14847" width="9.1796875" style="4"/>
    <col min="14848" max="14848" width="7.1796875" style="4" customWidth="1"/>
    <col min="14849" max="14853" width="14" style="4" customWidth="1"/>
    <col min="14854" max="14854" width="13.1796875" style="4" customWidth="1"/>
    <col min="14855" max="14855" width="12" style="4" bestFit="1" customWidth="1"/>
    <col min="14856" max="14856" width="13.54296875" style="4" customWidth="1"/>
    <col min="14857" max="14857" width="18.26953125" style="4" bestFit="1" customWidth="1"/>
    <col min="14858" max="14858" width="11.26953125" style="4" customWidth="1"/>
    <col min="14859" max="14859" width="13" style="4" customWidth="1"/>
    <col min="14860" max="14860" width="10.26953125" style="4" customWidth="1"/>
    <col min="14861" max="14861" width="10.81640625" style="4" customWidth="1"/>
    <col min="14862" max="14862" width="8.1796875" style="4" bestFit="1" customWidth="1"/>
    <col min="14863" max="14863" width="9.1796875" style="4"/>
    <col min="14864" max="14864" width="0" style="4" hidden="1" customWidth="1"/>
    <col min="14865" max="14865" width="9.1796875" style="4"/>
    <col min="14866" max="14866" width="7.54296875" style="4" customWidth="1"/>
    <col min="14867" max="14868" width="5.81640625" style="4" customWidth="1"/>
    <col min="14869" max="14869" width="12" style="4" bestFit="1" customWidth="1"/>
    <col min="14870" max="14870" width="14" style="4" customWidth="1"/>
    <col min="14871" max="14871" width="14.453125" style="4" customWidth="1"/>
    <col min="14872" max="15103" width="9.1796875" style="4"/>
    <col min="15104" max="15104" width="7.1796875" style="4" customWidth="1"/>
    <col min="15105" max="15109" width="14" style="4" customWidth="1"/>
    <col min="15110" max="15110" width="13.1796875" style="4" customWidth="1"/>
    <col min="15111" max="15111" width="12" style="4" bestFit="1" customWidth="1"/>
    <col min="15112" max="15112" width="13.54296875" style="4" customWidth="1"/>
    <col min="15113" max="15113" width="18.26953125" style="4" bestFit="1" customWidth="1"/>
    <col min="15114" max="15114" width="11.26953125" style="4" customWidth="1"/>
    <col min="15115" max="15115" width="13" style="4" customWidth="1"/>
    <col min="15116" max="15116" width="10.26953125" style="4" customWidth="1"/>
    <col min="15117" max="15117" width="10.81640625" style="4" customWidth="1"/>
    <col min="15118" max="15118" width="8.1796875" style="4" bestFit="1" customWidth="1"/>
    <col min="15119" max="15119" width="9.1796875" style="4"/>
    <col min="15120" max="15120" width="0" style="4" hidden="1" customWidth="1"/>
    <col min="15121" max="15121" width="9.1796875" style="4"/>
    <col min="15122" max="15122" width="7.54296875" style="4" customWidth="1"/>
    <col min="15123" max="15124" width="5.81640625" style="4" customWidth="1"/>
    <col min="15125" max="15125" width="12" style="4" bestFit="1" customWidth="1"/>
    <col min="15126" max="15126" width="14" style="4" customWidth="1"/>
    <col min="15127" max="15127" width="14.453125" style="4" customWidth="1"/>
    <col min="15128" max="15359" width="9.1796875" style="4"/>
    <col min="15360" max="15360" width="7.1796875" style="4" customWidth="1"/>
    <col min="15361" max="15365" width="14" style="4" customWidth="1"/>
    <col min="15366" max="15366" width="13.1796875" style="4" customWidth="1"/>
    <col min="15367" max="15367" width="12" style="4" bestFit="1" customWidth="1"/>
    <col min="15368" max="15368" width="13.54296875" style="4" customWidth="1"/>
    <col min="15369" max="15369" width="18.26953125" style="4" bestFit="1" customWidth="1"/>
    <col min="15370" max="15370" width="11.26953125" style="4" customWidth="1"/>
    <col min="15371" max="15371" width="13" style="4" customWidth="1"/>
    <col min="15372" max="15372" width="10.26953125" style="4" customWidth="1"/>
    <col min="15373" max="15373" width="10.81640625" style="4" customWidth="1"/>
    <col min="15374" max="15374" width="8.1796875" style="4" bestFit="1" customWidth="1"/>
    <col min="15375" max="15375" width="9.1796875" style="4"/>
    <col min="15376" max="15376" width="0" style="4" hidden="1" customWidth="1"/>
    <col min="15377" max="15377" width="9.1796875" style="4"/>
    <col min="15378" max="15378" width="7.54296875" style="4" customWidth="1"/>
    <col min="15379" max="15380" width="5.81640625" style="4" customWidth="1"/>
    <col min="15381" max="15381" width="12" style="4" bestFit="1" customWidth="1"/>
    <col min="15382" max="15382" width="14" style="4" customWidth="1"/>
    <col min="15383" max="15383" width="14.453125" style="4" customWidth="1"/>
    <col min="15384" max="15615" width="9.1796875" style="4"/>
    <col min="15616" max="15616" width="7.1796875" style="4" customWidth="1"/>
    <col min="15617" max="15621" width="14" style="4" customWidth="1"/>
    <col min="15622" max="15622" width="13.1796875" style="4" customWidth="1"/>
    <col min="15623" max="15623" width="12" style="4" bestFit="1" customWidth="1"/>
    <col min="15624" max="15624" width="13.54296875" style="4" customWidth="1"/>
    <col min="15625" max="15625" width="18.26953125" style="4" bestFit="1" customWidth="1"/>
    <col min="15626" max="15626" width="11.26953125" style="4" customWidth="1"/>
    <col min="15627" max="15627" width="13" style="4" customWidth="1"/>
    <col min="15628" max="15628" width="10.26953125" style="4" customWidth="1"/>
    <col min="15629" max="15629" width="10.81640625" style="4" customWidth="1"/>
    <col min="15630" max="15630" width="8.1796875" style="4" bestFit="1" customWidth="1"/>
    <col min="15631" max="15631" width="9.1796875" style="4"/>
    <col min="15632" max="15632" width="0" style="4" hidden="1" customWidth="1"/>
    <col min="15633" max="15633" width="9.1796875" style="4"/>
    <col min="15634" max="15634" width="7.54296875" style="4" customWidth="1"/>
    <col min="15635" max="15636" width="5.81640625" style="4" customWidth="1"/>
    <col min="15637" max="15637" width="12" style="4" bestFit="1" customWidth="1"/>
    <col min="15638" max="15638" width="14" style="4" customWidth="1"/>
    <col min="15639" max="15639" width="14.453125" style="4" customWidth="1"/>
    <col min="15640" max="15871" width="9.1796875" style="4"/>
    <col min="15872" max="15872" width="7.1796875" style="4" customWidth="1"/>
    <col min="15873" max="15877" width="14" style="4" customWidth="1"/>
    <col min="15878" max="15878" width="13.1796875" style="4" customWidth="1"/>
    <col min="15879" max="15879" width="12" style="4" bestFit="1" customWidth="1"/>
    <col min="15880" max="15880" width="13.54296875" style="4" customWidth="1"/>
    <col min="15881" max="15881" width="18.26953125" style="4" bestFit="1" customWidth="1"/>
    <col min="15882" max="15882" width="11.26953125" style="4" customWidth="1"/>
    <col min="15883" max="15883" width="13" style="4" customWidth="1"/>
    <col min="15884" max="15884" width="10.26953125" style="4" customWidth="1"/>
    <col min="15885" max="15885" width="10.81640625" style="4" customWidth="1"/>
    <col min="15886" max="15886" width="8.1796875" style="4" bestFit="1" customWidth="1"/>
    <col min="15887" max="15887" width="9.1796875" style="4"/>
    <col min="15888" max="15888" width="0" style="4" hidden="1" customWidth="1"/>
    <col min="15889" max="15889" width="9.1796875" style="4"/>
    <col min="15890" max="15890" width="7.54296875" style="4" customWidth="1"/>
    <col min="15891" max="15892" width="5.81640625" style="4" customWidth="1"/>
    <col min="15893" max="15893" width="12" style="4" bestFit="1" customWidth="1"/>
    <col min="15894" max="15894" width="14" style="4" customWidth="1"/>
    <col min="15895" max="15895" width="14.453125" style="4" customWidth="1"/>
    <col min="15896" max="16127" width="9.1796875" style="4"/>
    <col min="16128" max="16128" width="7.1796875" style="4" customWidth="1"/>
    <col min="16129" max="16133" width="14" style="4" customWidth="1"/>
    <col min="16134" max="16134" width="13.1796875" style="4" customWidth="1"/>
    <col min="16135" max="16135" width="12" style="4" bestFit="1" customWidth="1"/>
    <col min="16136" max="16136" width="13.54296875" style="4" customWidth="1"/>
    <col min="16137" max="16137" width="18.26953125" style="4" bestFit="1" customWidth="1"/>
    <col min="16138" max="16138" width="11.26953125" style="4" customWidth="1"/>
    <col min="16139" max="16139" width="13" style="4" customWidth="1"/>
    <col min="16140" max="16140" width="10.26953125" style="4" customWidth="1"/>
    <col min="16141" max="16141" width="10.81640625" style="4" customWidth="1"/>
    <col min="16142" max="16142" width="8.1796875" style="4" bestFit="1" customWidth="1"/>
    <col min="16143" max="16143" width="9.1796875" style="4"/>
    <col min="16144" max="16144" width="0" style="4" hidden="1" customWidth="1"/>
    <col min="16145" max="16145" width="9.1796875" style="4"/>
    <col min="16146" max="16146" width="7.54296875" style="4" customWidth="1"/>
    <col min="16147" max="16148" width="5.81640625" style="4" customWidth="1"/>
    <col min="16149" max="16149" width="12" style="4" bestFit="1" customWidth="1"/>
    <col min="16150" max="16150" width="14" style="4" customWidth="1"/>
    <col min="16151" max="16151" width="14.453125" style="4" customWidth="1"/>
    <col min="16152" max="16384" width="9.1796875" style="4"/>
  </cols>
  <sheetData>
    <row r="1" spans="1:27" ht="13">
      <c r="A1" s="100" t="s">
        <v>181</v>
      </c>
      <c r="K1" s="4"/>
      <c r="L1" s="4"/>
      <c r="M1" s="4"/>
    </row>
    <row r="2" spans="1:27" ht="13" thickBot="1">
      <c r="K2" s="4"/>
      <c r="L2" s="4"/>
      <c r="M2" s="4"/>
    </row>
    <row r="3" spans="1:27" ht="13">
      <c r="A3" s="101" t="s">
        <v>17</v>
      </c>
      <c r="B3" s="102"/>
      <c r="C3" s="102"/>
      <c r="D3" s="102"/>
      <c r="E3" s="102"/>
      <c r="F3" s="102"/>
      <c r="G3" s="5">
        <f>1-G4</f>
        <v>0.53312999999999999</v>
      </c>
      <c r="I3" s="6"/>
      <c r="J3" s="6"/>
      <c r="K3" s="4"/>
      <c r="L3" s="4"/>
      <c r="M3" s="4"/>
    </row>
    <row r="4" spans="1:27" ht="13">
      <c r="A4" s="103" t="s">
        <v>18</v>
      </c>
      <c r="B4" s="23"/>
      <c r="C4" s="23"/>
      <c r="D4" s="23"/>
      <c r="E4" s="23"/>
      <c r="F4" s="23"/>
      <c r="G4" s="7">
        <v>0.46687000000000001</v>
      </c>
      <c r="I4" s="8"/>
      <c r="J4" s="8"/>
      <c r="K4" s="4"/>
      <c r="L4" s="4"/>
      <c r="M4" s="4"/>
      <c r="N4" s="104"/>
      <c r="O4" s="104"/>
      <c r="P4" s="104"/>
      <c r="Q4" s="104"/>
      <c r="R4" s="104"/>
      <c r="S4" s="104"/>
      <c r="T4" s="104"/>
    </row>
    <row r="5" spans="1:27" ht="13">
      <c r="A5" s="103" t="s">
        <v>19</v>
      </c>
      <c r="B5" s="23"/>
      <c r="C5" s="23"/>
      <c r="D5" s="23"/>
      <c r="E5" s="23"/>
      <c r="F5" s="23"/>
      <c r="G5" s="9">
        <v>5.5100000000000003E-2</v>
      </c>
      <c r="I5" s="23"/>
      <c r="J5" s="10"/>
      <c r="K5" s="4"/>
      <c r="L5" s="4"/>
      <c r="M5" s="4"/>
      <c r="N5" s="104"/>
      <c r="O5" s="104"/>
      <c r="P5" s="104"/>
      <c r="Q5" s="104"/>
      <c r="R5" s="104"/>
      <c r="S5" s="104"/>
      <c r="T5" s="104"/>
    </row>
    <row r="6" spans="1:27">
      <c r="A6" s="103" t="s">
        <v>20</v>
      </c>
      <c r="B6" s="23"/>
      <c r="C6" s="23"/>
      <c r="D6" s="23"/>
      <c r="E6" s="23"/>
      <c r="F6" s="23"/>
      <c r="G6" s="11">
        <f>(G4*G9)+(G5*G3)</f>
        <v>0.10931895615068493</v>
      </c>
      <c r="N6" s="105"/>
      <c r="O6" s="105"/>
      <c r="P6" s="105"/>
      <c r="Q6" s="105"/>
      <c r="R6" s="105"/>
      <c r="S6" s="105"/>
      <c r="T6" s="104"/>
    </row>
    <row r="7" spans="1:27" ht="13">
      <c r="A7" s="103" t="s">
        <v>21</v>
      </c>
      <c r="B7" s="23"/>
      <c r="C7" s="23"/>
      <c r="D7" s="23"/>
      <c r="E7" s="23"/>
      <c r="F7" s="23"/>
      <c r="G7" s="9">
        <v>0.38679999999999998</v>
      </c>
      <c r="N7" s="105"/>
      <c r="O7" s="105"/>
      <c r="P7" s="105"/>
      <c r="Q7" s="105"/>
      <c r="R7" s="105"/>
      <c r="S7" s="105"/>
      <c r="T7" s="104"/>
    </row>
    <row r="8" spans="1:27" ht="13">
      <c r="A8" s="103" t="s">
        <v>22</v>
      </c>
      <c r="B8" s="23"/>
      <c r="C8" s="23"/>
      <c r="D8" s="23"/>
      <c r="E8" s="23"/>
      <c r="F8" s="23"/>
      <c r="G8" s="9">
        <v>0.105</v>
      </c>
      <c r="N8" s="105"/>
      <c r="O8" s="105"/>
      <c r="P8" s="105"/>
      <c r="Q8" s="105"/>
      <c r="R8" s="105"/>
      <c r="S8" s="105"/>
      <c r="T8" s="104"/>
    </row>
    <row r="9" spans="1:27" ht="13" thickBot="1">
      <c r="A9" s="106" t="s">
        <v>23</v>
      </c>
      <c r="B9" s="107"/>
      <c r="C9" s="107"/>
      <c r="D9" s="107"/>
      <c r="E9" s="107"/>
      <c r="F9" s="107"/>
      <c r="G9" s="12">
        <f>G8/(1-G7)</f>
        <v>0.17123287671232876</v>
      </c>
      <c r="N9" s="105"/>
      <c r="O9" s="105"/>
      <c r="P9" s="105"/>
      <c r="Q9" s="105"/>
      <c r="R9" s="105"/>
      <c r="S9" s="105"/>
      <c r="T9" s="104"/>
      <c r="U9" s="23"/>
      <c r="V9" s="23"/>
      <c r="W9" s="23"/>
      <c r="X9" s="23"/>
      <c r="Y9" s="23"/>
      <c r="Z9" s="23"/>
      <c r="AA9" s="23"/>
    </row>
    <row r="10" spans="1:27" ht="13">
      <c r="A10" s="23"/>
      <c r="B10" s="23"/>
      <c r="C10" s="23"/>
      <c r="D10" s="23"/>
      <c r="E10" s="23"/>
      <c r="F10" s="23"/>
      <c r="G10" s="10"/>
      <c r="N10" s="105"/>
      <c r="O10" s="105"/>
      <c r="P10" s="105"/>
      <c r="Q10" s="105"/>
      <c r="R10" s="105"/>
      <c r="S10" s="105"/>
      <c r="T10" s="104"/>
      <c r="U10" s="23"/>
      <c r="V10" s="23"/>
      <c r="W10" s="23"/>
      <c r="X10" s="23"/>
      <c r="Y10" s="23"/>
      <c r="Z10" s="23"/>
      <c r="AA10" s="23"/>
    </row>
    <row r="11" spans="1:27" ht="13.5" thickBot="1">
      <c r="B11" s="23"/>
      <c r="C11" s="23"/>
      <c r="D11" s="23"/>
      <c r="E11" s="23"/>
      <c r="F11" s="23"/>
      <c r="G11" s="10"/>
      <c r="N11" s="105"/>
      <c r="O11" s="105"/>
      <c r="P11" s="105"/>
      <c r="Q11" s="105"/>
      <c r="R11" s="105"/>
      <c r="S11" s="105"/>
      <c r="T11" s="104"/>
      <c r="U11" s="23"/>
      <c r="V11" s="23"/>
      <c r="W11" s="23"/>
      <c r="X11" s="23"/>
      <c r="Y11" s="23"/>
      <c r="Z11" s="23"/>
      <c r="AA11" s="23"/>
    </row>
    <row r="12" spans="1:27" ht="13">
      <c r="A12" s="108" t="s">
        <v>24</v>
      </c>
      <c r="B12" s="102"/>
      <c r="C12" s="102"/>
      <c r="D12" s="102"/>
      <c r="E12" s="102"/>
      <c r="F12" s="102"/>
      <c r="G12" s="13">
        <f>'NPV Avoided Cap Adds'!D5*1000</f>
        <v>73513000</v>
      </c>
      <c r="N12" s="105"/>
      <c r="O12" s="105"/>
      <c r="P12" s="105"/>
      <c r="Q12" s="105"/>
      <c r="R12" s="105"/>
      <c r="S12" s="105"/>
      <c r="T12" s="104"/>
      <c r="U12" s="23"/>
      <c r="V12" s="23"/>
      <c r="W12" s="23"/>
      <c r="X12" s="23"/>
      <c r="Y12" s="23"/>
      <c r="Z12" s="23"/>
      <c r="AA12" s="23"/>
    </row>
    <row r="13" spans="1:27" ht="13">
      <c r="A13" s="14" t="s">
        <v>25</v>
      </c>
      <c r="B13" s="23"/>
      <c r="C13" s="23"/>
      <c r="D13" s="23"/>
      <c r="E13" s="23"/>
      <c r="F13" s="23"/>
      <c r="G13" s="15">
        <v>1</v>
      </c>
      <c r="N13" s="105"/>
      <c r="O13" s="105"/>
      <c r="P13" s="105"/>
      <c r="Q13" s="105"/>
      <c r="R13" s="105"/>
      <c r="S13" s="105"/>
      <c r="T13" s="104"/>
      <c r="U13" s="23"/>
      <c r="V13" s="23"/>
      <c r="W13" s="23"/>
      <c r="X13" s="23"/>
      <c r="Y13" s="23"/>
      <c r="Z13" s="23"/>
      <c r="AA13" s="23"/>
    </row>
    <row r="14" spans="1:27" ht="13">
      <c r="A14" s="14" t="s">
        <v>26</v>
      </c>
      <c r="B14" s="23"/>
      <c r="C14" s="23"/>
      <c r="D14" s="23"/>
      <c r="E14" s="23"/>
      <c r="F14" s="23"/>
      <c r="G14" s="15">
        <v>20</v>
      </c>
      <c r="N14" s="105"/>
      <c r="O14" s="105"/>
      <c r="P14" s="105"/>
      <c r="Q14" s="105"/>
      <c r="R14" s="105"/>
      <c r="S14" s="105"/>
      <c r="T14" s="104"/>
      <c r="U14" s="23"/>
      <c r="V14" s="23"/>
      <c r="W14" s="23"/>
      <c r="X14" s="23"/>
      <c r="Y14" s="23"/>
      <c r="Z14" s="23"/>
      <c r="AA14" s="23"/>
    </row>
    <row r="15" spans="1:27" ht="13.5" thickBot="1">
      <c r="A15" s="16" t="s">
        <v>27</v>
      </c>
      <c r="B15" s="107"/>
      <c r="C15" s="107"/>
      <c r="D15" s="107"/>
      <c r="E15" s="107"/>
      <c r="F15" s="107"/>
      <c r="G15" s="26">
        <v>25</v>
      </c>
      <c r="N15" s="105"/>
      <c r="O15" s="105"/>
      <c r="P15" s="105"/>
      <c r="Q15" s="105"/>
      <c r="R15" s="105"/>
      <c r="S15" s="105"/>
      <c r="T15" s="104"/>
      <c r="U15" s="23"/>
      <c r="V15" s="23"/>
      <c r="W15" s="23"/>
      <c r="X15" s="23"/>
      <c r="Y15" s="23"/>
      <c r="Z15" s="23"/>
      <c r="AA15" s="23"/>
    </row>
    <row r="16" spans="1:27" ht="13.5" thickBot="1">
      <c r="K16" s="195"/>
      <c r="L16" s="195"/>
      <c r="M16" s="195"/>
      <c r="N16" s="105"/>
      <c r="O16" s="105"/>
      <c r="P16" s="105"/>
      <c r="Q16" s="105"/>
      <c r="R16" s="105"/>
      <c r="S16" s="105"/>
      <c r="T16" s="104"/>
      <c r="U16" s="23"/>
      <c r="V16" s="23"/>
      <c r="W16" s="23"/>
      <c r="X16" s="23"/>
      <c r="Y16" s="23"/>
      <c r="Z16" s="17"/>
      <c r="AA16" s="23"/>
    </row>
    <row r="17" spans="1:25" ht="13">
      <c r="A17" s="109"/>
      <c r="B17" s="18" t="s">
        <v>28</v>
      </c>
      <c r="C17" s="18" t="s">
        <v>29</v>
      </c>
      <c r="D17" s="18" t="s">
        <v>30</v>
      </c>
      <c r="E17" s="18" t="s">
        <v>31</v>
      </c>
      <c r="F17" s="18" t="s">
        <v>32</v>
      </c>
      <c r="G17" s="18" t="s">
        <v>33</v>
      </c>
      <c r="H17" s="110" t="s">
        <v>34</v>
      </c>
      <c r="I17" s="111" t="s">
        <v>35</v>
      </c>
      <c r="L17" s="105"/>
      <c r="M17" s="105"/>
      <c r="N17" s="105"/>
      <c r="O17" s="112"/>
      <c r="P17" s="105"/>
      <c r="Q17" s="105"/>
      <c r="R17" s="104"/>
      <c r="S17" s="23"/>
      <c r="T17" s="23"/>
      <c r="U17" s="23"/>
      <c r="V17" s="23"/>
      <c r="W17" s="19"/>
      <c r="X17" s="20"/>
      <c r="Y17" s="20"/>
    </row>
    <row r="18" spans="1:25">
      <c r="A18" s="21">
        <f>G13</f>
        <v>1</v>
      </c>
      <c r="B18" s="113">
        <f>G12</f>
        <v>73513000</v>
      </c>
      <c r="C18" s="113">
        <f t="array" ref="C18:C48">TRANSPOSE(Depreciation!B6:AF6)</f>
        <v>1470260</v>
      </c>
      <c r="D18" s="113">
        <f>C18</f>
        <v>1470260</v>
      </c>
      <c r="E18" s="113">
        <f t="shared" ref="E18:E49" ca="1" si="0">B18*OFFSET($K$72,A18-A$18,MATCH(taxlife,$L$71:$Q$71,0),1,1)</f>
        <v>2756737.5</v>
      </c>
      <c r="F18" s="113">
        <f ca="1">(C18-E18)*$G$7</f>
        <v>-497609.49699999997</v>
      </c>
      <c r="G18" s="114">
        <f ca="1">B18-C18+F18</f>
        <v>71545130.503000006</v>
      </c>
      <c r="H18" s="115">
        <f t="shared" ref="H18:H66" ca="1" si="1">G18*$G$6</f>
        <v>7821238.9842524882</v>
      </c>
      <c r="I18" s="116">
        <f ca="1">C18+H18</f>
        <v>9291498.9842524882</v>
      </c>
      <c r="K18" s="117"/>
      <c r="L18" s="118"/>
      <c r="M18" s="105"/>
      <c r="N18" s="105"/>
      <c r="O18" s="112"/>
      <c r="P18" s="105"/>
      <c r="Q18" s="105"/>
      <c r="R18" s="104"/>
      <c r="S18" s="23"/>
      <c r="T18" s="114"/>
      <c r="U18" s="114"/>
      <c r="V18" s="23"/>
      <c r="W18" s="119"/>
      <c r="X18" s="120"/>
      <c r="Y18" s="23"/>
    </row>
    <row r="19" spans="1:25">
      <c r="A19" s="121">
        <f t="shared" ref="A19:A66" si="2">A18+1</f>
        <v>2</v>
      </c>
      <c r="B19" s="113">
        <f>B18</f>
        <v>73513000</v>
      </c>
      <c r="C19" s="113">
        <v>2940520</v>
      </c>
      <c r="D19" s="113">
        <f t="shared" ref="D19:D66" si="3">C19+D18</f>
        <v>4410780</v>
      </c>
      <c r="E19" s="113">
        <f t="shared" ca="1" si="0"/>
        <v>5306903.4700000007</v>
      </c>
      <c r="F19" s="113">
        <f t="shared" ref="F19:F66" ca="1" si="4">((C19-E19)*$G$7)+F18</f>
        <v>-1412926.6231960002</v>
      </c>
      <c r="G19" s="114">
        <f t="shared" ref="G19:G25" ca="1" si="5">B19-D19+F19</f>
        <v>67689293.376803994</v>
      </c>
      <c r="H19" s="115">
        <f t="shared" ca="1" si="1"/>
        <v>7399722.8945296835</v>
      </c>
      <c r="I19" s="116">
        <f t="shared" ref="I19:I66" ca="1" si="6">C19+H19</f>
        <v>10340242.894529684</v>
      </c>
      <c r="K19" s="122"/>
      <c r="L19" s="118"/>
      <c r="M19" s="105"/>
      <c r="N19" s="123"/>
      <c r="O19" s="124"/>
      <c r="P19" s="125"/>
      <c r="Q19" s="105"/>
      <c r="R19" s="104"/>
      <c r="S19" s="23"/>
      <c r="T19" s="114"/>
      <c r="U19" s="114"/>
      <c r="V19" s="23"/>
      <c r="W19" s="119"/>
      <c r="X19" s="120"/>
      <c r="Y19" s="23"/>
    </row>
    <row r="20" spans="1:25">
      <c r="A20" s="121">
        <f t="shared" si="2"/>
        <v>3</v>
      </c>
      <c r="B20" s="113">
        <f t="shared" ref="B20:B66" si="7">B19</f>
        <v>73513000</v>
      </c>
      <c r="C20" s="113">
        <v>2940520</v>
      </c>
      <c r="D20" s="113">
        <f t="shared" si="3"/>
        <v>7351300</v>
      </c>
      <c r="E20" s="113">
        <f t="shared" ca="1" si="0"/>
        <v>4908463.01</v>
      </c>
      <c r="F20" s="113">
        <f t="shared" ca="1" si="4"/>
        <v>-2174126.9794640001</v>
      </c>
      <c r="G20" s="114">
        <f t="shared" ca="1" si="5"/>
        <v>63987573.020535998</v>
      </c>
      <c r="H20" s="115">
        <f t="shared" ca="1" si="1"/>
        <v>6995054.6892207246</v>
      </c>
      <c r="I20" s="116">
        <f t="shared" ca="1" si="6"/>
        <v>9935574.6892207246</v>
      </c>
      <c r="K20" s="122"/>
      <c r="L20" s="118"/>
      <c r="M20" s="105"/>
      <c r="N20" s="123"/>
      <c r="O20" s="124"/>
      <c r="P20" s="125"/>
      <c r="Q20" s="105"/>
      <c r="R20" s="104"/>
      <c r="S20" s="23"/>
      <c r="T20" s="114"/>
      <c r="U20" s="114"/>
      <c r="V20" s="23"/>
      <c r="W20" s="119"/>
      <c r="X20" s="120"/>
      <c r="Y20" s="23"/>
    </row>
    <row r="21" spans="1:25">
      <c r="A21" s="121">
        <f t="shared" si="2"/>
        <v>4</v>
      </c>
      <c r="B21" s="113">
        <f t="shared" si="7"/>
        <v>73513000</v>
      </c>
      <c r="C21" s="113">
        <v>2940520</v>
      </c>
      <c r="D21" s="113">
        <f t="shared" si="3"/>
        <v>10291820</v>
      </c>
      <c r="E21" s="113">
        <f t="shared" ca="1" si="0"/>
        <v>4540898.01</v>
      </c>
      <c r="F21" s="113">
        <f t="shared" ca="1" si="4"/>
        <v>-2793153.193732</v>
      </c>
      <c r="G21" s="114">
        <f t="shared" ca="1" si="5"/>
        <v>60428026.806267999</v>
      </c>
      <c r="H21" s="115">
        <f t="shared" ca="1" si="1"/>
        <v>6605928.8127068253</v>
      </c>
      <c r="I21" s="116">
        <f t="shared" ca="1" si="6"/>
        <v>9546448.8127068244</v>
      </c>
      <c r="K21" s="122"/>
      <c r="L21" s="118"/>
      <c r="M21" s="105"/>
      <c r="N21" s="123"/>
      <c r="O21" s="124"/>
      <c r="P21" s="125"/>
      <c r="Q21" s="105"/>
      <c r="R21" s="104"/>
      <c r="S21" s="23"/>
      <c r="T21" s="114"/>
      <c r="U21" s="114"/>
      <c r="V21" s="23"/>
      <c r="W21" s="119"/>
      <c r="X21" s="120"/>
      <c r="Y21" s="23"/>
    </row>
    <row r="22" spans="1:25">
      <c r="A22" s="121">
        <f t="shared" si="2"/>
        <v>5</v>
      </c>
      <c r="B22" s="113">
        <f t="shared" si="7"/>
        <v>73513000</v>
      </c>
      <c r="C22" s="113">
        <v>2940520</v>
      </c>
      <c r="D22" s="113">
        <f t="shared" si="3"/>
        <v>13232340</v>
      </c>
      <c r="E22" s="113">
        <f t="shared" ca="1" si="0"/>
        <v>4199797.6900000004</v>
      </c>
      <c r="F22" s="113">
        <f t="shared" ca="1" si="4"/>
        <v>-3280241.8042240003</v>
      </c>
      <c r="G22" s="114">
        <f t="shared" ca="1" si="5"/>
        <v>57000418.195776001</v>
      </c>
      <c r="H22" s="115">
        <f t="shared" ca="1" si="1"/>
        <v>6231226.2173147397</v>
      </c>
      <c r="I22" s="116">
        <f t="shared" ca="1" si="6"/>
        <v>9171746.2173147388</v>
      </c>
      <c r="K22" s="122"/>
      <c r="L22" s="118"/>
      <c r="M22" s="105"/>
      <c r="N22" s="105"/>
      <c r="O22" s="105"/>
      <c r="P22" s="105"/>
      <c r="Q22" s="105"/>
      <c r="R22" s="104"/>
      <c r="S22" s="23"/>
      <c r="T22" s="114"/>
      <c r="U22" s="114"/>
      <c r="V22" s="23"/>
      <c r="W22" s="119"/>
      <c r="X22" s="120"/>
      <c r="Y22" s="23"/>
    </row>
    <row r="23" spans="1:25">
      <c r="A23" s="121">
        <f t="shared" si="2"/>
        <v>6</v>
      </c>
      <c r="B23" s="113">
        <f t="shared" si="7"/>
        <v>73513000</v>
      </c>
      <c r="C23" s="113">
        <v>2940520</v>
      </c>
      <c r="D23" s="113">
        <f t="shared" si="3"/>
        <v>16172860</v>
      </c>
      <c r="E23" s="113">
        <f t="shared" ca="1" si="0"/>
        <v>3885162.0500000003</v>
      </c>
      <c r="F23" s="113">
        <f t="shared" ca="1" si="4"/>
        <v>-3645629.3491640002</v>
      </c>
      <c r="G23" s="114">
        <f t="shared" ca="1" si="5"/>
        <v>53694510.650835998</v>
      </c>
      <c r="H23" s="115">
        <f t="shared" ca="1" si="1"/>
        <v>5869827.8553712256</v>
      </c>
      <c r="I23" s="116">
        <f t="shared" ca="1" si="6"/>
        <v>8810347.8553712256</v>
      </c>
      <c r="K23" s="122"/>
      <c r="L23" s="118"/>
      <c r="M23" s="105"/>
      <c r="N23" s="105"/>
      <c r="O23" s="105"/>
      <c r="P23" s="105"/>
      <c r="Q23" s="105"/>
      <c r="R23" s="104"/>
      <c r="S23" s="23"/>
      <c r="T23" s="114"/>
      <c r="U23" s="114"/>
      <c r="V23" s="23"/>
      <c r="W23" s="119"/>
      <c r="X23" s="120"/>
      <c r="Y23" s="23"/>
    </row>
    <row r="24" spans="1:25">
      <c r="A24" s="121">
        <f t="shared" si="2"/>
        <v>7</v>
      </c>
      <c r="B24" s="113">
        <f t="shared" si="7"/>
        <v>73513000</v>
      </c>
      <c r="C24" s="113">
        <v>2940520</v>
      </c>
      <c r="D24" s="113">
        <f t="shared" si="3"/>
        <v>19113380</v>
      </c>
      <c r="E24" s="113">
        <f t="shared" ca="1" si="0"/>
        <v>3593315.44</v>
      </c>
      <c r="F24" s="113">
        <f t="shared" ca="1" si="4"/>
        <v>-3898130.6253560004</v>
      </c>
      <c r="G24" s="114">
        <f t="shared" ca="1" si="5"/>
        <v>50501489.374643996</v>
      </c>
      <c r="H24" s="115">
        <f t="shared" ca="1" si="1"/>
        <v>5520770.1024909876</v>
      </c>
      <c r="I24" s="116">
        <f t="shared" ca="1" si="6"/>
        <v>8461290.1024909876</v>
      </c>
      <c r="K24" s="122"/>
      <c r="L24" s="118"/>
      <c r="M24" s="105"/>
      <c r="N24" s="105"/>
      <c r="O24" s="105"/>
      <c r="P24" s="105"/>
      <c r="Q24" s="105"/>
      <c r="R24" s="104"/>
      <c r="S24" s="23"/>
      <c r="T24" s="114"/>
      <c r="U24" s="114"/>
      <c r="V24" s="23"/>
      <c r="W24" s="119"/>
      <c r="X24" s="120"/>
      <c r="Y24" s="23"/>
    </row>
    <row r="25" spans="1:25">
      <c r="A25" s="121">
        <f t="shared" si="2"/>
        <v>8</v>
      </c>
      <c r="B25" s="113">
        <f t="shared" si="7"/>
        <v>73513000</v>
      </c>
      <c r="C25" s="113">
        <v>2940520</v>
      </c>
      <c r="D25" s="113">
        <f t="shared" si="3"/>
        <v>22053900</v>
      </c>
      <c r="E25" s="113">
        <f t="shared" ca="1" si="0"/>
        <v>3324257.8600000003</v>
      </c>
      <c r="F25" s="113">
        <f t="shared" ca="1" si="4"/>
        <v>-4046560.4296040004</v>
      </c>
      <c r="G25" s="114">
        <f t="shared" ca="1" si="5"/>
        <v>47412539.570395999</v>
      </c>
      <c r="H25" s="115">
        <f t="shared" ca="1" si="1"/>
        <v>5183089.334288734</v>
      </c>
      <c r="I25" s="116">
        <f t="shared" ca="1" si="6"/>
        <v>8123609.334288734</v>
      </c>
      <c r="K25" s="122"/>
      <c r="L25" s="118"/>
      <c r="M25" s="126"/>
      <c r="N25" s="105"/>
      <c r="O25" s="105"/>
      <c r="P25" s="105"/>
      <c r="Q25" s="105"/>
      <c r="R25" s="104"/>
      <c r="S25" s="23"/>
      <c r="T25" s="114"/>
      <c r="U25" s="114"/>
      <c r="V25" s="23"/>
      <c r="W25" s="119"/>
      <c r="X25" s="120"/>
      <c r="Y25" s="23"/>
    </row>
    <row r="26" spans="1:25">
      <c r="A26" s="121">
        <f t="shared" si="2"/>
        <v>9</v>
      </c>
      <c r="B26" s="113">
        <f t="shared" si="7"/>
        <v>73513000</v>
      </c>
      <c r="C26" s="113">
        <v>2940520</v>
      </c>
      <c r="D26" s="113">
        <f t="shared" si="3"/>
        <v>24994420</v>
      </c>
      <c r="E26" s="113">
        <f t="shared" ca="1" si="0"/>
        <v>3280150.06</v>
      </c>
      <c r="F26" s="113">
        <f t="shared" ca="1" si="4"/>
        <v>-4177929.3368120003</v>
      </c>
      <c r="G26" s="114">
        <f ca="1">B26-D26+F26</f>
        <v>44340650.663188003</v>
      </c>
      <c r="H26" s="115">
        <f t="shared" ca="1" si="1"/>
        <v>4847273.6455418877</v>
      </c>
      <c r="I26" s="116">
        <f t="shared" ca="1" si="6"/>
        <v>7787793.6455418877</v>
      </c>
      <c r="K26" s="122"/>
      <c r="L26" s="122"/>
      <c r="N26" s="23"/>
      <c r="O26" s="23"/>
      <c r="P26" s="23"/>
      <c r="Q26" s="23"/>
      <c r="S26" s="23"/>
      <c r="T26" s="114"/>
      <c r="U26" s="114"/>
      <c r="V26" s="23"/>
      <c r="W26" s="119"/>
      <c r="X26" s="120"/>
      <c r="Y26" s="23"/>
    </row>
    <row r="27" spans="1:25">
      <c r="A27" s="121">
        <f t="shared" si="2"/>
        <v>10</v>
      </c>
      <c r="B27" s="113">
        <f t="shared" si="7"/>
        <v>73513000</v>
      </c>
      <c r="C27" s="113">
        <v>2940520</v>
      </c>
      <c r="D27" s="113">
        <f t="shared" si="3"/>
        <v>27934940</v>
      </c>
      <c r="E27" s="113">
        <f t="shared" ca="1" si="0"/>
        <v>3279414.9299999997</v>
      </c>
      <c r="F27" s="113">
        <f t="shared" ca="1" si="4"/>
        <v>-4309013.8957360005</v>
      </c>
      <c r="G27" s="114">
        <f t="shared" ref="G27:G66" ca="1" si="8">B27-D27+F27</f>
        <v>41269046.104263999</v>
      </c>
      <c r="H27" s="115">
        <f t="shared" ca="1" si="1"/>
        <v>4511489.0414526304</v>
      </c>
      <c r="I27" s="116">
        <f t="shared" ca="1" si="6"/>
        <v>7452009.0414526304</v>
      </c>
      <c r="K27" s="122"/>
      <c r="L27" s="127"/>
      <c r="M27" s="4"/>
      <c r="S27" s="23"/>
      <c r="T27" s="114"/>
      <c r="U27" s="114"/>
      <c r="V27" s="23"/>
      <c r="W27" s="119"/>
      <c r="X27" s="120"/>
      <c r="Y27" s="23"/>
    </row>
    <row r="28" spans="1:25">
      <c r="A28" s="121">
        <f t="shared" si="2"/>
        <v>11</v>
      </c>
      <c r="B28" s="113">
        <f t="shared" si="7"/>
        <v>73513000</v>
      </c>
      <c r="C28" s="113">
        <v>2940520</v>
      </c>
      <c r="D28" s="113">
        <f t="shared" si="3"/>
        <v>30875460</v>
      </c>
      <c r="E28" s="113">
        <f t="shared" ca="1" si="0"/>
        <v>3280150.06</v>
      </c>
      <c r="F28" s="113">
        <f t="shared" ca="1" si="4"/>
        <v>-4440382.8029440008</v>
      </c>
      <c r="G28" s="114">
        <f t="shared" ca="1" si="8"/>
        <v>38197157.197055995</v>
      </c>
      <c r="H28" s="115">
        <f t="shared" ca="1" si="1"/>
        <v>4175673.3527057837</v>
      </c>
      <c r="I28" s="116">
        <f t="shared" ca="1" si="6"/>
        <v>7116193.3527057841</v>
      </c>
      <c r="K28" s="122"/>
      <c r="L28" s="127"/>
      <c r="M28" s="4"/>
      <c r="S28" s="23"/>
      <c r="T28" s="114"/>
      <c r="U28" s="114"/>
      <c r="V28" s="23"/>
      <c r="W28" s="119"/>
      <c r="X28" s="120"/>
      <c r="Y28" s="23"/>
    </row>
    <row r="29" spans="1:25">
      <c r="A29" s="121">
        <f t="shared" si="2"/>
        <v>12</v>
      </c>
      <c r="B29" s="113">
        <f t="shared" si="7"/>
        <v>73513000</v>
      </c>
      <c r="C29" s="113">
        <v>2940520</v>
      </c>
      <c r="D29" s="113">
        <f t="shared" si="3"/>
        <v>33815980</v>
      </c>
      <c r="E29" s="113">
        <f t="shared" ca="1" si="0"/>
        <v>3279414.9299999997</v>
      </c>
      <c r="F29" s="113">
        <f t="shared" ca="1" si="4"/>
        <v>-4571467.3618680006</v>
      </c>
      <c r="G29" s="114">
        <f t="shared" ca="1" si="8"/>
        <v>35125552.638131998</v>
      </c>
      <c r="H29" s="115">
        <f t="shared" ca="1" si="1"/>
        <v>3839888.7486165273</v>
      </c>
      <c r="I29" s="116">
        <f t="shared" ca="1" si="6"/>
        <v>6780408.7486165278</v>
      </c>
      <c r="K29" s="122"/>
      <c r="L29" s="127"/>
      <c r="M29" s="4"/>
      <c r="S29" s="23"/>
      <c r="T29" s="114"/>
      <c r="U29" s="114"/>
      <c r="V29" s="23"/>
      <c r="W29" s="119"/>
      <c r="X29" s="120"/>
      <c r="Y29" s="23"/>
    </row>
    <row r="30" spans="1:25">
      <c r="A30" s="121">
        <f t="shared" si="2"/>
        <v>13</v>
      </c>
      <c r="B30" s="113">
        <f t="shared" si="7"/>
        <v>73513000</v>
      </c>
      <c r="C30" s="113">
        <v>2940520</v>
      </c>
      <c r="D30" s="113">
        <f t="shared" si="3"/>
        <v>36756500</v>
      </c>
      <c r="E30" s="113">
        <f t="shared" ca="1" si="0"/>
        <v>3280150.06</v>
      </c>
      <c r="F30" s="113">
        <f t="shared" ca="1" si="4"/>
        <v>-4702836.2690760009</v>
      </c>
      <c r="G30" s="114">
        <f t="shared" ca="1" si="8"/>
        <v>32053663.730923999</v>
      </c>
      <c r="H30" s="115">
        <f t="shared" ca="1" si="1"/>
        <v>3504073.0598696806</v>
      </c>
      <c r="I30" s="116">
        <f t="shared" ca="1" si="6"/>
        <v>6444593.0598696806</v>
      </c>
      <c r="K30" s="122"/>
      <c r="L30" s="127"/>
      <c r="M30" s="4"/>
      <c r="S30" s="23"/>
      <c r="T30" s="114"/>
      <c r="U30" s="114"/>
      <c r="V30" s="23"/>
      <c r="W30" s="119"/>
      <c r="X30" s="120"/>
      <c r="Y30" s="23"/>
    </row>
    <row r="31" spans="1:25">
      <c r="A31" s="121">
        <f t="shared" si="2"/>
        <v>14</v>
      </c>
      <c r="B31" s="113">
        <f t="shared" si="7"/>
        <v>73513000</v>
      </c>
      <c r="C31" s="113">
        <v>2940520</v>
      </c>
      <c r="D31" s="113">
        <f t="shared" si="3"/>
        <v>39697020</v>
      </c>
      <c r="E31" s="113">
        <f t="shared" ca="1" si="0"/>
        <v>3279414.9299999997</v>
      </c>
      <c r="F31" s="113">
        <f t="shared" ca="1" si="4"/>
        <v>-4833920.8280000007</v>
      </c>
      <c r="G31" s="114">
        <f t="shared" ca="1" si="8"/>
        <v>28982059.171999998</v>
      </c>
      <c r="H31" s="115">
        <f t="shared" ca="1" si="1"/>
        <v>3168288.4557804237</v>
      </c>
      <c r="I31" s="116">
        <f t="shared" ca="1" si="6"/>
        <v>6108808.4557804242</v>
      </c>
      <c r="K31" s="122"/>
      <c r="L31" s="127"/>
      <c r="M31" s="4"/>
      <c r="S31" s="23"/>
      <c r="T31" s="114"/>
      <c r="U31" s="114"/>
      <c r="V31" s="23"/>
      <c r="W31" s="119"/>
      <c r="X31" s="120"/>
      <c r="Y31" s="23"/>
    </row>
    <row r="32" spans="1:25">
      <c r="A32" s="121">
        <f t="shared" si="2"/>
        <v>15</v>
      </c>
      <c r="B32" s="113">
        <f t="shared" si="7"/>
        <v>73513000</v>
      </c>
      <c r="C32" s="113">
        <v>2940520</v>
      </c>
      <c r="D32" s="113">
        <f t="shared" si="3"/>
        <v>42637540</v>
      </c>
      <c r="E32" s="113">
        <f t="shared" ca="1" si="0"/>
        <v>3280150.06</v>
      </c>
      <c r="F32" s="113">
        <f t="shared" ca="1" si="4"/>
        <v>-4965289.735208001</v>
      </c>
      <c r="G32" s="114">
        <f t="shared" ca="1" si="8"/>
        <v>25910170.264791999</v>
      </c>
      <c r="H32" s="115">
        <f t="shared" ca="1" si="1"/>
        <v>2832472.767033577</v>
      </c>
      <c r="I32" s="116">
        <f t="shared" ca="1" si="6"/>
        <v>5772992.767033577</v>
      </c>
      <c r="J32" s="128"/>
      <c r="K32" s="122"/>
      <c r="L32" s="127"/>
      <c r="M32" s="4"/>
      <c r="S32" s="23"/>
      <c r="T32" s="114"/>
      <c r="U32" s="114"/>
      <c r="V32" s="23"/>
      <c r="W32" s="119"/>
      <c r="X32" s="120"/>
      <c r="Y32" s="23"/>
    </row>
    <row r="33" spans="1:25">
      <c r="A33" s="121">
        <f t="shared" si="2"/>
        <v>16</v>
      </c>
      <c r="B33" s="113">
        <f t="shared" si="7"/>
        <v>73513000</v>
      </c>
      <c r="C33" s="113">
        <v>2940520</v>
      </c>
      <c r="D33" s="113">
        <f t="shared" si="3"/>
        <v>45578060</v>
      </c>
      <c r="E33" s="113">
        <f t="shared" ca="1" si="0"/>
        <v>3279414.9299999997</v>
      </c>
      <c r="F33" s="113">
        <f t="shared" ca="1" si="4"/>
        <v>-5096374.2941320008</v>
      </c>
      <c r="G33" s="114">
        <f t="shared" ca="1" si="8"/>
        <v>22838565.705867998</v>
      </c>
      <c r="H33" s="115">
        <f t="shared" ca="1" si="1"/>
        <v>2496688.1629443206</v>
      </c>
      <c r="I33" s="116">
        <f t="shared" ca="1" si="6"/>
        <v>5437208.1629443206</v>
      </c>
      <c r="K33" s="122"/>
      <c r="L33" s="127"/>
      <c r="M33" s="4"/>
      <c r="S33" s="23"/>
      <c r="T33" s="114"/>
      <c r="U33" s="114"/>
      <c r="V33" s="23"/>
      <c r="W33" s="119"/>
      <c r="X33" s="120"/>
      <c r="Y33" s="23"/>
    </row>
    <row r="34" spans="1:25">
      <c r="A34" s="121">
        <f t="shared" si="2"/>
        <v>17</v>
      </c>
      <c r="B34" s="113">
        <f t="shared" si="7"/>
        <v>73513000</v>
      </c>
      <c r="C34" s="113">
        <v>2940520</v>
      </c>
      <c r="D34" s="113">
        <f t="shared" si="3"/>
        <v>48518580</v>
      </c>
      <c r="E34" s="113">
        <f t="shared" ca="1" si="0"/>
        <v>3280150.06</v>
      </c>
      <c r="F34" s="113">
        <f t="shared" ca="1" si="4"/>
        <v>-5227743.2013400011</v>
      </c>
      <c r="G34" s="114">
        <f t="shared" ca="1" si="8"/>
        <v>19766676.798659999</v>
      </c>
      <c r="H34" s="115">
        <f t="shared" ca="1" si="1"/>
        <v>2160872.4741974738</v>
      </c>
      <c r="I34" s="116">
        <f t="shared" ca="1" si="6"/>
        <v>5101392.4741974734</v>
      </c>
      <c r="K34" s="122"/>
      <c r="L34" s="127"/>
      <c r="M34" s="4"/>
      <c r="S34" s="23"/>
      <c r="T34" s="114"/>
      <c r="U34" s="114"/>
      <c r="V34" s="23"/>
      <c r="W34" s="119"/>
      <c r="X34" s="120"/>
      <c r="Y34" s="23"/>
    </row>
    <row r="35" spans="1:25">
      <c r="A35" s="121">
        <f t="shared" si="2"/>
        <v>18</v>
      </c>
      <c r="B35" s="113">
        <f t="shared" si="7"/>
        <v>73513000</v>
      </c>
      <c r="C35" s="113">
        <v>2940520</v>
      </c>
      <c r="D35" s="113">
        <f t="shared" si="3"/>
        <v>51459100</v>
      </c>
      <c r="E35" s="113">
        <f t="shared" ca="1" si="0"/>
        <v>3279414.9299999997</v>
      </c>
      <c r="F35" s="113">
        <f t="shared" ca="1" si="4"/>
        <v>-5358827.7602640009</v>
      </c>
      <c r="G35" s="114">
        <f t="shared" ca="1" si="8"/>
        <v>16695072.239735998</v>
      </c>
      <c r="H35" s="115">
        <f t="shared" ca="1" si="1"/>
        <v>1825087.8701082168</v>
      </c>
      <c r="I35" s="116">
        <f t="shared" ca="1" si="6"/>
        <v>4765607.870108217</v>
      </c>
      <c r="K35" s="122"/>
      <c r="L35" s="127"/>
      <c r="M35" s="4"/>
      <c r="S35" s="23"/>
      <c r="T35" s="114"/>
      <c r="U35" s="114"/>
      <c r="V35" s="23"/>
      <c r="W35" s="119"/>
      <c r="X35" s="120"/>
      <c r="Y35" s="23"/>
    </row>
    <row r="36" spans="1:25">
      <c r="A36" s="121">
        <f t="shared" si="2"/>
        <v>19</v>
      </c>
      <c r="B36" s="113">
        <f t="shared" si="7"/>
        <v>73513000</v>
      </c>
      <c r="C36" s="113">
        <v>2940520</v>
      </c>
      <c r="D36" s="113">
        <f t="shared" si="3"/>
        <v>54399620</v>
      </c>
      <c r="E36" s="113">
        <f t="shared" ca="1" si="0"/>
        <v>3280150.06</v>
      </c>
      <c r="F36" s="113">
        <f t="shared" ca="1" si="4"/>
        <v>-5490196.6674720012</v>
      </c>
      <c r="G36" s="114">
        <f t="shared" ca="1" si="8"/>
        <v>13623183.332527999</v>
      </c>
      <c r="H36" s="115">
        <f t="shared" ca="1" si="1"/>
        <v>1489272.18136137</v>
      </c>
      <c r="I36" s="116">
        <f t="shared" ca="1" si="6"/>
        <v>4429792.1813613698</v>
      </c>
      <c r="K36" s="122"/>
      <c r="L36" s="127"/>
      <c r="M36" s="4"/>
      <c r="S36" s="23"/>
      <c r="T36" s="114"/>
      <c r="U36" s="114"/>
      <c r="V36" s="23"/>
      <c r="W36" s="119"/>
      <c r="X36" s="120"/>
      <c r="Y36" s="23"/>
    </row>
    <row r="37" spans="1:25">
      <c r="A37" s="121">
        <f t="shared" si="2"/>
        <v>20</v>
      </c>
      <c r="B37" s="113">
        <f t="shared" si="7"/>
        <v>73513000</v>
      </c>
      <c r="C37" s="113">
        <v>2940520</v>
      </c>
      <c r="D37" s="113">
        <f t="shared" si="3"/>
        <v>57340140</v>
      </c>
      <c r="E37" s="113">
        <f t="shared" ca="1" si="0"/>
        <v>3279414.9299999997</v>
      </c>
      <c r="F37" s="113">
        <f t="shared" ca="1" si="4"/>
        <v>-5621281.2263960009</v>
      </c>
      <c r="G37" s="114">
        <f t="shared" ca="1" si="8"/>
        <v>10551578.773603998</v>
      </c>
      <c r="H37" s="115">
        <f t="shared" ca="1" si="1"/>
        <v>1153487.5772721134</v>
      </c>
      <c r="I37" s="116">
        <f t="shared" ca="1" si="6"/>
        <v>4094007.5772721134</v>
      </c>
      <c r="K37" s="122"/>
      <c r="L37" s="127"/>
      <c r="M37" s="4"/>
      <c r="S37" s="23"/>
      <c r="T37" s="114"/>
      <c r="U37" s="114"/>
      <c r="V37" s="23"/>
      <c r="W37" s="119"/>
      <c r="X37" s="120"/>
      <c r="Y37" s="23"/>
    </row>
    <row r="38" spans="1:25">
      <c r="A38" s="121">
        <f t="shared" si="2"/>
        <v>21</v>
      </c>
      <c r="B38" s="113">
        <f t="shared" si="7"/>
        <v>73513000</v>
      </c>
      <c r="C38" s="113">
        <v>2940520</v>
      </c>
      <c r="D38" s="113">
        <f t="shared" si="3"/>
        <v>60280660</v>
      </c>
      <c r="E38" s="113">
        <f t="shared" ca="1" si="0"/>
        <v>1640075.03</v>
      </c>
      <c r="F38" s="113">
        <f t="shared" ca="1" si="4"/>
        <v>-5118269.1120000007</v>
      </c>
      <c r="G38" s="114">
        <f t="shared" ca="1" si="8"/>
        <v>8114070.8879999993</v>
      </c>
      <c r="H38" s="115">
        <f t="shared" ca="1" si="1"/>
        <v>887021.75960882113</v>
      </c>
      <c r="I38" s="116">
        <f t="shared" ca="1" si="6"/>
        <v>3827541.759608821</v>
      </c>
      <c r="K38" s="122"/>
      <c r="L38" s="127"/>
      <c r="M38" s="4"/>
      <c r="S38" s="23"/>
      <c r="T38" s="114"/>
      <c r="U38" s="114"/>
      <c r="V38" s="23"/>
      <c r="W38" s="119"/>
      <c r="X38" s="120"/>
      <c r="Y38" s="23"/>
    </row>
    <row r="39" spans="1:25">
      <c r="A39" s="121">
        <f t="shared" si="2"/>
        <v>22</v>
      </c>
      <c r="B39" s="113">
        <f t="shared" si="7"/>
        <v>73513000</v>
      </c>
      <c r="C39" s="113">
        <v>2940520</v>
      </c>
      <c r="D39" s="113">
        <f t="shared" si="3"/>
        <v>63221180</v>
      </c>
      <c r="E39" s="113">
        <f t="shared" ca="1" si="0"/>
        <v>0</v>
      </c>
      <c r="F39" s="113">
        <f t="shared" ca="1" si="4"/>
        <v>-3980875.9760000007</v>
      </c>
      <c r="G39" s="114">
        <f t="shared" ca="1" si="8"/>
        <v>6310944.0239999993</v>
      </c>
      <c r="H39" s="115">
        <f t="shared" ca="1" si="1"/>
        <v>689905.81302908307</v>
      </c>
      <c r="I39" s="116">
        <f t="shared" ca="1" si="6"/>
        <v>3630425.813029083</v>
      </c>
      <c r="K39" s="122"/>
      <c r="L39" s="127"/>
      <c r="M39" s="4"/>
      <c r="S39" s="23"/>
      <c r="T39" s="114"/>
      <c r="U39" s="114"/>
      <c r="V39" s="23"/>
      <c r="W39" s="119"/>
      <c r="X39" s="120"/>
      <c r="Y39" s="23"/>
    </row>
    <row r="40" spans="1:25">
      <c r="A40" s="121">
        <f t="shared" si="2"/>
        <v>23</v>
      </c>
      <c r="B40" s="113">
        <f t="shared" si="7"/>
        <v>73513000</v>
      </c>
      <c r="C40" s="113">
        <v>2940520</v>
      </c>
      <c r="D40" s="113">
        <f t="shared" si="3"/>
        <v>66161700</v>
      </c>
      <c r="E40" s="113">
        <f t="shared" ca="1" si="0"/>
        <v>0</v>
      </c>
      <c r="F40" s="113">
        <f t="shared" ca="1" si="4"/>
        <v>-2843482.8400000008</v>
      </c>
      <c r="G40" s="114">
        <f t="shared" ca="1" si="8"/>
        <v>4507817.1599999992</v>
      </c>
      <c r="H40" s="115">
        <f t="shared" ca="1" si="1"/>
        <v>492789.86644934502</v>
      </c>
      <c r="I40" s="116">
        <f t="shared" ca="1" si="6"/>
        <v>3433309.8664493449</v>
      </c>
      <c r="K40" s="122"/>
      <c r="L40" s="127"/>
      <c r="M40" s="4"/>
      <c r="S40" s="23"/>
      <c r="T40" s="114"/>
      <c r="U40" s="114"/>
      <c r="V40" s="23"/>
      <c r="W40" s="119"/>
      <c r="X40" s="120"/>
      <c r="Y40" s="23"/>
    </row>
    <row r="41" spans="1:25">
      <c r="A41" s="121">
        <f t="shared" si="2"/>
        <v>24</v>
      </c>
      <c r="B41" s="113">
        <f t="shared" si="7"/>
        <v>73513000</v>
      </c>
      <c r="C41" s="113">
        <v>2940520</v>
      </c>
      <c r="D41" s="113">
        <f t="shared" si="3"/>
        <v>69102220</v>
      </c>
      <c r="E41" s="113">
        <f t="shared" ca="1" si="0"/>
        <v>0</v>
      </c>
      <c r="F41" s="113">
        <f t="shared" ca="1" si="4"/>
        <v>-1706089.7040000008</v>
      </c>
      <c r="G41" s="114">
        <f t="shared" ca="1" si="8"/>
        <v>2704690.2959999992</v>
      </c>
      <c r="H41" s="115">
        <f t="shared" ca="1" si="1"/>
        <v>295673.91986960697</v>
      </c>
      <c r="I41" s="116">
        <f t="shared" ca="1" si="6"/>
        <v>3236193.9198696068</v>
      </c>
      <c r="K41" s="122"/>
      <c r="L41" s="127"/>
      <c r="M41" s="4"/>
      <c r="S41" s="23"/>
      <c r="T41" s="114"/>
      <c r="U41" s="114"/>
      <c r="V41" s="23"/>
      <c r="W41" s="119"/>
      <c r="X41" s="120"/>
      <c r="Y41" s="23"/>
    </row>
    <row r="42" spans="1:25">
      <c r="A42" s="121">
        <f t="shared" si="2"/>
        <v>25</v>
      </c>
      <c r="B42" s="113">
        <f t="shared" si="7"/>
        <v>73513000</v>
      </c>
      <c r="C42" s="113">
        <v>2940520</v>
      </c>
      <c r="D42" s="113">
        <f t="shared" si="3"/>
        <v>72042740</v>
      </c>
      <c r="E42" s="113">
        <f t="shared" ca="1" si="0"/>
        <v>0</v>
      </c>
      <c r="F42" s="113">
        <f t="shared" ca="1" si="4"/>
        <v>-568696.5680000009</v>
      </c>
      <c r="G42" s="114">
        <f t="shared" ca="1" si="8"/>
        <v>901563.4319999991</v>
      </c>
      <c r="H42" s="115">
        <f t="shared" ca="1" si="1"/>
        <v>98557.973289868911</v>
      </c>
      <c r="I42" s="116">
        <f t="shared" ca="1" si="6"/>
        <v>3039077.9732898688</v>
      </c>
      <c r="K42" s="122"/>
      <c r="L42" s="127"/>
      <c r="M42" s="4"/>
      <c r="S42" s="23"/>
      <c r="T42" s="114"/>
      <c r="U42" s="114"/>
      <c r="V42" s="23"/>
      <c r="W42" s="119"/>
      <c r="X42" s="120"/>
      <c r="Y42" s="23"/>
    </row>
    <row r="43" spans="1:25">
      <c r="A43" s="121">
        <f t="shared" si="2"/>
        <v>26</v>
      </c>
      <c r="B43" s="113">
        <f t="shared" si="7"/>
        <v>73513000</v>
      </c>
      <c r="C43" s="113">
        <v>1470260</v>
      </c>
      <c r="D43" s="113">
        <f t="shared" si="3"/>
        <v>73513000</v>
      </c>
      <c r="E43" s="113">
        <f t="shared" ca="1" si="0"/>
        <v>0</v>
      </c>
      <c r="F43" s="113">
        <f t="shared" ca="1" si="4"/>
        <v>-9.3132257461547852E-10</v>
      </c>
      <c r="G43" s="114">
        <f t="shared" ca="1" si="8"/>
        <v>-9.3132257461547852E-10</v>
      </c>
      <c r="H43" s="115">
        <f t="shared" ca="1" si="1"/>
        <v>-1.0181121169653249E-10</v>
      </c>
      <c r="I43" s="116">
        <f t="shared" ca="1" si="6"/>
        <v>1470260</v>
      </c>
      <c r="K43" s="122"/>
      <c r="L43" s="127"/>
      <c r="M43" s="4"/>
      <c r="S43" s="23"/>
      <c r="T43" s="114"/>
      <c r="U43" s="114"/>
      <c r="V43" s="23"/>
      <c r="W43" s="119"/>
      <c r="X43" s="120"/>
      <c r="Y43" s="23"/>
    </row>
    <row r="44" spans="1:25">
      <c r="A44" s="121">
        <f t="shared" si="2"/>
        <v>27</v>
      </c>
      <c r="B44" s="113">
        <f t="shared" si="7"/>
        <v>73513000</v>
      </c>
      <c r="C44" s="113">
        <v>0</v>
      </c>
      <c r="D44" s="113">
        <f t="shared" si="3"/>
        <v>73513000</v>
      </c>
      <c r="E44" s="113">
        <f t="shared" ca="1" si="0"/>
        <v>0</v>
      </c>
      <c r="F44" s="113">
        <f t="shared" ca="1" si="4"/>
        <v>-9.3132257461547852E-10</v>
      </c>
      <c r="G44" s="114">
        <f t="shared" ca="1" si="8"/>
        <v>-9.3132257461547852E-10</v>
      </c>
      <c r="H44" s="115">
        <f t="shared" ca="1" si="1"/>
        <v>-1.0181121169653249E-10</v>
      </c>
      <c r="I44" s="116">
        <f t="shared" ca="1" si="6"/>
        <v>-1.0181121169653249E-10</v>
      </c>
      <c r="K44" s="122"/>
      <c r="L44" s="127"/>
      <c r="M44" s="4"/>
      <c r="S44" s="23"/>
      <c r="T44" s="114"/>
      <c r="U44" s="114"/>
      <c r="V44" s="23"/>
      <c r="W44" s="119"/>
      <c r="X44" s="120"/>
      <c r="Y44" s="23"/>
    </row>
    <row r="45" spans="1:25">
      <c r="A45" s="121">
        <f t="shared" si="2"/>
        <v>28</v>
      </c>
      <c r="B45" s="113">
        <f t="shared" si="7"/>
        <v>73513000</v>
      </c>
      <c r="C45" s="113">
        <v>0</v>
      </c>
      <c r="D45" s="113">
        <f t="shared" si="3"/>
        <v>73513000</v>
      </c>
      <c r="E45" s="113">
        <f t="shared" ca="1" si="0"/>
        <v>0</v>
      </c>
      <c r="F45" s="113">
        <f t="shared" ca="1" si="4"/>
        <v>-9.3132257461547852E-10</v>
      </c>
      <c r="G45" s="114">
        <f t="shared" ca="1" si="8"/>
        <v>-9.3132257461547852E-10</v>
      </c>
      <c r="H45" s="115">
        <f t="shared" ca="1" si="1"/>
        <v>-1.0181121169653249E-10</v>
      </c>
      <c r="I45" s="116">
        <f t="shared" ca="1" si="6"/>
        <v>-1.0181121169653249E-10</v>
      </c>
      <c r="K45" s="122"/>
      <c r="L45" s="127"/>
      <c r="M45" s="4"/>
      <c r="S45" s="23"/>
      <c r="T45" s="114"/>
      <c r="U45" s="114"/>
      <c r="V45" s="23"/>
      <c r="W45" s="119"/>
      <c r="X45" s="120"/>
      <c r="Y45" s="23"/>
    </row>
    <row r="46" spans="1:25">
      <c r="A46" s="121">
        <f t="shared" si="2"/>
        <v>29</v>
      </c>
      <c r="B46" s="113">
        <f t="shared" si="7"/>
        <v>73513000</v>
      </c>
      <c r="C46" s="113">
        <v>0</v>
      </c>
      <c r="D46" s="113">
        <f t="shared" si="3"/>
        <v>73513000</v>
      </c>
      <c r="E46" s="113">
        <f t="shared" ca="1" si="0"/>
        <v>0</v>
      </c>
      <c r="F46" s="113">
        <f t="shared" ca="1" si="4"/>
        <v>-9.3132257461547852E-10</v>
      </c>
      <c r="G46" s="114">
        <f t="shared" ca="1" si="8"/>
        <v>-9.3132257461547852E-10</v>
      </c>
      <c r="H46" s="115">
        <f t="shared" ca="1" si="1"/>
        <v>-1.0181121169653249E-10</v>
      </c>
      <c r="I46" s="116">
        <f t="shared" ca="1" si="6"/>
        <v>-1.0181121169653249E-10</v>
      </c>
      <c r="K46" s="122"/>
      <c r="L46" s="127"/>
      <c r="M46" s="4"/>
      <c r="S46" s="23"/>
      <c r="T46" s="114"/>
      <c r="U46" s="114"/>
      <c r="V46" s="23"/>
      <c r="W46" s="119"/>
      <c r="X46" s="120"/>
      <c r="Y46" s="23"/>
    </row>
    <row r="47" spans="1:25">
      <c r="A47" s="121">
        <f t="shared" si="2"/>
        <v>30</v>
      </c>
      <c r="B47" s="113">
        <f t="shared" si="7"/>
        <v>73513000</v>
      </c>
      <c r="C47" s="113">
        <v>0</v>
      </c>
      <c r="D47" s="113">
        <f t="shared" si="3"/>
        <v>73513000</v>
      </c>
      <c r="E47" s="113">
        <f t="shared" ca="1" si="0"/>
        <v>0</v>
      </c>
      <c r="F47" s="113">
        <f t="shared" ca="1" si="4"/>
        <v>-9.3132257461547852E-10</v>
      </c>
      <c r="G47" s="114">
        <f t="shared" ca="1" si="8"/>
        <v>-9.3132257461547852E-10</v>
      </c>
      <c r="H47" s="115">
        <f t="shared" ca="1" si="1"/>
        <v>-1.0181121169653249E-10</v>
      </c>
      <c r="I47" s="116">
        <f t="shared" ca="1" si="6"/>
        <v>-1.0181121169653249E-10</v>
      </c>
      <c r="K47" s="122"/>
      <c r="L47" s="127"/>
      <c r="M47" s="4"/>
      <c r="S47" s="23"/>
      <c r="T47" s="114"/>
      <c r="U47" s="114"/>
      <c r="V47" s="23"/>
      <c r="W47" s="119"/>
      <c r="X47" s="120"/>
      <c r="Y47" s="23"/>
    </row>
    <row r="48" spans="1:25">
      <c r="A48" s="121">
        <f t="shared" si="2"/>
        <v>31</v>
      </c>
      <c r="B48" s="129">
        <f t="shared" si="7"/>
        <v>73513000</v>
      </c>
      <c r="C48" s="129">
        <v>0</v>
      </c>
      <c r="D48" s="113">
        <f t="shared" si="3"/>
        <v>73513000</v>
      </c>
      <c r="E48" s="113">
        <f t="shared" ca="1" si="0"/>
        <v>0</v>
      </c>
      <c r="F48" s="113">
        <f t="shared" ca="1" si="4"/>
        <v>-9.3132257461547852E-10</v>
      </c>
      <c r="G48" s="114">
        <f t="shared" ca="1" si="8"/>
        <v>-9.3132257461547852E-10</v>
      </c>
      <c r="H48" s="115">
        <f t="shared" ca="1" si="1"/>
        <v>-1.0181121169653249E-10</v>
      </c>
      <c r="I48" s="116">
        <f t="shared" ca="1" si="6"/>
        <v>-1.0181121169653249E-10</v>
      </c>
      <c r="K48" s="122"/>
      <c r="L48" s="127"/>
      <c r="M48" s="4"/>
      <c r="S48" s="23"/>
      <c r="T48" s="114"/>
      <c r="U48" s="130"/>
      <c r="V48" s="23"/>
      <c r="W48" s="119"/>
      <c r="X48" s="120"/>
      <c r="Y48" s="23"/>
    </row>
    <row r="49" spans="1:25">
      <c r="A49" s="121">
        <f t="shared" si="2"/>
        <v>32</v>
      </c>
      <c r="B49" s="129">
        <f t="shared" si="7"/>
        <v>73513000</v>
      </c>
      <c r="C49" s="129">
        <f>HLOOKUP(A49,Depreciation!$B$2:$AX$6,5)</f>
        <v>0</v>
      </c>
      <c r="D49" s="113">
        <f t="shared" si="3"/>
        <v>73513000</v>
      </c>
      <c r="E49" s="113">
        <f t="shared" ca="1" si="0"/>
        <v>0</v>
      </c>
      <c r="F49" s="113">
        <f t="shared" ca="1" si="4"/>
        <v>-9.3132257461547852E-10</v>
      </c>
      <c r="G49" s="114">
        <f t="shared" ca="1" si="8"/>
        <v>-9.3132257461547852E-10</v>
      </c>
      <c r="H49" s="115">
        <f t="shared" ca="1" si="1"/>
        <v>-1.0181121169653249E-10</v>
      </c>
      <c r="I49" s="116">
        <f t="shared" ca="1" si="6"/>
        <v>-1.0181121169653249E-10</v>
      </c>
      <c r="K49" s="122"/>
      <c r="L49" s="127"/>
      <c r="M49" s="4"/>
      <c r="S49" s="23"/>
      <c r="T49" s="114"/>
      <c r="U49" s="130"/>
      <c r="V49" s="23"/>
      <c r="W49" s="119"/>
      <c r="X49" s="120"/>
      <c r="Y49" s="23"/>
    </row>
    <row r="50" spans="1:25">
      <c r="A50" s="121">
        <f t="shared" si="2"/>
        <v>33</v>
      </c>
      <c r="B50" s="129">
        <f t="shared" si="7"/>
        <v>73513000</v>
      </c>
      <c r="C50" s="129">
        <f>HLOOKUP(A50,Depreciation!$B$2:$AX$6,5)</f>
        <v>0</v>
      </c>
      <c r="D50" s="113">
        <f t="shared" si="3"/>
        <v>73513000</v>
      </c>
      <c r="E50" s="113">
        <f t="shared" ref="E50:E66" ca="1" si="9">B50*OFFSET($K$72,A50-A$18,MATCH(taxlife,$L$71:$Q$71,0),1,1)</f>
        <v>0</v>
      </c>
      <c r="F50" s="113">
        <f t="shared" ca="1" si="4"/>
        <v>-9.3132257461547852E-10</v>
      </c>
      <c r="G50" s="114">
        <f t="shared" ca="1" si="8"/>
        <v>-9.3132257461547852E-10</v>
      </c>
      <c r="H50" s="115">
        <f t="shared" ca="1" si="1"/>
        <v>-1.0181121169653249E-10</v>
      </c>
      <c r="I50" s="116">
        <f t="shared" ca="1" si="6"/>
        <v>-1.0181121169653249E-10</v>
      </c>
      <c r="K50" s="122"/>
      <c r="L50" s="127"/>
      <c r="M50" s="4"/>
      <c r="S50" s="23"/>
      <c r="T50" s="114"/>
      <c r="U50" s="130"/>
      <c r="V50" s="23"/>
      <c r="W50" s="23"/>
      <c r="X50" s="23"/>
      <c r="Y50" s="23"/>
    </row>
    <row r="51" spans="1:25">
      <c r="A51" s="121">
        <f t="shared" si="2"/>
        <v>34</v>
      </c>
      <c r="B51" s="129">
        <f t="shared" si="7"/>
        <v>73513000</v>
      </c>
      <c r="C51" s="129">
        <f>HLOOKUP(A51,Depreciation!$B$2:$AX$6,5)</f>
        <v>0</v>
      </c>
      <c r="D51" s="113">
        <f t="shared" si="3"/>
        <v>73513000</v>
      </c>
      <c r="E51" s="113">
        <f t="shared" ca="1" si="9"/>
        <v>0</v>
      </c>
      <c r="F51" s="113">
        <f t="shared" ca="1" si="4"/>
        <v>-9.3132257461547852E-10</v>
      </c>
      <c r="G51" s="114">
        <f t="shared" ca="1" si="8"/>
        <v>-9.3132257461547852E-10</v>
      </c>
      <c r="H51" s="115">
        <f t="shared" ca="1" si="1"/>
        <v>-1.0181121169653249E-10</v>
      </c>
      <c r="I51" s="116">
        <f t="shared" ca="1" si="6"/>
        <v>-1.0181121169653249E-10</v>
      </c>
      <c r="K51" s="122"/>
      <c r="L51" s="127"/>
      <c r="M51" s="4"/>
      <c r="S51" s="23"/>
      <c r="T51" s="114"/>
      <c r="U51" s="130"/>
      <c r="V51" s="23"/>
      <c r="W51" s="23"/>
      <c r="X51" s="23"/>
      <c r="Y51" s="23"/>
    </row>
    <row r="52" spans="1:25">
      <c r="A52" s="121">
        <f t="shared" si="2"/>
        <v>35</v>
      </c>
      <c r="B52" s="129">
        <f t="shared" si="7"/>
        <v>73513000</v>
      </c>
      <c r="C52" s="129">
        <f>HLOOKUP(A52,Depreciation!$B$2:$AX$6,5)</f>
        <v>0</v>
      </c>
      <c r="D52" s="113">
        <f t="shared" si="3"/>
        <v>73513000</v>
      </c>
      <c r="E52" s="113">
        <f t="shared" ca="1" si="9"/>
        <v>0</v>
      </c>
      <c r="F52" s="113">
        <f t="shared" ca="1" si="4"/>
        <v>-9.3132257461547852E-10</v>
      </c>
      <c r="G52" s="114">
        <f t="shared" ca="1" si="8"/>
        <v>-9.3132257461547852E-10</v>
      </c>
      <c r="H52" s="115">
        <f t="shared" ca="1" si="1"/>
        <v>-1.0181121169653249E-10</v>
      </c>
      <c r="I52" s="116">
        <f t="shared" ca="1" si="6"/>
        <v>-1.0181121169653249E-10</v>
      </c>
      <c r="K52" s="122"/>
      <c r="L52" s="127"/>
      <c r="M52" s="4"/>
      <c r="S52" s="23"/>
      <c r="T52" s="114"/>
      <c r="U52" s="130"/>
      <c r="V52" s="23"/>
      <c r="W52" s="23"/>
      <c r="X52" s="23"/>
      <c r="Y52" s="23"/>
    </row>
    <row r="53" spans="1:25">
      <c r="A53" s="121">
        <f t="shared" si="2"/>
        <v>36</v>
      </c>
      <c r="B53" s="129">
        <f t="shared" si="7"/>
        <v>73513000</v>
      </c>
      <c r="C53" s="129">
        <f>HLOOKUP(A53,Depreciation!$B$2:$AX$6,5)</f>
        <v>0</v>
      </c>
      <c r="D53" s="113">
        <f t="shared" si="3"/>
        <v>73513000</v>
      </c>
      <c r="E53" s="113">
        <f t="shared" ca="1" si="9"/>
        <v>0</v>
      </c>
      <c r="F53" s="113">
        <f t="shared" ca="1" si="4"/>
        <v>-9.3132257461547852E-10</v>
      </c>
      <c r="G53" s="114">
        <f t="shared" ca="1" si="8"/>
        <v>-9.3132257461547852E-10</v>
      </c>
      <c r="H53" s="115">
        <f t="shared" ca="1" si="1"/>
        <v>-1.0181121169653249E-10</v>
      </c>
      <c r="I53" s="116">
        <f t="shared" ca="1" si="6"/>
        <v>-1.0181121169653249E-10</v>
      </c>
      <c r="K53" s="122"/>
      <c r="L53" s="127"/>
      <c r="M53" s="4"/>
      <c r="S53" s="23"/>
      <c r="T53" s="114"/>
      <c r="U53" s="130"/>
      <c r="V53" s="23"/>
      <c r="W53" s="23"/>
      <c r="X53" s="23"/>
      <c r="Y53" s="23"/>
    </row>
    <row r="54" spans="1:25">
      <c r="A54" s="121">
        <f t="shared" si="2"/>
        <v>37</v>
      </c>
      <c r="B54" s="129">
        <f t="shared" si="7"/>
        <v>73513000</v>
      </c>
      <c r="C54" s="129">
        <f>HLOOKUP(A54,Depreciation!$B$2:$AX$6,5)</f>
        <v>0</v>
      </c>
      <c r="D54" s="113">
        <f t="shared" si="3"/>
        <v>73513000</v>
      </c>
      <c r="E54" s="113">
        <f t="shared" ca="1" si="9"/>
        <v>0</v>
      </c>
      <c r="F54" s="113">
        <f t="shared" ca="1" si="4"/>
        <v>-9.3132257461547852E-10</v>
      </c>
      <c r="G54" s="114">
        <f t="shared" ca="1" si="8"/>
        <v>-9.3132257461547852E-10</v>
      </c>
      <c r="H54" s="115">
        <f t="shared" ca="1" si="1"/>
        <v>-1.0181121169653249E-10</v>
      </c>
      <c r="I54" s="116">
        <f t="shared" ca="1" si="6"/>
        <v>-1.0181121169653249E-10</v>
      </c>
      <c r="K54" s="122"/>
      <c r="L54" s="127"/>
      <c r="M54" s="4"/>
      <c r="S54" s="23"/>
      <c r="T54" s="114"/>
      <c r="U54" s="130"/>
      <c r="V54" s="23"/>
      <c r="W54" s="23"/>
      <c r="X54" s="23"/>
      <c r="Y54" s="23"/>
    </row>
    <row r="55" spans="1:25">
      <c r="A55" s="121">
        <f t="shared" si="2"/>
        <v>38</v>
      </c>
      <c r="B55" s="129">
        <f t="shared" si="7"/>
        <v>73513000</v>
      </c>
      <c r="C55" s="129">
        <f>HLOOKUP(A55,Depreciation!$B$2:$AX$6,5)</f>
        <v>0</v>
      </c>
      <c r="D55" s="113">
        <f t="shared" si="3"/>
        <v>73513000</v>
      </c>
      <c r="E55" s="113">
        <f t="shared" ca="1" si="9"/>
        <v>0</v>
      </c>
      <c r="F55" s="113">
        <f t="shared" ca="1" si="4"/>
        <v>-9.3132257461547852E-10</v>
      </c>
      <c r="G55" s="114">
        <f t="shared" ca="1" si="8"/>
        <v>-9.3132257461547852E-10</v>
      </c>
      <c r="H55" s="115">
        <f t="shared" ca="1" si="1"/>
        <v>-1.0181121169653249E-10</v>
      </c>
      <c r="I55" s="116">
        <f t="shared" ca="1" si="6"/>
        <v>-1.0181121169653249E-10</v>
      </c>
      <c r="K55" s="122"/>
      <c r="L55" s="127"/>
      <c r="M55" s="4"/>
      <c r="S55" s="23"/>
      <c r="T55" s="114"/>
      <c r="U55" s="130"/>
      <c r="V55" s="23"/>
      <c r="W55" s="23"/>
      <c r="X55" s="23"/>
      <c r="Y55" s="23"/>
    </row>
    <row r="56" spans="1:25">
      <c r="A56" s="121">
        <f t="shared" si="2"/>
        <v>39</v>
      </c>
      <c r="B56" s="129">
        <f t="shared" si="7"/>
        <v>73513000</v>
      </c>
      <c r="C56" s="129">
        <f>HLOOKUP(A56,Depreciation!$B$2:$AX$6,5)</f>
        <v>0</v>
      </c>
      <c r="D56" s="113">
        <f t="shared" si="3"/>
        <v>73513000</v>
      </c>
      <c r="E56" s="113">
        <f t="shared" ca="1" si="9"/>
        <v>0</v>
      </c>
      <c r="F56" s="113">
        <f t="shared" ca="1" si="4"/>
        <v>-9.3132257461547852E-10</v>
      </c>
      <c r="G56" s="114">
        <f t="shared" ca="1" si="8"/>
        <v>-9.3132257461547852E-10</v>
      </c>
      <c r="H56" s="115">
        <f t="shared" ca="1" si="1"/>
        <v>-1.0181121169653249E-10</v>
      </c>
      <c r="I56" s="116">
        <f t="shared" ca="1" si="6"/>
        <v>-1.0181121169653249E-10</v>
      </c>
      <c r="K56" s="122"/>
      <c r="L56" s="127"/>
      <c r="M56" s="4"/>
      <c r="S56" s="23"/>
      <c r="T56" s="114"/>
      <c r="U56" s="130"/>
      <c r="V56" s="23"/>
      <c r="W56" s="23"/>
      <c r="X56" s="23"/>
      <c r="Y56" s="23"/>
    </row>
    <row r="57" spans="1:25">
      <c r="A57" s="121">
        <f t="shared" si="2"/>
        <v>40</v>
      </c>
      <c r="B57" s="129">
        <f t="shared" si="7"/>
        <v>73513000</v>
      </c>
      <c r="C57" s="129">
        <f>HLOOKUP(A57,Depreciation!$B$2:$AX$6,5)</f>
        <v>0</v>
      </c>
      <c r="D57" s="113">
        <f t="shared" si="3"/>
        <v>73513000</v>
      </c>
      <c r="E57" s="113">
        <f t="shared" ca="1" si="9"/>
        <v>0</v>
      </c>
      <c r="F57" s="113">
        <f t="shared" ca="1" si="4"/>
        <v>-9.3132257461547852E-10</v>
      </c>
      <c r="G57" s="114">
        <f t="shared" ca="1" si="8"/>
        <v>-9.3132257461547852E-10</v>
      </c>
      <c r="H57" s="115">
        <f t="shared" ca="1" si="1"/>
        <v>-1.0181121169653249E-10</v>
      </c>
      <c r="I57" s="116">
        <f t="shared" ca="1" si="6"/>
        <v>-1.0181121169653249E-10</v>
      </c>
      <c r="K57" s="122"/>
      <c r="L57" s="127"/>
      <c r="M57" s="4"/>
      <c r="S57" s="23"/>
      <c r="T57" s="114"/>
      <c r="U57" s="130"/>
      <c r="V57" s="23"/>
      <c r="W57" s="23"/>
      <c r="X57" s="23"/>
      <c r="Y57" s="23"/>
    </row>
    <row r="58" spans="1:25">
      <c r="A58" s="121">
        <f t="shared" si="2"/>
        <v>41</v>
      </c>
      <c r="B58" s="129">
        <f t="shared" si="7"/>
        <v>73513000</v>
      </c>
      <c r="C58" s="129">
        <f>HLOOKUP(A58,Depreciation!$B$2:$AX$6,5)</f>
        <v>0</v>
      </c>
      <c r="D58" s="113">
        <f t="shared" si="3"/>
        <v>73513000</v>
      </c>
      <c r="E58" s="113">
        <f t="shared" ca="1" si="9"/>
        <v>0</v>
      </c>
      <c r="F58" s="113">
        <f t="shared" ca="1" si="4"/>
        <v>-9.3132257461547852E-10</v>
      </c>
      <c r="G58" s="114">
        <f t="shared" ca="1" si="8"/>
        <v>-9.3132257461547852E-10</v>
      </c>
      <c r="H58" s="115">
        <f t="shared" ca="1" si="1"/>
        <v>-1.0181121169653249E-10</v>
      </c>
      <c r="I58" s="116">
        <f t="shared" ca="1" si="6"/>
        <v>-1.0181121169653249E-10</v>
      </c>
      <c r="K58" s="122"/>
      <c r="L58" s="127"/>
      <c r="M58" s="4"/>
      <c r="S58" s="23"/>
      <c r="T58" s="114"/>
      <c r="U58" s="130"/>
      <c r="V58" s="23"/>
      <c r="W58" s="23"/>
      <c r="X58" s="23"/>
      <c r="Y58" s="23"/>
    </row>
    <row r="59" spans="1:25">
      <c r="A59" s="121">
        <f t="shared" si="2"/>
        <v>42</v>
      </c>
      <c r="B59" s="129">
        <f t="shared" si="7"/>
        <v>73513000</v>
      </c>
      <c r="C59" s="129">
        <f>HLOOKUP(A59,Depreciation!$B$2:$AX$6,5)</f>
        <v>0</v>
      </c>
      <c r="D59" s="113">
        <f t="shared" si="3"/>
        <v>73513000</v>
      </c>
      <c r="E59" s="113">
        <f t="shared" ca="1" si="9"/>
        <v>0</v>
      </c>
      <c r="F59" s="113">
        <f t="shared" ca="1" si="4"/>
        <v>-9.3132257461547852E-10</v>
      </c>
      <c r="G59" s="114">
        <f t="shared" ca="1" si="8"/>
        <v>-9.3132257461547852E-10</v>
      </c>
      <c r="H59" s="115">
        <f t="shared" ca="1" si="1"/>
        <v>-1.0181121169653249E-10</v>
      </c>
      <c r="I59" s="116">
        <f t="shared" ca="1" si="6"/>
        <v>-1.0181121169653249E-10</v>
      </c>
      <c r="K59" s="122"/>
      <c r="L59" s="127"/>
      <c r="M59" s="4"/>
      <c r="S59" s="23"/>
      <c r="T59" s="23"/>
      <c r="U59" s="23"/>
      <c r="V59" s="23"/>
      <c r="W59" s="23"/>
      <c r="X59" s="23"/>
      <c r="Y59" s="23"/>
    </row>
    <row r="60" spans="1:25">
      <c r="A60" s="121">
        <f t="shared" si="2"/>
        <v>43</v>
      </c>
      <c r="B60" s="129">
        <f t="shared" si="7"/>
        <v>73513000</v>
      </c>
      <c r="C60" s="129">
        <f>HLOOKUP(A60,Depreciation!$B$2:$AX$6,5)</f>
        <v>0</v>
      </c>
      <c r="D60" s="113">
        <f t="shared" si="3"/>
        <v>73513000</v>
      </c>
      <c r="E60" s="113">
        <f t="shared" ca="1" si="9"/>
        <v>0</v>
      </c>
      <c r="F60" s="113">
        <f t="shared" ca="1" si="4"/>
        <v>-9.3132257461547852E-10</v>
      </c>
      <c r="G60" s="114">
        <f t="shared" ca="1" si="8"/>
        <v>-9.3132257461547852E-10</v>
      </c>
      <c r="H60" s="115">
        <f t="shared" ca="1" si="1"/>
        <v>-1.0181121169653249E-10</v>
      </c>
      <c r="I60" s="116">
        <f t="shared" ca="1" si="6"/>
        <v>-1.0181121169653249E-10</v>
      </c>
      <c r="K60" s="122"/>
      <c r="L60" s="127"/>
      <c r="M60" s="4"/>
      <c r="S60" s="23"/>
      <c r="T60" s="23"/>
      <c r="U60" s="23"/>
      <c r="V60" s="23"/>
      <c r="W60" s="23"/>
      <c r="X60" s="23"/>
      <c r="Y60" s="23"/>
    </row>
    <row r="61" spans="1:25">
      <c r="A61" s="121">
        <f t="shared" si="2"/>
        <v>44</v>
      </c>
      <c r="B61" s="129">
        <f t="shared" si="7"/>
        <v>73513000</v>
      </c>
      <c r="C61" s="129">
        <f>HLOOKUP(A61,Depreciation!$B$2:$AX$6,5)</f>
        <v>0</v>
      </c>
      <c r="D61" s="113">
        <f t="shared" si="3"/>
        <v>73513000</v>
      </c>
      <c r="E61" s="113">
        <f t="shared" ca="1" si="9"/>
        <v>0</v>
      </c>
      <c r="F61" s="113">
        <f t="shared" ca="1" si="4"/>
        <v>-9.3132257461547852E-10</v>
      </c>
      <c r="G61" s="114">
        <f t="shared" ca="1" si="8"/>
        <v>-9.3132257461547852E-10</v>
      </c>
      <c r="H61" s="115">
        <f t="shared" ca="1" si="1"/>
        <v>-1.0181121169653249E-10</v>
      </c>
      <c r="I61" s="116">
        <f t="shared" ca="1" si="6"/>
        <v>-1.0181121169653249E-10</v>
      </c>
      <c r="K61" s="122"/>
      <c r="L61" s="127"/>
      <c r="M61" s="4"/>
      <c r="S61" s="23"/>
      <c r="T61" s="23"/>
      <c r="U61" s="23"/>
      <c r="V61" s="23"/>
      <c r="W61" s="23"/>
      <c r="X61" s="23"/>
      <c r="Y61" s="23"/>
    </row>
    <row r="62" spans="1:25">
      <c r="A62" s="121">
        <f t="shared" si="2"/>
        <v>45</v>
      </c>
      <c r="B62" s="129">
        <f t="shared" si="7"/>
        <v>73513000</v>
      </c>
      <c r="C62" s="129">
        <f>HLOOKUP(A62,Depreciation!$B$2:$AX$6,5)</f>
        <v>0</v>
      </c>
      <c r="D62" s="113">
        <f t="shared" si="3"/>
        <v>73513000</v>
      </c>
      <c r="E62" s="113">
        <f t="shared" ca="1" si="9"/>
        <v>0</v>
      </c>
      <c r="F62" s="113">
        <f t="shared" ca="1" si="4"/>
        <v>-9.3132257461547852E-10</v>
      </c>
      <c r="G62" s="114">
        <f t="shared" ca="1" si="8"/>
        <v>-9.3132257461547852E-10</v>
      </c>
      <c r="H62" s="115">
        <f t="shared" ca="1" si="1"/>
        <v>-1.0181121169653249E-10</v>
      </c>
      <c r="I62" s="116">
        <f t="shared" ca="1" si="6"/>
        <v>-1.0181121169653249E-10</v>
      </c>
      <c r="K62" s="122"/>
      <c r="L62" s="127"/>
      <c r="M62" s="4"/>
      <c r="S62" s="23"/>
      <c r="T62" s="23"/>
      <c r="U62" s="23"/>
      <c r="V62" s="23"/>
      <c r="W62" s="23"/>
      <c r="X62" s="23"/>
      <c r="Y62" s="23"/>
    </row>
    <row r="63" spans="1:25">
      <c r="A63" s="121">
        <f t="shared" si="2"/>
        <v>46</v>
      </c>
      <c r="B63" s="129">
        <f t="shared" si="7"/>
        <v>73513000</v>
      </c>
      <c r="C63" s="129">
        <f>HLOOKUP(A63,Depreciation!$B$2:$AX$6,5)</f>
        <v>0</v>
      </c>
      <c r="D63" s="113">
        <f t="shared" si="3"/>
        <v>73513000</v>
      </c>
      <c r="E63" s="113">
        <f t="shared" ca="1" si="9"/>
        <v>0</v>
      </c>
      <c r="F63" s="113">
        <f t="shared" ca="1" si="4"/>
        <v>-9.3132257461547852E-10</v>
      </c>
      <c r="G63" s="114">
        <f t="shared" ca="1" si="8"/>
        <v>-9.3132257461547852E-10</v>
      </c>
      <c r="H63" s="115">
        <f t="shared" ca="1" si="1"/>
        <v>-1.0181121169653249E-10</v>
      </c>
      <c r="I63" s="116">
        <f t="shared" ca="1" si="6"/>
        <v>-1.0181121169653249E-10</v>
      </c>
      <c r="K63" s="122"/>
      <c r="L63" s="127"/>
      <c r="M63" s="4"/>
      <c r="S63" s="23"/>
      <c r="T63" s="23"/>
      <c r="U63" s="23"/>
      <c r="V63" s="23"/>
      <c r="W63" s="23"/>
      <c r="X63" s="23"/>
      <c r="Y63" s="23"/>
    </row>
    <row r="64" spans="1:25">
      <c r="A64" s="121">
        <f t="shared" si="2"/>
        <v>47</v>
      </c>
      <c r="B64" s="129">
        <f t="shared" si="7"/>
        <v>73513000</v>
      </c>
      <c r="C64" s="129">
        <f>HLOOKUP(A64,Depreciation!$B$2:$AX$6,5)</f>
        <v>0</v>
      </c>
      <c r="D64" s="113">
        <f t="shared" si="3"/>
        <v>73513000</v>
      </c>
      <c r="E64" s="113">
        <f t="shared" ca="1" si="9"/>
        <v>0</v>
      </c>
      <c r="F64" s="113">
        <f t="shared" ca="1" si="4"/>
        <v>-9.3132257461547852E-10</v>
      </c>
      <c r="G64" s="114">
        <f t="shared" ca="1" si="8"/>
        <v>-9.3132257461547852E-10</v>
      </c>
      <c r="H64" s="115">
        <f t="shared" ca="1" si="1"/>
        <v>-1.0181121169653249E-10</v>
      </c>
      <c r="I64" s="116">
        <f t="shared" ca="1" si="6"/>
        <v>-1.0181121169653249E-10</v>
      </c>
      <c r="K64" s="122"/>
      <c r="L64" s="127"/>
      <c r="M64" s="4"/>
      <c r="S64" s="23"/>
      <c r="T64" s="23"/>
      <c r="U64" s="23"/>
      <c r="V64" s="23"/>
      <c r="W64" s="23"/>
      <c r="X64" s="23"/>
      <c r="Y64" s="23"/>
    </row>
    <row r="65" spans="1:27">
      <c r="A65" s="121">
        <f t="shared" si="2"/>
        <v>48</v>
      </c>
      <c r="B65" s="129">
        <f t="shared" si="7"/>
        <v>73513000</v>
      </c>
      <c r="C65" s="129">
        <f>HLOOKUP(A65,Depreciation!$B$2:$AX$6,5)</f>
        <v>0</v>
      </c>
      <c r="D65" s="113">
        <f t="shared" si="3"/>
        <v>73513000</v>
      </c>
      <c r="E65" s="113">
        <f t="shared" ca="1" si="9"/>
        <v>0</v>
      </c>
      <c r="F65" s="113">
        <f t="shared" ca="1" si="4"/>
        <v>-9.3132257461547852E-10</v>
      </c>
      <c r="G65" s="114">
        <f t="shared" ca="1" si="8"/>
        <v>-9.3132257461547852E-10</v>
      </c>
      <c r="H65" s="115">
        <f t="shared" ca="1" si="1"/>
        <v>-1.0181121169653249E-10</v>
      </c>
      <c r="I65" s="116">
        <f t="shared" ca="1" si="6"/>
        <v>-1.0181121169653249E-10</v>
      </c>
      <c r="K65" s="122"/>
      <c r="L65" s="131"/>
      <c r="M65" s="4"/>
      <c r="S65" s="23"/>
      <c r="T65" s="23"/>
      <c r="U65" s="23"/>
      <c r="V65" s="23"/>
      <c r="W65" s="23"/>
      <c r="X65" s="23"/>
      <c r="Y65" s="23"/>
    </row>
    <row r="66" spans="1:27" ht="13" thickBot="1">
      <c r="A66" s="132">
        <f t="shared" si="2"/>
        <v>49</v>
      </c>
      <c r="B66" s="133">
        <f t="shared" si="7"/>
        <v>73513000</v>
      </c>
      <c r="C66" s="133">
        <f>HLOOKUP(A66,Depreciation!$B$2:$AX$6,5)</f>
        <v>0</v>
      </c>
      <c r="D66" s="134">
        <f t="shared" si="3"/>
        <v>73513000</v>
      </c>
      <c r="E66" s="134">
        <f t="shared" ca="1" si="9"/>
        <v>0</v>
      </c>
      <c r="F66" s="134">
        <f t="shared" ca="1" si="4"/>
        <v>-9.3132257461547852E-10</v>
      </c>
      <c r="G66" s="135">
        <f t="shared" ca="1" si="8"/>
        <v>-9.3132257461547852E-10</v>
      </c>
      <c r="H66" s="136">
        <f t="shared" ca="1" si="1"/>
        <v>-1.0181121169653249E-10</v>
      </c>
      <c r="I66" s="137">
        <f t="shared" ca="1" si="6"/>
        <v>-1.0181121169653249E-10</v>
      </c>
      <c r="K66" s="122"/>
      <c r="L66" s="127"/>
      <c r="M66" s="4"/>
      <c r="S66" s="23"/>
      <c r="T66" s="23"/>
      <c r="U66" s="23"/>
      <c r="V66" s="23"/>
      <c r="W66" s="23"/>
      <c r="X66" s="23"/>
      <c r="Y66" s="23"/>
    </row>
    <row r="67" spans="1:27">
      <c r="D67" s="138"/>
      <c r="G67" s="139"/>
      <c r="K67" s="140"/>
      <c r="U67" s="23"/>
      <c r="V67" s="23"/>
      <c r="W67" s="23"/>
      <c r="X67" s="23"/>
      <c r="Y67" s="23"/>
      <c r="Z67" s="23"/>
      <c r="AA67" s="23"/>
    </row>
    <row r="68" spans="1:27">
      <c r="B68" s="23"/>
      <c r="I68" s="128"/>
      <c r="K68" s="140"/>
      <c r="U68" s="23"/>
      <c r="V68" s="23"/>
      <c r="W68" s="23"/>
      <c r="X68" s="23"/>
      <c r="Y68" s="23"/>
      <c r="Z68" s="23"/>
      <c r="AA68" s="23"/>
    </row>
    <row r="69" spans="1:27" ht="13">
      <c r="B69" s="23"/>
      <c r="C69" s="24"/>
      <c r="I69" s="128"/>
      <c r="J69" s="128"/>
      <c r="K69" s="4"/>
      <c r="L69" s="196" t="s">
        <v>36</v>
      </c>
      <c r="M69" s="196"/>
      <c r="N69" s="196"/>
      <c r="O69" s="196"/>
      <c r="P69" s="196"/>
      <c r="Q69" s="196"/>
      <c r="U69" s="23"/>
      <c r="V69" s="23"/>
      <c r="W69" s="23"/>
      <c r="X69" s="23"/>
      <c r="Y69" s="23"/>
      <c r="Z69" s="23"/>
      <c r="AA69" s="23"/>
    </row>
    <row r="70" spans="1:27">
      <c r="B70" s="141"/>
      <c r="I70" s="128"/>
      <c r="K70" s="4"/>
      <c r="L70" s="196" t="s">
        <v>37</v>
      </c>
      <c r="M70" s="196"/>
      <c r="N70" s="196"/>
      <c r="O70" s="196"/>
      <c r="P70" s="196"/>
      <c r="Q70" s="196"/>
      <c r="U70" s="23"/>
      <c r="V70" s="23"/>
      <c r="W70" s="23"/>
      <c r="X70" s="23"/>
      <c r="Y70" s="23"/>
      <c r="Z70" s="23"/>
      <c r="AA70" s="23"/>
    </row>
    <row r="71" spans="1:27">
      <c r="B71" s="141"/>
      <c r="I71" s="128"/>
      <c r="K71" s="4"/>
      <c r="L71" s="142">
        <v>20</v>
      </c>
      <c r="M71" s="142">
        <v>15</v>
      </c>
      <c r="N71" s="142">
        <v>10</v>
      </c>
      <c r="O71" s="142">
        <v>7</v>
      </c>
      <c r="P71" s="142" t="s">
        <v>38</v>
      </c>
      <c r="Q71" s="142">
        <v>3</v>
      </c>
      <c r="U71" s="23"/>
      <c r="V71" s="23"/>
      <c r="W71" s="23"/>
      <c r="X71" s="23"/>
      <c r="Y71" s="23"/>
      <c r="Z71" s="23"/>
      <c r="AA71" s="23"/>
    </row>
    <row r="72" spans="1:27">
      <c r="B72" s="143"/>
      <c r="I72" s="128"/>
      <c r="J72" s="128"/>
      <c r="K72" s="142" t="s">
        <v>39</v>
      </c>
      <c r="L72" s="144">
        <v>3.7499999999999999E-2</v>
      </c>
      <c r="M72" s="143">
        <v>0.05</v>
      </c>
      <c r="N72" s="143">
        <v>0.1</v>
      </c>
      <c r="O72" s="143">
        <v>0.1429</v>
      </c>
      <c r="P72" s="143">
        <v>0.2</v>
      </c>
      <c r="Q72" s="143">
        <v>0.33329999999999999</v>
      </c>
    </row>
    <row r="73" spans="1:27">
      <c r="B73" s="143"/>
      <c r="K73" s="142" t="s">
        <v>40</v>
      </c>
      <c r="L73" s="144">
        <v>7.2190000000000004E-2</v>
      </c>
      <c r="M73" s="143">
        <v>9.5000000000000001E-2</v>
      </c>
      <c r="N73" s="143">
        <v>0.18</v>
      </c>
      <c r="O73" s="143">
        <v>0.24490000000000001</v>
      </c>
      <c r="P73" s="143">
        <v>0.32</v>
      </c>
      <c r="Q73" s="143">
        <v>0.44450000000000001</v>
      </c>
    </row>
    <row r="74" spans="1:27">
      <c r="B74" s="143"/>
      <c r="I74" s="128"/>
      <c r="K74" s="142" t="s">
        <v>41</v>
      </c>
      <c r="L74" s="144">
        <v>6.6769999999999996E-2</v>
      </c>
      <c r="M74" s="143">
        <v>8.5500000000000007E-2</v>
      </c>
      <c r="N74" s="143">
        <v>0.14399999999999999</v>
      </c>
      <c r="O74" s="143">
        <v>0.1749</v>
      </c>
      <c r="P74" s="143">
        <v>0.192</v>
      </c>
      <c r="Q74" s="143">
        <v>0.14810000000000001</v>
      </c>
    </row>
    <row r="75" spans="1:27">
      <c r="B75" s="143"/>
      <c r="I75" s="128"/>
      <c r="K75" s="142" t="s">
        <v>42</v>
      </c>
      <c r="L75" s="144">
        <v>6.1769999999999999E-2</v>
      </c>
      <c r="M75" s="143">
        <v>7.6999999999999999E-2</v>
      </c>
      <c r="N75" s="143">
        <v>0.1152</v>
      </c>
      <c r="O75" s="143">
        <v>0.1249</v>
      </c>
      <c r="P75" s="143">
        <v>0.1152</v>
      </c>
      <c r="Q75" s="143">
        <v>7.4099999999999999E-2</v>
      </c>
    </row>
    <row r="76" spans="1:27">
      <c r="B76" s="143"/>
      <c r="K76" s="142" t="s">
        <v>43</v>
      </c>
      <c r="L76" s="144">
        <v>5.713E-2</v>
      </c>
      <c r="M76" s="143">
        <v>6.93E-2</v>
      </c>
      <c r="N76" s="143">
        <v>9.2200000000000004E-2</v>
      </c>
      <c r="O76" s="143">
        <v>8.9300000000000004E-2</v>
      </c>
      <c r="P76" s="143">
        <v>0.1152</v>
      </c>
    </row>
    <row r="77" spans="1:27">
      <c r="B77" s="143"/>
      <c r="K77" s="142" t="s">
        <v>44</v>
      </c>
      <c r="L77" s="144">
        <v>5.2850000000000001E-2</v>
      </c>
      <c r="M77" s="143">
        <v>6.2300000000000001E-2</v>
      </c>
      <c r="N77" s="143">
        <v>7.3700000000000002E-2</v>
      </c>
      <c r="O77" s="143">
        <v>8.9200000000000002E-2</v>
      </c>
      <c r="P77" s="143">
        <v>5.7599999999999998E-2</v>
      </c>
    </row>
    <row r="78" spans="1:27">
      <c r="B78" s="143"/>
      <c r="K78" s="142" t="s">
        <v>45</v>
      </c>
      <c r="L78" s="144">
        <v>4.888E-2</v>
      </c>
      <c r="M78" s="143">
        <v>5.8999999999999997E-2</v>
      </c>
      <c r="N78" s="143">
        <v>6.5500000000000003E-2</v>
      </c>
      <c r="O78" s="143">
        <v>8.9300000000000004E-2</v>
      </c>
      <c r="P78" s="143"/>
    </row>
    <row r="79" spans="1:27">
      <c r="B79" s="143"/>
      <c r="K79" s="142" t="s">
        <v>46</v>
      </c>
      <c r="L79" s="144">
        <v>4.5220000000000003E-2</v>
      </c>
      <c r="M79" s="143">
        <v>5.8999999999999997E-2</v>
      </c>
      <c r="N79" s="143">
        <v>6.5500000000000003E-2</v>
      </c>
      <c r="O79" s="143">
        <v>4.4600000000000001E-2</v>
      </c>
      <c r="P79" s="143"/>
    </row>
    <row r="80" spans="1:27">
      <c r="B80" s="143"/>
      <c r="K80" s="142" t="s">
        <v>47</v>
      </c>
      <c r="L80" s="144">
        <v>4.462E-2</v>
      </c>
      <c r="M80" s="143">
        <v>5.91E-2</v>
      </c>
      <c r="N80" s="143">
        <v>6.5600000000000006E-2</v>
      </c>
      <c r="O80" s="143"/>
      <c r="P80" s="143"/>
    </row>
    <row r="81" spans="1:16">
      <c r="B81" s="143"/>
      <c r="K81" s="142" t="s">
        <v>48</v>
      </c>
      <c r="L81" s="144">
        <v>4.4609999999999997E-2</v>
      </c>
      <c r="M81" s="143">
        <v>5.8999999999999997E-2</v>
      </c>
      <c r="N81" s="143">
        <v>6.5500000000000003E-2</v>
      </c>
      <c r="O81" s="143"/>
      <c r="P81" s="143"/>
    </row>
    <row r="82" spans="1:16">
      <c r="B82" s="143"/>
      <c r="K82" s="142" t="s">
        <v>49</v>
      </c>
      <c r="L82" s="144">
        <v>4.462E-2</v>
      </c>
      <c r="M82" s="143">
        <v>5.91E-2</v>
      </c>
      <c r="N82" s="143">
        <v>3.2800000000000003E-2</v>
      </c>
      <c r="O82" s="143"/>
      <c r="P82" s="143"/>
    </row>
    <row r="83" spans="1:16">
      <c r="B83" s="143"/>
      <c r="K83" s="142" t="s">
        <v>50</v>
      </c>
      <c r="L83" s="144">
        <v>4.4609999999999997E-2</v>
      </c>
      <c r="M83" s="143">
        <v>5.8999999999999997E-2</v>
      </c>
      <c r="N83" s="143"/>
      <c r="O83" s="143"/>
      <c r="P83" s="143"/>
    </row>
    <row r="84" spans="1:16">
      <c r="B84" s="143"/>
      <c r="K84" s="142" t="s">
        <v>51</v>
      </c>
      <c r="L84" s="144">
        <v>4.462E-2</v>
      </c>
      <c r="M84" s="143">
        <v>5.91E-2</v>
      </c>
      <c r="N84" s="143"/>
      <c r="O84" s="143"/>
      <c r="P84" s="143"/>
    </row>
    <row r="85" spans="1:16">
      <c r="B85" s="143"/>
      <c r="K85" s="142" t="s">
        <v>52</v>
      </c>
      <c r="L85" s="144">
        <v>4.4609999999999997E-2</v>
      </c>
      <c r="M85" s="143">
        <v>5.8999999999999997E-2</v>
      </c>
      <c r="N85" s="143"/>
      <c r="O85" s="143"/>
      <c r="P85" s="143"/>
    </row>
    <row r="86" spans="1:16">
      <c r="A86" s="143"/>
      <c r="B86" s="143"/>
      <c r="K86" s="142" t="s">
        <v>53</v>
      </c>
      <c r="L86" s="144">
        <v>4.462E-2</v>
      </c>
      <c r="M86" s="143">
        <v>5.91E-2</v>
      </c>
      <c r="N86" s="143"/>
      <c r="O86" s="143"/>
      <c r="P86" s="143"/>
    </row>
    <row r="87" spans="1:16">
      <c r="B87" s="143"/>
      <c r="K87" s="142" t="s">
        <v>54</v>
      </c>
      <c r="L87" s="144">
        <v>4.4609999999999997E-2</v>
      </c>
      <c r="M87" s="143">
        <v>2.9499999999999998E-2</v>
      </c>
      <c r="N87" s="143"/>
      <c r="O87" s="143"/>
      <c r="P87" s="143"/>
    </row>
    <row r="88" spans="1:16">
      <c r="B88" s="143"/>
      <c r="K88" s="142" t="s">
        <v>55</v>
      </c>
      <c r="L88" s="144">
        <v>4.462E-2</v>
      </c>
      <c r="M88" s="143"/>
      <c r="N88" s="143"/>
      <c r="O88" s="143"/>
      <c r="P88" s="143"/>
    </row>
    <row r="89" spans="1:16">
      <c r="B89" s="143"/>
      <c r="K89" s="142" t="s">
        <v>56</v>
      </c>
      <c r="L89" s="144">
        <v>4.4609999999999997E-2</v>
      </c>
      <c r="M89" s="143"/>
      <c r="N89" s="143"/>
      <c r="O89" s="143"/>
      <c r="P89" s="143"/>
    </row>
    <row r="90" spans="1:16">
      <c r="B90" s="143"/>
      <c r="K90" s="142" t="s">
        <v>57</v>
      </c>
      <c r="L90" s="144">
        <v>4.462E-2</v>
      </c>
      <c r="M90" s="143"/>
      <c r="N90" s="143"/>
      <c r="O90" s="143"/>
      <c r="P90" s="143"/>
    </row>
    <row r="91" spans="1:16">
      <c r="B91" s="143"/>
      <c r="K91" s="142" t="s">
        <v>58</v>
      </c>
      <c r="L91" s="144">
        <v>4.4609999999999997E-2</v>
      </c>
      <c r="M91" s="143"/>
      <c r="N91" s="143"/>
      <c r="O91" s="143"/>
      <c r="P91" s="143"/>
    </row>
    <row r="92" spans="1:16">
      <c r="B92" s="143"/>
      <c r="K92" s="142" t="s">
        <v>59</v>
      </c>
      <c r="L92" s="144">
        <v>2.231E-2</v>
      </c>
      <c r="M92" s="143"/>
      <c r="N92" s="143"/>
      <c r="O92" s="143"/>
      <c r="P92" s="143"/>
    </row>
  </sheetData>
  <mergeCells count="3">
    <mergeCell ref="K16:M16"/>
    <mergeCell ref="L69:Q69"/>
    <mergeCell ref="L70:Q70"/>
  </mergeCells>
  <pageMargins left="0.25" right="0.25" top="0.75" bottom="0.75" header="0.3" footer="0.3"/>
  <pageSetup scale="70" orientation="portrait" r:id="rId1"/>
  <headerFooter alignWithMargins="0"/>
  <colBreaks count="1" manualBreakCount="1">
    <brk id="1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X53"/>
  <sheetViews>
    <sheetView workbookViewId="0">
      <selection activeCell="G13" sqref="G13"/>
    </sheetView>
  </sheetViews>
  <sheetFormatPr defaultRowHeight="12.5"/>
  <cols>
    <col min="1" max="2" width="11.26953125" bestFit="1" customWidth="1"/>
    <col min="3" max="3" width="10.54296875" customWidth="1"/>
    <col min="4" max="27" width="10.26953125" bestFit="1" customWidth="1"/>
    <col min="28" max="30" width="9.26953125" bestFit="1" customWidth="1"/>
    <col min="31" max="32" width="10.26953125" bestFit="1" customWidth="1"/>
    <col min="33" max="36" width="9.26953125" bestFit="1" customWidth="1"/>
    <col min="37" max="38" width="10.26953125" bestFit="1" customWidth="1"/>
    <col min="39" max="42" width="9.26953125" bestFit="1" customWidth="1"/>
    <col min="43" max="44" width="10.26953125" bestFit="1" customWidth="1"/>
    <col min="45" max="48" width="9.26953125" bestFit="1" customWidth="1"/>
    <col min="49" max="50" width="10.26953125" bestFit="1" customWidth="1"/>
    <col min="257" max="257" width="11.26953125" bestFit="1" customWidth="1"/>
    <col min="258" max="258" width="10.26953125" bestFit="1" customWidth="1"/>
    <col min="259" max="262" width="9.26953125" bestFit="1" customWidth="1"/>
    <col min="263" max="264" width="10.26953125" bestFit="1" customWidth="1"/>
    <col min="265" max="265" width="9.26953125" bestFit="1" customWidth="1"/>
    <col min="266" max="266" width="11.7265625" customWidth="1"/>
    <col min="267" max="268" width="9.26953125" bestFit="1" customWidth="1"/>
    <col min="269" max="270" width="10.26953125" bestFit="1" customWidth="1"/>
    <col min="271" max="274" width="9.26953125" bestFit="1" customWidth="1"/>
    <col min="275" max="276" width="10.26953125" bestFit="1" customWidth="1"/>
    <col min="277" max="280" width="9.26953125" bestFit="1" customWidth="1"/>
    <col min="281" max="282" width="10.26953125" bestFit="1" customWidth="1"/>
    <col min="283" max="286" width="9.26953125" bestFit="1" customWidth="1"/>
    <col min="287" max="288" width="10.26953125" bestFit="1" customWidth="1"/>
    <col min="289" max="292" width="9.26953125" bestFit="1" customWidth="1"/>
    <col min="293" max="294" width="10.26953125" bestFit="1" customWidth="1"/>
    <col min="295" max="298" width="9.26953125" bestFit="1" customWidth="1"/>
    <col min="299" max="300" width="10.26953125" bestFit="1" customWidth="1"/>
    <col min="301" max="304" width="9.26953125" bestFit="1" customWidth="1"/>
    <col min="305" max="306" width="10.26953125" bestFit="1" customWidth="1"/>
    <col min="513" max="513" width="11.26953125" bestFit="1" customWidth="1"/>
    <col min="514" max="514" width="10.26953125" bestFit="1" customWidth="1"/>
    <col min="515" max="518" width="9.26953125" bestFit="1" customWidth="1"/>
    <col min="519" max="520" width="10.26953125" bestFit="1" customWidth="1"/>
    <col min="521" max="521" width="9.26953125" bestFit="1" customWidth="1"/>
    <col min="522" max="522" width="11.7265625" customWidth="1"/>
    <col min="523" max="524" width="9.26953125" bestFit="1" customWidth="1"/>
    <col min="525" max="526" width="10.26953125" bestFit="1" customWidth="1"/>
    <col min="527" max="530" width="9.26953125" bestFit="1" customWidth="1"/>
    <col min="531" max="532" width="10.26953125" bestFit="1" customWidth="1"/>
    <col min="533" max="536" width="9.26953125" bestFit="1" customWidth="1"/>
    <col min="537" max="538" width="10.26953125" bestFit="1" customWidth="1"/>
    <col min="539" max="542" width="9.26953125" bestFit="1" customWidth="1"/>
    <col min="543" max="544" width="10.26953125" bestFit="1" customWidth="1"/>
    <col min="545" max="548" width="9.26953125" bestFit="1" customWidth="1"/>
    <col min="549" max="550" width="10.26953125" bestFit="1" customWidth="1"/>
    <col min="551" max="554" width="9.26953125" bestFit="1" customWidth="1"/>
    <col min="555" max="556" width="10.26953125" bestFit="1" customWidth="1"/>
    <col min="557" max="560" width="9.26953125" bestFit="1" customWidth="1"/>
    <col min="561" max="562" width="10.26953125" bestFit="1" customWidth="1"/>
    <col min="769" max="769" width="11.26953125" bestFit="1" customWidth="1"/>
    <col min="770" max="770" width="10.26953125" bestFit="1" customWidth="1"/>
    <col min="771" max="774" width="9.26953125" bestFit="1" customWidth="1"/>
    <col min="775" max="776" width="10.26953125" bestFit="1" customWidth="1"/>
    <col min="777" max="777" width="9.26953125" bestFit="1" customWidth="1"/>
    <col min="778" max="778" width="11.7265625" customWidth="1"/>
    <col min="779" max="780" width="9.26953125" bestFit="1" customWidth="1"/>
    <col min="781" max="782" width="10.26953125" bestFit="1" customWidth="1"/>
    <col min="783" max="786" width="9.26953125" bestFit="1" customWidth="1"/>
    <col min="787" max="788" width="10.26953125" bestFit="1" customWidth="1"/>
    <col min="789" max="792" width="9.26953125" bestFit="1" customWidth="1"/>
    <col min="793" max="794" width="10.26953125" bestFit="1" customWidth="1"/>
    <col min="795" max="798" width="9.26953125" bestFit="1" customWidth="1"/>
    <col min="799" max="800" width="10.26953125" bestFit="1" customWidth="1"/>
    <col min="801" max="804" width="9.26953125" bestFit="1" customWidth="1"/>
    <col min="805" max="806" width="10.26953125" bestFit="1" customWidth="1"/>
    <col min="807" max="810" width="9.26953125" bestFit="1" customWidth="1"/>
    <col min="811" max="812" width="10.26953125" bestFit="1" customWidth="1"/>
    <col min="813" max="816" width="9.26953125" bestFit="1" customWidth="1"/>
    <col min="817" max="818" width="10.26953125" bestFit="1" customWidth="1"/>
    <col min="1025" max="1025" width="11.26953125" bestFit="1" customWidth="1"/>
    <col min="1026" max="1026" width="10.26953125" bestFit="1" customWidth="1"/>
    <col min="1027" max="1030" width="9.26953125" bestFit="1" customWidth="1"/>
    <col min="1031" max="1032" width="10.26953125" bestFit="1" customWidth="1"/>
    <col min="1033" max="1033" width="9.26953125" bestFit="1" customWidth="1"/>
    <col min="1034" max="1034" width="11.7265625" customWidth="1"/>
    <col min="1035" max="1036" width="9.26953125" bestFit="1" customWidth="1"/>
    <col min="1037" max="1038" width="10.26953125" bestFit="1" customWidth="1"/>
    <col min="1039" max="1042" width="9.26953125" bestFit="1" customWidth="1"/>
    <col min="1043" max="1044" width="10.26953125" bestFit="1" customWidth="1"/>
    <col min="1045" max="1048" width="9.26953125" bestFit="1" customWidth="1"/>
    <col min="1049" max="1050" width="10.26953125" bestFit="1" customWidth="1"/>
    <col min="1051" max="1054" width="9.26953125" bestFit="1" customWidth="1"/>
    <col min="1055" max="1056" width="10.26953125" bestFit="1" customWidth="1"/>
    <col min="1057" max="1060" width="9.26953125" bestFit="1" customWidth="1"/>
    <col min="1061" max="1062" width="10.26953125" bestFit="1" customWidth="1"/>
    <col min="1063" max="1066" width="9.26953125" bestFit="1" customWidth="1"/>
    <col min="1067" max="1068" width="10.26953125" bestFit="1" customWidth="1"/>
    <col min="1069" max="1072" width="9.26953125" bestFit="1" customWidth="1"/>
    <col min="1073" max="1074" width="10.26953125" bestFit="1" customWidth="1"/>
    <col min="1281" max="1281" width="11.26953125" bestFit="1" customWidth="1"/>
    <col min="1282" max="1282" width="10.26953125" bestFit="1" customWidth="1"/>
    <col min="1283" max="1286" width="9.26953125" bestFit="1" customWidth="1"/>
    <col min="1287" max="1288" width="10.26953125" bestFit="1" customWidth="1"/>
    <col min="1289" max="1289" width="9.26953125" bestFit="1" customWidth="1"/>
    <col min="1290" max="1290" width="11.7265625" customWidth="1"/>
    <col min="1291" max="1292" width="9.26953125" bestFit="1" customWidth="1"/>
    <col min="1293" max="1294" width="10.26953125" bestFit="1" customWidth="1"/>
    <col min="1295" max="1298" width="9.26953125" bestFit="1" customWidth="1"/>
    <col min="1299" max="1300" width="10.26953125" bestFit="1" customWidth="1"/>
    <col min="1301" max="1304" width="9.26953125" bestFit="1" customWidth="1"/>
    <col min="1305" max="1306" width="10.26953125" bestFit="1" customWidth="1"/>
    <col min="1307" max="1310" width="9.26953125" bestFit="1" customWidth="1"/>
    <col min="1311" max="1312" width="10.26953125" bestFit="1" customWidth="1"/>
    <col min="1313" max="1316" width="9.26953125" bestFit="1" customWidth="1"/>
    <col min="1317" max="1318" width="10.26953125" bestFit="1" customWidth="1"/>
    <col min="1319" max="1322" width="9.26953125" bestFit="1" customWidth="1"/>
    <col min="1323" max="1324" width="10.26953125" bestFit="1" customWidth="1"/>
    <col min="1325" max="1328" width="9.26953125" bestFit="1" customWidth="1"/>
    <col min="1329" max="1330" width="10.26953125" bestFit="1" customWidth="1"/>
    <col min="1537" max="1537" width="11.26953125" bestFit="1" customWidth="1"/>
    <col min="1538" max="1538" width="10.26953125" bestFit="1" customWidth="1"/>
    <col min="1539" max="1542" width="9.26953125" bestFit="1" customWidth="1"/>
    <col min="1543" max="1544" width="10.26953125" bestFit="1" customWidth="1"/>
    <col min="1545" max="1545" width="9.26953125" bestFit="1" customWidth="1"/>
    <col min="1546" max="1546" width="11.7265625" customWidth="1"/>
    <col min="1547" max="1548" width="9.26953125" bestFit="1" customWidth="1"/>
    <col min="1549" max="1550" width="10.26953125" bestFit="1" customWidth="1"/>
    <col min="1551" max="1554" width="9.26953125" bestFit="1" customWidth="1"/>
    <col min="1555" max="1556" width="10.26953125" bestFit="1" customWidth="1"/>
    <col min="1557" max="1560" width="9.26953125" bestFit="1" customWidth="1"/>
    <col min="1561" max="1562" width="10.26953125" bestFit="1" customWidth="1"/>
    <col min="1563" max="1566" width="9.26953125" bestFit="1" customWidth="1"/>
    <col min="1567" max="1568" width="10.26953125" bestFit="1" customWidth="1"/>
    <col min="1569" max="1572" width="9.26953125" bestFit="1" customWidth="1"/>
    <col min="1573" max="1574" width="10.26953125" bestFit="1" customWidth="1"/>
    <col min="1575" max="1578" width="9.26953125" bestFit="1" customWidth="1"/>
    <col min="1579" max="1580" width="10.26953125" bestFit="1" customWidth="1"/>
    <col min="1581" max="1584" width="9.26953125" bestFit="1" customWidth="1"/>
    <col min="1585" max="1586" width="10.26953125" bestFit="1" customWidth="1"/>
    <col min="1793" max="1793" width="11.26953125" bestFit="1" customWidth="1"/>
    <col min="1794" max="1794" width="10.26953125" bestFit="1" customWidth="1"/>
    <col min="1795" max="1798" width="9.26953125" bestFit="1" customWidth="1"/>
    <col min="1799" max="1800" width="10.26953125" bestFit="1" customWidth="1"/>
    <col min="1801" max="1801" width="9.26953125" bestFit="1" customWidth="1"/>
    <col min="1802" max="1802" width="11.7265625" customWidth="1"/>
    <col min="1803" max="1804" width="9.26953125" bestFit="1" customWidth="1"/>
    <col min="1805" max="1806" width="10.26953125" bestFit="1" customWidth="1"/>
    <col min="1807" max="1810" width="9.26953125" bestFit="1" customWidth="1"/>
    <col min="1811" max="1812" width="10.26953125" bestFit="1" customWidth="1"/>
    <col min="1813" max="1816" width="9.26953125" bestFit="1" customWidth="1"/>
    <col min="1817" max="1818" width="10.26953125" bestFit="1" customWidth="1"/>
    <col min="1819" max="1822" width="9.26953125" bestFit="1" customWidth="1"/>
    <col min="1823" max="1824" width="10.26953125" bestFit="1" customWidth="1"/>
    <col min="1825" max="1828" width="9.26953125" bestFit="1" customWidth="1"/>
    <col min="1829" max="1830" width="10.26953125" bestFit="1" customWidth="1"/>
    <col min="1831" max="1834" width="9.26953125" bestFit="1" customWidth="1"/>
    <col min="1835" max="1836" width="10.26953125" bestFit="1" customWidth="1"/>
    <col min="1837" max="1840" width="9.26953125" bestFit="1" customWidth="1"/>
    <col min="1841" max="1842" width="10.26953125" bestFit="1" customWidth="1"/>
    <col min="2049" max="2049" width="11.26953125" bestFit="1" customWidth="1"/>
    <col min="2050" max="2050" width="10.26953125" bestFit="1" customWidth="1"/>
    <col min="2051" max="2054" width="9.26953125" bestFit="1" customWidth="1"/>
    <col min="2055" max="2056" width="10.26953125" bestFit="1" customWidth="1"/>
    <col min="2057" max="2057" width="9.26953125" bestFit="1" customWidth="1"/>
    <col min="2058" max="2058" width="11.7265625" customWidth="1"/>
    <col min="2059" max="2060" width="9.26953125" bestFit="1" customWidth="1"/>
    <col min="2061" max="2062" width="10.26953125" bestFit="1" customWidth="1"/>
    <col min="2063" max="2066" width="9.26953125" bestFit="1" customWidth="1"/>
    <col min="2067" max="2068" width="10.26953125" bestFit="1" customWidth="1"/>
    <col min="2069" max="2072" width="9.26953125" bestFit="1" customWidth="1"/>
    <col min="2073" max="2074" width="10.26953125" bestFit="1" customWidth="1"/>
    <col min="2075" max="2078" width="9.26953125" bestFit="1" customWidth="1"/>
    <col min="2079" max="2080" width="10.26953125" bestFit="1" customWidth="1"/>
    <col min="2081" max="2084" width="9.26953125" bestFit="1" customWidth="1"/>
    <col min="2085" max="2086" width="10.26953125" bestFit="1" customWidth="1"/>
    <col min="2087" max="2090" width="9.26953125" bestFit="1" customWidth="1"/>
    <col min="2091" max="2092" width="10.26953125" bestFit="1" customWidth="1"/>
    <col min="2093" max="2096" width="9.26953125" bestFit="1" customWidth="1"/>
    <col min="2097" max="2098" width="10.26953125" bestFit="1" customWidth="1"/>
    <col min="2305" max="2305" width="11.26953125" bestFit="1" customWidth="1"/>
    <col min="2306" max="2306" width="10.26953125" bestFit="1" customWidth="1"/>
    <col min="2307" max="2310" width="9.26953125" bestFit="1" customWidth="1"/>
    <col min="2311" max="2312" width="10.26953125" bestFit="1" customWidth="1"/>
    <col min="2313" max="2313" width="9.26953125" bestFit="1" customWidth="1"/>
    <col min="2314" max="2314" width="11.7265625" customWidth="1"/>
    <col min="2315" max="2316" width="9.26953125" bestFit="1" customWidth="1"/>
    <col min="2317" max="2318" width="10.26953125" bestFit="1" customWidth="1"/>
    <col min="2319" max="2322" width="9.26953125" bestFit="1" customWidth="1"/>
    <col min="2323" max="2324" width="10.26953125" bestFit="1" customWidth="1"/>
    <col min="2325" max="2328" width="9.26953125" bestFit="1" customWidth="1"/>
    <col min="2329" max="2330" width="10.26953125" bestFit="1" customWidth="1"/>
    <col min="2331" max="2334" width="9.26953125" bestFit="1" customWidth="1"/>
    <col min="2335" max="2336" width="10.26953125" bestFit="1" customWidth="1"/>
    <col min="2337" max="2340" width="9.26953125" bestFit="1" customWidth="1"/>
    <col min="2341" max="2342" width="10.26953125" bestFit="1" customWidth="1"/>
    <col min="2343" max="2346" width="9.26953125" bestFit="1" customWidth="1"/>
    <col min="2347" max="2348" width="10.26953125" bestFit="1" customWidth="1"/>
    <col min="2349" max="2352" width="9.26953125" bestFit="1" customWidth="1"/>
    <col min="2353" max="2354" width="10.26953125" bestFit="1" customWidth="1"/>
    <col min="2561" max="2561" width="11.26953125" bestFit="1" customWidth="1"/>
    <col min="2562" max="2562" width="10.26953125" bestFit="1" customWidth="1"/>
    <col min="2563" max="2566" width="9.26953125" bestFit="1" customWidth="1"/>
    <col min="2567" max="2568" width="10.26953125" bestFit="1" customWidth="1"/>
    <col min="2569" max="2569" width="9.26953125" bestFit="1" customWidth="1"/>
    <col min="2570" max="2570" width="11.7265625" customWidth="1"/>
    <col min="2571" max="2572" width="9.26953125" bestFit="1" customWidth="1"/>
    <col min="2573" max="2574" width="10.26953125" bestFit="1" customWidth="1"/>
    <col min="2575" max="2578" width="9.26953125" bestFit="1" customWidth="1"/>
    <col min="2579" max="2580" width="10.26953125" bestFit="1" customWidth="1"/>
    <col min="2581" max="2584" width="9.26953125" bestFit="1" customWidth="1"/>
    <col min="2585" max="2586" width="10.26953125" bestFit="1" customWidth="1"/>
    <col min="2587" max="2590" width="9.26953125" bestFit="1" customWidth="1"/>
    <col min="2591" max="2592" width="10.26953125" bestFit="1" customWidth="1"/>
    <col min="2593" max="2596" width="9.26953125" bestFit="1" customWidth="1"/>
    <col min="2597" max="2598" width="10.26953125" bestFit="1" customWidth="1"/>
    <col min="2599" max="2602" width="9.26953125" bestFit="1" customWidth="1"/>
    <col min="2603" max="2604" width="10.26953125" bestFit="1" customWidth="1"/>
    <col min="2605" max="2608" width="9.26953125" bestFit="1" customWidth="1"/>
    <col min="2609" max="2610" width="10.26953125" bestFit="1" customWidth="1"/>
    <col min="2817" max="2817" width="11.26953125" bestFit="1" customWidth="1"/>
    <col min="2818" max="2818" width="10.26953125" bestFit="1" customWidth="1"/>
    <col min="2819" max="2822" width="9.26953125" bestFit="1" customWidth="1"/>
    <col min="2823" max="2824" width="10.26953125" bestFit="1" customWidth="1"/>
    <col min="2825" max="2825" width="9.26953125" bestFit="1" customWidth="1"/>
    <col min="2826" max="2826" width="11.7265625" customWidth="1"/>
    <col min="2827" max="2828" width="9.26953125" bestFit="1" customWidth="1"/>
    <col min="2829" max="2830" width="10.26953125" bestFit="1" customWidth="1"/>
    <col min="2831" max="2834" width="9.26953125" bestFit="1" customWidth="1"/>
    <col min="2835" max="2836" width="10.26953125" bestFit="1" customWidth="1"/>
    <col min="2837" max="2840" width="9.26953125" bestFit="1" customWidth="1"/>
    <col min="2841" max="2842" width="10.26953125" bestFit="1" customWidth="1"/>
    <col min="2843" max="2846" width="9.26953125" bestFit="1" customWidth="1"/>
    <col min="2847" max="2848" width="10.26953125" bestFit="1" customWidth="1"/>
    <col min="2849" max="2852" width="9.26953125" bestFit="1" customWidth="1"/>
    <col min="2853" max="2854" width="10.26953125" bestFit="1" customWidth="1"/>
    <col min="2855" max="2858" width="9.26953125" bestFit="1" customWidth="1"/>
    <col min="2859" max="2860" width="10.26953125" bestFit="1" customWidth="1"/>
    <col min="2861" max="2864" width="9.26953125" bestFit="1" customWidth="1"/>
    <col min="2865" max="2866" width="10.26953125" bestFit="1" customWidth="1"/>
    <col min="3073" max="3073" width="11.26953125" bestFit="1" customWidth="1"/>
    <col min="3074" max="3074" width="10.26953125" bestFit="1" customWidth="1"/>
    <col min="3075" max="3078" width="9.26953125" bestFit="1" customWidth="1"/>
    <col min="3079" max="3080" width="10.26953125" bestFit="1" customWidth="1"/>
    <col min="3081" max="3081" width="9.26953125" bestFit="1" customWidth="1"/>
    <col min="3082" max="3082" width="11.7265625" customWidth="1"/>
    <col min="3083" max="3084" width="9.26953125" bestFit="1" customWidth="1"/>
    <col min="3085" max="3086" width="10.26953125" bestFit="1" customWidth="1"/>
    <col min="3087" max="3090" width="9.26953125" bestFit="1" customWidth="1"/>
    <col min="3091" max="3092" width="10.26953125" bestFit="1" customWidth="1"/>
    <col min="3093" max="3096" width="9.26953125" bestFit="1" customWidth="1"/>
    <col min="3097" max="3098" width="10.26953125" bestFit="1" customWidth="1"/>
    <col min="3099" max="3102" width="9.26953125" bestFit="1" customWidth="1"/>
    <col min="3103" max="3104" width="10.26953125" bestFit="1" customWidth="1"/>
    <col min="3105" max="3108" width="9.26953125" bestFit="1" customWidth="1"/>
    <col min="3109" max="3110" width="10.26953125" bestFit="1" customWidth="1"/>
    <col min="3111" max="3114" width="9.26953125" bestFit="1" customWidth="1"/>
    <col min="3115" max="3116" width="10.26953125" bestFit="1" customWidth="1"/>
    <col min="3117" max="3120" width="9.26953125" bestFit="1" customWidth="1"/>
    <col min="3121" max="3122" width="10.26953125" bestFit="1" customWidth="1"/>
    <col min="3329" max="3329" width="11.26953125" bestFit="1" customWidth="1"/>
    <col min="3330" max="3330" width="10.26953125" bestFit="1" customWidth="1"/>
    <col min="3331" max="3334" width="9.26953125" bestFit="1" customWidth="1"/>
    <col min="3335" max="3336" width="10.26953125" bestFit="1" customWidth="1"/>
    <col min="3337" max="3337" width="9.26953125" bestFit="1" customWidth="1"/>
    <col min="3338" max="3338" width="11.7265625" customWidth="1"/>
    <col min="3339" max="3340" width="9.26953125" bestFit="1" customWidth="1"/>
    <col min="3341" max="3342" width="10.26953125" bestFit="1" customWidth="1"/>
    <col min="3343" max="3346" width="9.26953125" bestFit="1" customWidth="1"/>
    <col min="3347" max="3348" width="10.26953125" bestFit="1" customWidth="1"/>
    <col min="3349" max="3352" width="9.26953125" bestFit="1" customWidth="1"/>
    <col min="3353" max="3354" width="10.26953125" bestFit="1" customWidth="1"/>
    <col min="3355" max="3358" width="9.26953125" bestFit="1" customWidth="1"/>
    <col min="3359" max="3360" width="10.26953125" bestFit="1" customWidth="1"/>
    <col min="3361" max="3364" width="9.26953125" bestFit="1" customWidth="1"/>
    <col min="3365" max="3366" width="10.26953125" bestFit="1" customWidth="1"/>
    <col min="3367" max="3370" width="9.26953125" bestFit="1" customWidth="1"/>
    <col min="3371" max="3372" width="10.26953125" bestFit="1" customWidth="1"/>
    <col min="3373" max="3376" width="9.26953125" bestFit="1" customWidth="1"/>
    <col min="3377" max="3378" width="10.26953125" bestFit="1" customWidth="1"/>
    <col min="3585" max="3585" width="11.26953125" bestFit="1" customWidth="1"/>
    <col min="3586" max="3586" width="10.26953125" bestFit="1" customWidth="1"/>
    <col min="3587" max="3590" width="9.26953125" bestFit="1" customWidth="1"/>
    <col min="3591" max="3592" width="10.26953125" bestFit="1" customWidth="1"/>
    <col min="3593" max="3593" width="9.26953125" bestFit="1" customWidth="1"/>
    <col min="3594" max="3594" width="11.7265625" customWidth="1"/>
    <col min="3595" max="3596" width="9.26953125" bestFit="1" customWidth="1"/>
    <col min="3597" max="3598" width="10.26953125" bestFit="1" customWidth="1"/>
    <col min="3599" max="3602" width="9.26953125" bestFit="1" customWidth="1"/>
    <col min="3603" max="3604" width="10.26953125" bestFit="1" customWidth="1"/>
    <col min="3605" max="3608" width="9.26953125" bestFit="1" customWidth="1"/>
    <col min="3609" max="3610" width="10.26953125" bestFit="1" customWidth="1"/>
    <col min="3611" max="3614" width="9.26953125" bestFit="1" customWidth="1"/>
    <col min="3615" max="3616" width="10.26953125" bestFit="1" customWidth="1"/>
    <col min="3617" max="3620" width="9.26953125" bestFit="1" customWidth="1"/>
    <col min="3621" max="3622" width="10.26953125" bestFit="1" customWidth="1"/>
    <col min="3623" max="3626" width="9.26953125" bestFit="1" customWidth="1"/>
    <col min="3627" max="3628" width="10.26953125" bestFit="1" customWidth="1"/>
    <col min="3629" max="3632" width="9.26953125" bestFit="1" customWidth="1"/>
    <col min="3633" max="3634" width="10.26953125" bestFit="1" customWidth="1"/>
    <col min="3841" max="3841" width="11.26953125" bestFit="1" customWidth="1"/>
    <col min="3842" max="3842" width="10.26953125" bestFit="1" customWidth="1"/>
    <col min="3843" max="3846" width="9.26953125" bestFit="1" customWidth="1"/>
    <col min="3847" max="3848" width="10.26953125" bestFit="1" customWidth="1"/>
    <col min="3849" max="3849" width="9.26953125" bestFit="1" customWidth="1"/>
    <col min="3850" max="3850" width="11.7265625" customWidth="1"/>
    <col min="3851" max="3852" width="9.26953125" bestFit="1" customWidth="1"/>
    <col min="3853" max="3854" width="10.26953125" bestFit="1" customWidth="1"/>
    <col min="3855" max="3858" width="9.26953125" bestFit="1" customWidth="1"/>
    <col min="3859" max="3860" width="10.26953125" bestFit="1" customWidth="1"/>
    <col min="3861" max="3864" width="9.26953125" bestFit="1" customWidth="1"/>
    <col min="3865" max="3866" width="10.26953125" bestFit="1" customWidth="1"/>
    <col min="3867" max="3870" width="9.26953125" bestFit="1" customWidth="1"/>
    <col min="3871" max="3872" width="10.26953125" bestFit="1" customWidth="1"/>
    <col min="3873" max="3876" width="9.26953125" bestFit="1" customWidth="1"/>
    <col min="3877" max="3878" width="10.26953125" bestFit="1" customWidth="1"/>
    <col min="3879" max="3882" width="9.26953125" bestFit="1" customWidth="1"/>
    <col min="3883" max="3884" width="10.26953125" bestFit="1" customWidth="1"/>
    <col min="3885" max="3888" width="9.26953125" bestFit="1" customWidth="1"/>
    <col min="3889" max="3890" width="10.26953125" bestFit="1" customWidth="1"/>
    <col min="4097" max="4097" width="11.26953125" bestFit="1" customWidth="1"/>
    <col min="4098" max="4098" width="10.26953125" bestFit="1" customWidth="1"/>
    <col min="4099" max="4102" width="9.26953125" bestFit="1" customWidth="1"/>
    <col min="4103" max="4104" width="10.26953125" bestFit="1" customWidth="1"/>
    <col min="4105" max="4105" width="9.26953125" bestFit="1" customWidth="1"/>
    <col min="4106" max="4106" width="11.7265625" customWidth="1"/>
    <col min="4107" max="4108" width="9.26953125" bestFit="1" customWidth="1"/>
    <col min="4109" max="4110" width="10.26953125" bestFit="1" customWidth="1"/>
    <col min="4111" max="4114" width="9.26953125" bestFit="1" customWidth="1"/>
    <col min="4115" max="4116" width="10.26953125" bestFit="1" customWidth="1"/>
    <col min="4117" max="4120" width="9.26953125" bestFit="1" customWidth="1"/>
    <col min="4121" max="4122" width="10.26953125" bestFit="1" customWidth="1"/>
    <col min="4123" max="4126" width="9.26953125" bestFit="1" customWidth="1"/>
    <col min="4127" max="4128" width="10.26953125" bestFit="1" customWidth="1"/>
    <col min="4129" max="4132" width="9.26953125" bestFit="1" customWidth="1"/>
    <col min="4133" max="4134" width="10.26953125" bestFit="1" customWidth="1"/>
    <col min="4135" max="4138" width="9.26953125" bestFit="1" customWidth="1"/>
    <col min="4139" max="4140" width="10.26953125" bestFit="1" customWidth="1"/>
    <col min="4141" max="4144" width="9.26953125" bestFit="1" customWidth="1"/>
    <col min="4145" max="4146" width="10.26953125" bestFit="1" customWidth="1"/>
    <col min="4353" max="4353" width="11.26953125" bestFit="1" customWidth="1"/>
    <col min="4354" max="4354" width="10.26953125" bestFit="1" customWidth="1"/>
    <col min="4355" max="4358" width="9.26953125" bestFit="1" customWidth="1"/>
    <col min="4359" max="4360" width="10.26953125" bestFit="1" customWidth="1"/>
    <col min="4361" max="4361" width="9.26953125" bestFit="1" customWidth="1"/>
    <col min="4362" max="4362" width="11.7265625" customWidth="1"/>
    <col min="4363" max="4364" width="9.26953125" bestFit="1" customWidth="1"/>
    <col min="4365" max="4366" width="10.26953125" bestFit="1" customWidth="1"/>
    <col min="4367" max="4370" width="9.26953125" bestFit="1" customWidth="1"/>
    <col min="4371" max="4372" width="10.26953125" bestFit="1" customWidth="1"/>
    <col min="4373" max="4376" width="9.26953125" bestFit="1" customWidth="1"/>
    <col min="4377" max="4378" width="10.26953125" bestFit="1" customWidth="1"/>
    <col min="4379" max="4382" width="9.26953125" bestFit="1" customWidth="1"/>
    <col min="4383" max="4384" width="10.26953125" bestFit="1" customWidth="1"/>
    <col min="4385" max="4388" width="9.26953125" bestFit="1" customWidth="1"/>
    <col min="4389" max="4390" width="10.26953125" bestFit="1" customWidth="1"/>
    <col min="4391" max="4394" width="9.26953125" bestFit="1" customWidth="1"/>
    <col min="4395" max="4396" width="10.26953125" bestFit="1" customWidth="1"/>
    <col min="4397" max="4400" width="9.26953125" bestFit="1" customWidth="1"/>
    <col min="4401" max="4402" width="10.26953125" bestFit="1" customWidth="1"/>
    <col min="4609" max="4609" width="11.26953125" bestFit="1" customWidth="1"/>
    <col min="4610" max="4610" width="10.26953125" bestFit="1" customWidth="1"/>
    <col min="4611" max="4614" width="9.26953125" bestFit="1" customWidth="1"/>
    <col min="4615" max="4616" width="10.26953125" bestFit="1" customWidth="1"/>
    <col min="4617" max="4617" width="9.26953125" bestFit="1" customWidth="1"/>
    <col min="4618" max="4618" width="11.7265625" customWidth="1"/>
    <col min="4619" max="4620" width="9.26953125" bestFit="1" customWidth="1"/>
    <col min="4621" max="4622" width="10.26953125" bestFit="1" customWidth="1"/>
    <col min="4623" max="4626" width="9.26953125" bestFit="1" customWidth="1"/>
    <col min="4627" max="4628" width="10.26953125" bestFit="1" customWidth="1"/>
    <col min="4629" max="4632" width="9.26953125" bestFit="1" customWidth="1"/>
    <col min="4633" max="4634" width="10.26953125" bestFit="1" customWidth="1"/>
    <col min="4635" max="4638" width="9.26953125" bestFit="1" customWidth="1"/>
    <col min="4639" max="4640" width="10.26953125" bestFit="1" customWidth="1"/>
    <col min="4641" max="4644" width="9.26953125" bestFit="1" customWidth="1"/>
    <col min="4645" max="4646" width="10.26953125" bestFit="1" customWidth="1"/>
    <col min="4647" max="4650" width="9.26953125" bestFit="1" customWidth="1"/>
    <col min="4651" max="4652" width="10.26953125" bestFit="1" customWidth="1"/>
    <col min="4653" max="4656" width="9.26953125" bestFit="1" customWidth="1"/>
    <col min="4657" max="4658" width="10.26953125" bestFit="1" customWidth="1"/>
    <col min="4865" max="4865" width="11.26953125" bestFit="1" customWidth="1"/>
    <col min="4866" max="4866" width="10.26953125" bestFit="1" customWidth="1"/>
    <col min="4867" max="4870" width="9.26953125" bestFit="1" customWidth="1"/>
    <col min="4871" max="4872" width="10.26953125" bestFit="1" customWidth="1"/>
    <col min="4873" max="4873" width="9.26953125" bestFit="1" customWidth="1"/>
    <col min="4874" max="4874" width="11.7265625" customWidth="1"/>
    <col min="4875" max="4876" width="9.26953125" bestFit="1" customWidth="1"/>
    <col min="4877" max="4878" width="10.26953125" bestFit="1" customWidth="1"/>
    <col min="4879" max="4882" width="9.26953125" bestFit="1" customWidth="1"/>
    <col min="4883" max="4884" width="10.26953125" bestFit="1" customWidth="1"/>
    <col min="4885" max="4888" width="9.26953125" bestFit="1" customWidth="1"/>
    <col min="4889" max="4890" width="10.26953125" bestFit="1" customWidth="1"/>
    <col min="4891" max="4894" width="9.26953125" bestFit="1" customWidth="1"/>
    <col min="4895" max="4896" width="10.26953125" bestFit="1" customWidth="1"/>
    <col min="4897" max="4900" width="9.26953125" bestFit="1" customWidth="1"/>
    <col min="4901" max="4902" width="10.26953125" bestFit="1" customWidth="1"/>
    <col min="4903" max="4906" width="9.26953125" bestFit="1" customWidth="1"/>
    <col min="4907" max="4908" width="10.26953125" bestFit="1" customWidth="1"/>
    <col min="4909" max="4912" width="9.26953125" bestFit="1" customWidth="1"/>
    <col min="4913" max="4914" width="10.26953125" bestFit="1" customWidth="1"/>
    <col min="5121" max="5121" width="11.26953125" bestFit="1" customWidth="1"/>
    <col min="5122" max="5122" width="10.26953125" bestFit="1" customWidth="1"/>
    <col min="5123" max="5126" width="9.26953125" bestFit="1" customWidth="1"/>
    <col min="5127" max="5128" width="10.26953125" bestFit="1" customWidth="1"/>
    <col min="5129" max="5129" width="9.26953125" bestFit="1" customWidth="1"/>
    <col min="5130" max="5130" width="11.7265625" customWidth="1"/>
    <col min="5131" max="5132" width="9.26953125" bestFit="1" customWidth="1"/>
    <col min="5133" max="5134" width="10.26953125" bestFit="1" customWidth="1"/>
    <col min="5135" max="5138" width="9.26953125" bestFit="1" customWidth="1"/>
    <col min="5139" max="5140" width="10.26953125" bestFit="1" customWidth="1"/>
    <col min="5141" max="5144" width="9.26953125" bestFit="1" customWidth="1"/>
    <col min="5145" max="5146" width="10.26953125" bestFit="1" customWidth="1"/>
    <col min="5147" max="5150" width="9.26953125" bestFit="1" customWidth="1"/>
    <col min="5151" max="5152" width="10.26953125" bestFit="1" customWidth="1"/>
    <col min="5153" max="5156" width="9.26953125" bestFit="1" customWidth="1"/>
    <col min="5157" max="5158" width="10.26953125" bestFit="1" customWidth="1"/>
    <col min="5159" max="5162" width="9.26953125" bestFit="1" customWidth="1"/>
    <col min="5163" max="5164" width="10.26953125" bestFit="1" customWidth="1"/>
    <col min="5165" max="5168" width="9.26953125" bestFit="1" customWidth="1"/>
    <col min="5169" max="5170" width="10.26953125" bestFit="1" customWidth="1"/>
    <col min="5377" max="5377" width="11.26953125" bestFit="1" customWidth="1"/>
    <col min="5378" max="5378" width="10.26953125" bestFit="1" customWidth="1"/>
    <col min="5379" max="5382" width="9.26953125" bestFit="1" customWidth="1"/>
    <col min="5383" max="5384" width="10.26953125" bestFit="1" customWidth="1"/>
    <col min="5385" max="5385" width="9.26953125" bestFit="1" customWidth="1"/>
    <col min="5386" max="5386" width="11.7265625" customWidth="1"/>
    <col min="5387" max="5388" width="9.26953125" bestFit="1" customWidth="1"/>
    <col min="5389" max="5390" width="10.26953125" bestFit="1" customWidth="1"/>
    <col min="5391" max="5394" width="9.26953125" bestFit="1" customWidth="1"/>
    <col min="5395" max="5396" width="10.26953125" bestFit="1" customWidth="1"/>
    <col min="5397" max="5400" width="9.26953125" bestFit="1" customWidth="1"/>
    <col min="5401" max="5402" width="10.26953125" bestFit="1" customWidth="1"/>
    <col min="5403" max="5406" width="9.26953125" bestFit="1" customWidth="1"/>
    <col min="5407" max="5408" width="10.26953125" bestFit="1" customWidth="1"/>
    <col min="5409" max="5412" width="9.26953125" bestFit="1" customWidth="1"/>
    <col min="5413" max="5414" width="10.26953125" bestFit="1" customWidth="1"/>
    <col min="5415" max="5418" width="9.26953125" bestFit="1" customWidth="1"/>
    <col min="5419" max="5420" width="10.26953125" bestFit="1" customWidth="1"/>
    <col min="5421" max="5424" width="9.26953125" bestFit="1" customWidth="1"/>
    <col min="5425" max="5426" width="10.26953125" bestFit="1" customWidth="1"/>
    <col min="5633" max="5633" width="11.26953125" bestFit="1" customWidth="1"/>
    <col min="5634" max="5634" width="10.26953125" bestFit="1" customWidth="1"/>
    <col min="5635" max="5638" width="9.26953125" bestFit="1" customWidth="1"/>
    <col min="5639" max="5640" width="10.26953125" bestFit="1" customWidth="1"/>
    <col min="5641" max="5641" width="9.26953125" bestFit="1" customWidth="1"/>
    <col min="5642" max="5642" width="11.7265625" customWidth="1"/>
    <col min="5643" max="5644" width="9.26953125" bestFit="1" customWidth="1"/>
    <col min="5645" max="5646" width="10.26953125" bestFit="1" customWidth="1"/>
    <col min="5647" max="5650" width="9.26953125" bestFit="1" customWidth="1"/>
    <col min="5651" max="5652" width="10.26953125" bestFit="1" customWidth="1"/>
    <col min="5653" max="5656" width="9.26953125" bestFit="1" customWidth="1"/>
    <col min="5657" max="5658" width="10.26953125" bestFit="1" customWidth="1"/>
    <col min="5659" max="5662" width="9.26953125" bestFit="1" customWidth="1"/>
    <col min="5663" max="5664" width="10.26953125" bestFit="1" customWidth="1"/>
    <col min="5665" max="5668" width="9.26953125" bestFit="1" customWidth="1"/>
    <col min="5669" max="5670" width="10.26953125" bestFit="1" customWidth="1"/>
    <col min="5671" max="5674" width="9.26953125" bestFit="1" customWidth="1"/>
    <col min="5675" max="5676" width="10.26953125" bestFit="1" customWidth="1"/>
    <col min="5677" max="5680" width="9.26953125" bestFit="1" customWidth="1"/>
    <col min="5681" max="5682" width="10.26953125" bestFit="1" customWidth="1"/>
    <col min="5889" max="5889" width="11.26953125" bestFit="1" customWidth="1"/>
    <col min="5890" max="5890" width="10.26953125" bestFit="1" customWidth="1"/>
    <col min="5891" max="5894" width="9.26953125" bestFit="1" customWidth="1"/>
    <col min="5895" max="5896" width="10.26953125" bestFit="1" customWidth="1"/>
    <col min="5897" max="5897" width="9.26953125" bestFit="1" customWidth="1"/>
    <col min="5898" max="5898" width="11.7265625" customWidth="1"/>
    <col min="5899" max="5900" width="9.26953125" bestFit="1" customWidth="1"/>
    <col min="5901" max="5902" width="10.26953125" bestFit="1" customWidth="1"/>
    <col min="5903" max="5906" width="9.26953125" bestFit="1" customWidth="1"/>
    <col min="5907" max="5908" width="10.26953125" bestFit="1" customWidth="1"/>
    <col min="5909" max="5912" width="9.26953125" bestFit="1" customWidth="1"/>
    <col min="5913" max="5914" width="10.26953125" bestFit="1" customWidth="1"/>
    <col min="5915" max="5918" width="9.26953125" bestFit="1" customWidth="1"/>
    <col min="5919" max="5920" width="10.26953125" bestFit="1" customWidth="1"/>
    <col min="5921" max="5924" width="9.26953125" bestFit="1" customWidth="1"/>
    <col min="5925" max="5926" width="10.26953125" bestFit="1" customWidth="1"/>
    <col min="5927" max="5930" width="9.26953125" bestFit="1" customWidth="1"/>
    <col min="5931" max="5932" width="10.26953125" bestFit="1" customWidth="1"/>
    <col min="5933" max="5936" width="9.26953125" bestFit="1" customWidth="1"/>
    <col min="5937" max="5938" width="10.26953125" bestFit="1" customWidth="1"/>
    <col min="6145" max="6145" width="11.26953125" bestFit="1" customWidth="1"/>
    <col min="6146" max="6146" width="10.26953125" bestFit="1" customWidth="1"/>
    <col min="6147" max="6150" width="9.26953125" bestFit="1" customWidth="1"/>
    <col min="6151" max="6152" width="10.26953125" bestFit="1" customWidth="1"/>
    <col min="6153" max="6153" width="9.26953125" bestFit="1" customWidth="1"/>
    <col min="6154" max="6154" width="11.7265625" customWidth="1"/>
    <col min="6155" max="6156" width="9.26953125" bestFit="1" customWidth="1"/>
    <col min="6157" max="6158" width="10.26953125" bestFit="1" customWidth="1"/>
    <col min="6159" max="6162" width="9.26953125" bestFit="1" customWidth="1"/>
    <col min="6163" max="6164" width="10.26953125" bestFit="1" customWidth="1"/>
    <col min="6165" max="6168" width="9.26953125" bestFit="1" customWidth="1"/>
    <col min="6169" max="6170" width="10.26953125" bestFit="1" customWidth="1"/>
    <col min="6171" max="6174" width="9.26953125" bestFit="1" customWidth="1"/>
    <col min="6175" max="6176" width="10.26953125" bestFit="1" customWidth="1"/>
    <col min="6177" max="6180" width="9.26953125" bestFit="1" customWidth="1"/>
    <col min="6181" max="6182" width="10.26953125" bestFit="1" customWidth="1"/>
    <col min="6183" max="6186" width="9.26953125" bestFit="1" customWidth="1"/>
    <col min="6187" max="6188" width="10.26953125" bestFit="1" customWidth="1"/>
    <col min="6189" max="6192" width="9.26953125" bestFit="1" customWidth="1"/>
    <col min="6193" max="6194" width="10.26953125" bestFit="1" customWidth="1"/>
    <col min="6401" max="6401" width="11.26953125" bestFit="1" customWidth="1"/>
    <col min="6402" max="6402" width="10.26953125" bestFit="1" customWidth="1"/>
    <col min="6403" max="6406" width="9.26953125" bestFit="1" customWidth="1"/>
    <col min="6407" max="6408" width="10.26953125" bestFit="1" customWidth="1"/>
    <col min="6409" max="6409" width="9.26953125" bestFit="1" customWidth="1"/>
    <col min="6410" max="6410" width="11.7265625" customWidth="1"/>
    <col min="6411" max="6412" width="9.26953125" bestFit="1" customWidth="1"/>
    <col min="6413" max="6414" width="10.26953125" bestFit="1" customWidth="1"/>
    <col min="6415" max="6418" width="9.26953125" bestFit="1" customWidth="1"/>
    <col min="6419" max="6420" width="10.26953125" bestFit="1" customWidth="1"/>
    <col min="6421" max="6424" width="9.26953125" bestFit="1" customWidth="1"/>
    <col min="6425" max="6426" width="10.26953125" bestFit="1" customWidth="1"/>
    <col min="6427" max="6430" width="9.26953125" bestFit="1" customWidth="1"/>
    <col min="6431" max="6432" width="10.26953125" bestFit="1" customWidth="1"/>
    <col min="6433" max="6436" width="9.26953125" bestFit="1" customWidth="1"/>
    <col min="6437" max="6438" width="10.26953125" bestFit="1" customWidth="1"/>
    <col min="6439" max="6442" width="9.26953125" bestFit="1" customWidth="1"/>
    <col min="6443" max="6444" width="10.26953125" bestFit="1" customWidth="1"/>
    <col min="6445" max="6448" width="9.26953125" bestFit="1" customWidth="1"/>
    <col min="6449" max="6450" width="10.26953125" bestFit="1" customWidth="1"/>
    <col min="6657" max="6657" width="11.26953125" bestFit="1" customWidth="1"/>
    <col min="6658" max="6658" width="10.26953125" bestFit="1" customWidth="1"/>
    <col min="6659" max="6662" width="9.26953125" bestFit="1" customWidth="1"/>
    <col min="6663" max="6664" width="10.26953125" bestFit="1" customWidth="1"/>
    <col min="6665" max="6665" width="9.26953125" bestFit="1" customWidth="1"/>
    <col min="6666" max="6666" width="11.7265625" customWidth="1"/>
    <col min="6667" max="6668" width="9.26953125" bestFit="1" customWidth="1"/>
    <col min="6669" max="6670" width="10.26953125" bestFit="1" customWidth="1"/>
    <col min="6671" max="6674" width="9.26953125" bestFit="1" customWidth="1"/>
    <col min="6675" max="6676" width="10.26953125" bestFit="1" customWidth="1"/>
    <col min="6677" max="6680" width="9.26953125" bestFit="1" customWidth="1"/>
    <col min="6681" max="6682" width="10.26953125" bestFit="1" customWidth="1"/>
    <col min="6683" max="6686" width="9.26953125" bestFit="1" customWidth="1"/>
    <col min="6687" max="6688" width="10.26953125" bestFit="1" customWidth="1"/>
    <col min="6689" max="6692" width="9.26953125" bestFit="1" customWidth="1"/>
    <col min="6693" max="6694" width="10.26953125" bestFit="1" customWidth="1"/>
    <col min="6695" max="6698" width="9.26953125" bestFit="1" customWidth="1"/>
    <col min="6699" max="6700" width="10.26953125" bestFit="1" customWidth="1"/>
    <col min="6701" max="6704" width="9.26953125" bestFit="1" customWidth="1"/>
    <col min="6705" max="6706" width="10.26953125" bestFit="1" customWidth="1"/>
    <col min="6913" max="6913" width="11.26953125" bestFit="1" customWidth="1"/>
    <col min="6914" max="6914" width="10.26953125" bestFit="1" customWidth="1"/>
    <col min="6915" max="6918" width="9.26953125" bestFit="1" customWidth="1"/>
    <col min="6919" max="6920" width="10.26953125" bestFit="1" customWidth="1"/>
    <col min="6921" max="6921" width="9.26953125" bestFit="1" customWidth="1"/>
    <col min="6922" max="6922" width="11.7265625" customWidth="1"/>
    <col min="6923" max="6924" width="9.26953125" bestFit="1" customWidth="1"/>
    <col min="6925" max="6926" width="10.26953125" bestFit="1" customWidth="1"/>
    <col min="6927" max="6930" width="9.26953125" bestFit="1" customWidth="1"/>
    <col min="6931" max="6932" width="10.26953125" bestFit="1" customWidth="1"/>
    <col min="6933" max="6936" width="9.26953125" bestFit="1" customWidth="1"/>
    <col min="6937" max="6938" width="10.26953125" bestFit="1" customWidth="1"/>
    <col min="6939" max="6942" width="9.26953125" bestFit="1" customWidth="1"/>
    <col min="6943" max="6944" width="10.26953125" bestFit="1" customWidth="1"/>
    <col min="6945" max="6948" width="9.26953125" bestFit="1" customWidth="1"/>
    <col min="6949" max="6950" width="10.26953125" bestFit="1" customWidth="1"/>
    <col min="6951" max="6954" width="9.26953125" bestFit="1" customWidth="1"/>
    <col min="6955" max="6956" width="10.26953125" bestFit="1" customWidth="1"/>
    <col min="6957" max="6960" width="9.26953125" bestFit="1" customWidth="1"/>
    <col min="6961" max="6962" width="10.26953125" bestFit="1" customWidth="1"/>
    <col min="7169" max="7169" width="11.26953125" bestFit="1" customWidth="1"/>
    <col min="7170" max="7170" width="10.26953125" bestFit="1" customWidth="1"/>
    <col min="7171" max="7174" width="9.26953125" bestFit="1" customWidth="1"/>
    <col min="7175" max="7176" width="10.26953125" bestFit="1" customWidth="1"/>
    <col min="7177" max="7177" width="9.26953125" bestFit="1" customWidth="1"/>
    <col min="7178" max="7178" width="11.7265625" customWidth="1"/>
    <col min="7179" max="7180" width="9.26953125" bestFit="1" customWidth="1"/>
    <col min="7181" max="7182" width="10.26953125" bestFit="1" customWidth="1"/>
    <col min="7183" max="7186" width="9.26953125" bestFit="1" customWidth="1"/>
    <col min="7187" max="7188" width="10.26953125" bestFit="1" customWidth="1"/>
    <col min="7189" max="7192" width="9.26953125" bestFit="1" customWidth="1"/>
    <col min="7193" max="7194" width="10.26953125" bestFit="1" customWidth="1"/>
    <col min="7195" max="7198" width="9.26953125" bestFit="1" customWidth="1"/>
    <col min="7199" max="7200" width="10.26953125" bestFit="1" customWidth="1"/>
    <col min="7201" max="7204" width="9.26953125" bestFit="1" customWidth="1"/>
    <col min="7205" max="7206" width="10.26953125" bestFit="1" customWidth="1"/>
    <col min="7207" max="7210" width="9.26953125" bestFit="1" customWidth="1"/>
    <col min="7211" max="7212" width="10.26953125" bestFit="1" customWidth="1"/>
    <col min="7213" max="7216" width="9.26953125" bestFit="1" customWidth="1"/>
    <col min="7217" max="7218" width="10.26953125" bestFit="1" customWidth="1"/>
    <col min="7425" max="7425" width="11.26953125" bestFit="1" customWidth="1"/>
    <col min="7426" max="7426" width="10.26953125" bestFit="1" customWidth="1"/>
    <col min="7427" max="7430" width="9.26953125" bestFit="1" customWidth="1"/>
    <col min="7431" max="7432" width="10.26953125" bestFit="1" customWidth="1"/>
    <col min="7433" max="7433" width="9.26953125" bestFit="1" customWidth="1"/>
    <col min="7434" max="7434" width="11.7265625" customWidth="1"/>
    <col min="7435" max="7436" width="9.26953125" bestFit="1" customWidth="1"/>
    <col min="7437" max="7438" width="10.26953125" bestFit="1" customWidth="1"/>
    <col min="7439" max="7442" width="9.26953125" bestFit="1" customWidth="1"/>
    <col min="7443" max="7444" width="10.26953125" bestFit="1" customWidth="1"/>
    <col min="7445" max="7448" width="9.26953125" bestFit="1" customWidth="1"/>
    <col min="7449" max="7450" width="10.26953125" bestFit="1" customWidth="1"/>
    <col min="7451" max="7454" width="9.26953125" bestFit="1" customWidth="1"/>
    <col min="7455" max="7456" width="10.26953125" bestFit="1" customWidth="1"/>
    <col min="7457" max="7460" width="9.26953125" bestFit="1" customWidth="1"/>
    <col min="7461" max="7462" width="10.26953125" bestFit="1" customWidth="1"/>
    <col min="7463" max="7466" width="9.26953125" bestFit="1" customWidth="1"/>
    <col min="7467" max="7468" width="10.26953125" bestFit="1" customWidth="1"/>
    <col min="7469" max="7472" width="9.26953125" bestFit="1" customWidth="1"/>
    <col min="7473" max="7474" width="10.26953125" bestFit="1" customWidth="1"/>
    <col min="7681" max="7681" width="11.26953125" bestFit="1" customWidth="1"/>
    <col min="7682" max="7682" width="10.26953125" bestFit="1" customWidth="1"/>
    <col min="7683" max="7686" width="9.26953125" bestFit="1" customWidth="1"/>
    <col min="7687" max="7688" width="10.26953125" bestFit="1" customWidth="1"/>
    <col min="7689" max="7689" width="9.26953125" bestFit="1" customWidth="1"/>
    <col min="7690" max="7690" width="11.7265625" customWidth="1"/>
    <col min="7691" max="7692" width="9.26953125" bestFit="1" customWidth="1"/>
    <col min="7693" max="7694" width="10.26953125" bestFit="1" customWidth="1"/>
    <col min="7695" max="7698" width="9.26953125" bestFit="1" customWidth="1"/>
    <col min="7699" max="7700" width="10.26953125" bestFit="1" customWidth="1"/>
    <col min="7701" max="7704" width="9.26953125" bestFit="1" customWidth="1"/>
    <col min="7705" max="7706" width="10.26953125" bestFit="1" customWidth="1"/>
    <col min="7707" max="7710" width="9.26953125" bestFit="1" customWidth="1"/>
    <col min="7711" max="7712" width="10.26953125" bestFit="1" customWidth="1"/>
    <col min="7713" max="7716" width="9.26953125" bestFit="1" customWidth="1"/>
    <col min="7717" max="7718" width="10.26953125" bestFit="1" customWidth="1"/>
    <col min="7719" max="7722" width="9.26953125" bestFit="1" customWidth="1"/>
    <col min="7723" max="7724" width="10.26953125" bestFit="1" customWidth="1"/>
    <col min="7725" max="7728" width="9.26953125" bestFit="1" customWidth="1"/>
    <col min="7729" max="7730" width="10.26953125" bestFit="1" customWidth="1"/>
    <col min="7937" max="7937" width="11.26953125" bestFit="1" customWidth="1"/>
    <col min="7938" max="7938" width="10.26953125" bestFit="1" customWidth="1"/>
    <col min="7939" max="7942" width="9.26953125" bestFit="1" customWidth="1"/>
    <col min="7943" max="7944" width="10.26953125" bestFit="1" customWidth="1"/>
    <col min="7945" max="7945" width="9.26953125" bestFit="1" customWidth="1"/>
    <col min="7946" max="7946" width="11.7265625" customWidth="1"/>
    <col min="7947" max="7948" width="9.26953125" bestFit="1" customWidth="1"/>
    <col min="7949" max="7950" width="10.26953125" bestFit="1" customWidth="1"/>
    <col min="7951" max="7954" width="9.26953125" bestFit="1" customWidth="1"/>
    <col min="7955" max="7956" width="10.26953125" bestFit="1" customWidth="1"/>
    <col min="7957" max="7960" width="9.26953125" bestFit="1" customWidth="1"/>
    <col min="7961" max="7962" width="10.26953125" bestFit="1" customWidth="1"/>
    <col min="7963" max="7966" width="9.26953125" bestFit="1" customWidth="1"/>
    <col min="7967" max="7968" width="10.26953125" bestFit="1" customWidth="1"/>
    <col min="7969" max="7972" width="9.26953125" bestFit="1" customWidth="1"/>
    <col min="7973" max="7974" width="10.26953125" bestFit="1" customWidth="1"/>
    <col min="7975" max="7978" width="9.26953125" bestFit="1" customWidth="1"/>
    <col min="7979" max="7980" width="10.26953125" bestFit="1" customWidth="1"/>
    <col min="7981" max="7984" width="9.26953125" bestFit="1" customWidth="1"/>
    <col min="7985" max="7986" width="10.26953125" bestFit="1" customWidth="1"/>
    <col min="8193" max="8193" width="11.26953125" bestFit="1" customWidth="1"/>
    <col min="8194" max="8194" width="10.26953125" bestFit="1" customWidth="1"/>
    <col min="8195" max="8198" width="9.26953125" bestFit="1" customWidth="1"/>
    <col min="8199" max="8200" width="10.26953125" bestFit="1" customWidth="1"/>
    <col min="8201" max="8201" width="9.26953125" bestFit="1" customWidth="1"/>
    <col min="8202" max="8202" width="11.7265625" customWidth="1"/>
    <col min="8203" max="8204" width="9.26953125" bestFit="1" customWidth="1"/>
    <col min="8205" max="8206" width="10.26953125" bestFit="1" customWidth="1"/>
    <col min="8207" max="8210" width="9.26953125" bestFit="1" customWidth="1"/>
    <col min="8211" max="8212" width="10.26953125" bestFit="1" customWidth="1"/>
    <col min="8213" max="8216" width="9.26953125" bestFit="1" customWidth="1"/>
    <col min="8217" max="8218" width="10.26953125" bestFit="1" customWidth="1"/>
    <col min="8219" max="8222" width="9.26953125" bestFit="1" customWidth="1"/>
    <col min="8223" max="8224" width="10.26953125" bestFit="1" customWidth="1"/>
    <col min="8225" max="8228" width="9.26953125" bestFit="1" customWidth="1"/>
    <col min="8229" max="8230" width="10.26953125" bestFit="1" customWidth="1"/>
    <col min="8231" max="8234" width="9.26953125" bestFit="1" customWidth="1"/>
    <col min="8235" max="8236" width="10.26953125" bestFit="1" customWidth="1"/>
    <col min="8237" max="8240" width="9.26953125" bestFit="1" customWidth="1"/>
    <col min="8241" max="8242" width="10.26953125" bestFit="1" customWidth="1"/>
    <col min="8449" max="8449" width="11.26953125" bestFit="1" customWidth="1"/>
    <col min="8450" max="8450" width="10.26953125" bestFit="1" customWidth="1"/>
    <col min="8451" max="8454" width="9.26953125" bestFit="1" customWidth="1"/>
    <col min="8455" max="8456" width="10.26953125" bestFit="1" customWidth="1"/>
    <col min="8457" max="8457" width="9.26953125" bestFit="1" customWidth="1"/>
    <col min="8458" max="8458" width="11.7265625" customWidth="1"/>
    <col min="8459" max="8460" width="9.26953125" bestFit="1" customWidth="1"/>
    <col min="8461" max="8462" width="10.26953125" bestFit="1" customWidth="1"/>
    <col min="8463" max="8466" width="9.26953125" bestFit="1" customWidth="1"/>
    <col min="8467" max="8468" width="10.26953125" bestFit="1" customWidth="1"/>
    <col min="8469" max="8472" width="9.26953125" bestFit="1" customWidth="1"/>
    <col min="8473" max="8474" width="10.26953125" bestFit="1" customWidth="1"/>
    <col min="8475" max="8478" width="9.26953125" bestFit="1" customWidth="1"/>
    <col min="8479" max="8480" width="10.26953125" bestFit="1" customWidth="1"/>
    <col min="8481" max="8484" width="9.26953125" bestFit="1" customWidth="1"/>
    <col min="8485" max="8486" width="10.26953125" bestFit="1" customWidth="1"/>
    <col min="8487" max="8490" width="9.26953125" bestFit="1" customWidth="1"/>
    <col min="8491" max="8492" width="10.26953125" bestFit="1" customWidth="1"/>
    <col min="8493" max="8496" width="9.26953125" bestFit="1" customWidth="1"/>
    <col min="8497" max="8498" width="10.26953125" bestFit="1" customWidth="1"/>
    <col min="8705" max="8705" width="11.26953125" bestFit="1" customWidth="1"/>
    <col min="8706" max="8706" width="10.26953125" bestFit="1" customWidth="1"/>
    <col min="8707" max="8710" width="9.26953125" bestFit="1" customWidth="1"/>
    <col min="8711" max="8712" width="10.26953125" bestFit="1" customWidth="1"/>
    <col min="8713" max="8713" width="9.26953125" bestFit="1" customWidth="1"/>
    <col min="8714" max="8714" width="11.7265625" customWidth="1"/>
    <col min="8715" max="8716" width="9.26953125" bestFit="1" customWidth="1"/>
    <col min="8717" max="8718" width="10.26953125" bestFit="1" customWidth="1"/>
    <col min="8719" max="8722" width="9.26953125" bestFit="1" customWidth="1"/>
    <col min="8723" max="8724" width="10.26953125" bestFit="1" customWidth="1"/>
    <col min="8725" max="8728" width="9.26953125" bestFit="1" customWidth="1"/>
    <col min="8729" max="8730" width="10.26953125" bestFit="1" customWidth="1"/>
    <col min="8731" max="8734" width="9.26953125" bestFit="1" customWidth="1"/>
    <col min="8735" max="8736" width="10.26953125" bestFit="1" customWidth="1"/>
    <col min="8737" max="8740" width="9.26953125" bestFit="1" customWidth="1"/>
    <col min="8741" max="8742" width="10.26953125" bestFit="1" customWidth="1"/>
    <col min="8743" max="8746" width="9.26953125" bestFit="1" customWidth="1"/>
    <col min="8747" max="8748" width="10.26953125" bestFit="1" customWidth="1"/>
    <col min="8749" max="8752" width="9.26953125" bestFit="1" customWidth="1"/>
    <col min="8753" max="8754" width="10.26953125" bestFit="1" customWidth="1"/>
    <col min="8961" max="8961" width="11.26953125" bestFit="1" customWidth="1"/>
    <col min="8962" max="8962" width="10.26953125" bestFit="1" customWidth="1"/>
    <col min="8963" max="8966" width="9.26953125" bestFit="1" customWidth="1"/>
    <col min="8967" max="8968" width="10.26953125" bestFit="1" customWidth="1"/>
    <col min="8969" max="8969" width="9.26953125" bestFit="1" customWidth="1"/>
    <col min="8970" max="8970" width="11.7265625" customWidth="1"/>
    <col min="8971" max="8972" width="9.26953125" bestFit="1" customWidth="1"/>
    <col min="8973" max="8974" width="10.26953125" bestFit="1" customWidth="1"/>
    <col min="8975" max="8978" width="9.26953125" bestFit="1" customWidth="1"/>
    <col min="8979" max="8980" width="10.26953125" bestFit="1" customWidth="1"/>
    <col min="8981" max="8984" width="9.26953125" bestFit="1" customWidth="1"/>
    <col min="8985" max="8986" width="10.26953125" bestFit="1" customWidth="1"/>
    <col min="8987" max="8990" width="9.26953125" bestFit="1" customWidth="1"/>
    <col min="8991" max="8992" width="10.26953125" bestFit="1" customWidth="1"/>
    <col min="8993" max="8996" width="9.26953125" bestFit="1" customWidth="1"/>
    <col min="8997" max="8998" width="10.26953125" bestFit="1" customWidth="1"/>
    <col min="8999" max="9002" width="9.26953125" bestFit="1" customWidth="1"/>
    <col min="9003" max="9004" width="10.26953125" bestFit="1" customWidth="1"/>
    <col min="9005" max="9008" width="9.26953125" bestFit="1" customWidth="1"/>
    <col min="9009" max="9010" width="10.26953125" bestFit="1" customWidth="1"/>
    <col min="9217" max="9217" width="11.26953125" bestFit="1" customWidth="1"/>
    <col min="9218" max="9218" width="10.26953125" bestFit="1" customWidth="1"/>
    <col min="9219" max="9222" width="9.26953125" bestFit="1" customWidth="1"/>
    <col min="9223" max="9224" width="10.26953125" bestFit="1" customWidth="1"/>
    <col min="9225" max="9225" width="9.26953125" bestFit="1" customWidth="1"/>
    <col min="9226" max="9226" width="11.7265625" customWidth="1"/>
    <col min="9227" max="9228" width="9.26953125" bestFit="1" customWidth="1"/>
    <col min="9229" max="9230" width="10.26953125" bestFit="1" customWidth="1"/>
    <col min="9231" max="9234" width="9.26953125" bestFit="1" customWidth="1"/>
    <col min="9235" max="9236" width="10.26953125" bestFit="1" customWidth="1"/>
    <col min="9237" max="9240" width="9.26953125" bestFit="1" customWidth="1"/>
    <col min="9241" max="9242" width="10.26953125" bestFit="1" customWidth="1"/>
    <col min="9243" max="9246" width="9.26953125" bestFit="1" customWidth="1"/>
    <col min="9247" max="9248" width="10.26953125" bestFit="1" customWidth="1"/>
    <col min="9249" max="9252" width="9.26953125" bestFit="1" customWidth="1"/>
    <col min="9253" max="9254" width="10.26953125" bestFit="1" customWidth="1"/>
    <col min="9255" max="9258" width="9.26953125" bestFit="1" customWidth="1"/>
    <col min="9259" max="9260" width="10.26953125" bestFit="1" customWidth="1"/>
    <col min="9261" max="9264" width="9.26953125" bestFit="1" customWidth="1"/>
    <col min="9265" max="9266" width="10.26953125" bestFit="1" customWidth="1"/>
    <col min="9473" max="9473" width="11.26953125" bestFit="1" customWidth="1"/>
    <col min="9474" max="9474" width="10.26953125" bestFit="1" customWidth="1"/>
    <col min="9475" max="9478" width="9.26953125" bestFit="1" customWidth="1"/>
    <col min="9479" max="9480" width="10.26953125" bestFit="1" customWidth="1"/>
    <col min="9481" max="9481" width="9.26953125" bestFit="1" customWidth="1"/>
    <col min="9482" max="9482" width="11.7265625" customWidth="1"/>
    <col min="9483" max="9484" width="9.26953125" bestFit="1" customWidth="1"/>
    <col min="9485" max="9486" width="10.26953125" bestFit="1" customWidth="1"/>
    <col min="9487" max="9490" width="9.26953125" bestFit="1" customWidth="1"/>
    <col min="9491" max="9492" width="10.26953125" bestFit="1" customWidth="1"/>
    <col min="9493" max="9496" width="9.26953125" bestFit="1" customWidth="1"/>
    <col min="9497" max="9498" width="10.26953125" bestFit="1" customWidth="1"/>
    <col min="9499" max="9502" width="9.26953125" bestFit="1" customWidth="1"/>
    <col min="9503" max="9504" width="10.26953125" bestFit="1" customWidth="1"/>
    <col min="9505" max="9508" width="9.26953125" bestFit="1" customWidth="1"/>
    <col min="9509" max="9510" width="10.26953125" bestFit="1" customWidth="1"/>
    <col min="9511" max="9514" width="9.26953125" bestFit="1" customWidth="1"/>
    <col min="9515" max="9516" width="10.26953125" bestFit="1" customWidth="1"/>
    <col min="9517" max="9520" width="9.26953125" bestFit="1" customWidth="1"/>
    <col min="9521" max="9522" width="10.26953125" bestFit="1" customWidth="1"/>
    <col min="9729" max="9729" width="11.26953125" bestFit="1" customWidth="1"/>
    <col min="9730" max="9730" width="10.26953125" bestFit="1" customWidth="1"/>
    <col min="9731" max="9734" width="9.26953125" bestFit="1" customWidth="1"/>
    <col min="9735" max="9736" width="10.26953125" bestFit="1" customWidth="1"/>
    <col min="9737" max="9737" width="9.26953125" bestFit="1" customWidth="1"/>
    <col min="9738" max="9738" width="11.7265625" customWidth="1"/>
    <col min="9739" max="9740" width="9.26953125" bestFit="1" customWidth="1"/>
    <col min="9741" max="9742" width="10.26953125" bestFit="1" customWidth="1"/>
    <col min="9743" max="9746" width="9.26953125" bestFit="1" customWidth="1"/>
    <col min="9747" max="9748" width="10.26953125" bestFit="1" customWidth="1"/>
    <col min="9749" max="9752" width="9.26953125" bestFit="1" customWidth="1"/>
    <col min="9753" max="9754" width="10.26953125" bestFit="1" customWidth="1"/>
    <col min="9755" max="9758" width="9.26953125" bestFit="1" customWidth="1"/>
    <col min="9759" max="9760" width="10.26953125" bestFit="1" customWidth="1"/>
    <col min="9761" max="9764" width="9.26953125" bestFit="1" customWidth="1"/>
    <col min="9765" max="9766" width="10.26953125" bestFit="1" customWidth="1"/>
    <col min="9767" max="9770" width="9.26953125" bestFit="1" customWidth="1"/>
    <col min="9771" max="9772" width="10.26953125" bestFit="1" customWidth="1"/>
    <col min="9773" max="9776" width="9.26953125" bestFit="1" customWidth="1"/>
    <col min="9777" max="9778" width="10.26953125" bestFit="1" customWidth="1"/>
    <col min="9985" max="9985" width="11.26953125" bestFit="1" customWidth="1"/>
    <col min="9986" max="9986" width="10.26953125" bestFit="1" customWidth="1"/>
    <col min="9987" max="9990" width="9.26953125" bestFit="1" customWidth="1"/>
    <col min="9991" max="9992" width="10.26953125" bestFit="1" customWidth="1"/>
    <col min="9993" max="9993" width="9.26953125" bestFit="1" customWidth="1"/>
    <col min="9994" max="9994" width="11.7265625" customWidth="1"/>
    <col min="9995" max="9996" width="9.26953125" bestFit="1" customWidth="1"/>
    <col min="9997" max="9998" width="10.26953125" bestFit="1" customWidth="1"/>
    <col min="9999" max="10002" width="9.26953125" bestFit="1" customWidth="1"/>
    <col min="10003" max="10004" width="10.26953125" bestFit="1" customWidth="1"/>
    <col min="10005" max="10008" width="9.26953125" bestFit="1" customWidth="1"/>
    <col min="10009" max="10010" width="10.26953125" bestFit="1" customWidth="1"/>
    <col min="10011" max="10014" width="9.26953125" bestFit="1" customWidth="1"/>
    <col min="10015" max="10016" width="10.26953125" bestFit="1" customWidth="1"/>
    <col min="10017" max="10020" width="9.26953125" bestFit="1" customWidth="1"/>
    <col min="10021" max="10022" width="10.26953125" bestFit="1" customWidth="1"/>
    <col min="10023" max="10026" width="9.26953125" bestFit="1" customWidth="1"/>
    <col min="10027" max="10028" width="10.26953125" bestFit="1" customWidth="1"/>
    <col min="10029" max="10032" width="9.26953125" bestFit="1" customWidth="1"/>
    <col min="10033" max="10034" width="10.26953125" bestFit="1" customWidth="1"/>
    <col min="10241" max="10241" width="11.26953125" bestFit="1" customWidth="1"/>
    <col min="10242" max="10242" width="10.26953125" bestFit="1" customWidth="1"/>
    <col min="10243" max="10246" width="9.26953125" bestFit="1" customWidth="1"/>
    <col min="10247" max="10248" width="10.26953125" bestFit="1" customWidth="1"/>
    <col min="10249" max="10249" width="9.26953125" bestFit="1" customWidth="1"/>
    <col min="10250" max="10250" width="11.7265625" customWidth="1"/>
    <col min="10251" max="10252" width="9.26953125" bestFit="1" customWidth="1"/>
    <col min="10253" max="10254" width="10.26953125" bestFit="1" customWidth="1"/>
    <col min="10255" max="10258" width="9.26953125" bestFit="1" customWidth="1"/>
    <col min="10259" max="10260" width="10.26953125" bestFit="1" customWidth="1"/>
    <col min="10261" max="10264" width="9.26953125" bestFit="1" customWidth="1"/>
    <col min="10265" max="10266" width="10.26953125" bestFit="1" customWidth="1"/>
    <col min="10267" max="10270" width="9.26953125" bestFit="1" customWidth="1"/>
    <col min="10271" max="10272" width="10.26953125" bestFit="1" customWidth="1"/>
    <col min="10273" max="10276" width="9.26953125" bestFit="1" customWidth="1"/>
    <col min="10277" max="10278" width="10.26953125" bestFit="1" customWidth="1"/>
    <col min="10279" max="10282" width="9.26953125" bestFit="1" customWidth="1"/>
    <col min="10283" max="10284" width="10.26953125" bestFit="1" customWidth="1"/>
    <col min="10285" max="10288" width="9.26953125" bestFit="1" customWidth="1"/>
    <col min="10289" max="10290" width="10.26953125" bestFit="1" customWidth="1"/>
    <col min="10497" max="10497" width="11.26953125" bestFit="1" customWidth="1"/>
    <col min="10498" max="10498" width="10.26953125" bestFit="1" customWidth="1"/>
    <col min="10499" max="10502" width="9.26953125" bestFit="1" customWidth="1"/>
    <col min="10503" max="10504" width="10.26953125" bestFit="1" customWidth="1"/>
    <col min="10505" max="10505" width="9.26953125" bestFit="1" customWidth="1"/>
    <col min="10506" max="10506" width="11.7265625" customWidth="1"/>
    <col min="10507" max="10508" width="9.26953125" bestFit="1" customWidth="1"/>
    <col min="10509" max="10510" width="10.26953125" bestFit="1" customWidth="1"/>
    <col min="10511" max="10514" width="9.26953125" bestFit="1" customWidth="1"/>
    <col min="10515" max="10516" width="10.26953125" bestFit="1" customWidth="1"/>
    <col min="10517" max="10520" width="9.26953125" bestFit="1" customWidth="1"/>
    <col min="10521" max="10522" width="10.26953125" bestFit="1" customWidth="1"/>
    <col min="10523" max="10526" width="9.26953125" bestFit="1" customWidth="1"/>
    <col min="10527" max="10528" width="10.26953125" bestFit="1" customWidth="1"/>
    <col min="10529" max="10532" width="9.26953125" bestFit="1" customWidth="1"/>
    <col min="10533" max="10534" width="10.26953125" bestFit="1" customWidth="1"/>
    <col min="10535" max="10538" width="9.26953125" bestFit="1" customWidth="1"/>
    <col min="10539" max="10540" width="10.26953125" bestFit="1" customWidth="1"/>
    <col min="10541" max="10544" width="9.26953125" bestFit="1" customWidth="1"/>
    <col min="10545" max="10546" width="10.26953125" bestFit="1" customWidth="1"/>
    <col min="10753" max="10753" width="11.26953125" bestFit="1" customWidth="1"/>
    <col min="10754" max="10754" width="10.26953125" bestFit="1" customWidth="1"/>
    <col min="10755" max="10758" width="9.26953125" bestFit="1" customWidth="1"/>
    <col min="10759" max="10760" width="10.26953125" bestFit="1" customWidth="1"/>
    <col min="10761" max="10761" width="9.26953125" bestFit="1" customWidth="1"/>
    <col min="10762" max="10762" width="11.7265625" customWidth="1"/>
    <col min="10763" max="10764" width="9.26953125" bestFit="1" customWidth="1"/>
    <col min="10765" max="10766" width="10.26953125" bestFit="1" customWidth="1"/>
    <col min="10767" max="10770" width="9.26953125" bestFit="1" customWidth="1"/>
    <col min="10771" max="10772" width="10.26953125" bestFit="1" customWidth="1"/>
    <col min="10773" max="10776" width="9.26953125" bestFit="1" customWidth="1"/>
    <col min="10777" max="10778" width="10.26953125" bestFit="1" customWidth="1"/>
    <col min="10779" max="10782" width="9.26953125" bestFit="1" customWidth="1"/>
    <col min="10783" max="10784" width="10.26953125" bestFit="1" customWidth="1"/>
    <col min="10785" max="10788" width="9.26953125" bestFit="1" customWidth="1"/>
    <col min="10789" max="10790" width="10.26953125" bestFit="1" customWidth="1"/>
    <col min="10791" max="10794" width="9.26953125" bestFit="1" customWidth="1"/>
    <col min="10795" max="10796" width="10.26953125" bestFit="1" customWidth="1"/>
    <col min="10797" max="10800" width="9.26953125" bestFit="1" customWidth="1"/>
    <col min="10801" max="10802" width="10.26953125" bestFit="1" customWidth="1"/>
    <col min="11009" max="11009" width="11.26953125" bestFit="1" customWidth="1"/>
    <col min="11010" max="11010" width="10.26953125" bestFit="1" customWidth="1"/>
    <col min="11011" max="11014" width="9.26953125" bestFit="1" customWidth="1"/>
    <col min="11015" max="11016" width="10.26953125" bestFit="1" customWidth="1"/>
    <col min="11017" max="11017" width="9.26953125" bestFit="1" customWidth="1"/>
    <col min="11018" max="11018" width="11.7265625" customWidth="1"/>
    <col min="11019" max="11020" width="9.26953125" bestFit="1" customWidth="1"/>
    <col min="11021" max="11022" width="10.26953125" bestFit="1" customWidth="1"/>
    <col min="11023" max="11026" width="9.26953125" bestFit="1" customWidth="1"/>
    <col min="11027" max="11028" width="10.26953125" bestFit="1" customWidth="1"/>
    <col min="11029" max="11032" width="9.26953125" bestFit="1" customWidth="1"/>
    <col min="11033" max="11034" width="10.26953125" bestFit="1" customWidth="1"/>
    <col min="11035" max="11038" width="9.26953125" bestFit="1" customWidth="1"/>
    <col min="11039" max="11040" width="10.26953125" bestFit="1" customWidth="1"/>
    <col min="11041" max="11044" width="9.26953125" bestFit="1" customWidth="1"/>
    <col min="11045" max="11046" width="10.26953125" bestFit="1" customWidth="1"/>
    <col min="11047" max="11050" width="9.26953125" bestFit="1" customWidth="1"/>
    <col min="11051" max="11052" width="10.26953125" bestFit="1" customWidth="1"/>
    <col min="11053" max="11056" width="9.26953125" bestFit="1" customWidth="1"/>
    <col min="11057" max="11058" width="10.26953125" bestFit="1" customWidth="1"/>
    <col min="11265" max="11265" width="11.26953125" bestFit="1" customWidth="1"/>
    <col min="11266" max="11266" width="10.26953125" bestFit="1" customWidth="1"/>
    <col min="11267" max="11270" width="9.26953125" bestFit="1" customWidth="1"/>
    <col min="11271" max="11272" width="10.26953125" bestFit="1" customWidth="1"/>
    <col min="11273" max="11273" width="9.26953125" bestFit="1" customWidth="1"/>
    <col min="11274" max="11274" width="11.7265625" customWidth="1"/>
    <col min="11275" max="11276" width="9.26953125" bestFit="1" customWidth="1"/>
    <col min="11277" max="11278" width="10.26953125" bestFit="1" customWidth="1"/>
    <col min="11279" max="11282" width="9.26953125" bestFit="1" customWidth="1"/>
    <col min="11283" max="11284" width="10.26953125" bestFit="1" customWidth="1"/>
    <col min="11285" max="11288" width="9.26953125" bestFit="1" customWidth="1"/>
    <col min="11289" max="11290" width="10.26953125" bestFit="1" customWidth="1"/>
    <col min="11291" max="11294" width="9.26953125" bestFit="1" customWidth="1"/>
    <col min="11295" max="11296" width="10.26953125" bestFit="1" customWidth="1"/>
    <col min="11297" max="11300" width="9.26953125" bestFit="1" customWidth="1"/>
    <col min="11301" max="11302" width="10.26953125" bestFit="1" customWidth="1"/>
    <col min="11303" max="11306" width="9.26953125" bestFit="1" customWidth="1"/>
    <col min="11307" max="11308" width="10.26953125" bestFit="1" customWidth="1"/>
    <col min="11309" max="11312" width="9.26953125" bestFit="1" customWidth="1"/>
    <col min="11313" max="11314" width="10.26953125" bestFit="1" customWidth="1"/>
    <col min="11521" max="11521" width="11.26953125" bestFit="1" customWidth="1"/>
    <col min="11522" max="11522" width="10.26953125" bestFit="1" customWidth="1"/>
    <col min="11523" max="11526" width="9.26953125" bestFit="1" customWidth="1"/>
    <col min="11527" max="11528" width="10.26953125" bestFit="1" customWidth="1"/>
    <col min="11529" max="11529" width="9.26953125" bestFit="1" customWidth="1"/>
    <col min="11530" max="11530" width="11.7265625" customWidth="1"/>
    <col min="11531" max="11532" width="9.26953125" bestFit="1" customWidth="1"/>
    <col min="11533" max="11534" width="10.26953125" bestFit="1" customWidth="1"/>
    <col min="11535" max="11538" width="9.26953125" bestFit="1" customWidth="1"/>
    <col min="11539" max="11540" width="10.26953125" bestFit="1" customWidth="1"/>
    <col min="11541" max="11544" width="9.26953125" bestFit="1" customWidth="1"/>
    <col min="11545" max="11546" width="10.26953125" bestFit="1" customWidth="1"/>
    <col min="11547" max="11550" width="9.26953125" bestFit="1" customWidth="1"/>
    <col min="11551" max="11552" width="10.26953125" bestFit="1" customWidth="1"/>
    <col min="11553" max="11556" width="9.26953125" bestFit="1" customWidth="1"/>
    <col min="11557" max="11558" width="10.26953125" bestFit="1" customWidth="1"/>
    <col min="11559" max="11562" width="9.26953125" bestFit="1" customWidth="1"/>
    <col min="11563" max="11564" width="10.26953125" bestFit="1" customWidth="1"/>
    <col min="11565" max="11568" width="9.26953125" bestFit="1" customWidth="1"/>
    <col min="11569" max="11570" width="10.26953125" bestFit="1" customWidth="1"/>
    <col min="11777" max="11777" width="11.26953125" bestFit="1" customWidth="1"/>
    <col min="11778" max="11778" width="10.26953125" bestFit="1" customWidth="1"/>
    <col min="11779" max="11782" width="9.26953125" bestFit="1" customWidth="1"/>
    <col min="11783" max="11784" width="10.26953125" bestFit="1" customWidth="1"/>
    <col min="11785" max="11785" width="9.26953125" bestFit="1" customWidth="1"/>
    <col min="11786" max="11786" width="11.7265625" customWidth="1"/>
    <col min="11787" max="11788" width="9.26953125" bestFit="1" customWidth="1"/>
    <col min="11789" max="11790" width="10.26953125" bestFit="1" customWidth="1"/>
    <col min="11791" max="11794" width="9.26953125" bestFit="1" customWidth="1"/>
    <col min="11795" max="11796" width="10.26953125" bestFit="1" customWidth="1"/>
    <col min="11797" max="11800" width="9.26953125" bestFit="1" customWidth="1"/>
    <col min="11801" max="11802" width="10.26953125" bestFit="1" customWidth="1"/>
    <col min="11803" max="11806" width="9.26953125" bestFit="1" customWidth="1"/>
    <col min="11807" max="11808" width="10.26953125" bestFit="1" customWidth="1"/>
    <col min="11809" max="11812" width="9.26953125" bestFit="1" customWidth="1"/>
    <col min="11813" max="11814" width="10.26953125" bestFit="1" customWidth="1"/>
    <col min="11815" max="11818" width="9.26953125" bestFit="1" customWidth="1"/>
    <col min="11819" max="11820" width="10.26953125" bestFit="1" customWidth="1"/>
    <col min="11821" max="11824" width="9.26953125" bestFit="1" customWidth="1"/>
    <col min="11825" max="11826" width="10.26953125" bestFit="1" customWidth="1"/>
    <col min="12033" max="12033" width="11.26953125" bestFit="1" customWidth="1"/>
    <col min="12034" max="12034" width="10.26953125" bestFit="1" customWidth="1"/>
    <col min="12035" max="12038" width="9.26953125" bestFit="1" customWidth="1"/>
    <col min="12039" max="12040" width="10.26953125" bestFit="1" customWidth="1"/>
    <col min="12041" max="12041" width="9.26953125" bestFit="1" customWidth="1"/>
    <col min="12042" max="12042" width="11.7265625" customWidth="1"/>
    <col min="12043" max="12044" width="9.26953125" bestFit="1" customWidth="1"/>
    <col min="12045" max="12046" width="10.26953125" bestFit="1" customWidth="1"/>
    <col min="12047" max="12050" width="9.26953125" bestFit="1" customWidth="1"/>
    <col min="12051" max="12052" width="10.26953125" bestFit="1" customWidth="1"/>
    <col min="12053" max="12056" width="9.26953125" bestFit="1" customWidth="1"/>
    <col min="12057" max="12058" width="10.26953125" bestFit="1" customWidth="1"/>
    <col min="12059" max="12062" width="9.26953125" bestFit="1" customWidth="1"/>
    <col min="12063" max="12064" width="10.26953125" bestFit="1" customWidth="1"/>
    <col min="12065" max="12068" width="9.26953125" bestFit="1" customWidth="1"/>
    <col min="12069" max="12070" width="10.26953125" bestFit="1" customWidth="1"/>
    <col min="12071" max="12074" width="9.26953125" bestFit="1" customWidth="1"/>
    <col min="12075" max="12076" width="10.26953125" bestFit="1" customWidth="1"/>
    <col min="12077" max="12080" width="9.26953125" bestFit="1" customWidth="1"/>
    <col min="12081" max="12082" width="10.26953125" bestFit="1" customWidth="1"/>
    <col min="12289" max="12289" width="11.26953125" bestFit="1" customWidth="1"/>
    <col min="12290" max="12290" width="10.26953125" bestFit="1" customWidth="1"/>
    <col min="12291" max="12294" width="9.26953125" bestFit="1" customWidth="1"/>
    <col min="12295" max="12296" width="10.26953125" bestFit="1" customWidth="1"/>
    <col min="12297" max="12297" width="9.26953125" bestFit="1" customWidth="1"/>
    <col min="12298" max="12298" width="11.7265625" customWidth="1"/>
    <col min="12299" max="12300" width="9.26953125" bestFit="1" customWidth="1"/>
    <col min="12301" max="12302" width="10.26953125" bestFit="1" customWidth="1"/>
    <col min="12303" max="12306" width="9.26953125" bestFit="1" customWidth="1"/>
    <col min="12307" max="12308" width="10.26953125" bestFit="1" customWidth="1"/>
    <col min="12309" max="12312" width="9.26953125" bestFit="1" customWidth="1"/>
    <col min="12313" max="12314" width="10.26953125" bestFit="1" customWidth="1"/>
    <col min="12315" max="12318" width="9.26953125" bestFit="1" customWidth="1"/>
    <col min="12319" max="12320" width="10.26953125" bestFit="1" customWidth="1"/>
    <col min="12321" max="12324" width="9.26953125" bestFit="1" customWidth="1"/>
    <col min="12325" max="12326" width="10.26953125" bestFit="1" customWidth="1"/>
    <col min="12327" max="12330" width="9.26953125" bestFit="1" customWidth="1"/>
    <col min="12331" max="12332" width="10.26953125" bestFit="1" customWidth="1"/>
    <col min="12333" max="12336" width="9.26953125" bestFit="1" customWidth="1"/>
    <col min="12337" max="12338" width="10.26953125" bestFit="1" customWidth="1"/>
    <col min="12545" max="12545" width="11.26953125" bestFit="1" customWidth="1"/>
    <col min="12546" max="12546" width="10.26953125" bestFit="1" customWidth="1"/>
    <col min="12547" max="12550" width="9.26953125" bestFit="1" customWidth="1"/>
    <col min="12551" max="12552" width="10.26953125" bestFit="1" customWidth="1"/>
    <col min="12553" max="12553" width="9.26953125" bestFit="1" customWidth="1"/>
    <col min="12554" max="12554" width="11.7265625" customWidth="1"/>
    <col min="12555" max="12556" width="9.26953125" bestFit="1" customWidth="1"/>
    <col min="12557" max="12558" width="10.26953125" bestFit="1" customWidth="1"/>
    <col min="12559" max="12562" width="9.26953125" bestFit="1" customWidth="1"/>
    <col min="12563" max="12564" width="10.26953125" bestFit="1" customWidth="1"/>
    <col min="12565" max="12568" width="9.26953125" bestFit="1" customWidth="1"/>
    <col min="12569" max="12570" width="10.26953125" bestFit="1" customWidth="1"/>
    <col min="12571" max="12574" width="9.26953125" bestFit="1" customWidth="1"/>
    <col min="12575" max="12576" width="10.26953125" bestFit="1" customWidth="1"/>
    <col min="12577" max="12580" width="9.26953125" bestFit="1" customWidth="1"/>
    <col min="12581" max="12582" width="10.26953125" bestFit="1" customWidth="1"/>
    <col min="12583" max="12586" width="9.26953125" bestFit="1" customWidth="1"/>
    <col min="12587" max="12588" width="10.26953125" bestFit="1" customWidth="1"/>
    <col min="12589" max="12592" width="9.26953125" bestFit="1" customWidth="1"/>
    <col min="12593" max="12594" width="10.26953125" bestFit="1" customWidth="1"/>
    <col min="12801" max="12801" width="11.26953125" bestFit="1" customWidth="1"/>
    <col min="12802" max="12802" width="10.26953125" bestFit="1" customWidth="1"/>
    <col min="12803" max="12806" width="9.26953125" bestFit="1" customWidth="1"/>
    <col min="12807" max="12808" width="10.26953125" bestFit="1" customWidth="1"/>
    <col min="12809" max="12809" width="9.26953125" bestFit="1" customWidth="1"/>
    <col min="12810" max="12810" width="11.7265625" customWidth="1"/>
    <col min="12811" max="12812" width="9.26953125" bestFit="1" customWidth="1"/>
    <col min="12813" max="12814" width="10.26953125" bestFit="1" customWidth="1"/>
    <col min="12815" max="12818" width="9.26953125" bestFit="1" customWidth="1"/>
    <col min="12819" max="12820" width="10.26953125" bestFit="1" customWidth="1"/>
    <col min="12821" max="12824" width="9.26953125" bestFit="1" customWidth="1"/>
    <col min="12825" max="12826" width="10.26953125" bestFit="1" customWidth="1"/>
    <col min="12827" max="12830" width="9.26953125" bestFit="1" customWidth="1"/>
    <col min="12831" max="12832" width="10.26953125" bestFit="1" customWidth="1"/>
    <col min="12833" max="12836" width="9.26953125" bestFit="1" customWidth="1"/>
    <col min="12837" max="12838" width="10.26953125" bestFit="1" customWidth="1"/>
    <col min="12839" max="12842" width="9.26953125" bestFit="1" customWidth="1"/>
    <col min="12843" max="12844" width="10.26953125" bestFit="1" customWidth="1"/>
    <col min="12845" max="12848" width="9.26953125" bestFit="1" customWidth="1"/>
    <col min="12849" max="12850" width="10.26953125" bestFit="1" customWidth="1"/>
    <col min="13057" max="13057" width="11.26953125" bestFit="1" customWidth="1"/>
    <col min="13058" max="13058" width="10.26953125" bestFit="1" customWidth="1"/>
    <col min="13059" max="13062" width="9.26953125" bestFit="1" customWidth="1"/>
    <col min="13063" max="13064" width="10.26953125" bestFit="1" customWidth="1"/>
    <col min="13065" max="13065" width="9.26953125" bestFit="1" customWidth="1"/>
    <col min="13066" max="13066" width="11.7265625" customWidth="1"/>
    <col min="13067" max="13068" width="9.26953125" bestFit="1" customWidth="1"/>
    <col min="13069" max="13070" width="10.26953125" bestFit="1" customWidth="1"/>
    <col min="13071" max="13074" width="9.26953125" bestFit="1" customWidth="1"/>
    <col min="13075" max="13076" width="10.26953125" bestFit="1" customWidth="1"/>
    <col min="13077" max="13080" width="9.26953125" bestFit="1" customWidth="1"/>
    <col min="13081" max="13082" width="10.26953125" bestFit="1" customWidth="1"/>
    <col min="13083" max="13086" width="9.26953125" bestFit="1" customWidth="1"/>
    <col min="13087" max="13088" width="10.26953125" bestFit="1" customWidth="1"/>
    <col min="13089" max="13092" width="9.26953125" bestFit="1" customWidth="1"/>
    <col min="13093" max="13094" width="10.26953125" bestFit="1" customWidth="1"/>
    <col min="13095" max="13098" width="9.26953125" bestFit="1" customWidth="1"/>
    <col min="13099" max="13100" width="10.26953125" bestFit="1" customWidth="1"/>
    <col min="13101" max="13104" width="9.26953125" bestFit="1" customWidth="1"/>
    <col min="13105" max="13106" width="10.26953125" bestFit="1" customWidth="1"/>
    <col min="13313" max="13313" width="11.26953125" bestFit="1" customWidth="1"/>
    <col min="13314" max="13314" width="10.26953125" bestFit="1" customWidth="1"/>
    <col min="13315" max="13318" width="9.26953125" bestFit="1" customWidth="1"/>
    <col min="13319" max="13320" width="10.26953125" bestFit="1" customWidth="1"/>
    <col min="13321" max="13321" width="9.26953125" bestFit="1" customWidth="1"/>
    <col min="13322" max="13322" width="11.7265625" customWidth="1"/>
    <col min="13323" max="13324" width="9.26953125" bestFit="1" customWidth="1"/>
    <col min="13325" max="13326" width="10.26953125" bestFit="1" customWidth="1"/>
    <col min="13327" max="13330" width="9.26953125" bestFit="1" customWidth="1"/>
    <col min="13331" max="13332" width="10.26953125" bestFit="1" customWidth="1"/>
    <col min="13333" max="13336" width="9.26953125" bestFit="1" customWidth="1"/>
    <col min="13337" max="13338" width="10.26953125" bestFit="1" customWidth="1"/>
    <col min="13339" max="13342" width="9.26953125" bestFit="1" customWidth="1"/>
    <col min="13343" max="13344" width="10.26953125" bestFit="1" customWidth="1"/>
    <col min="13345" max="13348" width="9.26953125" bestFit="1" customWidth="1"/>
    <col min="13349" max="13350" width="10.26953125" bestFit="1" customWidth="1"/>
    <col min="13351" max="13354" width="9.26953125" bestFit="1" customWidth="1"/>
    <col min="13355" max="13356" width="10.26953125" bestFit="1" customWidth="1"/>
    <col min="13357" max="13360" width="9.26953125" bestFit="1" customWidth="1"/>
    <col min="13361" max="13362" width="10.26953125" bestFit="1" customWidth="1"/>
    <col min="13569" max="13569" width="11.26953125" bestFit="1" customWidth="1"/>
    <col min="13570" max="13570" width="10.26953125" bestFit="1" customWidth="1"/>
    <col min="13571" max="13574" width="9.26953125" bestFit="1" customWidth="1"/>
    <col min="13575" max="13576" width="10.26953125" bestFit="1" customWidth="1"/>
    <col min="13577" max="13577" width="9.26953125" bestFit="1" customWidth="1"/>
    <col min="13578" max="13578" width="11.7265625" customWidth="1"/>
    <col min="13579" max="13580" width="9.26953125" bestFit="1" customWidth="1"/>
    <col min="13581" max="13582" width="10.26953125" bestFit="1" customWidth="1"/>
    <col min="13583" max="13586" width="9.26953125" bestFit="1" customWidth="1"/>
    <col min="13587" max="13588" width="10.26953125" bestFit="1" customWidth="1"/>
    <col min="13589" max="13592" width="9.26953125" bestFit="1" customWidth="1"/>
    <col min="13593" max="13594" width="10.26953125" bestFit="1" customWidth="1"/>
    <col min="13595" max="13598" width="9.26953125" bestFit="1" customWidth="1"/>
    <col min="13599" max="13600" width="10.26953125" bestFit="1" customWidth="1"/>
    <col min="13601" max="13604" width="9.26953125" bestFit="1" customWidth="1"/>
    <col min="13605" max="13606" width="10.26953125" bestFit="1" customWidth="1"/>
    <col min="13607" max="13610" width="9.26953125" bestFit="1" customWidth="1"/>
    <col min="13611" max="13612" width="10.26953125" bestFit="1" customWidth="1"/>
    <col min="13613" max="13616" width="9.26953125" bestFit="1" customWidth="1"/>
    <col min="13617" max="13618" width="10.26953125" bestFit="1" customWidth="1"/>
    <col min="13825" max="13825" width="11.26953125" bestFit="1" customWidth="1"/>
    <col min="13826" max="13826" width="10.26953125" bestFit="1" customWidth="1"/>
    <col min="13827" max="13830" width="9.26953125" bestFit="1" customWidth="1"/>
    <col min="13831" max="13832" width="10.26953125" bestFit="1" customWidth="1"/>
    <col min="13833" max="13833" width="9.26953125" bestFit="1" customWidth="1"/>
    <col min="13834" max="13834" width="11.7265625" customWidth="1"/>
    <col min="13835" max="13836" width="9.26953125" bestFit="1" customWidth="1"/>
    <col min="13837" max="13838" width="10.26953125" bestFit="1" customWidth="1"/>
    <col min="13839" max="13842" width="9.26953125" bestFit="1" customWidth="1"/>
    <col min="13843" max="13844" width="10.26953125" bestFit="1" customWidth="1"/>
    <col min="13845" max="13848" width="9.26953125" bestFit="1" customWidth="1"/>
    <col min="13849" max="13850" width="10.26953125" bestFit="1" customWidth="1"/>
    <col min="13851" max="13854" width="9.26953125" bestFit="1" customWidth="1"/>
    <col min="13855" max="13856" width="10.26953125" bestFit="1" customWidth="1"/>
    <col min="13857" max="13860" width="9.26953125" bestFit="1" customWidth="1"/>
    <col min="13861" max="13862" width="10.26953125" bestFit="1" customWidth="1"/>
    <col min="13863" max="13866" width="9.26953125" bestFit="1" customWidth="1"/>
    <col min="13867" max="13868" width="10.26953125" bestFit="1" customWidth="1"/>
    <col min="13869" max="13872" width="9.26953125" bestFit="1" customWidth="1"/>
    <col min="13873" max="13874" width="10.26953125" bestFit="1" customWidth="1"/>
    <col min="14081" max="14081" width="11.26953125" bestFit="1" customWidth="1"/>
    <col min="14082" max="14082" width="10.26953125" bestFit="1" customWidth="1"/>
    <col min="14083" max="14086" width="9.26953125" bestFit="1" customWidth="1"/>
    <col min="14087" max="14088" width="10.26953125" bestFit="1" customWidth="1"/>
    <col min="14089" max="14089" width="9.26953125" bestFit="1" customWidth="1"/>
    <col min="14090" max="14090" width="11.7265625" customWidth="1"/>
    <col min="14091" max="14092" width="9.26953125" bestFit="1" customWidth="1"/>
    <col min="14093" max="14094" width="10.26953125" bestFit="1" customWidth="1"/>
    <col min="14095" max="14098" width="9.26953125" bestFit="1" customWidth="1"/>
    <col min="14099" max="14100" width="10.26953125" bestFit="1" customWidth="1"/>
    <col min="14101" max="14104" width="9.26953125" bestFit="1" customWidth="1"/>
    <col min="14105" max="14106" width="10.26953125" bestFit="1" customWidth="1"/>
    <col min="14107" max="14110" width="9.26953125" bestFit="1" customWidth="1"/>
    <col min="14111" max="14112" width="10.26953125" bestFit="1" customWidth="1"/>
    <col min="14113" max="14116" width="9.26953125" bestFit="1" customWidth="1"/>
    <col min="14117" max="14118" width="10.26953125" bestFit="1" customWidth="1"/>
    <col min="14119" max="14122" width="9.26953125" bestFit="1" customWidth="1"/>
    <col min="14123" max="14124" width="10.26953125" bestFit="1" customWidth="1"/>
    <col min="14125" max="14128" width="9.26953125" bestFit="1" customWidth="1"/>
    <col min="14129" max="14130" width="10.26953125" bestFit="1" customWidth="1"/>
    <col min="14337" max="14337" width="11.26953125" bestFit="1" customWidth="1"/>
    <col min="14338" max="14338" width="10.26953125" bestFit="1" customWidth="1"/>
    <col min="14339" max="14342" width="9.26953125" bestFit="1" customWidth="1"/>
    <col min="14343" max="14344" width="10.26953125" bestFit="1" customWidth="1"/>
    <col min="14345" max="14345" width="9.26953125" bestFit="1" customWidth="1"/>
    <col min="14346" max="14346" width="11.7265625" customWidth="1"/>
    <col min="14347" max="14348" width="9.26953125" bestFit="1" customWidth="1"/>
    <col min="14349" max="14350" width="10.26953125" bestFit="1" customWidth="1"/>
    <col min="14351" max="14354" width="9.26953125" bestFit="1" customWidth="1"/>
    <col min="14355" max="14356" width="10.26953125" bestFit="1" customWidth="1"/>
    <col min="14357" max="14360" width="9.26953125" bestFit="1" customWidth="1"/>
    <col min="14361" max="14362" width="10.26953125" bestFit="1" customWidth="1"/>
    <col min="14363" max="14366" width="9.26953125" bestFit="1" customWidth="1"/>
    <col min="14367" max="14368" width="10.26953125" bestFit="1" customWidth="1"/>
    <col min="14369" max="14372" width="9.26953125" bestFit="1" customWidth="1"/>
    <col min="14373" max="14374" width="10.26953125" bestFit="1" customWidth="1"/>
    <col min="14375" max="14378" width="9.26953125" bestFit="1" customWidth="1"/>
    <col min="14379" max="14380" width="10.26953125" bestFit="1" customWidth="1"/>
    <col min="14381" max="14384" width="9.26953125" bestFit="1" customWidth="1"/>
    <col min="14385" max="14386" width="10.26953125" bestFit="1" customWidth="1"/>
    <col min="14593" max="14593" width="11.26953125" bestFit="1" customWidth="1"/>
    <col min="14594" max="14594" width="10.26953125" bestFit="1" customWidth="1"/>
    <col min="14595" max="14598" width="9.26953125" bestFit="1" customWidth="1"/>
    <col min="14599" max="14600" width="10.26953125" bestFit="1" customWidth="1"/>
    <col min="14601" max="14601" width="9.26953125" bestFit="1" customWidth="1"/>
    <col min="14602" max="14602" width="11.7265625" customWidth="1"/>
    <col min="14603" max="14604" width="9.26953125" bestFit="1" customWidth="1"/>
    <col min="14605" max="14606" width="10.26953125" bestFit="1" customWidth="1"/>
    <col min="14607" max="14610" width="9.26953125" bestFit="1" customWidth="1"/>
    <col min="14611" max="14612" width="10.26953125" bestFit="1" customWidth="1"/>
    <col min="14613" max="14616" width="9.26953125" bestFit="1" customWidth="1"/>
    <col min="14617" max="14618" width="10.26953125" bestFit="1" customWidth="1"/>
    <col min="14619" max="14622" width="9.26953125" bestFit="1" customWidth="1"/>
    <col min="14623" max="14624" width="10.26953125" bestFit="1" customWidth="1"/>
    <col min="14625" max="14628" width="9.26953125" bestFit="1" customWidth="1"/>
    <col min="14629" max="14630" width="10.26953125" bestFit="1" customWidth="1"/>
    <col min="14631" max="14634" width="9.26953125" bestFit="1" customWidth="1"/>
    <col min="14635" max="14636" width="10.26953125" bestFit="1" customWidth="1"/>
    <col min="14637" max="14640" width="9.26953125" bestFit="1" customWidth="1"/>
    <col min="14641" max="14642" width="10.26953125" bestFit="1" customWidth="1"/>
    <col min="14849" max="14849" width="11.26953125" bestFit="1" customWidth="1"/>
    <col min="14850" max="14850" width="10.26953125" bestFit="1" customWidth="1"/>
    <col min="14851" max="14854" width="9.26953125" bestFit="1" customWidth="1"/>
    <col min="14855" max="14856" width="10.26953125" bestFit="1" customWidth="1"/>
    <col min="14857" max="14857" width="9.26953125" bestFit="1" customWidth="1"/>
    <col min="14858" max="14858" width="11.7265625" customWidth="1"/>
    <col min="14859" max="14860" width="9.26953125" bestFit="1" customWidth="1"/>
    <col min="14861" max="14862" width="10.26953125" bestFit="1" customWidth="1"/>
    <col min="14863" max="14866" width="9.26953125" bestFit="1" customWidth="1"/>
    <col min="14867" max="14868" width="10.26953125" bestFit="1" customWidth="1"/>
    <col min="14869" max="14872" width="9.26953125" bestFit="1" customWidth="1"/>
    <col min="14873" max="14874" width="10.26953125" bestFit="1" customWidth="1"/>
    <col min="14875" max="14878" width="9.26953125" bestFit="1" customWidth="1"/>
    <col min="14879" max="14880" width="10.26953125" bestFit="1" customWidth="1"/>
    <col min="14881" max="14884" width="9.26953125" bestFit="1" customWidth="1"/>
    <col min="14885" max="14886" width="10.26953125" bestFit="1" customWidth="1"/>
    <col min="14887" max="14890" width="9.26953125" bestFit="1" customWidth="1"/>
    <col min="14891" max="14892" width="10.26953125" bestFit="1" customWidth="1"/>
    <col min="14893" max="14896" width="9.26953125" bestFit="1" customWidth="1"/>
    <col min="14897" max="14898" width="10.26953125" bestFit="1" customWidth="1"/>
    <col min="15105" max="15105" width="11.26953125" bestFit="1" customWidth="1"/>
    <col min="15106" max="15106" width="10.26953125" bestFit="1" customWidth="1"/>
    <col min="15107" max="15110" width="9.26953125" bestFit="1" customWidth="1"/>
    <col min="15111" max="15112" width="10.26953125" bestFit="1" customWidth="1"/>
    <col min="15113" max="15113" width="9.26953125" bestFit="1" customWidth="1"/>
    <col min="15114" max="15114" width="11.7265625" customWidth="1"/>
    <col min="15115" max="15116" width="9.26953125" bestFit="1" customWidth="1"/>
    <col min="15117" max="15118" width="10.26953125" bestFit="1" customWidth="1"/>
    <col min="15119" max="15122" width="9.26953125" bestFit="1" customWidth="1"/>
    <col min="15123" max="15124" width="10.26953125" bestFit="1" customWidth="1"/>
    <col min="15125" max="15128" width="9.26953125" bestFit="1" customWidth="1"/>
    <col min="15129" max="15130" width="10.26953125" bestFit="1" customWidth="1"/>
    <col min="15131" max="15134" width="9.26953125" bestFit="1" customWidth="1"/>
    <col min="15135" max="15136" width="10.26953125" bestFit="1" customWidth="1"/>
    <col min="15137" max="15140" width="9.26953125" bestFit="1" customWidth="1"/>
    <col min="15141" max="15142" width="10.26953125" bestFit="1" customWidth="1"/>
    <col min="15143" max="15146" width="9.26953125" bestFit="1" customWidth="1"/>
    <col min="15147" max="15148" width="10.26953125" bestFit="1" customWidth="1"/>
    <col min="15149" max="15152" width="9.26953125" bestFit="1" customWidth="1"/>
    <col min="15153" max="15154" width="10.26953125" bestFit="1" customWidth="1"/>
    <col min="15361" max="15361" width="11.26953125" bestFit="1" customWidth="1"/>
    <col min="15362" max="15362" width="10.26953125" bestFit="1" customWidth="1"/>
    <col min="15363" max="15366" width="9.26953125" bestFit="1" customWidth="1"/>
    <col min="15367" max="15368" width="10.26953125" bestFit="1" customWidth="1"/>
    <col min="15369" max="15369" width="9.26953125" bestFit="1" customWidth="1"/>
    <col min="15370" max="15370" width="11.7265625" customWidth="1"/>
    <col min="15371" max="15372" width="9.26953125" bestFit="1" customWidth="1"/>
    <col min="15373" max="15374" width="10.26953125" bestFit="1" customWidth="1"/>
    <col min="15375" max="15378" width="9.26953125" bestFit="1" customWidth="1"/>
    <col min="15379" max="15380" width="10.26953125" bestFit="1" customWidth="1"/>
    <col min="15381" max="15384" width="9.26953125" bestFit="1" customWidth="1"/>
    <col min="15385" max="15386" width="10.26953125" bestFit="1" customWidth="1"/>
    <col min="15387" max="15390" width="9.26953125" bestFit="1" customWidth="1"/>
    <col min="15391" max="15392" width="10.26953125" bestFit="1" customWidth="1"/>
    <col min="15393" max="15396" width="9.26953125" bestFit="1" customWidth="1"/>
    <col min="15397" max="15398" width="10.26953125" bestFit="1" customWidth="1"/>
    <col min="15399" max="15402" width="9.26953125" bestFit="1" customWidth="1"/>
    <col min="15403" max="15404" width="10.26953125" bestFit="1" customWidth="1"/>
    <col min="15405" max="15408" width="9.26953125" bestFit="1" customWidth="1"/>
    <col min="15409" max="15410" width="10.26953125" bestFit="1" customWidth="1"/>
    <col min="15617" max="15617" width="11.26953125" bestFit="1" customWidth="1"/>
    <col min="15618" max="15618" width="10.26953125" bestFit="1" customWidth="1"/>
    <col min="15619" max="15622" width="9.26953125" bestFit="1" customWidth="1"/>
    <col min="15623" max="15624" width="10.26953125" bestFit="1" customWidth="1"/>
    <col min="15625" max="15625" width="9.26953125" bestFit="1" customWidth="1"/>
    <col min="15626" max="15626" width="11.7265625" customWidth="1"/>
    <col min="15627" max="15628" width="9.26953125" bestFit="1" customWidth="1"/>
    <col min="15629" max="15630" width="10.26953125" bestFit="1" customWidth="1"/>
    <col min="15631" max="15634" width="9.26953125" bestFit="1" customWidth="1"/>
    <col min="15635" max="15636" width="10.26953125" bestFit="1" customWidth="1"/>
    <col min="15637" max="15640" width="9.26953125" bestFit="1" customWidth="1"/>
    <col min="15641" max="15642" width="10.26953125" bestFit="1" customWidth="1"/>
    <col min="15643" max="15646" width="9.26953125" bestFit="1" customWidth="1"/>
    <col min="15647" max="15648" width="10.26953125" bestFit="1" customWidth="1"/>
    <col min="15649" max="15652" width="9.26953125" bestFit="1" customWidth="1"/>
    <col min="15653" max="15654" width="10.26953125" bestFit="1" customWidth="1"/>
    <col min="15655" max="15658" width="9.26953125" bestFit="1" customWidth="1"/>
    <col min="15659" max="15660" width="10.26953125" bestFit="1" customWidth="1"/>
    <col min="15661" max="15664" width="9.26953125" bestFit="1" customWidth="1"/>
    <col min="15665" max="15666" width="10.26953125" bestFit="1" customWidth="1"/>
    <col min="15873" max="15873" width="11.26953125" bestFit="1" customWidth="1"/>
    <col min="15874" max="15874" width="10.26953125" bestFit="1" customWidth="1"/>
    <col min="15875" max="15878" width="9.26953125" bestFit="1" customWidth="1"/>
    <col min="15879" max="15880" width="10.26953125" bestFit="1" customWidth="1"/>
    <col min="15881" max="15881" width="9.26953125" bestFit="1" customWidth="1"/>
    <col min="15882" max="15882" width="11.7265625" customWidth="1"/>
    <col min="15883" max="15884" width="9.26953125" bestFit="1" customWidth="1"/>
    <col min="15885" max="15886" width="10.26953125" bestFit="1" customWidth="1"/>
    <col min="15887" max="15890" width="9.26953125" bestFit="1" customWidth="1"/>
    <col min="15891" max="15892" width="10.26953125" bestFit="1" customWidth="1"/>
    <col min="15893" max="15896" width="9.26953125" bestFit="1" customWidth="1"/>
    <col min="15897" max="15898" width="10.26953125" bestFit="1" customWidth="1"/>
    <col min="15899" max="15902" width="9.26953125" bestFit="1" customWidth="1"/>
    <col min="15903" max="15904" width="10.26953125" bestFit="1" customWidth="1"/>
    <col min="15905" max="15908" width="9.26953125" bestFit="1" customWidth="1"/>
    <col min="15909" max="15910" width="10.26953125" bestFit="1" customWidth="1"/>
    <col min="15911" max="15914" width="9.26953125" bestFit="1" customWidth="1"/>
    <col min="15915" max="15916" width="10.26953125" bestFit="1" customWidth="1"/>
    <col min="15917" max="15920" width="9.26953125" bestFit="1" customWidth="1"/>
    <col min="15921" max="15922" width="10.26953125" bestFit="1" customWidth="1"/>
    <col min="16129" max="16129" width="11.26953125" bestFit="1" customWidth="1"/>
    <col min="16130" max="16130" width="10.26953125" bestFit="1" customWidth="1"/>
    <col min="16131" max="16134" width="9.26953125" bestFit="1" customWidth="1"/>
    <col min="16135" max="16136" width="10.26953125" bestFit="1" customWidth="1"/>
    <col min="16137" max="16137" width="9.26953125" bestFit="1" customWidth="1"/>
    <col min="16138" max="16138" width="11.7265625" customWidth="1"/>
    <col min="16139" max="16140" width="9.26953125" bestFit="1" customWidth="1"/>
    <col min="16141" max="16142" width="10.26953125" bestFit="1" customWidth="1"/>
    <col min="16143" max="16146" width="9.26953125" bestFit="1" customWidth="1"/>
    <col min="16147" max="16148" width="10.26953125" bestFit="1" customWidth="1"/>
    <col min="16149" max="16152" width="9.26953125" bestFit="1" customWidth="1"/>
    <col min="16153" max="16154" width="10.26953125" bestFit="1" customWidth="1"/>
    <col min="16155" max="16158" width="9.26953125" bestFit="1" customWidth="1"/>
    <col min="16159" max="16160" width="10.26953125" bestFit="1" customWidth="1"/>
    <col min="16161" max="16164" width="9.26953125" bestFit="1" customWidth="1"/>
    <col min="16165" max="16166" width="10.26953125" bestFit="1" customWidth="1"/>
    <col min="16167" max="16170" width="9.26953125" bestFit="1" customWidth="1"/>
    <col min="16171" max="16172" width="10.26953125" bestFit="1" customWidth="1"/>
    <col min="16173" max="16176" width="9.26953125" bestFit="1" customWidth="1"/>
    <col min="16177" max="16178" width="10.26953125" bestFit="1" customWidth="1"/>
  </cols>
  <sheetData>
    <row r="2" spans="1:50">
      <c r="B2" s="52">
        <f>'Capacity Cost'!A18</f>
        <v>1</v>
      </c>
      <c r="C2" s="52">
        <f>B2+1</f>
        <v>2</v>
      </c>
      <c r="D2" s="52">
        <f t="shared" ref="D2:AX2" si="0">C2+1</f>
        <v>3</v>
      </c>
      <c r="E2" s="52">
        <f t="shared" si="0"/>
        <v>4</v>
      </c>
      <c r="F2" s="52">
        <f t="shared" si="0"/>
        <v>5</v>
      </c>
      <c r="G2" s="52">
        <f t="shared" si="0"/>
        <v>6</v>
      </c>
      <c r="H2" s="52">
        <f t="shared" si="0"/>
        <v>7</v>
      </c>
      <c r="I2" s="52">
        <f t="shared" si="0"/>
        <v>8</v>
      </c>
      <c r="J2" s="52">
        <f t="shared" si="0"/>
        <v>9</v>
      </c>
      <c r="K2" s="52">
        <f t="shared" si="0"/>
        <v>10</v>
      </c>
      <c r="L2" s="52">
        <f t="shared" si="0"/>
        <v>11</v>
      </c>
      <c r="M2" s="52">
        <f t="shared" si="0"/>
        <v>12</v>
      </c>
      <c r="N2" s="52">
        <f t="shared" si="0"/>
        <v>13</v>
      </c>
      <c r="O2" s="52">
        <f t="shared" si="0"/>
        <v>14</v>
      </c>
      <c r="P2" s="52">
        <f t="shared" si="0"/>
        <v>15</v>
      </c>
      <c r="Q2" s="52">
        <f t="shared" si="0"/>
        <v>16</v>
      </c>
      <c r="R2" s="52">
        <f t="shared" si="0"/>
        <v>17</v>
      </c>
      <c r="S2" s="52">
        <f t="shared" si="0"/>
        <v>18</v>
      </c>
      <c r="T2" s="52">
        <f t="shared" si="0"/>
        <v>19</v>
      </c>
      <c r="U2" s="52">
        <f t="shared" si="0"/>
        <v>20</v>
      </c>
      <c r="V2" s="52">
        <f t="shared" si="0"/>
        <v>21</v>
      </c>
      <c r="W2" s="52">
        <f t="shared" si="0"/>
        <v>22</v>
      </c>
      <c r="X2" s="52">
        <f t="shared" si="0"/>
        <v>23</v>
      </c>
      <c r="Y2" s="52">
        <f t="shared" si="0"/>
        <v>24</v>
      </c>
      <c r="Z2" s="52">
        <f t="shared" si="0"/>
        <v>25</v>
      </c>
      <c r="AA2" s="52">
        <f t="shared" si="0"/>
        <v>26</v>
      </c>
      <c r="AB2" s="52">
        <f t="shared" si="0"/>
        <v>27</v>
      </c>
      <c r="AC2" s="52">
        <f t="shared" si="0"/>
        <v>28</v>
      </c>
      <c r="AD2" s="52">
        <f t="shared" si="0"/>
        <v>29</v>
      </c>
      <c r="AE2" s="52">
        <f t="shared" si="0"/>
        <v>30</v>
      </c>
      <c r="AF2" s="52">
        <f t="shared" si="0"/>
        <v>31</v>
      </c>
      <c r="AG2" s="52">
        <f t="shared" si="0"/>
        <v>32</v>
      </c>
      <c r="AH2" s="52">
        <f t="shared" si="0"/>
        <v>33</v>
      </c>
      <c r="AI2">
        <f t="shared" si="0"/>
        <v>34</v>
      </c>
      <c r="AJ2">
        <f t="shared" si="0"/>
        <v>35</v>
      </c>
      <c r="AK2">
        <f t="shared" si="0"/>
        <v>36</v>
      </c>
      <c r="AL2">
        <f t="shared" si="0"/>
        <v>37</v>
      </c>
      <c r="AM2">
        <f t="shared" si="0"/>
        <v>38</v>
      </c>
      <c r="AN2">
        <f t="shared" si="0"/>
        <v>39</v>
      </c>
      <c r="AO2">
        <f t="shared" si="0"/>
        <v>40</v>
      </c>
      <c r="AP2">
        <f t="shared" si="0"/>
        <v>41</v>
      </c>
      <c r="AQ2">
        <f t="shared" si="0"/>
        <v>42</v>
      </c>
      <c r="AR2">
        <f t="shared" si="0"/>
        <v>43</v>
      </c>
      <c r="AS2">
        <f t="shared" si="0"/>
        <v>44</v>
      </c>
      <c r="AT2">
        <f t="shared" si="0"/>
        <v>45</v>
      </c>
      <c r="AU2">
        <f t="shared" si="0"/>
        <v>46</v>
      </c>
      <c r="AV2">
        <f t="shared" si="0"/>
        <v>47</v>
      </c>
      <c r="AW2">
        <f t="shared" si="0"/>
        <v>48</v>
      </c>
      <c r="AX2">
        <f t="shared" si="0"/>
        <v>49</v>
      </c>
    </row>
    <row r="3" spans="1:50">
      <c r="A3" s="4" t="s">
        <v>60</v>
      </c>
      <c r="B3" s="22">
        <f>invest</f>
        <v>73513000</v>
      </c>
    </row>
    <row r="4" spans="1:50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</row>
    <row r="6" spans="1:50">
      <c r="A6" t="s">
        <v>29</v>
      </c>
      <c r="B6" s="22">
        <f>$B$3*B$7</f>
        <v>1470260</v>
      </c>
      <c r="C6" s="22">
        <f>$B$3*C$7</f>
        <v>2940520</v>
      </c>
      <c r="D6" s="22">
        <f t="shared" ref="D6:AX6" si="1">$B$3*D$7</f>
        <v>2940520</v>
      </c>
      <c r="E6" s="22">
        <f t="shared" si="1"/>
        <v>2940520</v>
      </c>
      <c r="F6" s="22">
        <f t="shared" si="1"/>
        <v>2940520</v>
      </c>
      <c r="G6" s="22">
        <f t="shared" si="1"/>
        <v>2940520</v>
      </c>
      <c r="H6" s="22">
        <f t="shared" si="1"/>
        <v>2940520</v>
      </c>
      <c r="I6" s="22">
        <f t="shared" si="1"/>
        <v>2940520</v>
      </c>
      <c r="J6" s="22">
        <f t="shared" si="1"/>
        <v>2940520</v>
      </c>
      <c r="K6" s="22">
        <f t="shared" si="1"/>
        <v>2940520</v>
      </c>
      <c r="L6" s="22">
        <f t="shared" si="1"/>
        <v>2940520</v>
      </c>
      <c r="M6" s="22">
        <f t="shared" si="1"/>
        <v>2940520</v>
      </c>
      <c r="N6" s="22">
        <f t="shared" si="1"/>
        <v>2940520</v>
      </c>
      <c r="O6" s="22">
        <f t="shared" si="1"/>
        <v>2940520</v>
      </c>
      <c r="P6" s="22">
        <f t="shared" si="1"/>
        <v>2940520</v>
      </c>
      <c r="Q6" s="22">
        <f t="shared" si="1"/>
        <v>2940520</v>
      </c>
      <c r="R6" s="22">
        <f t="shared" si="1"/>
        <v>2940520</v>
      </c>
      <c r="S6" s="22">
        <f t="shared" si="1"/>
        <v>2940520</v>
      </c>
      <c r="T6" s="22">
        <f t="shared" si="1"/>
        <v>2940520</v>
      </c>
      <c r="U6" s="22">
        <f t="shared" si="1"/>
        <v>2940520</v>
      </c>
      <c r="V6" s="22">
        <f t="shared" si="1"/>
        <v>2940520</v>
      </c>
      <c r="W6" s="22">
        <f t="shared" si="1"/>
        <v>2940520</v>
      </c>
      <c r="X6" s="22">
        <f t="shared" si="1"/>
        <v>2940520</v>
      </c>
      <c r="Y6" s="22">
        <f t="shared" si="1"/>
        <v>2940520</v>
      </c>
      <c r="Z6" s="22">
        <f t="shared" si="1"/>
        <v>2940520</v>
      </c>
      <c r="AA6" s="22">
        <f t="shared" si="1"/>
        <v>1470260</v>
      </c>
      <c r="AB6" s="22">
        <f t="shared" si="1"/>
        <v>0</v>
      </c>
      <c r="AC6" s="22">
        <f t="shared" si="1"/>
        <v>0</v>
      </c>
      <c r="AD6" s="22">
        <f t="shared" si="1"/>
        <v>0</v>
      </c>
      <c r="AE6" s="22">
        <f t="shared" si="1"/>
        <v>0</v>
      </c>
      <c r="AF6" s="22">
        <f t="shared" si="1"/>
        <v>0</v>
      </c>
      <c r="AG6" s="22">
        <f t="shared" si="1"/>
        <v>0</v>
      </c>
      <c r="AH6" s="22">
        <f t="shared" si="1"/>
        <v>0</v>
      </c>
      <c r="AI6" s="22">
        <f t="shared" si="1"/>
        <v>0</v>
      </c>
      <c r="AJ6" s="22">
        <f t="shared" si="1"/>
        <v>0</v>
      </c>
      <c r="AK6" s="22">
        <f t="shared" si="1"/>
        <v>0</v>
      </c>
      <c r="AL6" s="22">
        <f t="shared" si="1"/>
        <v>0</v>
      </c>
      <c r="AM6" s="22">
        <f t="shared" si="1"/>
        <v>0</v>
      </c>
      <c r="AN6" s="22">
        <f t="shared" si="1"/>
        <v>0</v>
      </c>
      <c r="AO6" s="22">
        <f t="shared" si="1"/>
        <v>0</v>
      </c>
      <c r="AP6" s="22">
        <f t="shared" si="1"/>
        <v>0</v>
      </c>
      <c r="AQ6" s="22">
        <f t="shared" si="1"/>
        <v>0</v>
      </c>
      <c r="AR6" s="22">
        <f t="shared" si="1"/>
        <v>0</v>
      </c>
      <c r="AS6" s="22">
        <f t="shared" si="1"/>
        <v>0</v>
      </c>
      <c r="AT6" s="22">
        <f t="shared" si="1"/>
        <v>0</v>
      </c>
      <c r="AU6" s="22">
        <f t="shared" si="1"/>
        <v>0</v>
      </c>
      <c r="AV6" s="22">
        <f t="shared" si="1"/>
        <v>0</v>
      </c>
      <c r="AW6" s="22">
        <f t="shared" si="1"/>
        <v>0</v>
      </c>
      <c r="AX6" s="22">
        <f t="shared" si="1"/>
        <v>0</v>
      </c>
    </row>
    <row r="7" spans="1:50">
      <c r="B7">
        <f>0.5/life</f>
        <v>0.02</v>
      </c>
      <c r="C7">
        <f t="shared" ref="C7:AX7" si="2">IF(C2-$B2&lt;life,1/life,IF(C2-$B2=life,0.5/life,0))</f>
        <v>0.04</v>
      </c>
      <c r="D7">
        <f t="shared" si="2"/>
        <v>0.04</v>
      </c>
      <c r="E7">
        <f t="shared" si="2"/>
        <v>0.04</v>
      </c>
      <c r="F7">
        <f t="shared" si="2"/>
        <v>0.04</v>
      </c>
      <c r="G7">
        <f t="shared" si="2"/>
        <v>0.04</v>
      </c>
      <c r="H7">
        <f t="shared" si="2"/>
        <v>0.04</v>
      </c>
      <c r="I7">
        <f t="shared" si="2"/>
        <v>0.04</v>
      </c>
      <c r="J7">
        <f t="shared" si="2"/>
        <v>0.04</v>
      </c>
      <c r="K7">
        <f t="shared" si="2"/>
        <v>0.04</v>
      </c>
      <c r="L7">
        <f t="shared" si="2"/>
        <v>0.04</v>
      </c>
      <c r="M7">
        <f t="shared" si="2"/>
        <v>0.04</v>
      </c>
      <c r="N7">
        <f t="shared" si="2"/>
        <v>0.04</v>
      </c>
      <c r="O7">
        <f t="shared" si="2"/>
        <v>0.04</v>
      </c>
      <c r="P7">
        <f t="shared" si="2"/>
        <v>0.04</v>
      </c>
      <c r="Q7">
        <f t="shared" si="2"/>
        <v>0.04</v>
      </c>
      <c r="R7">
        <f t="shared" si="2"/>
        <v>0.04</v>
      </c>
      <c r="S7">
        <f t="shared" si="2"/>
        <v>0.04</v>
      </c>
      <c r="T7">
        <f t="shared" si="2"/>
        <v>0.04</v>
      </c>
      <c r="U7">
        <f t="shared" si="2"/>
        <v>0.04</v>
      </c>
      <c r="V7">
        <f t="shared" si="2"/>
        <v>0.04</v>
      </c>
      <c r="W7">
        <f t="shared" si="2"/>
        <v>0.04</v>
      </c>
      <c r="X7">
        <f t="shared" si="2"/>
        <v>0.04</v>
      </c>
      <c r="Y7">
        <f t="shared" si="2"/>
        <v>0.04</v>
      </c>
      <c r="Z7">
        <f t="shared" si="2"/>
        <v>0.04</v>
      </c>
      <c r="AA7">
        <f t="shared" si="2"/>
        <v>0.02</v>
      </c>
      <c r="AB7">
        <f t="shared" si="2"/>
        <v>0</v>
      </c>
      <c r="AC7">
        <f t="shared" si="2"/>
        <v>0</v>
      </c>
      <c r="AD7">
        <f t="shared" si="2"/>
        <v>0</v>
      </c>
      <c r="AE7">
        <f t="shared" si="2"/>
        <v>0</v>
      </c>
      <c r="AF7">
        <f t="shared" si="2"/>
        <v>0</v>
      </c>
      <c r="AG7">
        <f t="shared" si="2"/>
        <v>0</v>
      </c>
      <c r="AH7">
        <f t="shared" si="2"/>
        <v>0</v>
      </c>
      <c r="AI7">
        <f t="shared" si="2"/>
        <v>0</v>
      </c>
      <c r="AJ7">
        <f t="shared" si="2"/>
        <v>0</v>
      </c>
      <c r="AK7">
        <f t="shared" si="2"/>
        <v>0</v>
      </c>
      <c r="AL7">
        <f t="shared" si="2"/>
        <v>0</v>
      </c>
      <c r="AM7">
        <f t="shared" si="2"/>
        <v>0</v>
      </c>
      <c r="AN7">
        <f t="shared" si="2"/>
        <v>0</v>
      </c>
      <c r="AO7">
        <f t="shared" si="2"/>
        <v>0</v>
      </c>
      <c r="AP7">
        <f t="shared" si="2"/>
        <v>0</v>
      </c>
      <c r="AQ7">
        <f t="shared" si="2"/>
        <v>0</v>
      </c>
      <c r="AR7">
        <f t="shared" si="2"/>
        <v>0</v>
      </c>
      <c r="AS7">
        <f t="shared" si="2"/>
        <v>0</v>
      </c>
      <c r="AT7">
        <f t="shared" si="2"/>
        <v>0</v>
      </c>
      <c r="AU7">
        <f t="shared" si="2"/>
        <v>0</v>
      </c>
      <c r="AV7">
        <f t="shared" si="2"/>
        <v>0</v>
      </c>
      <c r="AW7">
        <f t="shared" si="2"/>
        <v>0</v>
      </c>
      <c r="AX7">
        <f t="shared" si="2"/>
        <v>0</v>
      </c>
    </row>
    <row r="9" spans="1:50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</row>
    <row r="10" spans="1:50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</row>
    <row r="11" spans="1:50"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</row>
    <row r="12" spans="1:50"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</row>
    <row r="13" spans="1:50"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50"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</row>
    <row r="15" spans="1:50"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50"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</row>
    <row r="17" spans="11:50"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1:50"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1:50"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1:50"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</row>
    <row r="21" spans="11:50"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11:50"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</row>
    <row r="23" spans="11:50"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1:50"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1:50"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</row>
    <row r="26" spans="11:50"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</row>
    <row r="27" spans="11:50"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</row>
    <row r="28" spans="11:50"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</row>
    <row r="29" spans="11:50"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</row>
    <row r="30" spans="11:50"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</row>
    <row r="31" spans="11:50"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</row>
    <row r="32" spans="11:50"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</row>
    <row r="33" spans="27:50"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</row>
    <row r="34" spans="27:50"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</row>
    <row r="35" spans="27:50"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</row>
    <row r="36" spans="27:50"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</row>
    <row r="37" spans="27:50"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</row>
    <row r="38" spans="27:50"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</row>
    <row r="39" spans="27:50"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</row>
    <row r="40" spans="27:50"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</row>
    <row r="41" spans="27:50"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</row>
    <row r="42" spans="27:50"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</row>
    <row r="43" spans="27:50"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</row>
    <row r="44" spans="27:50"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</row>
    <row r="45" spans="27:50"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</row>
    <row r="46" spans="27:50"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</row>
    <row r="47" spans="27:50">
      <c r="AO47" s="25"/>
      <c r="AP47" s="25"/>
      <c r="AQ47" s="25"/>
      <c r="AR47" s="25"/>
      <c r="AS47" s="25"/>
      <c r="AT47" s="25"/>
      <c r="AU47" s="25"/>
      <c r="AV47" s="25"/>
      <c r="AW47" s="25"/>
      <c r="AX47" s="25"/>
    </row>
    <row r="48" spans="27:50">
      <c r="AP48" s="25"/>
      <c r="AQ48" s="25"/>
      <c r="AR48" s="25"/>
      <c r="AS48" s="25"/>
      <c r="AT48" s="25"/>
      <c r="AU48" s="25"/>
      <c r="AV48" s="25"/>
      <c r="AW48" s="25"/>
      <c r="AX48" s="25"/>
    </row>
    <row r="49" spans="43:50">
      <c r="AQ49" s="25"/>
      <c r="AR49" s="25"/>
      <c r="AS49" s="25"/>
      <c r="AT49" s="25"/>
      <c r="AU49" s="25"/>
      <c r="AV49" s="25"/>
      <c r="AW49" s="25"/>
      <c r="AX49" s="25"/>
    </row>
    <row r="50" spans="43:50">
      <c r="AR50" s="25"/>
      <c r="AS50" s="25"/>
      <c r="AT50" s="25"/>
      <c r="AU50" s="25"/>
      <c r="AV50" s="25"/>
      <c r="AW50" s="25"/>
      <c r="AX50" s="25"/>
    </row>
    <row r="51" spans="43:50">
      <c r="AS51" s="25"/>
      <c r="AT51" s="25"/>
      <c r="AU51" s="25"/>
      <c r="AV51" s="25"/>
      <c r="AW51" s="25"/>
      <c r="AX51" s="25"/>
    </row>
    <row r="52" spans="43:50">
      <c r="AT52" s="25"/>
      <c r="AU52" s="25"/>
      <c r="AV52" s="25"/>
      <c r="AW52" s="25"/>
      <c r="AX52" s="25"/>
    </row>
    <row r="53" spans="43:50">
      <c r="AU53" s="25"/>
      <c r="AV53" s="25"/>
      <c r="AW53" s="25"/>
      <c r="AX53" s="25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topLeftCell="B10" zoomScaleNormal="100" workbookViewId="0">
      <selection activeCell="S48" sqref="S48"/>
    </sheetView>
  </sheetViews>
  <sheetFormatPr defaultColWidth="9.1796875" defaultRowHeight="13"/>
  <cols>
    <col min="1" max="1" width="42.453125" style="27" customWidth="1"/>
    <col min="2" max="2" width="57.453125" style="27" customWidth="1"/>
    <col min="3" max="4" width="14.26953125" style="27" customWidth="1"/>
    <col min="5" max="5" width="17.1796875" style="27" customWidth="1"/>
    <col min="6" max="6" width="16.453125" style="27" customWidth="1"/>
    <col min="7" max="7" width="19.1796875" style="27" customWidth="1"/>
    <col min="8" max="16" width="14.26953125" style="27" customWidth="1"/>
    <col min="17" max="17" width="15.7265625" style="27" customWidth="1"/>
    <col min="18" max="18" width="12.81640625" style="28" customWidth="1"/>
    <col min="19" max="19" width="15" style="27" bestFit="1" customWidth="1"/>
    <col min="20" max="20" width="15.54296875" style="27" customWidth="1"/>
    <col min="21" max="16384" width="9.1796875" style="27"/>
  </cols>
  <sheetData>
    <row r="1" spans="1:4">
      <c r="A1" s="28"/>
      <c r="B1" s="28"/>
    </row>
    <row r="2" spans="1:4">
      <c r="B2" s="28"/>
    </row>
    <row r="3" spans="1:4">
      <c r="A3" s="27" t="s">
        <v>110</v>
      </c>
      <c r="B3" s="28"/>
    </row>
    <row r="4" spans="1:4">
      <c r="A4" s="42" t="s">
        <v>109</v>
      </c>
      <c r="B4" s="28"/>
    </row>
    <row r="5" spans="1:4">
      <c r="A5" s="42" t="s">
        <v>108</v>
      </c>
      <c r="B5" s="28"/>
    </row>
    <row r="6" spans="1:4">
      <c r="A6" s="27" t="s">
        <v>107</v>
      </c>
      <c r="B6" s="49">
        <v>410000</v>
      </c>
    </row>
    <row r="7" spans="1:4">
      <c r="A7" s="27" t="s">
        <v>106</v>
      </c>
      <c r="B7" s="49">
        <v>14000</v>
      </c>
    </row>
    <row r="8" spans="1:4">
      <c r="A8" s="27" t="s">
        <v>105</v>
      </c>
      <c r="B8" s="28"/>
      <c r="D8" s="27" t="s">
        <v>97</v>
      </c>
    </row>
    <row r="9" spans="1:4">
      <c r="A9" s="48" t="s">
        <v>69</v>
      </c>
      <c r="B9" s="45">
        <v>0.8</v>
      </c>
      <c r="D9" s="27" t="s">
        <v>99</v>
      </c>
    </row>
    <row r="10" spans="1:4">
      <c r="A10" s="48" t="s">
        <v>70</v>
      </c>
      <c r="B10" s="45">
        <v>0.1</v>
      </c>
      <c r="D10" s="27" t="s">
        <v>99</v>
      </c>
    </row>
    <row r="11" spans="1:4">
      <c r="A11" s="48" t="s">
        <v>74</v>
      </c>
      <c r="B11" s="45">
        <v>0.1</v>
      </c>
      <c r="D11" s="27" t="s">
        <v>99</v>
      </c>
    </row>
    <row r="12" spans="1:4">
      <c r="A12" s="48"/>
      <c r="B12" s="45"/>
    </row>
    <row r="13" spans="1:4">
      <c r="A13" s="46" t="s">
        <v>104</v>
      </c>
      <c r="B13" s="45"/>
    </row>
    <row r="14" spans="1:4">
      <c r="A14" s="48" t="s">
        <v>69</v>
      </c>
      <c r="B14" s="47">
        <v>1.8</v>
      </c>
      <c r="D14" s="27" t="s">
        <v>99</v>
      </c>
    </row>
    <row r="15" spans="1:4">
      <c r="A15" s="48" t="s">
        <v>70</v>
      </c>
      <c r="B15" s="47">
        <v>0.3</v>
      </c>
      <c r="D15" s="27" t="s">
        <v>99</v>
      </c>
    </row>
    <row r="16" spans="1:4">
      <c r="A16" s="48" t="s">
        <v>74</v>
      </c>
      <c r="B16" s="47">
        <v>1.8</v>
      </c>
      <c r="D16" s="27" t="s">
        <v>99</v>
      </c>
    </row>
    <row r="17" spans="1:18">
      <c r="A17" s="46" t="s">
        <v>103</v>
      </c>
      <c r="B17" s="45"/>
    </row>
    <row r="18" spans="1:18">
      <c r="A18" s="44" t="s">
        <v>102</v>
      </c>
      <c r="B18" s="43">
        <f>B7*0.001</f>
        <v>14</v>
      </c>
      <c r="D18" s="27" t="s">
        <v>99</v>
      </c>
    </row>
    <row r="19" spans="1:18">
      <c r="A19" s="44" t="s">
        <v>101</v>
      </c>
      <c r="B19" s="43">
        <v>0</v>
      </c>
      <c r="D19" s="27" t="s">
        <v>99</v>
      </c>
    </row>
    <row r="20" spans="1:18">
      <c r="A20" s="44" t="s">
        <v>100</v>
      </c>
      <c r="B20" s="43">
        <f>B7*0.001</f>
        <v>14</v>
      </c>
      <c r="C20" s="42" t="s">
        <v>97</v>
      </c>
      <c r="D20" s="27" t="s">
        <v>99</v>
      </c>
    </row>
    <row r="21" spans="1:18">
      <c r="A21" s="44" t="s">
        <v>98</v>
      </c>
      <c r="B21" s="43">
        <f>B7*0.1</f>
        <v>1400</v>
      </c>
      <c r="C21" s="42" t="s">
        <v>97</v>
      </c>
      <c r="D21" s="27" t="s">
        <v>96</v>
      </c>
    </row>
    <row r="22" spans="1:18">
      <c r="B22" s="198" t="s">
        <v>95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27"/>
    </row>
    <row r="23" spans="1:18">
      <c r="B23" s="41" t="s">
        <v>94</v>
      </c>
      <c r="C23" s="40" t="s">
        <v>60</v>
      </c>
      <c r="D23" s="40" t="s">
        <v>93</v>
      </c>
      <c r="E23" s="40" t="s">
        <v>92</v>
      </c>
      <c r="F23" s="40" t="s">
        <v>91</v>
      </c>
      <c r="G23" s="40" t="s">
        <v>90</v>
      </c>
      <c r="H23" s="40" t="s">
        <v>89</v>
      </c>
      <c r="I23" s="40" t="s">
        <v>88</v>
      </c>
      <c r="J23" s="40" t="s">
        <v>87</v>
      </c>
      <c r="K23" s="40" t="s">
        <v>86</v>
      </c>
      <c r="L23" s="40" t="s">
        <v>85</v>
      </c>
      <c r="M23" s="40" t="s">
        <v>84</v>
      </c>
      <c r="N23" s="40" t="s">
        <v>83</v>
      </c>
      <c r="O23" s="40" t="s">
        <v>82</v>
      </c>
      <c r="P23" s="40" t="s">
        <v>81</v>
      </c>
      <c r="Q23" s="40" t="s">
        <v>80</v>
      </c>
      <c r="R23" s="27"/>
    </row>
    <row r="24" spans="1:18">
      <c r="B24" s="199" t="s">
        <v>79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1"/>
      <c r="R24" s="27"/>
    </row>
    <row r="25" spans="1:18"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27"/>
    </row>
    <row r="26" spans="1:18">
      <c r="B26" s="197" t="s">
        <v>78</v>
      </c>
      <c r="C26" s="197"/>
      <c r="D26" s="197"/>
      <c r="E26" s="197"/>
      <c r="F26" s="197"/>
      <c r="G26" s="197"/>
      <c r="H26" s="197"/>
      <c r="I26" s="197"/>
      <c r="J26" s="197"/>
      <c r="K26" s="197"/>
      <c r="L26" s="197"/>
      <c r="M26" s="197"/>
      <c r="N26" s="197"/>
      <c r="O26" s="197"/>
      <c r="P26" s="197"/>
      <c r="Q26" s="197"/>
      <c r="R26" s="27"/>
    </row>
    <row r="27" spans="1:18" ht="12.5"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27"/>
    </row>
    <row r="28" spans="1:18">
      <c r="B28" s="33" t="s">
        <v>77</v>
      </c>
      <c r="C28" s="32">
        <v>0</v>
      </c>
      <c r="D28" s="32">
        <v>2000</v>
      </c>
      <c r="E28" s="32">
        <v>12000</v>
      </c>
      <c r="F28" s="32">
        <v>22000</v>
      </c>
      <c r="G28" s="32">
        <v>30000</v>
      </c>
      <c r="H28" s="32">
        <v>32000</v>
      </c>
      <c r="I28" s="32">
        <v>34000</v>
      </c>
      <c r="J28" s="32">
        <v>36000</v>
      </c>
      <c r="K28" s="32">
        <v>38000</v>
      </c>
      <c r="L28" s="32">
        <v>40000</v>
      </c>
      <c r="M28" s="32">
        <v>42000</v>
      </c>
      <c r="N28" s="32">
        <v>44000</v>
      </c>
      <c r="O28" s="32">
        <v>46000</v>
      </c>
      <c r="P28" s="32">
        <v>48000</v>
      </c>
      <c r="Q28" s="32">
        <v>50000</v>
      </c>
      <c r="R28" s="27"/>
    </row>
    <row r="29" spans="1:18">
      <c r="B29" s="33" t="s">
        <v>76</v>
      </c>
      <c r="C29" s="32">
        <v>0</v>
      </c>
      <c r="D29" s="32">
        <v>1000</v>
      </c>
      <c r="E29" s="32">
        <v>8000</v>
      </c>
      <c r="F29" s="32">
        <v>18000</v>
      </c>
      <c r="G29" s="32">
        <v>28000</v>
      </c>
      <c r="H29" s="32">
        <v>38000</v>
      </c>
      <c r="I29" s="32">
        <v>48000</v>
      </c>
      <c r="J29" s="32">
        <v>50000</v>
      </c>
      <c r="K29" s="32">
        <v>52000</v>
      </c>
      <c r="L29" s="32">
        <v>54000</v>
      </c>
      <c r="M29" s="32">
        <v>56000</v>
      </c>
      <c r="N29" s="32">
        <v>58000</v>
      </c>
      <c r="O29" s="32">
        <v>60000</v>
      </c>
      <c r="P29" s="32">
        <v>62000</v>
      </c>
      <c r="Q29" s="32">
        <v>64000</v>
      </c>
      <c r="R29" s="27"/>
    </row>
    <row r="30" spans="1:18" ht="12.5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27"/>
    </row>
    <row r="31" spans="1:18">
      <c r="B31" s="197" t="s">
        <v>75</v>
      </c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27"/>
    </row>
    <row r="32" spans="1:18">
      <c r="B32" s="33" t="s">
        <v>69</v>
      </c>
      <c r="C32" s="32">
        <f t="shared" ref="C32:Q32" si="0">C28*$B9</f>
        <v>0</v>
      </c>
      <c r="D32" s="32">
        <f t="shared" si="0"/>
        <v>1600</v>
      </c>
      <c r="E32" s="32">
        <f t="shared" si="0"/>
        <v>9600</v>
      </c>
      <c r="F32" s="32">
        <f t="shared" si="0"/>
        <v>17600</v>
      </c>
      <c r="G32" s="32">
        <f t="shared" si="0"/>
        <v>24000</v>
      </c>
      <c r="H32" s="32">
        <f t="shared" si="0"/>
        <v>25600</v>
      </c>
      <c r="I32" s="32">
        <f t="shared" si="0"/>
        <v>27200</v>
      </c>
      <c r="J32" s="32">
        <f t="shared" si="0"/>
        <v>28800</v>
      </c>
      <c r="K32" s="32">
        <f t="shared" si="0"/>
        <v>30400</v>
      </c>
      <c r="L32" s="32">
        <f t="shared" si="0"/>
        <v>32000</v>
      </c>
      <c r="M32" s="32">
        <f t="shared" si="0"/>
        <v>33600</v>
      </c>
      <c r="N32" s="32">
        <f t="shared" si="0"/>
        <v>35200</v>
      </c>
      <c r="O32" s="32">
        <f t="shared" si="0"/>
        <v>36800</v>
      </c>
      <c r="P32" s="32">
        <f t="shared" si="0"/>
        <v>38400</v>
      </c>
      <c r="Q32" s="32">
        <f t="shared" si="0"/>
        <v>40000</v>
      </c>
      <c r="R32" s="27"/>
    </row>
    <row r="33" spans="2:17" s="27" customFormat="1">
      <c r="B33" s="33" t="s">
        <v>70</v>
      </c>
      <c r="C33" s="32">
        <f t="shared" ref="C33:Q33" si="1">C28*$B10</f>
        <v>0</v>
      </c>
      <c r="D33" s="32">
        <f t="shared" si="1"/>
        <v>200</v>
      </c>
      <c r="E33" s="32">
        <f t="shared" si="1"/>
        <v>1200</v>
      </c>
      <c r="F33" s="32">
        <f t="shared" si="1"/>
        <v>2200</v>
      </c>
      <c r="G33" s="32">
        <f t="shared" si="1"/>
        <v>3000</v>
      </c>
      <c r="H33" s="32">
        <f t="shared" si="1"/>
        <v>3200</v>
      </c>
      <c r="I33" s="32">
        <f t="shared" si="1"/>
        <v>3400</v>
      </c>
      <c r="J33" s="32">
        <f t="shared" si="1"/>
        <v>3600</v>
      </c>
      <c r="K33" s="32">
        <f t="shared" si="1"/>
        <v>3800</v>
      </c>
      <c r="L33" s="32">
        <f t="shared" si="1"/>
        <v>4000</v>
      </c>
      <c r="M33" s="32">
        <f t="shared" si="1"/>
        <v>4200</v>
      </c>
      <c r="N33" s="32">
        <f t="shared" si="1"/>
        <v>4400</v>
      </c>
      <c r="O33" s="32">
        <f t="shared" si="1"/>
        <v>4600</v>
      </c>
      <c r="P33" s="32">
        <f t="shared" si="1"/>
        <v>4800</v>
      </c>
      <c r="Q33" s="32">
        <f t="shared" si="1"/>
        <v>5000</v>
      </c>
    </row>
    <row r="34" spans="2:17" s="27" customFormat="1">
      <c r="B34" s="33" t="s">
        <v>74</v>
      </c>
      <c r="C34" s="32">
        <f t="shared" ref="C34:Q34" si="2">C28*$B11</f>
        <v>0</v>
      </c>
      <c r="D34" s="32">
        <f t="shared" si="2"/>
        <v>200</v>
      </c>
      <c r="E34" s="32">
        <f t="shared" si="2"/>
        <v>1200</v>
      </c>
      <c r="F34" s="32">
        <f t="shared" si="2"/>
        <v>2200</v>
      </c>
      <c r="G34" s="32">
        <f t="shared" si="2"/>
        <v>3000</v>
      </c>
      <c r="H34" s="32">
        <f t="shared" si="2"/>
        <v>3200</v>
      </c>
      <c r="I34" s="32">
        <f t="shared" si="2"/>
        <v>3400</v>
      </c>
      <c r="J34" s="32">
        <f t="shared" si="2"/>
        <v>3600</v>
      </c>
      <c r="K34" s="32">
        <f t="shared" si="2"/>
        <v>3800</v>
      </c>
      <c r="L34" s="32">
        <f t="shared" si="2"/>
        <v>4000</v>
      </c>
      <c r="M34" s="32">
        <f t="shared" si="2"/>
        <v>4200</v>
      </c>
      <c r="N34" s="32">
        <f t="shared" si="2"/>
        <v>4400</v>
      </c>
      <c r="O34" s="32">
        <f t="shared" si="2"/>
        <v>4600</v>
      </c>
      <c r="P34" s="32">
        <f t="shared" si="2"/>
        <v>4800</v>
      </c>
      <c r="Q34" s="32">
        <f t="shared" si="2"/>
        <v>5000</v>
      </c>
    </row>
    <row r="35" spans="2:17" s="27" customFormat="1" ht="12.5">
      <c r="B35" s="38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2:17" s="27" customFormat="1">
      <c r="B36" s="197" t="s">
        <v>73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</row>
    <row r="37" spans="2:17" s="27" customFormat="1">
      <c r="B37" s="33" t="s">
        <v>71</v>
      </c>
      <c r="C37" s="36">
        <f t="shared" ref="C37:Q37" si="3">$B16</f>
        <v>1.8</v>
      </c>
      <c r="D37" s="36">
        <f t="shared" si="3"/>
        <v>1.8</v>
      </c>
      <c r="E37" s="36">
        <f t="shared" si="3"/>
        <v>1.8</v>
      </c>
      <c r="F37" s="36">
        <f t="shared" si="3"/>
        <v>1.8</v>
      </c>
      <c r="G37" s="36">
        <f t="shared" si="3"/>
        <v>1.8</v>
      </c>
      <c r="H37" s="36">
        <f t="shared" si="3"/>
        <v>1.8</v>
      </c>
      <c r="I37" s="36">
        <f t="shared" si="3"/>
        <v>1.8</v>
      </c>
      <c r="J37" s="36">
        <f t="shared" si="3"/>
        <v>1.8</v>
      </c>
      <c r="K37" s="36">
        <f t="shared" si="3"/>
        <v>1.8</v>
      </c>
      <c r="L37" s="36">
        <f t="shared" si="3"/>
        <v>1.8</v>
      </c>
      <c r="M37" s="36">
        <f t="shared" si="3"/>
        <v>1.8</v>
      </c>
      <c r="N37" s="36">
        <f t="shared" si="3"/>
        <v>1.8</v>
      </c>
      <c r="O37" s="36">
        <f t="shared" si="3"/>
        <v>1.8</v>
      </c>
      <c r="P37" s="36">
        <f t="shared" si="3"/>
        <v>1.8</v>
      </c>
      <c r="Q37" s="36">
        <f t="shared" si="3"/>
        <v>1.8</v>
      </c>
    </row>
    <row r="38" spans="2:17" s="27" customFormat="1">
      <c r="B38" s="33" t="s">
        <v>70</v>
      </c>
      <c r="C38" s="36">
        <f t="shared" ref="C38:Q38" si="4">$B15</f>
        <v>0.3</v>
      </c>
      <c r="D38" s="36">
        <f t="shared" si="4"/>
        <v>0.3</v>
      </c>
      <c r="E38" s="36">
        <f t="shared" si="4"/>
        <v>0.3</v>
      </c>
      <c r="F38" s="36">
        <f t="shared" si="4"/>
        <v>0.3</v>
      </c>
      <c r="G38" s="36">
        <f t="shared" si="4"/>
        <v>0.3</v>
      </c>
      <c r="H38" s="36">
        <f t="shared" si="4"/>
        <v>0.3</v>
      </c>
      <c r="I38" s="36">
        <f t="shared" si="4"/>
        <v>0.3</v>
      </c>
      <c r="J38" s="36">
        <f t="shared" si="4"/>
        <v>0.3</v>
      </c>
      <c r="K38" s="36">
        <f t="shared" si="4"/>
        <v>0.3</v>
      </c>
      <c r="L38" s="36">
        <f t="shared" si="4"/>
        <v>0.3</v>
      </c>
      <c r="M38" s="36">
        <f t="shared" si="4"/>
        <v>0.3</v>
      </c>
      <c r="N38" s="36">
        <f t="shared" si="4"/>
        <v>0.3</v>
      </c>
      <c r="O38" s="36">
        <f t="shared" si="4"/>
        <v>0.3</v>
      </c>
      <c r="P38" s="36">
        <f t="shared" si="4"/>
        <v>0.3</v>
      </c>
      <c r="Q38" s="36">
        <f t="shared" si="4"/>
        <v>0.3</v>
      </c>
    </row>
    <row r="39" spans="2:17" s="27" customFormat="1">
      <c r="B39" s="33" t="s">
        <v>69</v>
      </c>
      <c r="C39" s="36">
        <f t="shared" ref="C39:Q39" si="5">$B14</f>
        <v>1.8</v>
      </c>
      <c r="D39" s="36">
        <f t="shared" si="5"/>
        <v>1.8</v>
      </c>
      <c r="E39" s="36">
        <f t="shared" si="5"/>
        <v>1.8</v>
      </c>
      <c r="F39" s="36">
        <f t="shared" si="5"/>
        <v>1.8</v>
      </c>
      <c r="G39" s="36">
        <f t="shared" si="5"/>
        <v>1.8</v>
      </c>
      <c r="H39" s="36">
        <f t="shared" si="5"/>
        <v>1.8</v>
      </c>
      <c r="I39" s="36">
        <f t="shared" si="5"/>
        <v>1.8</v>
      </c>
      <c r="J39" s="36">
        <f t="shared" si="5"/>
        <v>1.8</v>
      </c>
      <c r="K39" s="36">
        <f t="shared" si="5"/>
        <v>1.8</v>
      </c>
      <c r="L39" s="36">
        <f t="shared" si="5"/>
        <v>1.8</v>
      </c>
      <c r="M39" s="36">
        <f t="shared" si="5"/>
        <v>1.8</v>
      </c>
      <c r="N39" s="36">
        <f t="shared" si="5"/>
        <v>1.8</v>
      </c>
      <c r="O39" s="36">
        <f t="shared" si="5"/>
        <v>1.8</v>
      </c>
      <c r="P39" s="36">
        <f t="shared" si="5"/>
        <v>1.8</v>
      </c>
      <c r="Q39" s="36">
        <f t="shared" si="5"/>
        <v>1.8</v>
      </c>
    </row>
    <row r="40" spans="2:17" s="27" customFormat="1"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</row>
    <row r="41" spans="2:17" s="27" customFormat="1">
      <c r="B41" s="197" t="s">
        <v>72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</row>
    <row r="42" spans="2:17" s="27" customFormat="1">
      <c r="B42" s="33" t="s">
        <v>71</v>
      </c>
      <c r="C42" s="32">
        <f t="shared" ref="C42:Q42" si="6">C34*$B20</f>
        <v>0</v>
      </c>
      <c r="D42" s="32">
        <f t="shared" si="6"/>
        <v>2800</v>
      </c>
      <c r="E42" s="32">
        <f t="shared" si="6"/>
        <v>16800</v>
      </c>
      <c r="F42" s="32">
        <f t="shared" si="6"/>
        <v>30800</v>
      </c>
      <c r="G42" s="32">
        <f t="shared" si="6"/>
        <v>42000</v>
      </c>
      <c r="H42" s="32">
        <f t="shared" si="6"/>
        <v>44800</v>
      </c>
      <c r="I42" s="32">
        <f t="shared" si="6"/>
        <v>47600</v>
      </c>
      <c r="J42" s="32">
        <f t="shared" si="6"/>
        <v>50400</v>
      </c>
      <c r="K42" s="32">
        <f t="shared" si="6"/>
        <v>53200</v>
      </c>
      <c r="L42" s="32">
        <f t="shared" si="6"/>
        <v>56000</v>
      </c>
      <c r="M42" s="32">
        <f t="shared" si="6"/>
        <v>58800</v>
      </c>
      <c r="N42" s="32">
        <f t="shared" si="6"/>
        <v>61600</v>
      </c>
      <c r="O42" s="32">
        <f t="shared" si="6"/>
        <v>64400</v>
      </c>
      <c r="P42" s="32">
        <f t="shared" si="6"/>
        <v>67200</v>
      </c>
      <c r="Q42" s="32">
        <f t="shared" si="6"/>
        <v>70000</v>
      </c>
    </row>
    <row r="43" spans="2:17" s="27" customFormat="1">
      <c r="B43" s="33" t="s">
        <v>70</v>
      </c>
      <c r="C43" s="32">
        <f t="shared" ref="C43:Q43" si="7">C33*$B19</f>
        <v>0</v>
      </c>
      <c r="D43" s="32">
        <f t="shared" si="7"/>
        <v>0</v>
      </c>
      <c r="E43" s="32">
        <f t="shared" si="7"/>
        <v>0</v>
      </c>
      <c r="F43" s="32">
        <f t="shared" si="7"/>
        <v>0</v>
      </c>
      <c r="G43" s="32">
        <f t="shared" si="7"/>
        <v>0</v>
      </c>
      <c r="H43" s="32">
        <f t="shared" si="7"/>
        <v>0</v>
      </c>
      <c r="I43" s="32">
        <f t="shared" si="7"/>
        <v>0</v>
      </c>
      <c r="J43" s="32">
        <f t="shared" si="7"/>
        <v>0</v>
      </c>
      <c r="K43" s="32">
        <f t="shared" si="7"/>
        <v>0</v>
      </c>
      <c r="L43" s="32">
        <f t="shared" si="7"/>
        <v>0</v>
      </c>
      <c r="M43" s="32">
        <f t="shared" si="7"/>
        <v>0</v>
      </c>
      <c r="N43" s="32">
        <f t="shared" si="7"/>
        <v>0</v>
      </c>
      <c r="O43" s="32">
        <f t="shared" si="7"/>
        <v>0</v>
      </c>
      <c r="P43" s="32">
        <f t="shared" si="7"/>
        <v>0</v>
      </c>
      <c r="Q43" s="32">
        <f t="shared" si="7"/>
        <v>0</v>
      </c>
    </row>
    <row r="44" spans="2:17" s="27" customFormat="1">
      <c r="B44" s="33" t="s">
        <v>69</v>
      </c>
      <c r="C44" s="32">
        <f t="shared" ref="C44:Q44" si="8">C32*$B18</f>
        <v>0</v>
      </c>
      <c r="D44" s="32">
        <f t="shared" si="8"/>
        <v>22400</v>
      </c>
      <c r="E44" s="32">
        <f t="shared" si="8"/>
        <v>134400</v>
      </c>
      <c r="F44" s="32">
        <f t="shared" si="8"/>
        <v>246400</v>
      </c>
      <c r="G44" s="32">
        <f t="shared" si="8"/>
        <v>336000</v>
      </c>
      <c r="H44" s="32">
        <f t="shared" si="8"/>
        <v>358400</v>
      </c>
      <c r="I44" s="32">
        <f t="shared" si="8"/>
        <v>380800</v>
      </c>
      <c r="J44" s="32">
        <f t="shared" si="8"/>
        <v>403200</v>
      </c>
      <c r="K44" s="32">
        <f t="shared" si="8"/>
        <v>425600</v>
      </c>
      <c r="L44" s="32">
        <f t="shared" si="8"/>
        <v>448000</v>
      </c>
      <c r="M44" s="32">
        <f t="shared" si="8"/>
        <v>470400</v>
      </c>
      <c r="N44" s="32">
        <f t="shared" si="8"/>
        <v>492800</v>
      </c>
      <c r="O44" s="32">
        <f t="shared" si="8"/>
        <v>515200</v>
      </c>
      <c r="P44" s="32">
        <f t="shared" si="8"/>
        <v>537600</v>
      </c>
      <c r="Q44" s="32">
        <f t="shared" si="8"/>
        <v>560000</v>
      </c>
    </row>
    <row r="45" spans="2:17" s="27" customFormat="1">
      <c r="B45" s="33" t="s">
        <v>68</v>
      </c>
      <c r="C45" s="32">
        <f t="shared" ref="C45:Q45" si="9">C29*$B21</f>
        <v>0</v>
      </c>
      <c r="D45" s="32">
        <f t="shared" si="9"/>
        <v>1400000</v>
      </c>
      <c r="E45" s="32">
        <f t="shared" si="9"/>
        <v>11200000</v>
      </c>
      <c r="F45" s="32">
        <f t="shared" si="9"/>
        <v>25200000</v>
      </c>
      <c r="G45" s="32">
        <f t="shared" si="9"/>
        <v>39200000</v>
      </c>
      <c r="H45" s="32">
        <f t="shared" si="9"/>
        <v>53200000</v>
      </c>
      <c r="I45" s="32">
        <f t="shared" si="9"/>
        <v>67200000</v>
      </c>
      <c r="J45" s="32">
        <f t="shared" si="9"/>
        <v>70000000</v>
      </c>
      <c r="K45" s="32">
        <f t="shared" si="9"/>
        <v>72800000</v>
      </c>
      <c r="L45" s="32">
        <f t="shared" si="9"/>
        <v>75600000</v>
      </c>
      <c r="M45" s="32">
        <f t="shared" si="9"/>
        <v>78400000</v>
      </c>
      <c r="N45" s="32">
        <f t="shared" si="9"/>
        <v>81200000</v>
      </c>
      <c r="O45" s="32">
        <f t="shared" si="9"/>
        <v>84000000</v>
      </c>
      <c r="P45" s="32">
        <f t="shared" si="9"/>
        <v>86800000</v>
      </c>
      <c r="Q45" s="32">
        <f t="shared" si="9"/>
        <v>89600000</v>
      </c>
    </row>
    <row r="46" spans="2:17" s="27" customFormat="1" ht="12.5"/>
    <row r="47" spans="2:17" s="27" customFormat="1" ht="12.5"/>
    <row r="48" spans="2:17" s="27" customFormat="1" ht="12.5">
      <c r="B48" s="27" t="s">
        <v>67</v>
      </c>
      <c r="D48" s="31">
        <f t="shared" ref="D48:Q48" si="10">SUM(D42:D45)</f>
        <v>1425200</v>
      </c>
      <c r="E48" s="31">
        <f t="shared" si="10"/>
        <v>11351200</v>
      </c>
      <c r="F48" s="31">
        <f t="shared" si="10"/>
        <v>25477200</v>
      </c>
      <c r="G48" s="31">
        <f t="shared" si="10"/>
        <v>39578000</v>
      </c>
      <c r="H48" s="31">
        <f t="shared" si="10"/>
        <v>53603200</v>
      </c>
      <c r="I48" s="31">
        <f t="shared" si="10"/>
        <v>67628400</v>
      </c>
      <c r="J48" s="31">
        <f t="shared" si="10"/>
        <v>70453600</v>
      </c>
      <c r="K48" s="31">
        <f t="shared" si="10"/>
        <v>73278800</v>
      </c>
      <c r="L48" s="31">
        <f t="shared" si="10"/>
        <v>76104000</v>
      </c>
      <c r="M48" s="31">
        <f t="shared" si="10"/>
        <v>78929200</v>
      </c>
      <c r="N48" s="31">
        <f t="shared" si="10"/>
        <v>81754400</v>
      </c>
      <c r="O48" s="31">
        <f t="shared" si="10"/>
        <v>84579600</v>
      </c>
      <c r="P48" s="31">
        <f t="shared" si="10"/>
        <v>87404800</v>
      </c>
      <c r="Q48" s="31">
        <f t="shared" si="10"/>
        <v>90230000</v>
      </c>
    </row>
    <row r="49" spans="2:19" ht="12.5">
      <c r="B49" s="27" t="s">
        <v>66</v>
      </c>
      <c r="D49" s="31">
        <f t="shared" ref="D49:Q49" si="11">(D32*D37)+(D33*D38)+(D34*D39)</f>
        <v>3300</v>
      </c>
      <c r="E49" s="31">
        <f t="shared" si="11"/>
        <v>19800</v>
      </c>
      <c r="F49" s="31">
        <f t="shared" si="11"/>
        <v>36300</v>
      </c>
      <c r="G49" s="31">
        <f t="shared" si="11"/>
        <v>49500</v>
      </c>
      <c r="H49" s="31">
        <f t="shared" si="11"/>
        <v>52800</v>
      </c>
      <c r="I49" s="31">
        <f t="shared" si="11"/>
        <v>56100</v>
      </c>
      <c r="J49" s="31">
        <f t="shared" si="11"/>
        <v>59400</v>
      </c>
      <c r="K49" s="31">
        <f t="shared" si="11"/>
        <v>62700</v>
      </c>
      <c r="L49" s="31">
        <f t="shared" si="11"/>
        <v>66000</v>
      </c>
      <c r="M49" s="31">
        <f t="shared" si="11"/>
        <v>69300</v>
      </c>
      <c r="N49" s="31">
        <f t="shared" si="11"/>
        <v>72600</v>
      </c>
      <c r="O49" s="31">
        <f t="shared" si="11"/>
        <v>75900</v>
      </c>
      <c r="P49" s="31">
        <f t="shared" si="11"/>
        <v>79200</v>
      </c>
      <c r="Q49" s="31">
        <f t="shared" si="11"/>
        <v>82500</v>
      </c>
      <c r="R49" s="27"/>
    </row>
    <row r="50" spans="2:19" ht="12.5">
      <c r="D50" s="27">
        <f>D49/1000</f>
        <v>3.3</v>
      </c>
      <c r="E50" s="27">
        <f t="shared" ref="E50:L50" si="12">E49/1000</f>
        <v>19.8</v>
      </c>
      <c r="F50" s="27">
        <f t="shared" si="12"/>
        <v>36.299999999999997</v>
      </c>
      <c r="G50" s="27">
        <f t="shared" si="12"/>
        <v>49.5</v>
      </c>
      <c r="H50" s="27">
        <f t="shared" si="12"/>
        <v>52.8</v>
      </c>
      <c r="I50" s="27">
        <f t="shared" si="12"/>
        <v>56.1</v>
      </c>
      <c r="J50" s="27">
        <f t="shared" si="12"/>
        <v>59.4</v>
      </c>
      <c r="K50" s="27">
        <f t="shared" si="12"/>
        <v>62.7</v>
      </c>
      <c r="L50" s="27">
        <f t="shared" si="12"/>
        <v>66</v>
      </c>
      <c r="M50" s="27">
        <f t="shared" ref="M50" si="13">M49/1000</f>
        <v>69.3</v>
      </c>
      <c r="N50" s="27">
        <f t="shared" ref="N50" si="14">N49/1000</f>
        <v>72.599999999999994</v>
      </c>
      <c r="O50" s="27">
        <f t="shared" ref="O50" si="15">O49/1000</f>
        <v>75.900000000000006</v>
      </c>
      <c r="P50" s="27">
        <f t="shared" ref="P50" si="16">P49/1000</f>
        <v>79.2</v>
      </c>
      <c r="Q50" s="27">
        <f t="shared" ref="Q50" si="17">Q49/1000</f>
        <v>82.5</v>
      </c>
      <c r="R50" s="27"/>
    </row>
    <row r="51" spans="2:19" ht="12.5">
      <c r="R51" s="27"/>
    </row>
    <row r="52" spans="2:19" ht="12.5">
      <c r="R52" s="27"/>
    </row>
    <row r="53" spans="2:19" ht="12.5">
      <c r="B53" s="27" t="s">
        <v>119</v>
      </c>
      <c r="R53" s="27"/>
    </row>
    <row r="54" spans="2:19" ht="12.5">
      <c r="R54" s="27"/>
    </row>
    <row r="55" spans="2:19" ht="12.5">
      <c r="R55" s="27"/>
    </row>
    <row r="56" spans="2:19" ht="12.5">
      <c r="R56" s="27"/>
    </row>
    <row r="57" spans="2:19" ht="12.5">
      <c r="R57" s="27"/>
    </row>
    <row r="58" spans="2:19" ht="12.5">
      <c r="R58" s="27"/>
    </row>
    <row r="59" spans="2:19" ht="12.5">
      <c r="R59" s="27"/>
    </row>
    <row r="60" spans="2:19" ht="12.5">
      <c r="R60" s="27"/>
    </row>
    <row r="61" spans="2:19" ht="12.5">
      <c r="B61" s="30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</row>
  </sheetData>
  <mergeCells count="6">
    <mergeCell ref="B41:Q41"/>
    <mergeCell ref="B22:Q22"/>
    <mergeCell ref="B31:Q31"/>
    <mergeCell ref="B36:Q36"/>
    <mergeCell ref="B24:Q24"/>
    <mergeCell ref="B26:Q26"/>
  </mergeCells>
  <dataValidations count="2">
    <dataValidation type="decimal" operator="lessThanOrEqual" allowBlank="1" showInputMessage="1" showErrorMessage="1" error="Please select a value greater than 0 and the Realistic Maximum Peak Provided for this program" prompt="Please select a percentage that is less than the Realistic Maximum Peak Demand that can be achieved for this program (must be greater than 0)" sqref="C38:Q40 IY38:JM40 SU38:TI40 ACQ38:ADE40 AMM38:ANA40 AWI38:AWW40 BGE38:BGS40 BQA38:BQO40 BZW38:CAK40 CJS38:CKG40 CTO38:CUC40 DDK38:DDY40 DNG38:DNU40 DXC38:DXQ40 EGY38:EHM40 EQU38:ERI40 FAQ38:FBE40 FKM38:FLA40 FUI38:FUW40 GEE38:GES40 GOA38:GOO40 GXW38:GYK40 HHS38:HIG40 HRO38:HSC40 IBK38:IBY40 ILG38:ILU40 IVC38:IVQ40 JEY38:JFM40 JOU38:JPI40 JYQ38:JZE40 KIM38:KJA40 KSI38:KSW40 LCE38:LCS40 LMA38:LMO40 LVW38:LWK40 MFS38:MGG40 MPO38:MQC40 MZK38:MZY40 NJG38:NJU40 NTC38:NTQ40 OCY38:ODM40 OMU38:ONI40 OWQ38:OXE40 PGM38:PHA40 PQI38:PQW40 QAE38:QAS40 QKA38:QKO40 QTW38:QUK40 RDS38:REG40 RNO38:ROC40 RXK38:RXY40 SHG38:SHU40 SRC38:SRQ40 TAY38:TBM40 TKU38:TLI40 TUQ38:TVE40 UEM38:UFA40 UOI38:UOW40 UYE38:UYS40 VIA38:VIO40 VRW38:VSK40 WBS38:WCG40 WLO38:WMC40 WVK38:WVY40 C65574:Q65576 IY65574:JM65576 SU65574:TI65576 ACQ65574:ADE65576 AMM65574:ANA65576 AWI65574:AWW65576 BGE65574:BGS65576 BQA65574:BQO65576 BZW65574:CAK65576 CJS65574:CKG65576 CTO65574:CUC65576 DDK65574:DDY65576 DNG65574:DNU65576 DXC65574:DXQ65576 EGY65574:EHM65576 EQU65574:ERI65576 FAQ65574:FBE65576 FKM65574:FLA65576 FUI65574:FUW65576 GEE65574:GES65576 GOA65574:GOO65576 GXW65574:GYK65576 HHS65574:HIG65576 HRO65574:HSC65576 IBK65574:IBY65576 ILG65574:ILU65576 IVC65574:IVQ65576 JEY65574:JFM65576 JOU65574:JPI65576 JYQ65574:JZE65576 KIM65574:KJA65576 KSI65574:KSW65576 LCE65574:LCS65576 LMA65574:LMO65576 LVW65574:LWK65576 MFS65574:MGG65576 MPO65574:MQC65576 MZK65574:MZY65576 NJG65574:NJU65576 NTC65574:NTQ65576 OCY65574:ODM65576 OMU65574:ONI65576 OWQ65574:OXE65576 PGM65574:PHA65576 PQI65574:PQW65576 QAE65574:QAS65576 QKA65574:QKO65576 QTW65574:QUK65576 RDS65574:REG65576 RNO65574:ROC65576 RXK65574:RXY65576 SHG65574:SHU65576 SRC65574:SRQ65576 TAY65574:TBM65576 TKU65574:TLI65576 TUQ65574:TVE65576 UEM65574:UFA65576 UOI65574:UOW65576 UYE65574:UYS65576 VIA65574:VIO65576 VRW65574:VSK65576 WBS65574:WCG65576 WLO65574:WMC65576 WVK65574:WVY65576 C131110:Q131112 IY131110:JM131112 SU131110:TI131112 ACQ131110:ADE131112 AMM131110:ANA131112 AWI131110:AWW131112 BGE131110:BGS131112 BQA131110:BQO131112 BZW131110:CAK131112 CJS131110:CKG131112 CTO131110:CUC131112 DDK131110:DDY131112 DNG131110:DNU131112 DXC131110:DXQ131112 EGY131110:EHM131112 EQU131110:ERI131112 FAQ131110:FBE131112 FKM131110:FLA131112 FUI131110:FUW131112 GEE131110:GES131112 GOA131110:GOO131112 GXW131110:GYK131112 HHS131110:HIG131112 HRO131110:HSC131112 IBK131110:IBY131112 ILG131110:ILU131112 IVC131110:IVQ131112 JEY131110:JFM131112 JOU131110:JPI131112 JYQ131110:JZE131112 KIM131110:KJA131112 KSI131110:KSW131112 LCE131110:LCS131112 LMA131110:LMO131112 LVW131110:LWK131112 MFS131110:MGG131112 MPO131110:MQC131112 MZK131110:MZY131112 NJG131110:NJU131112 NTC131110:NTQ131112 OCY131110:ODM131112 OMU131110:ONI131112 OWQ131110:OXE131112 PGM131110:PHA131112 PQI131110:PQW131112 QAE131110:QAS131112 QKA131110:QKO131112 QTW131110:QUK131112 RDS131110:REG131112 RNO131110:ROC131112 RXK131110:RXY131112 SHG131110:SHU131112 SRC131110:SRQ131112 TAY131110:TBM131112 TKU131110:TLI131112 TUQ131110:TVE131112 UEM131110:UFA131112 UOI131110:UOW131112 UYE131110:UYS131112 VIA131110:VIO131112 VRW131110:VSK131112 WBS131110:WCG131112 WLO131110:WMC131112 WVK131110:WVY131112 C196646:Q196648 IY196646:JM196648 SU196646:TI196648 ACQ196646:ADE196648 AMM196646:ANA196648 AWI196646:AWW196648 BGE196646:BGS196648 BQA196646:BQO196648 BZW196646:CAK196648 CJS196646:CKG196648 CTO196646:CUC196648 DDK196646:DDY196648 DNG196646:DNU196648 DXC196646:DXQ196648 EGY196646:EHM196648 EQU196646:ERI196648 FAQ196646:FBE196648 FKM196646:FLA196648 FUI196646:FUW196648 GEE196646:GES196648 GOA196646:GOO196648 GXW196646:GYK196648 HHS196646:HIG196648 HRO196646:HSC196648 IBK196646:IBY196648 ILG196646:ILU196648 IVC196646:IVQ196648 JEY196646:JFM196648 JOU196646:JPI196648 JYQ196646:JZE196648 KIM196646:KJA196648 KSI196646:KSW196648 LCE196646:LCS196648 LMA196646:LMO196648 LVW196646:LWK196648 MFS196646:MGG196648 MPO196646:MQC196648 MZK196646:MZY196648 NJG196646:NJU196648 NTC196646:NTQ196648 OCY196646:ODM196648 OMU196646:ONI196648 OWQ196646:OXE196648 PGM196646:PHA196648 PQI196646:PQW196648 QAE196646:QAS196648 QKA196646:QKO196648 QTW196646:QUK196648 RDS196646:REG196648 RNO196646:ROC196648 RXK196646:RXY196648 SHG196646:SHU196648 SRC196646:SRQ196648 TAY196646:TBM196648 TKU196646:TLI196648 TUQ196646:TVE196648 UEM196646:UFA196648 UOI196646:UOW196648 UYE196646:UYS196648 VIA196646:VIO196648 VRW196646:VSK196648 WBS196646:WCG196648 WLO196646:WMC196648 WVK196646:WVY196648 C262182:Q262184 IY262182:JM262184 SU262182:TI262184 ACQ262182:ADE262184 AMM262182:ANA262184 AWI262182:AWW262184 BGE262182:BGS262184 BQA262182:BQO262184 BZW262182:CAK262184 CJS262182:CKG262184 CTO262182:CUC262184 DDK262182:DDY262184 DNG262182:DNU262184 DXC262182:DXQ262184 EGY262182:EHM262184 EQU262182:ERI262184 FAQ262182:FBE262184 FKM262182:FLA262184 FUI262182:FUW262184 GEE262182:GES262184 GOA262182:GOO262184 GXW262182:GYK262184 HHS262182:HIG262184 HRO262182:HSC262184 IBK262182:IBY262184 ILG262182:ILU262184 IVC262182:IVQ262184 JEY262182:JFM262184 JOU262182:JPI262184 JYQ262182:JZE262184 KIM262182:KJA262184 KSI262182:KSW262184 LCE262182:LCS262184 LMA262182:LMO262184 LVW262182:LWK262184 MFS262182:MGG262184 MPO262182:MQC262184 MZK262182:MZY262184 NJG262182:NJU262184 NTC262182:NTQ262184 OCY262182:ODM262184 OMU262182:ONI262184 OWQ262182:OXE262184 PGM262182:PHA262184 PQI262182:PQW262184 QAE262182:QAS262184 QKA262182:QKO262184 QTW262182:QUK262184 RDS262182:REG262184 RNO262182:ROC262184 RXK262182:RXY262184 SHG262182:SHU262184 SRC262182:SRQ262184 TAY262182:TBM262184 TKU262182:TLI262184 TUQ262182:TVE262184 UEM262182:UFA262184 UOI262182:UOW262184 UYE262182:UYS262184 VIA262182:VIO262184 VRW262182:VSK262184 WBS262182:WCG262184 WLO262182:WMC262184 WVK262182:WVY262184 C327718:Q327720 IY327718:JM327720 SU327718:TI327720 ACQ327718:ADE327720 AMM327718:ANA327720 AWI327718:AWW327720 BGE327718:BGS327720 BQA327718:BQO327720 BZW327718:CAK327720 CJS327718:CKG327720 CTO327718:CUC327720 DDK327718:DDY327720 DNG327718:DNU327720 DXC327718:DXQ327720 EGY327718:EHM327720 EQU327718:ERI327720 FAQ327718:FBE327720 FKM327718:FLA327720 FUI327718:FUW327720 GEE327718:GES327720 GOA327718:GOO327720 GXW327718:GYK327720 HHS327718:HIG327720 HRO327718:HSC327720 IBK327718:IBY327720 ILG327718:ILU327720 IVC327718:IVQ327720 JEY327718:JFM327720 JOU327718:JPI327720 JYQ327718:JZE327720 KIM327718:KJA327720 KSI327718:KSW327720 LCE327718:LCS327720 LMA327718:LMO327720 LVW327718:LWK327720 MFS327718:MGG327720 MPO327718:MQC327720 MZK327718:MZY327720 NJG327718:NJU327720 NTC327718:NTQ327720 OCY327718:ODM327720 OMU327718:ONI327720 OWQ327718:OXE327720 PGM327718:PHA327720 PQI327718:PQW327720 QAE327718:QAS327720 QKA327718:QKO327720 QTW327718:QUK327720 RDS327718:REG327720 RNO327718:ROC327720 RXK327718:RXY327720 SHG327718:SHU327720 SRC327718:SRQ327720 TAY327718:TBM327720 TKU327718:TLI327720 TUQ327718:TVE327720 UEM327718:UFA327720 UOI327718:UOW327720 UYE327718:UYS327720 VIA327718:VIO327720 VRW327718:VSK327720 WBS327718:WCG327720 WLO327718:WMC327720 WVK327718:WVY327720 C393254:Q393256 IY393254:JM393256 SU393254:TI393256 ACQ393254:ADE393256 AMM393254:ANA393256 AWI393254:AWW393256 BGE393254:BGS393256 BQA393254:BQO393256 BZW393254:CAK393256 CJS393254:CKG393256 CTO393254:CUC393256 DDK393254:DDY393256 DNG393254:DNU393256 DXC393254:DXQ393256 EGY393254:EHM393256 EQU393254:ERI393256 FAQ393254:FBE393256 FKM393254:FLA393256 FUI393254:FUW393256 GEE393254:GES393256 GOA393254:GOO393256 GXW393254:GYK393256 HHS393254:HIG393256 HRO393254:HSC393256 IBK393254:IBY393256 ILG393254:ILU393256 IVC393254:IVQ393256 JEY393254:JFM393256 JOU393254:JPI393256 JYQ393254:JZE393256 KIM393254:KJA393256 KSI393254:KSW393256 LCE393254:LCS393256 LMA393254:LMO393256 LVW393254:LWK393256 MFS393254:MGG393256 MPO393254:MQC393256 MZK393254:MZY393256 NJG393254:NJU393256 NTC393254:NTQ393256 OCY393254:ODM393256 OMU393254:ONI393256 OWQ393254:OXE393256 PGM393254:PHA393256 PQI393254:PQW393256 QAE393254:QAS393256 QKA393254:QKO393256 QTW393254:QUK393256 RDS393254:REG393256 RNO393254:ROC393256 RXK393254:RXY393256 SHG393254:SHU393256 SRC393254:SRQ393256 TAY393254:TBM393256 TKU393254:TLI393256 TUQ393254:TVE393256 UEM393254:UFA393256 UOI393254:UOW393256 UYE393254:UYS393256 VIA393254:VIO393256 VRW393254:VSK393256 WBS393254:WCG393256 WLO393254:WMC393256 WVK393254:WVY393256 C458790:Q458792 IY458790:JM458792 SU458790:TI458792 ACQ458790:ADE458792 AMM458790:ANA458792 AWI458790:AWW458792 BGE458790:BGS458792 BQA458790:BQO458792 BZW458790:CAK458792 CJS458790:CKG458792 CTO458790:CUC458792 DDK458790:DDY458792 DNG458790:DNU458792 DXC458790:DXQ458792 EGY458790:EHM458792 EQU458790:ERI458792 FAQ458790:FBE458792 FKM458790:FLA458792 FUI458790:FUW458792 GEE458790:GES458792 GOA458790:GOO458792 GXW458790:GYK458792 HHS458790:HIG458792 HRO458790:HSC458792 IBK458790:IBY458792 ILG458790:ILU458792 IVC458790:IVQ458792 JEY458790:JFM458792 JOU458790:JPI458792 JYQ458790:JZE458792 KIM458790:KJA458792 KSI458790:KSW458792 LCE458790:LCS458792 LMA458790:LMO458792 LVW458790:LWK458792 MFS458790:MGG458792 MPO458790:MQC458792 MZK458790:MZY458792 NJG458790:NJU458792 NTC458790:NTQ458792 OCY458790:ODM458792 OMU458790:ONI458792 OWQ458790:OXE458792 PGM458790:PHA458792 PQI458790:PQW458792 QAE458790:QAS458792 QKA458790:QKO458792 QTW458790:QUK458792 RDS458790:REG458792 RNO458790:ROC458792 RXK458790:RXY458792 SHG458790:SHU458792 SRC458790:SRQ458792 TAY458790:TBM458792 TKU458790:TLI458792 TUQ458790:TVE458792 UEM458790:UFA458792 UOI458790:UOW458792 UYE458790:UYS458792 VIA458790:VIO458792 VRW458790:VSK458792 WBS458790:WCG458792 WLO458790:WMC458792 WVK458790:WVY458792 C524326:Q524328 IY524326:JM524328 SU524326:TI524328 ACQ524326:ADE524328 AMM524326:ANA524328 AWI524326:AWW524328 BGE524326:BGS524328 BQA524326:BQO524328 BZW524326:CAK524328 CJS524326:CKG524328 CTO524326:CUC524328 DDK524326:DDY524328 DNG524326:DNU524328 DXC524326:DXQ524328 EGY524326:EHM524328 EQU524326:ERI524328 FAQ524326:FBE524328 FKM524326:FLA524328 FUI524326:FUW524328 GEE524326:GES524328 GOA524326:GOO524328 GXW524326:GYK524328 HHS524326:HIG524328 HRO524326:HSC524328 IBK524326:IBY524328 ILG524326:ILU524328 IVC524326:IVQ524328 JEY524326:JFM524328 JOU524326:JPI524328 JYQ524326:JZE524328 KIM524326:KJA524328 KSI524326:KSW524328 LCE524326:LCS524328 LMA524326:LMO524328 LVW524326:LWK524328 MFS524326:MGG524328 MPO524326:MQC524328 MZK524326:MZY524328 NJG524326:NJU524328 NTC524326:NTQ524328 OCY524326:ODM524328 OMU524326:ONI524328 OWQ524326:OXE524328 PGM524326:PHA524328 PQI524326:PQW524328 QAE524326:QAS524328 QKA524326:QKO524328 QTW524326:QUK524328 RDS524326:REG524328 RNO524326:ROC524328 RXK524326:RXY524328 SHG524326:SHU524328 SRC524326:SRQ524328 TAY524326:TBM524328 TKU524326:TLI524328 TUQ524326:TVE524328 UEM524326:UFA524328 UOI524326:UOW524328 UYE524326:UYS524328 VIA524326:VIO524328 VRW524326:VSK524328 WBS524326:WCG524328 WLO524326:WMC524328 WVK524326:WVY524328 C589862:Q589864 IY589862:JM589864 SU589862:TI589864 ACQ589862:ADE589864 AMM589862:ANA589864 AWI589862:AWW589864 BGE589862:BGS589864 BQA589862:BQO589864 BZW589862:CAK589864 CJS589862:CKG589864 CTO589862:CUC589864 DDK589862:DDY589864 DNG589862:DNU589864 DXC589862:DXQ589864 EGY589862:EHM589864 EQU589862:ERI589864 FAQ589862:FBE589864 FKM589862:FLA589864 FUI589862:FUW589864 GEE589862:GES589864 GOA589862:GOO589864 GXW589862:GYK589864 HHS589862:HIG589864 HRO589862:HSC589864 IBK589862:IBY589864 ILG589862:ILU589864 IVC589862:IVQ589864 JEY589862:JFM589864 JOU589862:JPI589864 JYQ589862:JZE589864 KIM589862:KJA589864 KSI589862:KSW589864 LCE589862:LCS589864 LMA589862:LMO589864 LVW589862:LWK589864 MFS589862:MGG589864 MPO589862:MQC589864 MZK589862:MZY589864 NJG589862:NJU589864 NTC589862:NTQ589864 OCY589862:ODM589864 OMU589862:ONI589864 OWQ589862:OXE589864 PGM589862:PHA589864 PQI589862:PQW589864 QAE589862:QAS589864 QKA589862:QKO589864 QTW589862:QUK589864 RDS589862:REG589864 RNO589862:ROC589864 RXK589862:RXY589864 SHG589862:SHU589864 SRC589862:SRQ589864 TAY589862:TBM589864 TKU589862:TLI589864 TUQ589862:TVE589864 UEM589862:UFA589864 UOI589862:UOW589864 UYE589862:UYS589864 VIA589862:VIO589864 VRW589862:VSK589864 WBS589862:WCG589864 WLO589862:WMC589864 WVK589862:WVY589864 C655398:Q655400 IY655398:JM655400 SU655398:TI655400 ACQ655398:ADE655400 AMM655398:ANA655400 AWI655398:AWW655400 BGE655398:BGS655400 BQA655398:BQO655400 BZW655398:CAK655400 CJS655398:CKG655400 CTO655398:CUC655400 DDK655398:DDY655400 DNG655398:DNU655400 DXC655398:DXQ655400 EGY655398:EHM655400 EQU655398:ERI655400 FAQ655398:FBE655400 FKM655398:FLA655400 FUI655398:FUW655400 GEE655398:GES655400 GOA655398:GOO655400 GXW655398:GYK655400 HHS655398:HIG655400 HRO655398:HSC655400 IBK655398:IBY655400 ILG655398:ILU655400 IVC655398:IVQ655400 JEY655398:JFM655400 JOU655398:JPI655400 JYQ655398:JZE655400 KIM655398:KJA655400 KSI655398:KSW655400 LCE655398:LCS655400 LMA655398:LMO655400 LVW655398:LWK655400 MFS655398:MGG655400 MPO655398:MQC655400 MZK655398:MZY655400 NJG655398:NJU655400 NTC655398:NTQ655400 OCY655398:ODM655400 OMU655398:ONI655400 OWQ655398:OXE655400 PGM655398:PHA655400 PQI655398:PQW655400 QAE655398:QAS655400 QKA655398:QKO655400 QTW655398:QUK655400 RDS655398:REG655400 RNO655398:ROC655400 RXK655398:RXY655400 SHG655398:SHU655400 SRC655398:SRQ655400 TAY655398:TBM655400 TKU655398:TLI655400 TUQ655398:TVE655400 UEM655398:UFA655400 UOI655398:UOW655400 UYE655398:UYS655400 VIA655398:VIO655400 VRW655398:VSK655400 WBS655398:WCG655400 WLO655398:WMC655400 WVK655398:WVY655400 C720934:Q720936 IY720934:JM720936 SU720934:TI720936 ACQ720934:ADE720936 AMM720934:ANA720936 AWI720934:AWW720936 BGE720934:BGS720936 BQA720934:BQO720936 BZW720934:CAK720936 CJS720934:CKG720936 CTO720934:CUC720936 DDK720934:DDY720936 DNG720934:DNU720936 DXC720934:DXQ720936 EGY720934:EHM720936 EQU720934:ERI720936 FAQ720934:FBE720936 FKM720934:FLA720936 FUI720934:FUW720936 GEE720934:GES720936 GOA720934:GOO720936 GXW720934:GYK720936 HHS720934:HIG720936 HRO720934:HSC720936 IBK720934:IBY720936 ILG720934:ILU720936 IVC720934:IVQ720936 JEY720934:JFM720936 JOU720934:JPI720936 JYQ720934:JZE720936 KIM720934:KJA720936 KSI720934:KSW720936 LCE720934:LCS720936 LMA720934:LMO720936 LVW720934:LWK720936 MFS720934:MGG720936 MPO720934:MQC720936 MZK720934:MZY720936 NJG720934:NJU720936 NTC720934:NTQ720936 OCY720934:ODM720936 OMU720934:ONI720936 OWQ720934:OXE720936 PGM720934:PHA720936 PQI720934:PQW720936 QAE720934:QAS720936 QKA720934:QKO720936 QTW720934:QUK720936 RDS720934:REG720936 RNO720934:ROC720936 RXK720934:RXY720936 SHG720934:SHU720936 SRC720934:SRQ720936 TAY720934:TBM720936 TKU720934:TLI720936 TUQ720934:TVE720936 UEM720934:UFA720936 UOI720934:UOW720936 UYE720934:UYS720936 VIA720934:VIO720936 VRW720934:VSK720936 WBS720934:WCG720936 WLO720934:WMC720936 WVK720934:WVY720936 C786470:Q786472 IY786470:JM786472 SU786470:TI786472 ACQ786470:ADE786472 AMM786470:ANA786472 AWI786470:AWW786472 BGE786470:BGS786472 BQA786470:BQO786472 BZW786470:CAK786472 CJS786470:CKG786472 CTO786470:CUC786472 DDK786470:DDY786472 DNG786470:DNU786472 DXC786470:DXQ786472 EGY786470:EHM786472 EQU786470:ERI786472 FAQ786470:FBE786472 FKM786470:FLA786472 FUI786470:FUW786472 GEE786470:GES786472 GOA786470:GOO786472 GXW786470:GYK786472 HHS786470:HIG786472 HRO786470:HSC786472 IBK786470:IBY786472 ILG786470:ILU786472 IVC786470:IVQ786472 JEY786470:JFM786472 JOU786470:JPI786472 JYQ786470:JZE786472 KIM786470:KJA786472 KSI786470:KSW786472 LCE786470:LCS786472 LMA786470:LMO786472 LVW786470:LWK786472 MFS786470:MGG786472 MPO786470:MQC786472 MZK786470:MZY786472 NJG786470:NJU786472 NTC786470:NTQ786472 OCY786470:ODM786472 OMU786470:ONI786472 OWQ786470:OXE786472 PGM786470:PHA786472 PQI786470:PQW786472 QAE786470:QAS786472 QKA786470:QKO786472 QTW786470:QUK786472 RDS786470:REG786472 RNO786470:ROC786472 RXK786470:RXY786472 SHG786470:SHU786472 SRC786470:SRQ786472 TAY786470:TBM786472 TKU786470:TLI786472 TUQ786470:TVE786472 UEM786470:UFA786472 UOI786470:UOW786472 UYE786470:UYS786472 VIA786470:VIO786472 VRW786470:VSK786472 WBS786470:WCG786472 WLO786470:WMC786472 WVK786470:WVY786472 C852006:Q852008 IY852006:JM852008 SU852006:TI852008 ACQ852006:ADE852008 AMM852006:ANA852008 AWI852006:AWW852008 BGE852006:BGS852008 BQA852006:BQO852008 BZW852006:CAK852008 CJS852006:CKG852008 CTO852006:CUC852008 DDK852006:DDY852008 DNG852006:DNU852008 DXC852006:DXQ852008 EGY852006:EHM852008 EQU852006:ERI852008 FAQ852006:FBE852008 FKM852006:FLA852008 FUI852006:FUW852008 GEE852006:GES852008 GOA852006:GOO852008 GXW852006:GYK852008 HHS852006:HIG852008 HRO852006:HSC852008 IBK852006:IBY852008 ILG852006:ILU852008 IVC852006:IVQ852008 JEY852006:JFM852008 JOU852006:JPI852008 JYQ852006:JZE852008 KIM852006:KJA852008 KSI852006:KSW852008 LCE852006:LCS852008 LMA852006:LMO852008 LVW852006:LWK852008 MFS852006:MGG852008 MPO852006:MQC852008 MZK852006:MZY852008 NJG852006:NJU852008 NTC852006:NTQ852008 OCY852006:ODM852008 OMU852006:ONI852008 OWQ852006:OXE852008 PGM852006:PHA852008 PQI852006:PQW852008 QAE852006:QAS852008 QKA852006:QKO852008 QTW852006:QUK852008 RDS852006:REG852008 RNO852006:ROC852008 RXK852006:RXY852008 SHG852006:SHU852008 SRC852006:SRQ852008 TAY852006:TBM852008 TKU852006:TLI852008 TUQ852006:TVE852008 UEM852006:UFA852008 UOI852006:UOW852008 UYE852006:UYS852008 VIA852006:VIO852008 VRW852006:VSK852008 WBS852006:WCG852008 WLO852006:WMC852008 WVK852006:WVY852008 C917542:Q917544 IY917542:JM917544 SU917542:TI917544 ACQ917542:ADE917544 AMM917542:ANA917544 AWI917542:AWW917544 BGE917542:BGS917544 BQA917542:BQO917544 BZW917542:CAK917544 CJS917542:CKG917544 CTO917542:CUC917544 DDK917542:DDY917544 DNG917542:DNU917544 DXC917542:DXQ917544 EGY917542:EHM917544 EQU917542:ERI917544 FAQ917542:FBE917544 FKM917542:FLA917544 FUI917542:FUW917544 GEE917542:GES917544 GOA917542:GOO917544 GXW917542:GYK917544 HHS917542:HIG917544 HRO917542:HSC917544 IBK917542:IBY917544 ILG917542:ILU917544 IVC917542:IVQ917544 JEY917542:JFM917544 JOU917542:JPI917544 JYQ917542:JZE917544 KIM917542:KJA917544 KSI917542:KSW917544 LCE917542:LCS917544 LMA917542:LMO917544 LVW917542:LWK917544 MFS917542:MGG917544 MPO917542:MQC917544 MZK917542:MZY917544 NJG917542:NJU917544 NTC917542:NTQ917544 OCY917542:ODM917544 OMU917542:ONI917544 OWQ917542:OXE917544 PGM917542:PHA917544 PQI917542:PQW917544 QAE917542:QAS917544 QKA917542:QKO917544 QTW917542:QUK917544 RDS917542:REG917544 RNO917542:ROC917544 RXK917542:RXY917544 SHG917542:SHU917544 SRC917542:SRQ917544 TAY917542:TBM917544 TKU917542:TLI917544 TUQ917542:TVE917544 UEM917542:UFA917544 UOI917542:UOW917544 UYE917542:UYS917544 VIA917542:VIO917544 VRW917542:VSK917544 WBS917542:WCG917544 WLO917542:WMC917544 WVK917542:WVY917544 C983078:Q983080 IY983078:JM983080 SU983078:TI983080 ACQ983078:ADE983080 AMM983078:ANA983080 AWI983078:AWW983080 BGE983078:BGS983080 BQA983078:BQO983080 BZW983078:CAK983080 CJS983078:CKG983080 CTO983078:CUC983080 DDK983078:DDY983080 DNG983078:DNU983080 DXC983078:DXQ983080 EGY983078:EHM983080 EQU983078:ERI983080 FAQ983078:FBE983080 FKM983078:FLA983080 FUI983078:FUW983080 GEE983078:GES983080 GOA983078:GOO983080 GXW983078:GYK983080 HHS983078:HIG983080 HRO983078:HSC983080 IBK983078:IBY983080 ILG983078:ILU983080 IVC983078:IVQ983080 JEY983078:JFM983080 JOU983078:JPI983080 JYQ983078:JZE983080 KIM983078:KJA983080 KSI983078:KSW983080 LCE983078:LCS983080 LMA983078:LMO983080 LVW983078:LWK983080 MFS983078:MGG983080 MPO983078:MQC983080 MZK983078:MZY983080 NJG983078:NJU983080 NTC983078:NTQ983080 OCY983078:ODM983080 OMU983078:ONI983080 OWQ983078:OXE983080 PGM983078:PHA983080 PQI983078:PQW983080 QAE983078:QAS983080 QKA983078:QKO983080 QTW983078:QUK983080 RDS983078:REG983080 RNO983078:ROC983080 RXK983078:RXY983080 SHG983078:SHU983080 SRC983078:SRQ983080 TAY983078:TBM983080 TKU983078:TLI983080 TUQ983078:TVE983080 UEM983078:UFA983080 UOI983078:UOW983080 UYE983078:UYS983080 VIA983078:VIO983080 VRW983078:VSK983080 WBS983078:WCG983080 WLO983078:WMC983080 WVK983078:WVY983080 C43:Q45 IY43:JM45 SU43:TI45 ACQ43:ADE45 AMM43:ANA45 AWI43:AWW45 BGE43:BGS45 BQA43:BQO45 BZW43:CAK45 CJS43:CKG45 CTO43:CUC45 DDK43:DDY45 DNG43:DNU45 DXC43:DXQ45 EGY43:EHM45 EQU43:ERI45 FAQ43:FBE45 FKM43:FLA45 FUI43:FUW45 GEE43:GES45 GOA43:GOO45 GXW43:GYK45 HHS43:HIG45 HRO43:HSC45 IBK43:IBY45 ILG43:ILU45 IVC43:IVQ45 JEY43:JFM45 JOU43:JPI45 JYQ43:JZE45 KIM43:KJA45 KSI43:KSW45 LCE43:LCS45 LMA43:LMO45 LVW43:LWK45 MFS43:MGG45 MPO43:MQC45 MZK43:MZY45 NJG43:NJU45 NTC43:NTQ45 OCY43:ODM45 OMU43:ONI45 OWQ43:OXE45 PGM43:PHA45 PQI43:PQW45 QAE43:QAS45 QKA43:QKO45 QTW43:QUK45 RDS43:REG45 RNO43:ROC45 RXK43:RXY45 SHG43:SHU45 SRC43:SRQ45 TAY43:TBM45 TKU43:TLI45 TUQ43:TVE45 UEM43:UFA45 UOI43:UOW45 UYE43:UYS45 VIA43:VIO45 VRW43:VSK45 WBS43:WCG45 WLO43:WMC45 WVK43:WVY45 C65579:Q65581 IY65579:JM65581 SU65579:TI65581 ACQ65579:ADE65581 AMM65579:ANA65581 AWI65579:AWW65581 BGE65579:BGS65581 BQA65579:BQO65581 BZW65579:CAK65581 CJS65579:CKG65581 CTO65579:CUC65581 DDK65579:DDY65581 DNG65579:DNU65581 DXC65579:DXQ65581 EGY65579:EHM65581 EQU65579:ERI65581 FAQ65579:FBE65581 FKM65579:FLA65581 FUI65579:FUW65581 GEE65579:GES65581 GOA65579:GOO65581 GXW65579:GYK65581 HHS65579:HIG65581 HRO65579:HSC65581 IBK65579:IBY65581 ILG65579:ILU65581 IVC65579:IVQ65581 JEY65579:JFM65581 JOU65579:JPI65581 JYQ65579:JZE65581 KIM65579:KJA65581 KSI65579:KSW65581 LCE65579:LCS65581 LMA65579:LMO65581 LVW65579:LWK65581 MFS65579:MGG65581 MPO65579:MQC65581 MZK65579:MZY65581 NJG65579:NJU65581 NTC65579:NTQ65581 OCY65579:ODM65581 OMU65579:ONI65581 OWQ65579:OXE65581 PGM65579:PHA65581 PQI65579:PQW65581 QAE65579:QAS65581 QKA65579:QKO65581 QTW65579:QUK65581 RDS65579:REG65581 RNO65579:ROC65581 RXK65579:RXY65581 SHG65579:SHU65581 SRC65579:SRQ65581 TAY65579:TBM65581 TKU65579:TLI65581 TUQ65579:TVE65581 UEM65579:UFA65581 UOI65579:UOW65581 UYE65579:UYS65581 VIA65579:VIO65581 VRW65579:VSK65581 WBS65579:WCG65581 WLO65579:WMC65581 WVK65579:WVY65581 C131115:Q131117 IY131115:JM131117 SU131115:TI131117 ACQ131115:ADE131117 AMM131115:ANA131117 AWI131115:AWW131117 BGE131115:BGS131117 BQA131115:BQO131117 BZW131115:CAK131117 CJS131115:CKG131117 CTO131115:CUC131117 DDK131115:DDY131117 DNG131115:DNU131117 DXC131115:DXQ131117 EGY131115:EHM131117 EQU131115:ERI131117 FAQ131115:FBE131117 FKM131115:FLA131117 FUI131115:FUW131117 GEE131115:GES131117 GOA131115:GOO131117 GXW131115:GYK131117 HHS131115:HIG131117 HRO131115:HSC131117 IBK131115:IBY131117 ILG131115:ILU131117 IVC131115:IVQ131117 JEY131115:JFM131117 JOU131115:JPI131117 JYQ131115:JZE131117 KIM131115:KJA131117 KSI131115:KSW131117 LCE131115:LCS131117 LMA131115:LMO131117 LVW131115:LWK131117 MFS131115:MGG131117 MPO131115:MQC131117 MZK131115:MZY131117 NJG131115:NJU131117 NTC131115:NTQ131117 OCY131115:ODM131117 OMU131115:ONI131117 OWQ131115:OXE131117 PGM131115:PHA131117 PQI131115:PQW131117 QAE131115:QAS131117 QKA131115:QKO131117 QTW131115:QUK131117 RDS131115:REG131117 RNO131115:ROC131117 RXK131115:RXY131117 SHG131115:SHU131117 SRC131115:SRQ131117 TAY131115:TBM131117 TKU131115:TLI131117 TUQ131115:TVE131117 UEM131115:UFA131117 UOI131115:UOW131117 UYE131115:UYS131117 VIA131115:VIO131117 VRW131115:VSK131117 WBS131115:WCG131117 WLO131115:WMC131117 WVK131115:WVY131117 C196651:Q196653 IY196651:JM196653 SU196651:TI196653 ACQ196651:ADE196653 AMM196651:ANA196653 AWI196651:AWW196653 BGE196651:BGS196653 BQA196651:BQO196653 BZW196651:CAK196653 CJS196651:CKG196653 CTO196651:CUC196653 DDK196651:DDY196653 DNG196651:DNU196653 DXC196651:DXQ196653 EGY196651:EHM196653 EQU196651:ERI196653 FAQ196651:FBE196653 FKM196651:FLA196653 FUI196651:FUW196653 GEE196651:GES196653 GOA196651:GOO196653 GXW196651:GYK196653 HHS196651:HIG196653 HRO196651:HSC196653 IBK196651:IBY196653 ILG196651:ILU196653 IVC196651:IVQ196653 JEY196651:JFM196653 JOU196651:JPI196653 JYQ196651:JZE196653 KIM196651:KJA196653 KSI196651:KSW196653 LCE196651:LCS196653 LMA196651:LMO196653 LVW196651:LWK196653 MFS196651:MGG196653 MPO196651:MQC196653 MZK196651:MZY196653 NJG196651:NJU196653 NTC196651:NTQ196653 OCY196651:ODM196653 OMU196651:ONI196653 OWQ196651:OXE196653 PGM196651:PHA196653 PQI196651:PQW196653 QAE196651:QAS196653 QKA196651:QKO196653 QTW196651:QUK196653 RDS196651:REG196653 RNO196651:ROC196653 RXK196651:RXY196653 SHG196651:SHU196653 SRC196651:SRQ196653 TAY196651:TBM196653 TKU196651:TLI196653 TUQ196651:TVE196653 UEM196651:UFA196653 UOI196651:UOW196653 UYE196651:UYS196653 VIA196651:VIO196653 VRW196651:VSK196653 WBS196651:WCG196653 WLO196651:WMC196653 WVK196651:WVY196653 C262187:Q262189 IY262187:JM262189 SU262187:TI262189 ACQ262187:ADE262189 AMM262187:ANA262189 AWI262187:AWW262189 BGE262187:BGS262189 BQA262187:BQO262189 BZW262187:CAK262189 CJS262187:CKG262189 CTO262187:CUC262189 DDK262187:DDY262189 DNG262187:DNU262189 DXC262187:DXQ262189 EGY262187:EHM262189 EQU262187:ERI262189 FAQ262187:FBE262189 FKM262187:FLA262189 FUI262187:FUW262189 GEE262187:GES262189 GOA262187:GOO262189 GXW262187:GYK262189 HHS262187:HIG262189 HRO262187:HSC262189 IBK262187:IBY262189 ILG262187:ILU262189 IVC262187:IVQ262189 JEY262187:JFM262189 JOU262187:JPI262189 JYQ262187:JZE262189 KIM262187:KJA262189 KSI262187:KSW262189 LCE262187:LCS262189 LMA262187:LMO262189 LVW262187:LWK262189 MFS262187:MGG262189 MPO262187:MQC262189 MZK262187:MZY262189 NJG262187:NJU262189 NTC262187:NTQ262189 OCY262187:ODM262189 OMU262187:ONI262189 OWQ262187:OXE262189 PGM262187:PHA262189 PQI262187:PQW262189 QAE262187:QAS262189 QKA262187:QKO262189 QTW262187:QUK262189 RDS262187:REG262189 RNO262187:ROC262189 RXK262187:RXY262189 SHG262187:SHU262189 SRC262187:SRQ262189 TAY262187:TBM262189 TKU262187:TLI262189 TUQ262187:TVE262189 UEM262187:UFA262189 UOI262187:UOW262189 UYE262187:UYS262189 VIA262187:VIO262189 VRW262187:VSK262189 WBS262187:WCG262189 WLO262187:WMC262189 WVK262187:WVY262189 C327723:Q327725 IY327723:JM327725 SU327723:TI327725 ACQ327723:ADE327725 AMM327723:ANA327725 AWI327723:AWW327725 BGE327723:BGS327725 BQA327723:BQO327725 BZW327723:CAK327725 CJS327723:CKG327725 CTO327723:CUC327725 DDK327723:DDY327725 DNG327723:DNU327725 DXC327723:DXQ327725 EGY327723:EHM327725 EQU327723:ERI327725 FAQ327723:FBE327725 FKM327723:FLA327725 FUI327723:FUW327725 GEE327723:GES327725 GOA327723:GOO327725 GXW327723:GYK327725 HHS327723:HIG327725 HRO327723:HSC327725 IBK327723:IBY327725 ILG327723:ILU327725 IVC327723:IVQ327725 JEY327723:JFM327725 JOU327723:JPI327725 JYQ327723:JZE327725 KIM327723:KJA327725 KSI327723:KSW327725 LCE327723:LCS327725 LMA327723:LMO327725 LVW327723:LWK327725 MFS327723:MGG327725 MPO327723:MQC327725 MZK327723:MZY327725 NJG327723:NJU327725 NTC327723:NTQ327725 OCY327723:ODM327725 OMU327723:ONI327725 OWQ327723:OXE327725 PGM327723:PHA327725 PQI327723:PQW327725 QAE327723:QAS327725 QKA327723:QKO327725 QTW327723:QUK327725 RDS327723:REG327725 RNO327723:ROC327725 RXK327723:RXY327725 SHG327723:SHU327725 SRC327723:SRQ327725 TAY327723:TBM327725 TKU327723:TLI327725 TUQ327723:TVE327725 UEM327723:UFA327725 UOI327723:UOW327725 UYE327723:UYS327725 VIA327723:VIO327725 VRW327723:VSK327725 WBS327723:WCG327725 WLO327723:WMC327725 WVK327723:WVY327725 C393259:Q393261 IY393259:JM393261 SU393259:TI393261 ACQ393259:ADE393261 AMM393259:ANA393261 AWI393259:AWW393261 BGE393259:BGS393261 BQA393259:BQO393261 BZW393259:CAK393261 CJS393259:CKG393261 CTO393259:CUC393261 DDK393259:DDY393261 DNG393259:DNU393261 DXC393259:DXQ393261 EGY393259:EHM393261 EQU393259:ERI393261 FAQ393259:FBE393261 FKM393259:FLA393261 FUI393259:FUW393261 GEE393259:GES393261 GOA393259:GOO393261 GXW393259:GYK393261 HHS393259:HIG393261 HRO393259:HSC393261 IBK393259:IBY393261 ILG393259:ILU393261 IVC393259:IVQ393261 JEY393259:JFM393261 JOU393259:JPI393261 JYQ393259:JZE393261 KIM393259:KJA393261 KSI393259:KSW393261 LCE393259:LCS393261 LMA393259:LMO393261 LVW393259:LWK393261 MFS393259:MGG393261 MPO393259:MQC393261 MZK393259:MZY393261 NJG393259:NJU393261 NTC393259:NTQ393261 OCY393259:ODM393261 OMU393259:ONI393261 OWQ393259:OXE393261 PGM393259:PHA393261 PQI393259:PQW393261 QAE393259:QAS393261 QKA393259:QKO393261 QTW393259:QUK393261 RDS393259:REG393261 RNO393259:ROC393261 RXK393259:RXY393261 SHG393259:SHU393261 SRC393259:SRQ393261 TAY393259:TBM393261 TKU393259:TLI393261 TUQ393259:TVE393261 UEM393259:UFA393261 UOI393259:UOW393261 UYE393259:UYS393261 VIA393259:VIO393261 VRW393259:VSK393261 WBS393259:WCG393261 WLO393259:WMC393261 WVK393259:WVY393261 C458795:Q458797 IY458795:JM458797 SU458795:TI458797 ACQ458795:ADE458797 AMM458795:ANA458797 AWI458795:AWW458797 BGE458795:BGS458797 BQA458795:BQO458797 BZW458795:CAK458797 CJS458795:CKG458797 CTO458795:CUC458797 DDK458795:DDY458797 DNG458795:DNU458797 DXC458795:DXQ458797 EGY458795:EHM458797 EQU458795:ERI458797 FAQ458795:FBE458797 FKM458795:FLA458797 FUI458795:FUW458797 GEE458795:GES458797 GOA458795:GOO458797 GXW458795:GYK458797 HHS458795:HIG458797 HRO458795:HSC458797 IBK458795:IBY458797 ILG458795:ILU458797 IVC458795:IVQ458797 JEY458795:JFM458797 JOU458795:JPI458797 JYQ458795:JZE458797 KIM458795:KJA458797 KSI458795:KSW458797 LCE458795:LCS458797 LMA458795:LMO458797 LVW458795:LWK458797 MFS458795:MGG458797 MPO458795:MQC458797 MZK458795:MZY458797 NJG458795:NJU458797 NTC458795:NTQ458797 OCY458795:ODM458797 OMU458795:ONI458797 OWQ458795:OXE458797 PGM458795:PHA458797 PQI458795:PQW458797 QAE458795:QAS458797 QKA458795:QKO458797 QTW458795:QUK458797 RDS458795:REG458797 RNO458795:ROC458797 RXK458795:RXY458797 SHG458795:SHU458797 SRC458795:SRQ458797 TAY458795:TBM458797 TKU458795:TLI458797 TUQ458795:TVE458797 UEM458795:UFA458797 UOI458795:UOW458797 UYE458795:UYS458797 VIA458795:VIO458797 VRW458795:VSK458797 WBS458795:WCG458797 WLO458795:WMC458797 WVK458795:WVY458797 C524331:Q524333 IY524331:JM524333 SU524331:TI524333 ACQ524331:ADE524333 AMM524331:ANA524333 AWI524331:AWW524333 BGE524331:BGS524333 BQA524331:BQO524333 BZW524331:CAK524333 CJS524331:CKG524333 CTO524331:CUC524333 DDK524331:DDY524333 DNG524331:DNU524333 DXC524331:DXQ524333 EGY524331:EHM524333 EQU524331:ERI524333 FAQ524331:FBE524333 FKM524331:FLA524333 FUI524331:FUW524333 GEE524331:GES524333 GOA524331:GOO524333 GXW524331:GYK524333 HHS524331:HIG524333 HRO524331:HSC524333 IBK524331:IBY524333 ILG524331:ILU524333 IVC524331:IVQ524333 JEY524331:JFM524333 JOU524331:JPI524333 JYQ524331:JZE524333 KIM524331:KJA524333 KSI524331:KSW524333 LCE524331:LCS524333 LMA524331:LMO524333 LVW524331:LWK524333 MFS524331:MGG524333 MPO524331:MQC524333 MZK524331:MZY524333 NJG524331:NJU524333 NTC524331:NTQ524333 OCY524331:ODM524333 OMU524331:ONI524333 OWQ524331:OXE524333 PGM524331:PHA524333 PQI524331:PQW524333 QAE524331:QAS524333 QKA524331:QKO524333 QTW524331:QUK524333 RDS524331:REG524333 RNO524331:ROC524333 RXK524331:RXY524333 SHG524331:SHU524333 SRC524331:SRQ524333 TAY524331:TBM524333 TKU524331:TLI524333 TUQ524331:TVE524333 UEM524331:UFA524333 UOI524331:UOW524333 UYE524331:UYS524333 VIA524331:VIO524333 VRW524331:VSK524333 WBS524331:WCG524333 WLO524331:WMC524333 WVK524331:WVY524333 C589867:Q589869 IY589867:JM589869 SU589867:TI589869 ACQ589867:ADE589869 AMM589867:ANA589869 AWI589867:AWW589869 BGE589867:BGS589869 BQA589867:BQO589869 BZW589867:CAK589869 CJS589867:CKG589869 CTO589867:CUC589869 DDK589867:DDY589869 DNG589867:DNU589869 DXC589867:DXQ589869 EGY589867:EHM589869 EQU589867:ERI589869 FAQ589867:FBE589869 FKM589867:FLA589869 FUI589867:FUW589869 GEE589867:GES589869 GOA589867:GOO589869 GXW589867:GYK589869 HHS589867:HIG589869 HRO589867:HSC589869 IBK589867:IBY589869 ILG589867:ILU589869 IVC589867:IVQ589869 JEY589867:JFM589869 JOU589867:JPI589869 JYQ589867:JZE589869 KIM589867:KJA589869 KSI589867:KSW589869 LCE589867:LCS589869 LMA589867:LMO589869 LVW589867:LWK589869 MFS589867:MGG589869 MPO589867:MQC589869 MZK589867:MZY589869 NJG589867:NJU589869 NTC589867:NTQ589869 OCY589867:ODM589869 OMU589867:ONI589869 OWQ589867:OXE589869 PGM589867:PHA589869 PQI589867:PQW589869 QAE589867:QAS589869 QKA589867:QKO589869 QTW589867:QUK589869 RDS589867:REG589869 RNO589867:ROC589869 RXK589867:RXY589869 SHG589867:SHU589869 SRC589867:SRQ589869 TAY589867:TBM589869 TKU589867:TLI589869 TUQ589867:TVE589869 UEM589867:UFA589869 UOI589867:UOW589869 UYE589867:UYS589869 VIA589867:VIO589869 VRW589867:VSK589869 WBS589867:WCG589869 WLO589867:WMC589869 WVK589867:WVY589869 C655403:Q655405 IY655403:JM655405 SU655403:TI655405 ACQ655403:ADE655405 AMM655403:ANA655405 AWI655403:AWW655405 BGE655403:BGS655405 BQA655403:BQO655405 BZW655403:CAK655405 CJS655403:CKG655405 CTO655403:CUC655405 DDK655403:DDY655405 DNG655403:DNU655405 DXC655403:DXQ655405 EGY655403:EHM655405 EQU655403:ERI655405 FAQ655403:FBE655405 FKM655403:FLA655405 FUI655403:FUW655405 GEE655403:GES655405 GOA655403:GOO655405 GXW655403:GYK655405 HHS655403:HIG655405 HRO655403:HSC655405 IBK655403:IBY655405 ILG655403:ILU655405 IVC655403:IVQ655405 JEY655403:JFM655405 JOU655403:JPI655405 JYQ655403:JZE655405 KIM655403:KJA655405 KSI655403:KSW655405 LCE655403:LCS655405 LMA655403:LMO655405 LVW655403:LWK655405 MFS655403:MGG655405 MPO655403:MQC655405 MZK655403:MZY655405 NJG655403:NJU655405 NTC655403:NTQ655405 OCY655403:ODM655405 OMU655403:ONI655405 OWQ655403:OXE655405 PGM655403:PHA655405 PQI655403:PQW655405 QAE655403:QAS655405 QKA655403:QKO655405 QTW655403:QUK655405 RDS655403:REG655405 RNO655403:ROC655405 RXK655403:RXY655405 SHG655403:SHU655405 SRC655403:SRQ655405 TAY655403:TBM655405 TKU655403:TLI655405 TUQ655403:TVE655405 UEM655403:UFA655405 UOI655403:UOW655405 UYE655403:UYS655405 VIA655403:VIO655405 VRW655403:VSK655405 WBS655403:WCG655405 WLO655403:WMC655405 WVK655403:WVY655405 C720939:Q720941 IY720939:JM720941 SU720939:TI720941 ACQ720939:ADE720941 AMM720939:ANA720941 AWI720939:AWW720941 BGE720939:BGS720941 BQA720939:BQO720941 BZW720939:CAK720941 CJS720939:CKG720941 CTO720939:CUC720941 DDK720939:DDY720941 DNG720939:DNU720941 DXC720939:DXQ720941 EGY720939:EHM720941 EQU720939:ERI720941 FAQ720939:FBE720941 FKM720939:FLA720941 FUI720939:FUW720941 GEE720939:GES720941 GOA720939:GOO720941 GXW720939:GYK720941 HHS720939:HIG720941 HRO720939:HSC720941 IBK720939:IBY720941 ILG720939:ILU720941 IVC720939:IVQ720941 JEY720939:JFM720941 JOU720939:JPI720941 JYQ720939:JZE720941 KIM720939:KJA720941 KSI720939:KSW720941 LCE720939:LCS720941 LMA720939:LMO720941 LVW720939:LWK720941 MFS720939:MGG720941 MPO720939:MQC720941 MZK720939:MZY720941 NJG720939:NJU720941 NTC720939:NTQ720941 OCY720939:ODM720941 OMU720939:ONI720941 OWQ720939:OXE720941 PGM720939:PHA720941 PQI720939:PQW720941 QAE720939:QAS720941 QKA720939:QKO720941 QTW720939:QUK720941 RDS720939:REG720941 RNO720939:ROC720941 RXK720939:RXY720941 SHG720939:SHU720941 SRC720939:SRQ720941 TAY720939:TBM720941 TKU720939:TLI720941 TUQ720939:TVE720941 UEM720939:UFA720941 UOI720939:UOW720941 UYE720939:UYS720941 VIA720939:VIO720941 VRW720939:VSK720941 WBS720939:WCG720941 WLO720939:WMC720941 WVK720939:WVY720941 C786475:Q786477 IY786475:JM786477 SU786475:TI786477 ACQ786475:ADE786477 AMM786475:ANA786477 AWI786475:AWW786477 BGE786475:BGS786477 BQA786475:BQO786477 BZW786475:CAK786477 CJS786475:CKG786477 CTO786475:CUC786477 DDK786475:DDY786477 DNG786475:DNU786477 DXC786475:DXQ786477 EGY786475:EHM786477 EQU786475:ERI786477 FAQ786475:FBE786477 FKM786475:FLA786477 FUI786475:FUW786477 GEE786475:GES786477 GOA786475:GOO786477 GXW786475:GYK786477 HHS786475:HIG786477 HRO786475:HSC786477 IBK786475:IBY786477 ILG786475:ILU786477 IVC786475:IVQ786477 JEY786475:JFM786477 JOU786475:JPI786477 JYQ786475:JZE786477 KIM786475:KJA786477 KSI786475:KSW786477 LCE786475:LCS786477 LMA786475:LMO786477 LVW786475:LWK786477 MFS786475:MGG786477 MPO786475:MQC786477 MZK786475:MZY786477 NJG786475:NJU786477 NTC786475:NTQ786477 OCY786475:ODM786477 OMU786475:ONI786477 OWQ786475:OXE786477 PGM786475:PHA786477 PQI786475:PQW786477 QAE786475:QAS786477 QKA786475:QKO786477 QTW786475:QUK786477 RDS786475:REG786477 RNO786475:ROC786477 RXK786475:RXY786477 SHG786475:SHU786477 SRC786475:SRQ786477 TAY786475:TBM786477 TKU786475:TLI786477 TUQ786475:TVE786477 UEM786475:UFA786477 UOI786475:UOW786477 UYE786475:UYS786477 VIA786475:VIO786477 VRW786475:VSK786477 WBS786475:WCG786477 WLO786475:WMC786477 WVK786475:WVY786477 C852011:Q852013 IY852011:JM852013 SU852011:TI852013 ACQ852011:ADE852013 AMM852011:ANA852013 AWI852011:AWW852013 BGE852011:BGS852013 BQA852011:BQO852013 BZW852011:CAK852013 CJS852011:CKG852013 CTO852011:CUC852013 DDK852011:DDY852013 DNG852011:DNU852013 DXC852011:DXQ852013 EGY852011:EHM852013 EQU852011:ERI852013 FAQ852011:FBE852013 FKM852011:FLA852013 FUI852011:FUW852013 GEE852011:GES852013 GOA852011:GOO852013 GXW852011:GYK852013 HHS852011:HIG852013 HRO852011:HSC852013 IBK852011:IBY852013 ILG852011:ILU852013 IVC852011:IVQ852013 JEY852011:JFM852013 JOU852011:JPI852013 JYQ852011:JZE852013 KIM852011:KJA852013 KSI852011:KSW852013 LCE852011:LCS852013 LMA852011:LMO852013 LVW852011:LWK852013 MFS852011:MGG852013 MPO852011:MQC852013 MZK852011:MZY852013 NJG852011:NJU852013 NTC852011:NTQ852013 OCY852011:ODM852013 OMU852011:ONI852013 OWQ852011:OXE852013 PGM852011:PHA852013 PQI852011:PQW852013 QAE852011:QAS852013 QKA852011:QKO852013 QTW852011:QUK852013 RDS852011:REG852013 RNO852011:ROC852013 RXK852011:RXY852013 SHG852011:SHU852013 SRC852011:SRQ852013 TAY852011:TBM852013 TKU852011:TLI852013 TUQ852011:TVE852013 UEM852011:UFA852013 UOI852011:UOW852013 UYE852011:UYS852013 VIA852011:VIO852013 VRW852011:VSK852013 WBS852011:WCG852013 WLO852011:WMC852013 WVK852011:WVY852013 C917547:Q917549 IY917547:JM917549 SU917547:TI917549 ACQ917547:ADE917549 AMM917547:ANA917549 AWI917547:AWW917549 BGE917547:BGS917549 BQA917547:BQO917549 BZW917547:CAK917549 CJS917547:CKG917549 CTO917547:CUC917549 DDK917547:DDY917549 DNG917547:DNU917549 DXC917547:DXQ917549 EGY917547:EHM917549 EQU917547:ERI917549 FAQ917547:FBE917549 FKM917547:FLA917549 FUI917547:FUW917549 GEE917547:GES917549 GOA917547:GOO917549 GXW917547:GYK917549 HHS917547:HIG917549 HRO917547:HSC917549 IBK917547:IBY917549 ILG917547:ILU917549 IVC917547:IVQ917549 JEY917547:JFM917549 JOU917547:JPI917549 JYQ917547:JZE917549 KIM917547:KJA917549 KSI917547:KSW917549 LCE917547:LCS917549 LMA917547:LMO917549 LVW917547:LWK917549 MFS917547:MGG917549 MPO917547:MQC917549 MZK917547:MZY917549 NJG917547:NJU917549 NTC917547:NTQ917549 OCY917547:ODM917549 OMU917547:ONI917549 OWQ917547:OXE917549 PGM917547:PHA917549 PQI917547:PQW917549 QAE917547:QAS917549 QKA917547:QKO917549 QTW917547:QUK917549 RDS917547:REG917549 RNO917547:ROC917549 RXK917547:RXY917549 SHG917547:SHU917549 SRC917547:SRQ917549 TAY917547:TBM917549 TKU917547:TLI917549 TUQ917547:TVE917549 UEM917547:UFA917549 UOI917547:UOW917549 UYE917547:UYS917549 VIA917547:VIO917549 VRW917547:VSK917549 WBS917547:WCG917549 WLO917547:WMC917549 WVK917547:WVY917549 C983083:Q983085 IY983083:JM983085 SU983083:TI983085 ACQ983083:ADE983085 AMM983083:ANA983085 AWI983083:AWW983085 BGE983083:BGS983085 BQA983083:BQO983085 BZW983083:CAK983085 CJS983083:CKG983085 CTO983083:CUC983085 DDK983083:DDY983085 DNG983083:DNU983085 DXC983083:DXQ983085 EGY983083:EHM983085 EQU983083:ERI983085 FAQ983083:FBE983085 FKM983083:FLA983085 FUI983083:FUW983085 GEE983083:GES983085 GOA983083:GOO983085 GXW983083:GYK983085 HHS983083:HIG983085 HRO983083:HSC983085 IBK983083:IBY983085 ILG983083:ILU983085 IVC983083:IVQ983085 JEY983083:JFM983085 JOU983083:JPI983085 JYQ983083:JZE983085 KIM983083:KJA983085 KSI983083:KSW983085 LCE983083:LCS983085 LMA983083:LMO983085 LVW983083:LWK983085 MFS983083:MGG983085 MPO983083:MQC983085 MZK983083:MZY983085 NJG983083:NJU983085 NTC983083:NTQ983085 OCY983083:ODM983085 OMU983083:ONI983085 OWQ983083:OXE983085 PGM983083:PHA983085 PQI983083:PQW983085 QAE983083:QAS983085 QKA983083:QKO983085 QTW983083:QUK983085 RDS983083:REG983085 RNO983083:ROC983085 RXK983083:RXY983085 SHG983083:SHU983085 SRC983083:SRQ983085 TAY983083:TBM983085 TKU983083:TLI983085 TUQ983083:TVE983085 UEM983083:UFA983085 UOI983083:UOW983085 UYE983083:UYS983085 VIA983083:VIO983085 VRW983083:VSK983085 WBS983083:WCG983085 WLO983083:WMC983085 WVK983083:WVY983085">
      <formula1>$G$153</formula1>
    </dataValidation>
    <dataValidation type="decimal" operator="lessThanOrEqual" allowBlank="1" showInputMessage="1" showErrorMessage="1" error="Please select a value greater than 0 and the Realistic Maximum Peak Provided for this program" prompt="Please select a percentage that is less than the Realistic Maximum Peak Demand that can be achieved for this program (must be greater than 0)" sqref="C37:Q37 IY37:JM37 SU37:TI37 ACQ37:ADE37 AMM37:ANA37 AWI37:AWW37 BGE37:BGS37 BQA37:BQO37 BZW37:CAK37 CJS37:CKG37 CTO37:CUC37 DDK37:DDY37 DNG37:DNU37 DXC37:DXQ37 EGY37:EHM37 EQU37:ERI37 FAQ37:FBE37 FKM37:FLA37 FUI37:FUW37 GEE37:GES37 GOA37:GOO37 GXW37:GYK37 HHS37:HIG37 HRO37:HSC37 IBK37:IBY37 ILG37:ILU37 IVC37:IVQ37 JEY37:JFM37 JOU37:JPI37 JYQ37:JZE37 KIM37:KJA37 KSI37:KSW37 LCE37:LCS37 LMA37:LMO37 LVW37:LWK37 MFS37:MGG37 MPO37:MQC37 MZK37:MZY37 NJG37:NJU37 NTC37:NTQ37 OCY37:ODM37 OMU37:ONI37 OWQ37:OXE37 PGM37:PHA37 PQI37:PQW37 QAE37:QAS37 QKA37:QKO37 QTW37:QUK37 RDS37:REG37 RNO37:ROC37 RXK37:RXY37 SHG37:SHU37 SRC37:SRQ37 TAY37:TBM37 TKU37:TLI37 TUQ37:TVE37 UEM37:UFA37 UOI37:UOW37 UYE37:UYS37 VIA37:VIO37 VRW37:VSK37 WBS37:WCG37 WLO37:WMC37 WVK37:WVY37 C65573:Q65573 IY65573:JM65573 SU65573:TI65573 ACQ65573:ADE65573 AMM65573:ANA65573 AWI65573:AWW65573 BGE65573:BGS65573 BQA65573:BQO65573 BZW65573:CAK65573 CJS65573:CKG65573 CTO65573:CUC65573 DDK65573:DDY65573 DNG65573:DNU65573 DXC65573:DXQ65573 EGY65573:EHM65573 EQU65573:ERI65573 FAQ65573:FBE65573 FKM65573:FLA65573 FUI65573:FUW65573 GEE65573:GES65573 GOA65573:GOO65573 GXW65573:GYK65573 HHS65573:HIG65573 HRO65573:HSC65573 IBK65573:IBY65573 ILG65573:ILU65573 IVC65573:IVQ65573 JEY65573:JFM65573 JOU65573:JPI65573 JYQ65573:JZE65573 KIM65573:KJA65573 KSI65573:KSW65573 LCE65573:LCS65573 LMA65573:LMO65573 LVW65573:LWK65573 MFS65573:MGG65573 MPO65573:MQC65573 MZK65573:MZY65573 NJG65573:NJU65573 NTC65573:NTQ65573 OCY65573:ODM65573 OMU65573:ONI65573 OWQ65573:OXE65573 PGM65573:PHA65573 PQI65573:PQW65573 QAE65573:QAS65573 QKA65573:QKO65573 QTW65573:QUK65573 RDS65573:REG65573 RNO65573:ROC65573 RXK65573:RXY65573 SHG65573:SHU65573 SRC65573:SRQ65573 TAY65573:TBM65573 TKU65573:TLI65573 TUQ65573:TVE65573 UEM65573:UFA65573 UOI65573:UOW65573 UYE65573:UYS65573 VIA65573:VIO65573 VRW65573:VSK65573 WBS65573:WCG65573 WLO65573:WMC65573 WVK65573:WVY65573 C131109:Q131109 IY131109:JM131109 SU131109:TI131109 ACQ131109:ADE131109 AMM131109:ANA131109 AWI131109:AWW131109 BGE131109:BGS131109 BQA131109:BQO131109 BZW131109:CAK131109 CJS131109:CKG131109 CTO131109:CUC131109 DDK131109:DDY131109 DNG131109:DNU131109 DXC131109:DXQ131109 EGY131109:EHM131109 EQU131109:ERI131109 FAQ131109:FBE131109 FKM131109:FLA131109 FUI131109:FUW131109 GEE131109:GES131109 GOA131109:GOO131109 GXW131109:GYK131109 HHS131109:HIG131109 HRO131109:HSC131109 IBK131109:IBY131109 ILG131109:ILU131109 IVC131109:IVQ131109 JEY131109:JFM131109 JOU131109:JPI131109 JYQ131109:JZE131109 KIM131109:KJA131109 KSI131109:KSW131109 LCE131109:LCS131109 LMA131109:LMO131109 LVW131109:LWK131109 MFS131109:MGG131109 MPO131109:MQC131109 MZK131109:MZY131109 NJG131109:NJU131109 NTC131109:NTQ131109 OCY131109:ODM131109 OMU131109:ONI131109 OWQ131109:OXE131109 PGM131109:PHA131109 PQI131109:PQW131109 QAE131109:QAS131109 QKA131109:QKO131109 QTW131109:QUK131109 RDS131109:REG131109 RNO131109:ROC131109 RXK131109:RXY131109 SHG131109:SHU131109 SRC131109:SRQ131109 TAY131109:TBM131109 TKU131109:TLI131109 TUQ131109:TVE131109 UEM131109:UFA131109 UOI131109:UOW131109 UYE131109:UYS131109 VIA131109:VIO131109 VRW131109:VSK131109 WBS131109:WCG131109 WLO131109:WMC131109 WVK131109:WVY131109 C196645:Q196645 IY196645:JM196645 SU196645:TI196645 ACQ196645:ADE196645 AMM196645:ANA196645 AWI196645:AWW196645 BGE196645:BGS196645 BQA196645:BQO196645 BZW196645:CAK196645 CJS196645:CKG196645 CTO196645:CUC196645 DDK196645:DDY196645 DNG196645:DNU196645 DXC196645:DXQ196645 EGY196645:EHM196645 EQU196645:ERI196645 FAQ196645:FBE196645 FKM196645:FLA196645 FUI196645:FUW196645 GEE196645:GES196645 GOA196645:GOO196645 GXW196645:GYK196645 HHS196645:HIG196645 HRO196645:HSC196645 IBK196645:IBY196645 ILG196645:ILU196645 IVC196645:IVQ196645 JEY196645:JFM196645 JOU196645:JPI196645 JYQ196645:JZE196645 KIM196645:KJA196645 KSI196645:KSW196645 LCE196645:LCS196645 LMA196645:LMO196645 LVW196645:LWK196645 MFS196645:MGG196645 MPO196645:MQC196645 MZK196645:MZY196645 NJG196645:NJU196645 NTC196645:NTQ196645 OCY196645:ODM196645 OMU196645:ONI196645 OWQ196645:OXE196645 PGM196645:PHA196645 PQI196645:PQW196645 QAE196645:QAS196645 QKA196645:QKO196645 QTW196645:QUK196645 RDS196645:REG196645 RNO196645:ROC196645 RXK196645:RXY196645 SHG196645:SHU196645 SRC196645:SRQ196645 TAY196645:TBM196645 TKU196645:TLI196645 TUQ196645:TVE196645 UEM196645:UFA196645 UOI196645:UOW196645 UYE196645:UYS196645 VIA196645:VIO196645 VRW196645:VSK196645 WBS196645:WCG196645 WLO196645:WMC196645 WVK196645:WVY196645 C262181:Q262181 IY262181:JM262181 SU262181:TI262181 ACQ262181:ADE262181 AMM262181:ANA262181 AWI262181:AWW262181 BGE262181:BGS262181 BQA262181:BQO262181 BZW262181:CAK262181 CJS262181:CKG262181 CTO262181:CUC262181 DDK262181:DDY262181 DNG262181:DNU262181 DXC262181:DXQ262181 EGY262181:EHM262181 EQU262181:ERI262181 FAQ262181:FBE262181 FKM262181:FLA262181 FUI262181:FUW262181 GEE262181:GES262181 GOA262181:GOO262181 GXW262181:GYK262181 HHS262181:HIG262181 HRO262181:HSC262181 IBK262181:IBY262181 ILG262181:ILU262181 IVC262181:IVQ262181 JEY262181:JFM262181 JOU262181:JPI262181 JYQ262181:JZE262181 KIM262181:KJA262181 KSI262181:KSW262181 LCE262181:LCS262181 LMA262181:LMO262181 LVW262181:LWK262181 MFS262181:MGG262181 MPO262181:MQC262181 MZK262181:MZY262181 NJG262181:NJU262181 NTC262181:NTQ262181 OCY262181:ODM262181 OMU262181:ONI262181 OWQ262181:OXE262181 PGM262181:PHA262181 PQI262181:PQW262181 QAE262181:QAS262181 QKA262181:QKO262181 QTW262181:QUK262181 RDS262181:REG262181 RNO262181:ROC262181 RXK262181:RXY262181 SHG262181:SHU262181 SRC262181:SRQ262181 TAY262181:TBM262181 TKU262181:TLI262181 TUQ262181:TVE262181 UEM262181:UFA262181 UOI262181:UOW262181 UYE262181:UYS262181 VIA262181:VIO262181 VRW262181:VSK262181 WBS262181:WCG262181 WLO262181:WMC262181 WVK262181:WVY262181 C327717:Q327717 IY327717:JM327717 SU327717:TI327717 ACQ327717:ADE327717 AMM327717:ANA327717 AWI327717:AWW327717 BGE327717:BGS327717 BQA327717:BQO327717 BZW327717:CAK327717 CJS327717:CKG327717 CTO327717:CUC327717 DDK327717:DDY327717 DNG327717:DNU327717 DXC327717:DXQ327717 EGY327717:EHM327717 EQU327717:ERI327717 FAQ327717:FBE327717 FKM327717:FLA327717 FUI327717:FUW327717 GEE327717:GES327717 GOA327717:GOO327717 GXW327717:GYK327717 HHS327717:HIG327717 HRO327717:HSC327717 IBK327717:IBY327717 ILG327717:ILU327717 IVC327717:IVQ327717 JEY327717:JFM327717 JOU327717:JPI327717 JYQ327717:JZE327717 KIM327717:KJA327717 KSI327717:KSW327717 LCE327717:LCS327717 LMA327717:LMO327717 LVW327717:LWK327717 MFS327717:MGG327717 MPO327717:MQC327717 MZK327717:MZY327717 NJG327717:NJU327717 NTC327717:NTQ327717 OCY327717:ODM327717 OMU327717:ONI327717 OWQ327717:OXE327717 PGM327717:PHA327717 PQI327717:PQW327717 QAE327717:QAS327717 QKA327717:QKO327717 QTW327717:QUK327717 RDS327717:REG327717 RNO327717:ROC327717 RXK327717:RXY327717 SHG327717:SHU327717 SRC327717:SRQ327717 TAY327717:TBM327717 TKU327717:TLI327717 TUQ327717:TVE327717 UEM327717:UFA327717 UOI327717:UOW327717 UYE327717:UYS327717 VIA327717:VIO327717 VRW327717:VSK327717 WBS327717:WCG327717 WLO327717:WMC327717 WVK327717:WVY327717 C393253:Q393253 IY393253:JM393253 SU393253:TI393253 ACQ393253:ADE393253 AMM393253:ANA393253 AWI393253:AWW393253 BGE393253:BGS393253 BQA393253:BQO393253 BZW393253:CAK393253 CJS393253:CKG393253 CTO393253:CUC393253 DDK393253:DDY393253 DNG393253:DNU393253 DXC393253:DXQ393253 EGY393253:EHM393253 EQU393253:ERI393253 FAQ393253:FBE393253 FKM393253:FLA393253 FUI393253:FUW393253 GEE393253:GES393253 GOA393253:GOO393253 GXW393253:GYK393253 HHS393253:HIG393253 HRO393253:HSC393253 IBK393253:IBY393253 ILG393253:ILU393253 IVC393253:IVQ393253 JEY393253:JFM393253 JOU393253:JPI393253 JYQ393253:JZE393253 KIM393253:KJA393253 KSI393253:KSW393253 LCE393253:LCS393253 LMA393253:LMO393253 LVW393253:LWK393253 MFS393253:MGG393253 MPO393253:MQC393253 MZK393253:MZY393253 NJG393253:NJU393253 NTC393253:NTQ393253 OCY393253:ODM393253 OMU393253:ONI393253 OWQ393253:OXE393253 PGM393253:PHA393253 PQI393253:PQW393253 QAE393253:QAS393253 QKA393253:QKO393253 QTW393253:QUK393253 RDS393253:REG393253 RNO393253:ROC393253 RXK393253:RXY393253 SHG393253:SHU393253 SRC393253:SRQ393253 TAY393253:TBM393253 TKU393253:TLI393253 TUQ393253:TVE393253 UEM393253:UFA393253 UOI393253:UOW393253 UYE393253:UYS393253 VIA393253:VIO393253 VRW393253:VSK393253 WBS393253:WCG393253 WLO393253:WMC393253 WVK393253:WVY393253 C458789:Q458789 IY458789:JM458789 SU458789:TI458789 ACQ458789:ADE458789 AMM458789:ANA458789 AWI458789:AWW458789 BGE458789:BGS458789 BQA458789:BQO458789 BZW458789:CAK458789 CJS458789:CKG458789 CTO458789:CUC458789 DDK458789:DDY458789 DNG458789:DNU458789 DXC458789:DXQ458789 EGY458789:EHM458789 EQU458789:ERI458789 FAQ458789:FBE458789 FKM458789:FLA458789 FUI458789:FUW458789 GEE458789:GES458789 GOA458789:GOO458789 GXW458789:GYK458789 HHS458789:HIG458789 HRO458789:HSC458789 IBK458789:IBY458789 ILG458789:ILU458789 IVC458789:IVQ458789 JEY458789:JFM458789 JOU458789:JPI458789 JYQ458789:JZE458789 KIM458789:KJA458789 KSI458789:KSW458789 LCE458789:LCS458789 LMA458789:LMO458789 LVW458789:LWK458789 MFS458789:MGG458789 MPO458789:MQC458789 MZK458789:MZY458789 NJG458789:NJU458789 NTC458789:NTQ458789 OCY458789:ODM458789 OMU458789:ONI458789 OWQ458789:OXE458789 PGM458789:PHA458789 PQI458789:PQW458789 QAE458789:QAS458789 QKA458789:QKO458789 QTW458789:QUK458789 RDS458789:REG458789 RNO458789:ROC458789 RXK458789:RXY458789 SHG458789:SHU458789 SRC458789:SRQ458789 TAY458789:TBM458789 TKU458789:TLI458789 TUQ458789:TVE458789 UEM458789:UFA458789 UOI458789:UOW458789 UYE458789:UYS458789 VIA458789:VIO458789 VRW458789:VSK458789 WBS458789:WCG458789 WLO458789:WMC458789 WVK458789:WVY458789 C524325:Q524325 IY524325:JM524325 SU524325:TI524325 ACQ524325:ADE524325 AMM524325:ANA524325 AWI524325:AWW524325 BGE524325:BGS524325 BQA524325:BQO524325 BZW524325:CAK524325 CJS524325:CKG524325 CTO524325:CUC524325 DDK524325:DDY524325 DNG524325:DNU524325 DXC524325:DXQ524325 EGY524325:EHM524325 EQU524325:ERI524325 FAQ524325:FBE524325 FKM524325:FLA524325 FUI524325:FUW524325 GEE524325:GES524325 GOA524325:GOO524325 GXW524325:GYK524325 HHS524325:HIG524325 HRO524325:HSC524325 IBK524325:IBY524325 ILG524325:ILU524325 IVC524325:IVQ524325 JEY524325:JFM524325 JOU524325:JPI524325 JYQ524325:JZE524325 KIM524325:KJA524325 KSI524325:KSW524325 LCE524325:LCS524325 LMA524325:LMO524325 LVW524325:LWK524325 MFS524325:MGG524325 MPO524325:MQC524325 MZK524325:MZY524325 NJG524325:NJU524325 NTC524325:NTQ524325 OCY524325:ODM524325 OMU524325:ONI524325 OWQ524325:OXE524325 PGM524325:PHA524325 PQI524325:PQW524325 QAE524325:QAS524325 QKA524325:QKO524325 QTW524325:QUK524325 RDS524325:REG524325 RNO524325:ROC524325 RXK524325:RXY524325 SHG524325:SHU524325 SRC524325:SRQ524325 TAY524325:TBM524325 TKU524325:TLI524325 TUQ524325:TVE524325 UEM524325:UFA524325 UOI524325:UOW524325 UYE524325:UYS524325 VIA524325:VIO524325 VRW524325:VSK524325 WBS524325:WCG524325 WLO524325:WMC524325 WVK524325:WVY524325 C589861:Q589861 IY589861:JM589861 SU589861:TI589861 ACQ589861:ADE589861 AMM589861:ANA589861 AWI589861:AWW589861 BGE589861:BGS589861 BQA589861:BQO589861 BZW589861:CAK589861 CJS589861:CKG589861 CTO589861:CUC589861 DDK589861:DDY589861 DNG589861:DNU589861 DXC589861:DXQ589861 EGY589861:EHM589861 EQU589861:ERI589861 FAQ589861:FBE589861 FKM589861:FLA589861 FUI589861:FUW589861 GEE589861:GES589861 GOA589861:GOO589861 GXW589861:GYK589861 HHS589861:HIG589861 HRO589861:HSC589861 IBK589861:IBY589861 ILG589861:ILU589861 IVC589861:IVQ589861 JEY589861:JFM589861 JOU589861:JPI589861 JYQ589861:JZE589861 KIM589861:KJA589861 KSI589861:KSW589861 LCE589861:LCS589861 LMA589861:LMO589861 LVW589861:LWK589861 MFS589861:MGG589861 MPO589861:MQC589861 MZK589861:MZY589861 NJG589861:NJU589861 NTC589861:NTQ589861 OCY589861:ODM589861 OMU589861:ONI589861 OWQ589861:OXE589861 PGM589861:PHA589861 PQI589861:PQW589861 QAE589861:QAS589861 QKA589861:QKO589861 QTW589861:QUK589861 RDS589861:REG589861 RNO589861:ROC589861 RXK589861:RXY589861 SHG589861:SHU589861 SRC589861:SRQ589861 TAY589861:TBM589861 TKU589861:TLI589861 TUQ589861:TVE589861 UEM589861:UFA589861 UOI589861:UOW589861 UYE589861:UYS589861 VIA589861:VIO589861 VRW589861:VSK589861 WBS589861:WCG589861 WLO589861:WMC589861 WVK589861:WVY589861 C655397:Q655397 IY655397:JM655397 SU655397:TI655397 ACQ655397:ADE655397 AMM655397:ANA655397 AWI655397:AWW655397 BGE655397:BGS655397 BQA655397:BQO655397 BZW655397:CAK655397 CJS655397:CKG655397 CTO655397:CUC655397 DDK655397:DDY655397 DNG655397:DNU655397 DXC655397:DXQ655397 EGY655397:EHM655397 EQU655397:ERI655397 FAQ655397:FBE655397 FKM655397:FLA655397 FUI655397:FUW655397 GEE655397:GES655397 GOA655397:GOO655397 GXW655397:GYK655397 HHS655397:HIG655397 HRO655397:HSC655397 IBK655397:IBY655397 ILG655397:ILU655397 IVC655397:IVQ655397 JEY655397:JFM655397 JOU655397:JPI655397 JYQ655397:JZE655397 KIM655397:KJA655397 KSI655397:KSW655397 LCE655397:LCS655397 LMA655397:LMO655397 LVW655397:LWK655397 MFS655397:MGG655397 MPO655397:MQC655397 MZK655397:MZY655397 NJG655397:NJU655397 NTC655397:NTQ655397 OCY655397:ODM655397 OMU655397:ONI655397 OWQ655397:OXE655397 PGM655397:PHA655397 PQI655397:PQW655397 QAE655397:QAS655397 QKA655397:QKO655397 QTW655397:QUK655397 RDS655397:REG655397 RNO655397:ROC655397 RXK655397:RXY655397 SHG655397:SHU655397 SRC655397:SRQ655397 TAY655397:TBM655397 TKU655397:TLI655397 TUQ655397:TVE655397 UEM655397:UFA655397 UOI655397:UOW655397 UYE655397:UYS655397 VIA655397:VIO655397 VRW655397:VSK655397 WBS655397:WCG655397 WLO655397:WMC655397 WVK655397:WVY655397 C720933:Q720933 IY720933:JM720933 SU720933:TI720933 ACQ720933:ADE720933 AMM720933:ANA720933 AWI720933:AWW720933 BGE720933:BGS720933 BQA720933:BQO720933 BZW720933:CAK720933 CJS720933:CKG720933 CTO720933:CUC720933 DDK720933:DDY720933 DNG720933:DNU720933 DXC720933:DXQ720933 EGY720933:EHM720933 EQU720933:ERI720933 FAQ720933:FBE720933 FKM720933:FLA720933 FUI720933:FUW720933 GEE720933:GES720933 GOA720933:GOO720933 GXW720933:GYK720933 HHS720933:HIG720933 HRO720933:HSC720933 IBK720933:IBY720933 ILG720933:ILU720933 IVC720933:IVQ720933 JEY720933:JFM720933 JOU720933:JPI720933 JYQ720933:JZE720933 KIM720933:KJA720933 KSI720933:KSW720933 LCE720933:LCS720933 LMA720933:LMO720933 LVW720933:LWK720933 MFS720933:MGG720933 MPO720933:MQC720933 MZK720933:MZY720933 NJG720933:NJU720933 NTC720933:NTQ720933 OCY720933:ODM720933 OMU720933:ONI720933 OWQ720933:OXE720933 PGM720933:PHA720933 PQI720933:PQW720933 QAE720933:QAS720933 QKA720933:QKO720933 QTW720933:QUK720933 RDS720933:REG720933 RNO720933:ROC720933 RXK720933:RXY720933 SHG720933:SHU720933 SRC720933:SRQ720933 TAY720933:TBM720933 TKU720933:TLI720933 TUQ720933:TVE720933 UEM720933:UFA720933 UOI720933:UOW720933 UYE720933:UYS720933 VIA720933:VIO720933 VRW720933:VSK720933 WBS720933:WCG720933 WLO720933:WMC720933 WVK720933:WVY720933 C786469:Q786469 IY786469:JM786469 SU786469:TI786469 ACQ786469:ADE786469 AMM786469:ANA786469 AWI786469:AWW786469 BGE786469:BGS786469 BQA786469:BQO786469 BZW786469:CAK786469 CJS786469:CKG786469 CTO786469:CUC786469 DDK786469:DDY786469 DNG786469:DNU786469 DXC786469:DXQ786469 EGY786469:EHM786469 EQU786469:ERI786469 FAQ786469:FBE786469 FKM786469:FLA786469 FUI786469:FUW786469 GEE786469:GES786469 GOA786469:GOO786469 GXW786469:GYK786469 HHS786469:HIG786469 HRO786469:HSC786469 IBK786469:IBY786469 ILG786469:ILU786469 IVC786469:IVQ786469 JEY786469:JFM786469 JOU786469:JPI786469 JYQ786469:JZE786469 KIM786469:KJA786469 KSI786469:KSW786469 LCE786469:LCS786469 LMA786469:LMO786469 LVW786469:LWK786469 MFS786469:MGG786469 MPO786469:MQC786469 MZK786469:MZY786469 NJG786469:NJU786469 NTC786469:NTQ786469 OCY786469:ODM786469 OMU786469:ONI786469 OWQ786469:OXE786469 PGM786469:PHA786469 PQI786469:PQW786469 QAE786469:QAS786469 QKA786469:QKO786469 QTW786469:QUK786469 RDS786469:REG786469 RNO786469:ROC786469 RXK786469:RXY786469 SHG786469:SHU786469 SRC786469:SRQ786469 TAY786469:TBM786469 TKU786469:TLI786469 TUQ786469:TVE786469 UEM786469:UFA786469 UOI786469:UOW786469 UYE786469:UYS786469 VIA786469:VIO786469 VRW786469:VSK786469 WBS786469:WCG786469 WLO786469:WMC786469 WVK786469:WVY786469 C852005:Q852005 IY852005:JM852005 SU852005:TI852005 ACQ852005:ADE852005 AMM852005:ANA852005 AWI852005:AWW852005 BGE852005:BGS852005 BQA852005:BQO852005 BZW852005:CAK852005 CJS852005:CKG852005 CTO852005:CUC852005 DDK852005:DDY852005 DNG852005:DNU852005 DXC852005:DXQ852005 EGY852005:EHM852005 EQU852005:ERI852005 FAQ852005:FBE852005 FKM852005:FLA852005 FUI852005:FUW852005 GEE852005:GES852005 GOA852005:GOO852005 GXW852005:GYK852005 HHS852005:HIG852005 HRO852005:HSC852005 IBK852005:IBY852005 ILG852005:ILU852005 IVC852005:IVQ852005 JEY852005:JFM852005 JOU852005:JPI852005 JYQ852005:JZE852005 KIM852005:KJA852005 KSI852005:KSW852005 LCE852005:LCS852005 LMA852005:LMO852005 LVW852005:LWK852005 MFS852005:MGG852005 MPO852005:MQC852005 MZK852005:MZY852005 NJG852005:NJU852005 NTC852005:NTQ852005 OCY852005:ODM852005 OMU852005:ONI852005 OWQ852005:OXE852005 PGM852005:PHA852005 PQI852005:PQW852005 QAE852005:QAS852005 QKA852005:QKO852005 QTW852005:QUK852005 RDS852005:REG852005 RNO852005:ROC852005 RXK852005:RXY852005 SHG852005:SHU852005 SRC852005:SRQ852005 TAY852005:TBM852005 TKU852005:TLI852005 TUQ852005:TVE852005 UEM852005:UFA852005 UOI852005:UOW852005 UYE852005:UYS852005 VIA852005:VIO852005 VRW852005:VSK852005 WBS852005:WCG852005 WLO852005:WMC852005 WVK852005:WVY852005 C917541:Q917541 IY917541:JM917541 SU917541:TI917541 ACQ917541:ADE917541 AMM917541:ANA917541 AWI917541:AWW917541 BGE917541:BGS917541 BQA917541:BQO917541 BZW917541:CAK917541 CJS917541:CKG917541 CTO917541:CUC917541 DDK917541:DDY917541 DNG917541:DNU917541 DXC917541:DXQ917541 EGY917541:EHM917541 EQU917541:ERI917541 FAQ917541:FBE917541 FKM917541:FLA917541 FUI917541:FUW917541 GEE917541:GES917541 GOA917541:GOO917541 GXW917541:GYK917541 HHS917541:HIG917541 HRO917541:HSC917541 IBK917541:IBY917541 ILG917541:ILU917541 IVC917541:IVQ917541 JEY917541:JFM917541 JOU917541:JPI917541 JYQ917541:JZE917541 KIM917541:KJA917541 KSI917541:KSW917541 LCE917541:LCS917541 LMA917541:LMO917541 LVW917541:LWK917541 MFS917541:MGG917541 MPO917541:MQC917541 MZK917541:MZY917541 NJG917541:NJU917541 NTC917541:NTQ917541 OCY917541:ODM917541 OMU917541:ONI917541 OWQ917541:OXE917541 PGM917541:PHA917541 PQI917541:PQW917541 QAE917541:QAS917541 QKA917541:QKO917541 QTW917541:QUK917541 RDS917541:REG917541 RNO917541:ROC917541 RXK917541:RXY917541 SHG917541:SHU917541 SRC917541:SRQ917541 TAY917541:TBM917541 TKU917541:TLI917541 TUQ917541:TVE917541 UEM917541:UFA917541 UOI917541:UOW917541 UYE917541:UYS917541 VIA917541:VIO917541 VRW917541:VSK917541 WBS917541:WCG917541 WLO917541:WMC917541 WVK917541:WVY917541 C983077:Q983077 IY983077:JM983077 SU983077:TI983077 ACQ983077:ADE983077 AMM983077:ANA983077 AWI983077:AWW983077 BGE983077:BGS983077 BQA983077:BQO983077 BZW983077:CAK983077 CJS983077:CKG983077 CTO983077:CUC983077 DDK983077:DDY983077 DNG983077:DNU983077 DXC983077:DXQ983077 EGY983077:EHM983077 EQU983077:ERI983077 FAQ983077:FBE983077 FKM983077:FLA983077 FUI983077:FUW983077 GEE983077:GES983077 GOA983077:GOO983077 GXW983077:GYK983077 HHS983077:HIG983077 HRO983077:HSC983077 IBK983077:IBY983077 ILG983077:ILU983077 IVC983077:IVQ983077 JEY983077:JFM983077 JOU983077:JPI983077 JYQ983077:JZE983077 KIM983077:KJA983077 KSI983077:KSW983077 LCE983077:LCS983077 LMA983077:LMO983077 LVW983077:LWK983077 MFS983077:MGG983077 MPO983077:MQC983077 MZK983077:MZY983077 NJG983077:NJU983077 NTC983077:NTQ983077 OCY983077:ODM983077 OMU983077:ONI983077 OWQ983077:OXE983077 PGM983077:PHA983077 PQI983077:PQW983077 QAE983077:QAS983077 QKA983077:QKO983077 QTW983077:QUK983077 RDS983077:REG983077 RNO983077:ROC983077 RXK983077:RXY983077 SHG983077:SHU983077 SRC983077:SRQ983077 TAY983077:TBM983077 TKU983077:TLI983077 TUQ983077:TVE983077 UEM983077:UFA983077 UOI983077:UOW983077 UYE983077:UYS983077 VIA983077:VIO983077 VRW983077:VSK983077 WBS983077:WCG983077 WLO983077:WMC983077 WVK983077:WVY983077 C42:Q42 IY42:JM42 SU42:TI42 ACQ42:ADE42 AMM42:ANA42 AWI42:AWW42 BGE42:BGS42 BQA42:BQO42 BZW42:CAK42 CJS42:CKG42 CTO42:CUC42 DDK42:DDY42 DNG42:DNU42 DXC42:DXQ42 EGY42:EHM42 EQU42:ERI42 FAQ42:FBE42 FKM42:FLA42 FUI42:FUW42 GEE42:GES42 GOA42:GOO42 GXW42:GYK42 HHS42:HIG42 HRO42:HSC42 IBK42:IBY42 ILG42:ILU42 IVC42:IVQ42 JEY42:JFM42 JOU42:JPI42 JYQ42:JZE42 KIM42:KJA42 KSI42:KSW42 LCE42:LCS42 LMA42:LMO42 LVW42:LWK42 MFS42:MGG42 MPO42:MQC42 MZK42:MZY42 NJG42:NJU42 NTC42:NTQ42 OCY42:ODM42 OMU42:ONI42 OWQ42:OXE42 PGM42:PHA42 PQI42:PQW42 QAE42:QAS42 QKA42:QKO42 QTW42:QUK42 RDS42:REG42 RNO42:ROC42 RXK42:RXY42 SHG42:SHU42 SRC42:SRQ42 TAY42:TBM42 TKU42:TLI42 TUQ42:TVE42 UEM42:UFA42 UOI42:UOW42 UYE42:UYS42 VIA42:VIO42 VRW42:VSK42 WBS42:WCG42 WLO42:WMC42 WVK42:WVY42 C65578:Q65578 IY65578:JM65578 SU65578:TI65578 ACQ65578:ADE65578 AMM65578:ANA65578 AWI65578:AWW65578 BGE65578:BGS65578 BQA65578:BQO65578 BZW65578:CAK65578 CJS65578:CKG65578 CTO65578:CUC65578 DDK65578:DDY65578 DNG65578:DNU65578 DXC65578:DXQ65578 EGY65578:EHM65578 EQU65578:ERI65578 FAQ65578:FBE65578 FKM65578:FLA65578 FUI65578:FUW65578 GEE65578:GES65578 GOA65578:GOO65578 GXW65578:GYK65578 HHS65578:HIG65578 HRO65578:HSC65578 IBK65578:IBY65578 ILG65578:ILU65578 IVC65578:IVQ65578 JEY65578:JFM65578 JOU65578:JPI65578 JYQ65578:JZE65578 KIM65578:KJA65578 KSI65578:KSW65578 LCE65578:LCS65578 LMA65578:LMO65578 LVW65578:LWK65578 MFS65578:MGG65578 MPO65578:MQC65578 MZK65578:MZY65578 NJG65578:NJU65578 NTC65578:NTQ65578 OCY65578:ODM65578 OMU65578:ONI65578 OWQ65578:OXE65578 PGM65578:PHA65578 PQI65578:PQW65578 QAE65578:QAS65578 QKA65578:QKO65578 QTW65578:QUK65578 RDS65578:REG65578 RNO65578:ROC65578 RXK65578:RXY65578 SHG65578:SHU65578 SRC65578:SRQ65578 TAY65578:TBM65578 TKU65578:TLI65578 TUQ65578:TVE65578 UEM65578:UFA65578 UOI65578:UOW65578 UYE65578:UYS65578 VIA65578:VIO65578 VRW65578:VSK65578 WBS65578:WCG65578 WLO65578:WMC65578 WVK65578:WVY65578 C131114:Q131114 IY131114:JM131114 SU131114:TI131114 ACQ131114:ADE131114 AMM131114:ANA131114 AWI131114:AWW131114 BGE131114:BGS131114 BQA131114:BQO131114 BZW131114:CAK131114 CJS131114:CKG131114 CTO131114:CUC131114 DDK131114:DDY131114 DNG131114:DNU131114 DXC131114:DXQ131114 EGY131114:EHM131114 EQU131114:ERI131114 FAQ131114:FBE131114 FKM131114:FLA131114 FUI131114:FUW131114 GEE131114:GES131114 GOA131114:GOO131114 GXW131114:GYK131114 HHS131114:HIG131114 HRO131114:HSC131114 IBK131114:IBY131114 ILG131114:ILU131114 IVC131114:IVQ131114 JEY131114:JFM131114 JOU131114:JPI131114 JYQ131114:JZE131114 KIM131114:KJA131114 KSI131114:KSW131114 LCE131114:LCS131114 LMA131114:LMO131114 LVW131114:LWK131114 MFS131114:MGG131114 MPO131114:MQC131114 MZK131114:MZY131114 NJG131114:NJU131114 NTC131114:NTQ131114 OCY131114:ODM131114 OMU131114:ONI131114 OWQ131114:OXE131114 PGM131114:PHA131114 PQI131114:PQW131114 QAE131114:QAS131114 QKA131114:QKO131114 QTW131114:QUK131114 RDS131114:REG131114 RNO131114:ROC131114 RXK131114:RXY131114 SHG131114:SHU131114 SRC131114:SRQ131114 TAY131114:TBM131114 TKU131114:TLI131114 TUQ131114:TVE131114 UEM131114:UFA131114 UOI131114:UOW131114 UYE131114:UYS131114 VIA131114:VIO131114 VRW131114:VSK131114 WBS131114:WCG131114 WLO131114:WMC131114 WVK131114:WVY131114 C196650:Q196650 IY196650:JM196650 SU196650:TI196650 ACQ196650:ADE196650 AMM196650:ANA196650 AWI196650:AWW196650 BGE196650:BGS196650 BQA196650:BQO196650 BZW196650:CAK196650 CJS196650:CKG196650 CTO196650:CUC196650 DDK196650:DDY196650 DNG196650:DNU196650 DXC196650:DXQ196650 EGY196650:EHM196650 EQU196650:ERI196650 FAQ196650:FBE196650 FKM196650:FLA196650 FUI196650:FUW196650 GEE196650:GES196650 GOA196650:GOO196650 GXW196650:GYK196650 HHS196650:HIG196650 HRO196650:HSC196650 IBK196650:IBY196650 ILG196650:ILU196650 IVC196650:IVQ196650 JEY196650:JFM196650 JOU196650:JPI196650 JYQ196650:JZE196650 KIM196650:KJA196650 KSI196650:KSW196650 LCE196650:LCS196650 LMA196650:LMO196650 LVW196650:LWK196650 MFS196650:MGG196650 MPO196650:MQC196650 MZK196650:MZY196650 NJG196650:NJU196650 NTC196650:NTQ196650 OCY196650:ODM196650 OMU196650:ONI196650 OWQ196650:OXE196650 PGM196650:PHA196650 PQI196650:PQW196650 QAE196650:QAS196650 QKA196650:QKO196650 QTW196650:QUK196650 RDS196650:REG196650 RNO196650:ROC196650 RXK196650:RXY196650 SHG196650:SHU196650 SRC196650:SRQ196650 TAY196650:TBM196650 TKU196650:TLI196650 TUQ196650:TVE196650 UEM196650:UFA196650 UOI196650:UOW196650 UYE196650:UYS196650 VIA196650:VIO196650 VRW196650:VSK196650 WBS196650:WCG196650 WLO196650:WMC196650 WVK196650:WVY196650 C262186:Q262186 IY262186:JM262186 SU262186:TI262186 ACQ262186:ADE262186 AMM262186:ANA262186 AWI262186:AWW262186 BGE262186:BGS262186 BQA262186:BQO262186 BZW262186:CAK262186 CJS262186:CKG262186 CTO262186:CUC262186 DDK262186:DDY262186 DNG262186:DNU262186 DXC262186:DXQ262186 EGY262186:EHM262186 EQU262186:ERI262186 FAQ262186:FBE262186 FKM262186:FLA262186 FUI262186:FUW262186 GEE262186:GES262186 GOA262186:GOO262186 GXW262186:GYK262186 HHS262186:HIG262186 HRO262186:HSC262186 IBK262186:IBY262186 ILG262186:ILU262186 IVC262186:IVQ262186 JEY262186:JFM262186 JOU262186:JPI262186 JYQ262186:JZE262186 KIM262186:KJA262186 KSI262186:KSW262186 LCE262186:LCS262186 LMA262186:LMO262186 LVW262186:LWK262186 MFS262186:MGG262186 MPO262186:MQC262186 MZK262186:MZY262186 NJG262186:NJU262186 NTC262186:NTQ262186 OCY262186:ODM262186 OMU262186:ONI262186 OWQ262186:OXE262186 PGM262186:PHA262186 PQI262186:PQW262186 QAE262186:QAS262186 QKA262186:QKO262186 QTW262186:QUK262186 RDS262186:REG262186 RNO262186:ROC262186 RXK262186:RXY262186 SHG262186:SHU262186 SRC262186:SRQ262186 TAY262186:TBM262186 TKU262186:TLI262186 TUQ262186:TVE262186 UEM262186:UFA262186 UOI262186:UOW262186 UYE262186:UYS262186 VIA262186:VIO262186 VRW262186:VSK262186 WBS262186:WCG262186 WLO262186:WMC262186 WVK262186:WVY262186 C327722:Q327722 IY327722:JM327722 SU327722:TI327722 ACQ327722:ADE327722 AMM327722:ANA327722 AWI327722:AWW327722 BGE327722:BGS327722 BQA327722:BQO327722 BZW327722:CAK327722 CJS327722:CKG327722 CTO327722:CUC327722 DDK327722:DDY327722 DNG327722:DNU327722 DXC327722:DXQ327722 EGY327722:EHM327722 EQU327722:ERI327722 FAQ327722:FBE327722 FKM327722:FLA327722 FUI327722:FUW327722 GEE327722:GES327722 GOA327722:GOO327722 GXW327722:GYK327722 HHS327722:HIG327722 HRO327722:HSC327722 IBK327722:IBY327722 ILG327722:ILU327722 IVC327722:IVQ327722 JEY327722:JFM327722 JOU327722:JPI327722 JYQ327722:JZE327722 KIM327722:KJA327722 KSI327722:KSW327722 LCE327722:LCS327722 LMA327722:LMO327722 LVW327722:LWK327722 MFS327722:MGG327722 MPO327722:MQC327722 MZK327722:MZY327722 NJG327722:NJU327722 NTC327722:NTQ327722 OCY327722:ODM327722 OMU327722:ONI327722 OWQ327722:OXE327722 PGM327722:PHA327722 PQI327722:PQW327722 QAE327722:QAS327722 QKA327722:QKO327722 QTW327722:QUK327722 RDS327722:REG327722 RNO327722:ROC327722 RXK327722:RXY327722 SHG327722:SHU327722 SRC327722:SRQ327722 TAY327722:TBM327722 TKU327722:TLI327722 TUQ327722:TVE327722 UEM327722:UFA327722 UOI327722:UOW327722 UYE327722:UYS327722 VIA327722:VIO327722 VRW327722:VSK327722 WBS327722:WCG327722 WLO327722:WMC327722 WVK327722:WVY327722 C393258:Q393258 IY393258:JM393258 SU393258:TI393258 ACQ393258:ADE393258 AMM393258:ANA393258 AWI393258:AWW393258 BGE393258:BGS393258 BQA393258:BQO393258 BZW393258:CAK393258 CJS393258:CKG393258 CTO393258:CUC393258 DDK393258:DDY393258 DNG393258:DNU393258 DXC393258:DXQ393258 EGY393258:EHM393258 EQU393258:ERI393258 FAQ393258:FBE393258 FKM393258:FLA393258 FUI393258:FUW393258 GEE393258:GES393258 GOA393258:GOO393258 GXW393258:GYK393258 HHS393258:HIG393258 HRO393258:HSC393258 IBK393258:IBY393258 ILG393258:ILU393258 IVC393258:IVQ393258 JEY393258:JFM393258 JOU393258:JPI393258 JYQ393258:JZE393258 KIM393258:KJA393258 KSI393258:KSW393258 LCE393258:LCS393258 LMA393258:LMO393258 LVW393258:LWK393258 MFS393258:MGG393258 MPO393258:MQC393258 MZK393258:MZY393258 NJG393258:NJU393258 NTC393258:NTQ393258 OCY393258:ODM393258 OMU393258:ONI393258 OWQ393258:OXE393258 PGM393258:PHA393258 PQI393258:PQW393258 QAE393258:QAS393258 QKA393258:QKO393258 QTW393258:QUK393258 RDS393258:REG393258 RNO393258:ROC393258 RXK393258:RXY393258 SHG393258:SHU393258 SRC393258:SRQ393258 TAY393258:TBM393258 TKU393258:TLI393258 TUQ393258:TVE393258 UEM393258:UFA393258 UOI393258:UOW393258 UYE393258:UYS393258 VIA393258:VIO393258 VRW393258:VSK393258 WBS393258:WCG393258 WLO393258:WMC393258 WVK393258:WVY393258 C458794:Q458794 IY458794:JM458794 SU458794:TI458794 ACQ458794:ADE458794 AMM458794:ANA458794 AWI458794:AWW458794 BGE458794:BGS458794 BQA458794:BQO458794 BZW458794:CAK458794 CJS458794:CKG458794 CTO458794:CUC458794 DDK458794:DDY458794 DNG458794:DNU458794 DXC458794:DXQ458794 EGY458794:EHM458794 EQU458794:ERI458794 FAQ458794:FBE458794 FKM458794:FLA458794 FUI458794:FUW458794 GEE458794:GES458794 GOA458794:GOO458794 GXW458794:GYK458794 HHS458794:HIG458794 HRO458794:HSC458794 IBK458794:IBY458794 ILG458794:ILU458794 IVC458794:IVQ458794 JEY458794:JFM458794 JOU458794:JPI458794 JYQ458794:JZE458794 KIM458794:KJA458794 KSI458794:KSW458794 LCE458794:LCS458794 LMA458794:LMO458794 LVW458794:LWK458794 MFS458794:MGG458794 MPO458794:MQC458794 MZK458794:MZY458794 NJG458794:NJU458794 NTC458794:NTQ458794 OCY458794:ODM458794 OMU458794:ONI458794 OWQ458794:OXE458794 PGM458794:PHA458794 PQI458794:PQW458794 QAE458794:QAS458794 QKA458794:QKO458794 QTW458794:QUK458794 RDS458794:REG458794 RNO458794:ROC458794 RXK458794:RXY458794 SHG458794:SHU458794 SRC458794:SRQ458794 TAY458794:TBM458794 TKU458794:TLI458794 TUQ458794:TVE458794 UEM458794:UFA458794 UOI458794:UOW458794 UYE458794:UYS458794 VIA458794:VIO458794 VRW458794:VSK458794 WBS458794:WCG458794 WLO458794:WMC458794 WVK458794:WVY458794 C524330:Q524330 IY524330:JM524330 SU524330:TI524330 ACQ524330:ADE524330 AMM524330:ANA524330 AWI524330:AWW524330 BGE524330:BGS524330 BQA524330:BQO524330 BZW524330:CAK524330 CJS524330:CKG524330 CTO524330:CUC524330 DDK524330:DDY524330 DNG524330:DNU524330 DXC524330:DXQ524330 EGY524330:EHM524330 EQU524330:ERI524330 FAQ524330:FBE524330 FKM524330:FLA524330 FUI524330:FUW524330 GEE524330:GES524330 GOA524330:GOO524330 GXW524330:GYK524330 HHS524330:HIG524330 HRO524330:HSC524330 IBK524330:IBY524330 ILG524330:ILU524330 IVC524330:IVQ524330 JEY524330:JFM524330 JOU524330:JPI524330 JYQ524330:JZE524330 KIM524330:KJA524330 KSI524330:KSW524330 LCE524330:LCS524330 LMA524330:LMO524330 LVW524330:LWK524330 MFS524330:MGG524330 MPO524330:MQC524330 MZK524330:MZY524330 NJG524330:NJU524330 NTC524330:NTQ524330 OCY524330:ODM524330 OMU524330:ONI524330 OWQ524330:OXE524330 PGM524330:PHA524330 PQI524330:PQW524330 QAE524330:QAS524330 QKA524330:QKO524330 QTW524330:QUK524330 RDS524330:REG524330 RNO524330:ROC524330 RXK524330:RXY524330 SHG524330:SHU524330 SRC524330:SRQ524330 TAY524330:TBM524330 TKU524330:TLI524330 TUQ524330:TVE524330 UEM524330:UFA524330 UOI524330:UOW524330 UYE524330:UYS524330 VIA524330:VIO524330 VRW524330:VSK524330 WBS524330:WCG524330 WLO524330:WMC524330 WVK524330:WVY524330 C589866:Q589866 IY589866:JM589866 SU589866:TI589866 ACQ589866:ADE589866 AMM589866:ANA589866 AWI589866:AWW589866 BGE589866:BGS589866 BQA589866:BQO589866 BZW589866:CAK589866 CJS589866:CKG589866 CTO589866:CUC589866 DDK589866:DDY589866 DNG589866:DNU589866 DXC589866:DXQ589866 EGY589866:EHM589866 EQU589866:ERI589866 FAQ589866:FBE589866 FKM589866:FLA589866 FUI589866:FUW589866 GEE589866:GES589866 GOA589866:GOO589866 GXW589866:GYK589866 HHS589866:HIG589866 HRO589866:HSC589866 IBK589866:IBY589866 ILG589866:ILU589866 IVC589866:IVQ589866 JEY589866:JFM589866 JOU589866:JPI589866 JYQ589866:JZE589866 KIM589866:KJA589866 KSI589866:KSW589866 LCE589866:LCS589866 LMA589866:LMO589866 LVW589866:LWK589866 MFS589866:MGG589866 MPO589866:MQC589866 MZK589866:MZY589866 NJG589866:NJU589866 NTC589866:NTQ589866 OCY589866:ODM589866 OMU589866:ONI589866 OWQ589866:OXE589866 PGM589866:PHA589866 PQI589866:PQW589866 QAE589866:QAS589866 QKA589866:QKO589866 QTW589866:QUK589866 RDS589866:REG589866 RNO589866:ROC589866 RXK589866:RXY589866 SHG589866:SHU589866 SRC589866:SRQ589866 TAY589866:TBM589866 TKU589866:TLI589866 TUQ589866:TVE589866 UEM589866:UFA589866 UOI589866:UOW589866 UYE589866:UYS589866 VIA589866:VIO589866 VRW589866:VSK589866 WBS589866:WCG589866 WLO589866:WMC589866 WVK589866:WVY589866 C655402:Q655402 IY655402:JM655402 SU655402:TI655402 ACQ655402:ADE655402 AMM655402:ANA655402 AWI655402:AWW655402 BGE655402:BGS655402 BQA655402:BQO655402 BZW655402:CAK655402 CJS655402:CKG655402 CTO655402:CUC655402 DDK655402:DDY655402 DNG655402:DNU655402 DXC655402:DXQ655402 EGY655402:EHM655402 EQU655402:ERI655402 FAQ655402:FBE655402 FKM655402:FLA655402 FUI655402:FUW655402 GEE655402:GES655402 GOA655402:GOO655402 GXW655402:GYK655402 HHS655402:HIG655402 HRO655402:HSC655402 IBK655402:IBY655402 ILG655402:ILU655402 IVC655402:IVQ655402 JEY655402:JFM655402 JOU655402:JPI655402 JYQ655402:JZE655402 KIM655402:KJA655402 KSI655402:KSW655402 LCE655402:LCS655402 LMA655402:LMO655402 LVW655402:LWK655402 MFS655402:MGG655402 MPO655402:MQC655402 MZK655402:MZY655402 NJG655402:NJU655402 NTC655402:NTQ655402 OCY655402:ODM655402 OMU655402:ONI655402 OWQ655402:OXE655402 PGM655402:PHA655402 PQI655402:PQW655402 QAE655402:QAS655402 QKA655402:QKO655402 QTW655402:QUK655402 RDS655402:REG655402 RNO655402:ROC655402 RXK655402:RXY655402 SHG655402:SHU655402 SRC655402:SRQ655402 TAY655402:TBM655402 TKU655402:TLI655402 TUQ655402:TVE655402 UEM655402:UFA655402 UOI655402:UOW655402 UYE655402:UYS655402 VIA655402:VIO655402 VRW655402:VSK655402 WBS655402:WCG655402 WLO655402:WMC655402 WVK655402:WVY655402 C720938:Q720938 IY720938:JM720938 SU720938:TI720938 ACQ720938:ADE720938 AMM720938:ANA720938 AWI720938:AWW720938 BGE720938:BGS720938 BQA720938:BQO720938 BZW720938:CAK720938 CJS720938:CKG720938 CTO720938:CUC720938 DDK720938:DDY720938 DNG720938:DNU720938 DXC720938:DXQ720938 EGY720938:EHM720938 EQU720938:ERI720938 FAQ720938:FBE720938 FKM720938:FLA720938 FUI720938:FUW720938 GEE720938:GES720938 GOA720938:GOO720938 GXW720938:GYK720938 HHS720938:HIG720938 HRO720938:HSC720938 IBK720938:IBY720938 ILG720938:ILU720938 IVC720938:IVQ720938 JEY720938:JFM720938 JOU720938:JPI720938 JYQ720938:JZE720938 KIM720938:KJA720938 KSI720938:KSW720938 LCE720938:LCS720938 LMA720938:LMO720938 LVW720938:LWK720938 MFS720938:MGG720938 MPO720938:MQC720938 MZK720938:MZY720938 NJG720938:NJU720938 NTC720938:NTQ720938 OCY720938:ODM720938 OMU720938:ONI720938 OWQ720938:OXE720938 PGM720938:PHA720938 PQI720938:PQW720938 QAE720938:QAS720938 QKA720938:QKO720938 QTW720938:QUK720938 RDS720938:REG720938 RNO720938:ROC720938 RXK720938:RXY720938 SHG720938:SHU720938 SRC720938:SRQ720938 TAY720938:TBM720938 TKU720938:TLI720938 TUQ720938:TVE720938 UEM720938:UFA720938 UOI720938:UOW720938 UYE720938:UYS720938 VIA720938:VIO720938 VRW720938:VSK720938 WBS720938:WCG720938 WLO720938:WMC720938 WVK720938:WVY720938 C786474:Q786474 IY786474:JM786474 SU786474:TI786474 ACQ786474:ADE786474 AMM786474:ANA786474 AWI786474:AWW786474 BGE786474:BGS786474 BQA786474:BQO786474 BZW786474:CAK786474 CJS786474:CKG786474 CTO786474:CUC786474 DDK786474:DDY786474 DNG786474:DNU786474 DXC786474:DXQ786474 EGY786474:EHM786474 EQU786474:ERI786474 FAQ786474:FBE786474 FKM786474:FLA786474 FUI786474:FUW786474 GEE786474:GES786474 GOA786474:GOO786474 GXW786474:GYK786474 HHS786474:HIG786474 HRO786474:HSC786474 IBK786474:IBY786474 ILG786474:ILU786474 IVC786474:IVQ786474 JEY786474:JFM786474 JOU786474:JPI786474 JYQ786474:JZE786474 KIM786474:KJA786474 KSI786474:KSW786474 LCE786474:LCS786474 LMA786474:LMO786474 LVW786474:LWK786474 MFS786474:MGG786474 MPO786474:MQC786474 MZK786474:MZY786474 NJG786474:NJU786474 NTC786474:NTQ786474 OCY786474:ODM786474 OMU786474:ONI786474 OWQ786474:OXE786474 PGM786474:PHA786474 PQI786474:PQW786474 QAE786474:QAS786474 QKA786474:QKO786474 QTW786474:QUK786474 RDS786474:REG786474 RNO786474:ROC786474 RXK786474:RXY786474 SHG786474:SHU786474 SRC786474:SRQ786474 TAY786474:TBM786474 TKU786474:TLI786474 TUQ786474:TVE786474 UEM786474:UFA786474 UOI786474:UOW786474 UYE786474:UYS786474 VIA786474:VIO786474 VRW786474:VSK786474 WBS786474:WCG786474 WLO786474:WMC786474 WVK786474:WVY786474 C852010:Q852010 IY852010:JM852010 SU852010:TI852010 ACQ852010:ADE852010 AMM852010:ANA852010 AWI852010:AWW852010 BGE852010:BGS852010 BQA852010:BQO852010 BZW852010:CAK852010 CJS852010:CKG852010 CTO852010:CUC852010 DDK852010:DDY852010 DNG852010:DNU852010 DXC852010:DXQ852010 EGY852010:EHM852010 EQU852010:ERI852010 FAQ852010:FBE852010 FKM852010:FLA852010 FUI852010:FUW852010 GEE852010:GES852010 GOA852010:GOO852010 GXW852010:GYK852010 HHS852010:HIG852010 HRO852010:HSC852010 IBK852010:IBY852010 ILG852010:ILU852010 IVC852010:IVQ852010 JEY852010:JFM852010 JOU852010:JPI852010 JYQ852010:JZE852010 KIM852010:KJA852010 KSI852010:KSW852010 LCE852010:LCS852010 LMA852010:LMO852010 LVW852010:LWK852010 MFS852010:MGG852010 MPO852010:MQC852010 MZK852010:MZY852010 NJG852010:NJU852010 NTC852010:NTQ852010 OCY852010:ODM852010 OMU852010:ONI852010 OWQ852010:OXE852010 PGM852010:PHA852010 PQI852010:PQW852010 QAE852010:QAS852010 QKA852010:QKO852010 QTW852010:QUK852010 RDS852010:REG852010 RNO852010:ROC852010 RXK852010:RXY852010 SHG852010:SHU852010 SRC852010:SRQ852010 TAY852010:TBM852010 TKU852010:TLI852010 TUQ852010:TVE852010 UEM852010:UFA852010 UOI852010:UOW852010 UYE852010:UYS852010 VIA852010:VIO852010 VRW852010:VSK852010 WBS852010:WCG852010 WLO852010:WMC852010 WVK852010:WVY852010 C917546:Q917546 IY917546:JM917546 SU917546:TI917546 ACQ917546:ADE917546 AMM917546:ANA917546 AWI917546:AWW917546 BGE917546:BGS917546 BQA917546:BQO917546 BZW917546:CAK917546 CJS917546:CKG917546 CTO917546:CUC917546 DDK917546:DDY917546 DNG917546:DNU917546 DXC917546:DXQ917546 EGY917546:EHM917546 EQU917546:ERI917546 FAQ917546:FBE917546 FKM917546:FLA917546 FUI917546:FUW917546 GEE917546:GES917546 GOA917546:GOO917546 GXW917546:GYK917546 HHS917546:HIG917546 HRO917546:HSC917546 IBK917546:IBY917546 ILG917546:ILU917546 IVC917546:IVQ917546 JEY917546:JFM917546 JOU917546:JPI917546 JYQ917546:JZE917546 KIM917546:KJA917546 KSI917546:KSW917546 LCE917546:LCS917546 LMA917546:LMO917546 LVW917546:LWK917546 MFS917546:MGG917546 MPO917546:MQC917546 MZK917546:MZY917546 NJG917546:NJU917546 NTC917546:NTQ917546 OCY917546:ODM917546 OMU917546:ONI917546 OWQ917546:OXE917546 PGM917546:PHA917546 PQI917546:PQW917546 QAE917546:QAS917546 QKA917546:QKO917546 QTW917546:QUK917546 RDS917546:REG917546 RNO917546:ROC917546 RXK917546:RXY917546 SHG917546:SHU917546 SRC917546:SRQ917546 TAY917546:TBM917546 TKU917546:TLI917546 TUQ917546:TVE917546 UEM917546:UFA917546 UOI917546:UOW917546 UYE917546:UYS917546 VIA917546:VIO917546 VRW917546:VSK917546 WBS917546:WCG917546 WLO917546:WMC917546 WVK917546:WVY917546 C983082:Q983082 IY983082:JM983082 SU983082:TI983082 ACQ983082:ADE983082 AMM983082:ANA983082 AWI983082:AWW983082 BGE983082:BGS983082 BQA983082:BQO983082 BZW983082:CAK983082 CJS983082:CKG983082 CTO983082:CUC983082 DDK983082:DDY983082 DNG983082:DNU983082 DXC983082:DXQ983082 EGY983082:EHM983082 EQU983082:ERI983082 FAQ983082:FBE983082 FKM983082:FLA983082 FUI983082:FUW983082 GEE983082:GES983082 GOA983082:GOO983082 GXW983082:GYK983082 HHS983082:HIG983082 HRO983082:HSC983082 IBK983082:IBY983082 ILG983082:ILU983082 IVC983082:IVQ983082 JEY983082:JFM983082 JOU983082:JPI983082 JYQ983082:JZE983082 KIM983082:KJA983082 KSI983082:KSW983082 LCE983082:LCS983082 LMA983082:LMO983082 LVW983082:LWK983082 MFS983082:MGG983082 MPO983082:MQC983082 MZK983082:MZY983082 NJG983082:NJU983082 NTC983082:NTQ983082 OCY983082:ODM983082 OMU983082:ONI983082 OWQ983082:OXE983082 PGM983082:PHA983082 PQI983082:PQW983082 QAE983082:QAS983082 QKA983082:QKO983082 QTW983082:QUK983082 RDS983082:REG983082 RNO983082:ROC983082 RXK983082:RXY983082 SHG983082:SHU983082 SRC983082:SRQ983082 TAY983082:TBM983082 TKU983082:TLI983082 TUQ983082:TVE983082 UEM983082:UFA983082 UOI983082:UOW983082 UYE983082:UYS983082 VIA983082:VIO983082 VRW983082:VSK983082 WBS983082:WCG983082 WLO983082:WMC983082 WVK983082:WVY983082">
      <formula1>$F$153</formula1>
    </dataValidation>
  </dataValidations>
  <pageMargins left="0.7" right="0.7" top="0.75" bottom="0.75" header="0.3" footer="0.3"/>
  <pageSetup paperSize="5" scale="53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5"/>
  <sheetViews>
    <sheetView workbookViewId="0">
      <selection activeCell="A3" sqref="A3:A25"/>
    </sheetView>
  </sheetViews>
  <sheetFormatPr defaultRowHeight="12.5"/>
  <cols>
    <col min="4" max="4" width="9.1796875" style="51"/>
  </cols>
  <sheetData>
    <row r="1" spans="1:5" ht="25.5" customHeight="1">
      <c r="A1" s="1"/>
      <c r="B1" s="204" t="s">
        <v>8</v>
      </c>
      <c r="C1" s="205"/>
      <c r="D1" s="206"/>
      <c r="E1" s="202" t="s">
        <v>15</v>
      </c>
    </row>
    <row r="2" spans="1:5">
      <c r="A2" s="2" t="s">
        <v>9</v>
      </c>
      <c r="B2" s="53" t="s">
        <v>10</v>
      </c>
      <c r="C2" s="53" t="s">
        <v>11</v>
      </c>
      <c r="D2" s="53" t="s">
        <v>111</v>
      </c>
      <c r="E2" s="203"/>
    </row>
    <row r="3" spans="1:5">
      <c r="A3" s="177">
        <v>1</v>
      </c>
      <c r="B3" s="54">
        <v>34.0230712890625</v>
      </c>
      <c r="C3" s="54">
        <v>23.497968673706055</v>
      </c>
      <c r="D3" s="54">
        <f>((5*16*B3)+(5*8*C3)+(2*24*C3))/(7*24)</f>
        <v>28.509922300066268</v>
      </c>
      <c r="E3" s="3">
        <v>4.041666666666667</v>
      </c>
    </row>
    <row r="4" spans="1:5">
      <c r="A4" s="177">
        <v>2</v>
      </c>
      <c r="B4" s="54">
        <v>41.157283782958984</v>
      </c>
      <c r="C4" s="54">
        <v>26.949251174926758</v>
      </c>
      <c r="D4" s="54">
        <f t="shared" ref="D4:D25" si="0">((5*16*B4)+(5*8*C4)+(2*24*C4))/(7*24)</f>
        <v>33.714980988275435</v>
      </c>
      <c r="E4" s="3">
        <v>5.05</v>
      </c>
    </row>
    <row r="5" spans="1:5">
      <c r="A5" s="177">
        <v>3</v>
      </c>
      <c r="B5" s="54">
        <v>47.930549621582031</v>
      </c>
      <c r="C5" s="54">
        <v>30.978178024291992</v>
      </c>
      <c r="D5" s="54">
        <f t="shared" si="0"/>
        <v>39.050735927763441</v>
      </c>
      <c r="E5" s="3">
        <v>5.47</v>
      </c>
    </row>
    <row r="6" spans="1:5">
      <c r="A6" s="177">
        <v>4</v>
      </c>
      <c r="B6" s="54">
        <v>52.997692108154297</v>
      </c>
      <c r="C6" s="54">
        <v>35.495143890380859</v>
      </c>
      <c r="D6" s="54">
        <f t="shared" si="0"/>
        <v>43.829690660749165</v>
      </c>
      <c r="E6" s="3">
        <v>5.830000000000001</v>
      </c>
    </row>
    <row r="7" spans="1:5">
      <c r="A7" s="177">
        <v>5</v>
      </c>
      <c r="B7" s="54">
        <v>55.908233642578125</v>
      </c>
      <c r="C7" s="54">
        <v>37.990779876708984</v>
      </c>
      <c r="D7" s="54">
        <f t="shared" si="0"/>
        <v>46.52290071759905</v>
      </c>
      <c r="E7" s="3">
        <v>6.0100000000000007</v>
      </c>
    </row>
    <row r="8" spans="1:5">
      <c r="A8" s="177">
        <v>6</v>
      </c>
      <c r="B8" s="54">
        <v>56.956642150878906</v>
      </c>
      <c r="C8" s="54">
        <v>39.465957641601563</v>
      </c>
      <c r="D8" s="54">
        <f t="shared" si="0"/>
        <v>47.794855026971724</v>
      </c>
      <c r="E8" s="3">
        <v>6.120000000000001</v>
      </c>
    </row>
    <row r="9" spans="1:5">
      <c r="A9" s="177">
        <v>7</v>
      </c>
      <c r="B9" s="54">
        <v>58.346935272216797</v>
      </c>
      <c r="C9" s="54">
        <v>41.106952667236328</v>
      </c>
      <c r="D9" s="54">
        <f t="shared" si="0"/>
        <v>49.316468193417506</v>
      </c>
      <c r="E9" s="3">
        <v>6.19</v>
      </c>
    </row>
    <row r="10" spans="1:5">
      <c r="A10" s="177">
        <v>8</v>
      </c>
      <c r="B10" s="54">
        <v>60.598419189453125</v>
      </c>
      <c r="C10" s="54">
        <v>43.045246124267578</v>
      </c>
      <c r="D10" s="54">
        <f t="shared" si="0"/>
        <v>51.403899964832121</v>
      </c>
      <c r="E10" s="3">
        <v>6.43</v>
      </c>
    </row>
    <row r="11" spans="1:5">
      <c r="A11" s="177">
        <v>9</v>
      </c>
      <c r="B11" s="54">
        <v>64.144783020019531</v>
      </c>
      <c r="C11" s="54">
        <v>45.337699890136719</v>
      </c>
      <c r="D11" s="54">
        <f t="shared" si="0"/>
        <v>54.29345376150949</v>
      </c>
      <c r="E11" s="3">
        <v>6.7524999999999986</v>
      </c>
    </row>
    <row r="12" spans="1:5">
      <c r="A12" s="177">
        <v>10</v>
      </c>
      <c r="B12" s="54">
        <v>71.588897705078125</v>
      </c>
      <c r="C12" s="54">
        <v>54.520153045654297</v>
      </c>
      <c r="D12" s="54">
        <f t="shared" si="0"/>
        <v>62.648126692998979</v>
      </c>
      <c r="E12" s="3">
        <v>7.18</v>
      </c>
    </row>
    <row r="13" spans="1:5">
      <c r="A13" s="177">
        <v>11</v>
      </c>
      <c r="B13" s="54">
        <v>73.410667419433594</v>
      </c>
      <c r="C13" s="54">
        <v>55.904647827148438</v>
      </c>
      <c r="D13" s="54">
        <f t="shared" si="0"/>
        <v>64.240847632998509</v>
      </c>
      <c r="E13" s="3">
        <v>7.3000000000000016</v>
      </c>
    </row>
    <row r="14" spans="1:5">
      <c r="A14" s="177">
        <v>12</v>
      </c>
      <c r="B14" s="54">
        <v>76.10528564453125</v>
      </c>
      <c r="C14" s="54">
        <v>57.840602874755859</v>
      </c>
      <c r="D14" s="54">
        <f t="shared" si="0"/>
        <v>66.538070860363192</v>
      </c>
      <c r="E14" s="3">
        <v>7.5074999999999994</v>
      </c>
    </row>
    <row r="15" spans="1:5">
      <c r="A15" s="177">
        <v>13</v>
      </c>
      <c r="B15" s="54">
        <v>78.770027160644531</v>
      </c>
      <c r="C15" s="54">
        <v>59.665115356445313</v>
      </c>
      <c r="D15" s="54">
        <f t="shared" si="0"/>
        <v>68.762692406063991</v>
      </c>
      <c r="E15" s="3">
        <v>7.745000000000001</v>
      </c>
    </row>
    <row r="16" spans="1:5">
      <c r="A16" s="177">
        <v>14</v>
      </c>
      <c r="B16" s="54">
        <v>79.759613037109375</v>
      </c>
      <c r="C16" s="54">
        <v>61.288909912109375</v>
      </c>
      <c r="D16" s="54">
        <f t="shared" si="0"/>
        <v>70.084482828776046</v>
      </c>
      <c r="E16" s="3">
        <v>7.8491666666666662</v>
      </c>
    </row>
    <row r="17" spans="1:5">
      <c r="A17" s="177">
        <v>15</v>
      </c>
      <c r="B17" s="54">
        <v>82.493362426757813</v>
      </c>
      <c r="C17" s="54">
        <v>63.151626586914063</v>
      </c>
      <c r="D17" s="54">
        <f t="shared" si="0"/>
        <v>72.361976986839665</v>
      </c>
      <c r="E17" s="3">
        <v>8.0399999999999991</v>
      </c>
    </row>
    <row r="18" spans="1:5">
      <c r="A18" s="177">
        <v>16</v>
      </c>
      <c r="B18" s="54">
        <v>84.680641174316406</v>
      </c>
      <c r="C18" s="54">
        <v>64.676460266113281</v>
      </c>
      <c r="D18" s="54">
        <f t="shared" si="0"/>
        <v>74.202260698590962</v>
      </c>
      <c r="E18" s="3">
        <v>8.2200000000000006</v>
      </c>
    </row>
    <row r="19" spans="1:5">
      <c r="A19" s="177">
        <v>17</v>
      </c>
      <c r="B19" s="54">
        <v>86.604225158691406</v>
      </c>
      <c r="C19" s="54">
        <v>66.548828125</v>
      </c>
      <c r="D19" s="54">
        <f t="shared" si="0"/>
        <v>76.099017188662572</v>
      </c>
      <c r="E19" s="3">
        <v>8.4049999999999994</v>
      </c>
    </row>
    <row r="20" spans="1:5">
      <c r="A20" s="177">
        <v>18</v>
      </c>
      <c r="B20" s="54">
        <v>89.222282409667969</v>
      </c>
      <c r="C20" s="54">
        <v>68.285980224609375</v>
      </c>
      <c r="D20" s="54">
        <f t="shared" si="0"/>
        <v>78.255647931780132</v>
      </c>
      <c r="E20" s="3">
        <v>8.5225000000000009</v>
      </c>
    </row>
    <row r="21" spans="1:5">
      <c r="A21" s="177">
        <v>19</v>
      </c>
      <c r="B21" s="54">
        <v>91.674415588378906</v>
      </c>
      <c r="C21" s="54">
        <v>70.458198547363281</v>
      </c>
      <c r="D21" s="54">
        <f t="shared" si="0"/>
        <v>80.561159043085013</v>
      </c>
      <c r="E21" s="3">
        <v>8.7299999999999986</v>
      </c>
    </row>
    <row r="22" spans="1:5">
      <c r="A22" s="177">
        <v>20</v>
      </c>
      <c r="B22" s="54">
        <v>95.346115112304688</v>
      </c>
      <c r="C22" s="54">
        <v>73.606193542480469</v>
      </c>
      <c r="D22" s="54">
        <f t="shared" si="0"/>
        <v>83.958537147158665</v>
      </c>
      <c r="E22" s="3">
        <v>8.94</v>
      </c>
    </row>
    <row r="23" spans="1:5">
      <c r="A23" s="177">
        <v>21</v>
      </c>
      <c r="B23" s="54">
        <v>97.287498474121094</v>
      </c>
      <c r="C23" s="54">
        <v>75.297698974609375</v>
      </c>
      <c r="D23" s="54">
        <f t="shared" si="0"/>
        <v>85.769032069614951</v>
      </c>
      <c r="E23" s="3">
        <v>9.16</v>
      </c>
    </row>
    <row r="24" spans="1:5">
      <c r="A24" s="177">
        <v>22</v>
      </c>
      <c r="B24" s="54">
        <v>91.105613708496094</v>
      </c>
      <c r="C24" s="54">
        <v>72.187446594238281</v>
      </c>
      <c r="D24" s="54">
        <f t="shared" si="0"/>
        <v>81.196097601027716</v>
      </c>
      <c r="E24" s="3">
        <v>9.39</v>
      </c>
    </row>
    <row r="25" spans="1:5">
      <c r="A25" s="177">
        <v>23</v>
      </c>
      <c r="B25" s="54">
        <v>94.282341003417969</v>
      </c>
      <c r="C25" s="54">
        <v>74.872596740722656</v>
      </c>
      <c r="D25" s="54">
        <f t="shared" si="0"/>
        <v>84.115332103910902</v>
      </c>
      <c r="E25" s="3">
        <v>9.61</v>
      </c>
    </row>
  </sheetData>
  <mergeCells count="2">
    <mergeCell ref="E1:E2"/>
    <mergeCell ref="B1:D1"/>
  </mergeCells>
  <conditionalFormatting sqref="A3:D25">
    <cfRule type="expression" dxfId="1" priority="2" stopIfTrue="1">
      <formula>MOD(ROW(),2)</formula>
    </cfRule>
  </conditionalFormatting>
  <conditionalFormatting sqref="E3:E25">
    <cfRule type="expression" dxfId="0" priority="1" stopIfTrue="1">
      <formula>MOD(ROW(),2)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1a7b9ef83a056ca95e97337f2f2d956c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fb827c962d09c29e926f33927da8937f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/>
  </documentManagement>
</p:properties>
</file>

<file path=customXml/item4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</sisl>
</file>

<file path=customXml/itemProps1.xml><?xml version="1.0" encoding="utf-8"?>
<ds:datastoreItem xmlns:ds="http://schemas.openxmlformats.org/officeDocument/2006/customXml" ds:itemID="{0E489532-F939-4150-80DC-CD370015C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40523-5304-4b09-b6d4-64a124c994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7FD5A8-4BDE-482D-9CC7-4E417211ED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03D52-ACE5-4892-877A-A37FD0ECD241}">
  <ds:schemaRefs>
    <ds:schemaRef ds:uri="a1040523-5304-4b09-b6d4-64a124c994e2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5D85D25C-0304-43CC-81F5-77AB9E2CC7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NPV Rev Requirement</vt:lpstr>
      <vt:lpstr>NPV Consumer Prog</vt:lpstr>
      <vt:lpstr>NPV Benefits</vt:lpstr>
      <vt:lpstr>NPV Avoided Cap Adds</vt:lpstr>
      <vt:lpstr>Capacity Cost</vt:lpstr>
      <vt:lpstr>Depreciation</vt:lpstr>
      <vt:lpstr>Program Participation</vt:lpstr>
      <vt:lpstr>Fundamental Forecast</vt:lpstr>
      <vt:lpstr>invest</vt:lpstr>
      <vt:lpstr>life</vt:lpstr>
      <vt:lpstr>'Capacity Cost'!Print_Area</vt:lpstr>
      <vt:lpstr>'NPV Benefits'!Print_Area</vt:lpstr>
      <vt:lpstr>'NPV Consumer Prog'!Print_Area</vt:lpstr>
      <vt:lpstr>'Program Participation'!Print_Area</vt:lpstr>
      <vt:lpstr>taxlife</vt:lpstr>
    </vt:vector>
  </TitlesOfParts>
  <Company>AEP-IT-CPS 4/30/3-(8-835-3050)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s209264</cp:lastModifiedBy>
  <cp:lastPrinted>2014-05-22T14:25:44Z</cp:lastPrinted>
  <dcterms:created xsi:type="dcterms:W3CDTF">2006-04-27T19:29:16Z</dcterms:created>
  <dcterms:modified xsi:type="dcterms:W3CDTF">2020-09-01T16:30:23Z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0x0101002135A8D66889804D93A541DC7FCD6740</vt:lpwstr>
  </property>
  <property fmtid="{D5CDD505-2E9C-101B-9397-08002B2CF9AE}" pid="3" name="Order">
    <vt:r8>526200</vt:r8>
  </property>
  <property fmtid="{D5CDD505-2E9C-101B-9397-08002B2CF9AE}" pid="4" name="docIndexRef">
    <vt:lpwstr>f609bca7-7bbe-45dd-81ec-e195fc503a32</vt:lpwstr>
  </property>
  <property fmtid="{D5CDD505-2E9C-101B-9397-08002B2CF9AE}" pid="5" name="bjSaver">
    <vt:lpwstr>ru6ApyZkDor2fpDO21V0+TydXg3lfu8b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uid="c5f8eb12-5b27-439d-aaa6-3402af626fa3" value="" /&gt;&lt;/sisl&gt;</vt:lpwstr>
  </property>
  <property fmtid="{D5CDD505-2E9C-101B-9397-08002B2CF9AE}" pid="8" name="bjDocumentSecurityLabel">
    <vt:lpwstr>AEP Public</vt:lpwstr>
  </property>
</Properties>
</file>