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2_Cases\2020 Cases\01 2020-00174 Base Rate Case\07_Discovery\KIUC-AG\Set 01\Public Version\02_Public Excel Attachments\"/>
    </mc:Choice>
  </mc:AlternateContent>
  <bookViews>
    <workbookView xWindow="-15" yWindow="-15" windowWidth="21330" windowHeight="12315"/>
  </bookViews>
  <sheets>
    <sheet name="Schedule I Rates" sheetId="4" r:id="rId1"/>
  </sheets>
  <definedNames>
    <definedName name="_xlnm.Print_Titles" localSheetId="0">'Schedule I Rates'!$1:$8</definedName>
  </definedNames>
  <calcPr calcId="162913"/>
</workbook>
</file>

<file path=xl/calcChain.xml><?xml version="1.0" encoding="utf-8"?>
<calcChain xmlns="http://schemas.openxmlformats.org/spreadsheetml/2006/main">
  <c r="J74" i="4" l="1"/>
  <c r="J73" i="4" l="1"/>
  <c r="J72" i="4"/>
  <c r="J71" i="4"/>
  <c r="J70" i="4"/>
  <c r="J69" i="4"/>
  <c r="J67" i="4"/>
  <c r="J56" i="4"/>
  <c r="J55" i="4"/>
  <c r="J50" i="4"/>
  <c r="J44" i="4"/>
  <c r="J43" i="4"/>
  <c r="J42" i="4"/>
  <c r="J41" i="4"/>
  <c r="J40" i="4"/>
  <c r="J39" i="4"/>
  <c r="J38" i="4"/>
  <c r="J37" i="4"/>
  <c r="J29" i="4"/>
  <c r="J28" i="4"/>
  <c r="J27" i="4"/>
  <c r="J25" i="4"/>
  <c r="J24" i="4"/>
  <c r="K26" i="4" l="1"/>
  <c r="J26" i="4"/>
  <c r="F20" i="4" l="1"/>
  <c r="E18" i="4"/>
  <c r="H18" i="4" s="1"/>
  <c r="E17" i="4"/>
  <c r="H17" i="4" s="1"/>
  <c r="E16" i="4"/>
  <c r="H16" i="4" s="1"/>
  <c r="E15" i="4"/>
  <c r="H15" i="4" s="1"/>
  <c r="G20" i="4"/>
  <c r="E14" i="4"/>
  <c r="G46" i="4"/>
  <c r="G78" i="4"/>
  <c r="G63" i="4"/>
  <c r="G31" i="4"/>
  <c r="E26" i="4"/>
  <c r="H26" i="4" s="1"/>
  <c r="E75" i="4"/>
  <c r="H75" i="4" s="1"/>
  <c r="F46" i="4"/>
  <c r="C46" i="4"/>
  <c r="F31" i="4"/>
  <c r="E29" i="4"/>
  <c r="H29" i="4" s="1"/>
  <c r="K29" i="4" s="1"/>
  <c r="E28" i="4"/>
  <c r="H28" i="4" s="1"/>
  <c r="K28" i="4" s="1"/>
  <c r="E27" i="4"/>
  <c r="H27" i="4" s="1"/>
  <c r="K27" i="4" s="1"/>
  <c r="E24" i="4"/>
  <c r="H24" i="4" s="1"/>
  <c r="C20" i="4"/>
  <c r="F78" i="4"/>
  <c r="E67" i="4"/>
  <c r="H67" i="4" s="1"/>
  <c r="E68" i="4"/>
  <c r="H68" i="4" s="1"/>
  <c r="E69" i="4"/>
  <c r="H69" i="4" s="1"/>
  <c r="K69" i="4" s="1"/>
  <c r="E70" i="4"/>
  <c r="H70" i="4" s="1"/>
  <c r="K70" i="4" s="1"/>
  <c r="E71" i="4"/>
  <c r="H71" i="4"/>
  <c r="K71" i="4" s="1"/>
  <c r="E72" i="4"/>
  <c r="H72" i="4" s="1"/>
  <c r="K72" i="4" s="1"/>
  <c r="E73" i="4"/>
  <c r="H73" i="4" s="1"/>
  <c r="K73" i="4" s="1"/>
  <c r="E74" i="4"/>
  <c r="H74" i="4" s="1"/>
  <c r="E76" i="4"/>
  <c r="H76" i="4" s="1"/>
  <c r="C78" i="4"/>
  <c r="E37" i="4"/>
  <c r="H37" i="4" s="1"/>
  <c r="E38" i="4"/>
  <c r="H38" i="4" s="1"/>
  <c r="K38" i="4" s="1"/>
  <c r="E39" i="4"/>
  <c r="H39" i="4" s="1"/>
  <c r="K39" i="4" s="1"/>
  <c r="E40" i="4"/>
  <c r="H40" i="4" s="1"/>
  <c r="K40" i="4" s="1"/>
  <c r="E41" i="4"/>
  <c r="H41" i="4" s="1"/>
  <c r="K41" i="4" s="1"/>
  <c r="E42" i="4"/>
  <c r="H42" i="4" s="1"/>
  <c r="K42" i="4" s="1"/>
  <c r="E43" i="4"/>
  <c r="H43" i="4" s="1"/>
  <c r="K43" i="4" s="1"/>
  <c r="E44" i="4"/>
  <c r="H44" i="4" s="1"/>
  <c r="K44" i="4" s="1"/>
  <c r="F63" i="4"/>
  <c r="E50" i="4"/>
  <c r="H50" i="4" s="1"/>
  <c r="E51" i="4"/>
  <c r="H51" i="4" s="1"/>
  <c r="E52" i="4"/>
  <c r="H52" i="4" s="1"/>
  <c r="E53" i="4"/>
  <c r="H53" i="4" s="1"/>
  <c r="E54" i="4"/>
  <c r="H54" i="4" s="1"/>
  <c r="E55" i="4"/>
  <c r="H55" i="4" s="1"/>
  <c r="K55" i="4" s="1"/>
  <c r="E56" i="4"/>
  <c r="H56" i="4" s="1"/>
  <c r="K56" i="4" s="1"/>
  <c r="E57" i="4"/>
  <c r="H57" i="4" s="1"/>
  <c r="E58" i="4"/>
  <c r="H58" i="4" s="1"/>
  <c r="E59" i="4"/>
  <c r="H59" i="4" s="1"/>
  <c r="E60" i="4"/>
  <c r="H60" i="4" s="1"/>
  <c r="E61" i="4"/>
  <c r="H61" i="4" s="1"/>
  <c r="C63" i="4"/>
  <c r="C31" i="4"/>
  <c r="E25" i="4"/>
  <c r="K16" i="4" l="1"/>
  <c r="J16" i="4"/>
  <c r="K18" i="4"/>
  <c r="J18" i="4"/>
  <c r="K15" i="4"/>
  <c r="J15" i="4"/>
  <c r="K17" i="4"/>
  <c r="J17" i="4"/>
  <c r="J61" i="4"/>
  <c r="K61" i="4" s="1"/>
  <c r="J60" i="4"/>
  <c r="K60" i="4" s="1"/>
  <c r="J59" i="4"/>
  <c r="K59" i="4" s="1"/>
  <c r="J58" i="4"/>
  <c r="K58" i="4" s="1"/>
  <c r="J57" i="4"/>
  <c r="K57" i="4" s="1"/>
  <c r="J54" i="4"/>
  <c r="K54" i="4" s="1"/>
  <c r="J53" i="4"/>
  <c r="K53" i="4" s="1"/>
  <c r="K52" i="4"/>
  <c r="J52" i="4"/>
  <c r="J51" i="4"/>
  <c r="K51" i="4" s="1"/>
  <c r="K76" i="4"/>
  <c r="J76" i="4"/>
  <c r="K75" i="4"/>
  <c r="J75" i="4"/>
  <c r="K68" i="4"/>
  <c r="J68" i="4"/>
  <c r="F33" i="4"/>
  <c r="H25" i="4"/>
  <c r="K25" i="4" s="1"/>
  <c r="C33" i="4"/>
  <c r="C80" i="4" s="1"/>
  <c r="F80" i="4"/>
  <c r="G33" i="4"/>
  <c r="G80" i="4" s="1"/>
  <c r="E63" i="4"/>
  <c r="D63" i="4" s="1"/>
  <c r="K37" i="4"/>
  <c r="H46" i="4"/>
  <c r="E46" i="4"/>
  <c r="D46" i="4" s="1"/>
  <c r="E20" i="4"/>
  <c r="D20" i="4" s="1"/>
  <c r="H14" i="4"/>
  <c r="J14" i="4" s="1"/>
  <c r="H31" i="4"/>
  <c r="K50" i="4"/>
  <c r="H78" i="4"/>
  <c r="E31" i="4"/>
  <c r="H63" i="4"/>
  <c r="E78" i="4"/>
  <c r="D78" i="4" s="1"/>
  <c r="J63" i="4" l="1"/>
  <c r="K63" i="4" s="1"/>
  <c r="J46" i="4"/>
  <c r="K46" i="4" s="1"/>
  <c r="H20" i="4"/>
  <c r="H33" i="4" s="1"/>
  <c r="E33" i="4"/>
  <c r="D31" i="4"/>
  <c r="J78" i="4"/>
  <c r="K78" i="4" s="1"/>
  <c r="K67" i="4"/>
  <c r="K24" i="4"/>
  <c r="J31" i="4"/>
  <c r="I31" i="4" s="1"/>
  <c r="I63" i="4" l="1"/>
  <c r="I46" i="4"/>
  <c r="I78" i="4"/>
  <c r="K14" i="4"/>
  <c r="J20" i="4"/>
  <c r="K20" i="4" s="1"/>
  <c r="K31" i="4"/>
  <c r="H80" i="4"/>
  <c r="E80" i="4"/>
  <c r="D33" i="4"/>
  <c r="J33" i="4" l="1"/>
  <c r="I33" i="4" s="1"/>
  <c r="I20" i="4"/>
  <c r="J80" i="4" l="1"/>
  <c r="K80" i="4" s="1"/>
  <c r="K33" i="4"/>
</calcChain>
</file>

<file path=xl/sharedStrings.xml><?xml version="1.0" encoding="utf-8"?>
<sst xmlns="http://schemas.openxmlformats.org/spreadsheetml/2006/main" count="91" uniqueCount="76">
  <si>
    <t xml:space="preserve"> </t>
  </si>
  <si>
    <t>(I)</t>
  </si>
  <si>
    <t>(II)</t>
  </si>
  <si>
    <t>(V)</t>
  </si>
  <si>
    <t>(VII)</t>
  </si>
  <si>
    <t>(IX)</t>
  </si>
  <si>
    <t>(X)</t>
  </si>
  <si>
    <t>(XI)</t>
  </si>
  <si>
    <t>(III)</t>
  </si>
  <si>
    <t xml:space="preserve"> (IV)</t>
  </si>
  <si>
    <t xml:space="preserve">  (VI)</t>
  </si>
  <si>
    <t xml:space="preserve">  (VIII)</t>
  </si>
  <si>
    <t xml:space="preserve">Structures &amp; Improvements </t>
  </si>
  <si>
    <t xml:space="preserve">Turbogenerator Units      </t>
  </si>
  <si>
    <t xml:space="preserve">Misc. Power Plant Equip.  </t>
  </si>
  <si>
    <t xml:space="preserve">Total </t>
  </si>
  <si>
    <t>AVERAGE LIFE GROUP (ALG) METHOD ACCRUAL RATES</t>
  </si>
  <si>
    <t>STEAM PRODUCTION PLANT</t>
  </si>
  <si>
    <t>Land Rights</t>
  </si>
  <si>
    <t>Structures &amp; Improvements</t>
  </si>
  <si>
    <t>Station Equipment</t>
  </si>
  <si>
    <t xml:space="preserve">Towers &amp; Fixtures  </t>
  </si>
  <si>
    <t>Poles &amp; Fixtures</t>
  </si>
  <si>
    <t>OH Conductor &amp; Devices</t>
  </si>
  <si>
    <t>Underground Conductor</t>
  </si>
  <si>
    <t>Total Transmission Plant</t>
  </si>
  <si>
    <t>Poles, Towers, &amp; Fixtures</t>
  </si>
  <si>
    <t>Underground Conduit</t>
  </si>
  <si>
    <t>Line Transformers</t>
  </si>
  <si>
    <t>Services</t>
  </si>
  <si>
    <t>Meters</t>
  </si>
  <si>
    <t>Installations on Custs. Prem.</t>
  </si>
  <si>
    <t>Street Lighting &amp; Signal Sys.</t>
  </si>
  <si>
    <t>Total Distribution Plant</t>
  </si>
  <si>
    <t>Office Furniture &amp;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</si>
  <si>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</si>
  <si>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</si>
  <si>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</si>
  <si>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</si>
  <si>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</si>
  <si>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</si>
  <si>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>Total General Plant</t>
  </si>
  <si>
    <t xml:space="preserve">Total Depreciable Plant </t>
  </si>
  <si>
    <t>SCHEDULE I - CALCULATION OF DEPRECIATION RATES BY THE REMAINNG LIFE METHOD</t>
  </si>
  <si>
    <t>KENTUCKY POWER COMPANY</t>
  </si>
  <si>
    <t>Notes:</t>
  </si>
  <si>
    <t>Boiler Plant Equipment</t>
  </si>
  <si>
    <t>N/A = Not Applicable</t>
  </si>
  <si>
    <t>Accessory Electrical Equip.</t>
  </si>
  <si>
    <t>Undergrnd Conduit</t>
  </si>
  <si>
    <t>Undergrnd Conductor</t>
  </si>
  <si>
    <t>Tools Shop &amp; Garage Equip.</t>
  </si>
  <si>
    <t>Total Steam Prod. Plant</t>
  </si>
  <si>
    <t>Original Cost</t>
  </si>
  <si>
    <t>Net Salvg. Ratio</t>
  </si>
  <si>
    <t>Total to be Recovered</t>
  </si>
  <si>
    <t>Remaining to Be Recovered</t>
  </si>
  <si>
    <t>Avg. Remain Life</t>
  </si>
  <si>
    <t>Amount</t>
  </si>
  <si>
    <t>Percent</t>
  </si>
  <si>
    <t>Annual Accrual</t>
  </si>
  <si>
    <t>TRANSMISSION PLANT</t>
  </si>
  <si>
    <t>DISTRIBUTION PLANT</t>
  </si>
  <si>
    <t>GENERAL PLANT</t>
  </si>
  <si>
    <t>Accumulated Depreciation</t>
  </si>
  <si>
    <t>Acct. No.</t>
  </si>
  <si>
    <t>Account Title</t>
  </si>
  <si>
    <t>Calculated Depreciation Requirement</t>
  </si>
  <si>
    <t>BASED ON PLANT IN SERVICE AT DECEMBER 31, 2019</t>
  </si>
  <si>
    <t>Big Sandy Plant</t>
  </si>
  <si>
    <t>Mitchell Plant</t>
  </si>
  <si>
    <r>
      <t xml:space="preserve">Boiler Plant Equip SCR Catalyst </t>
    </r>
    <r>
      <rPr>
        <b/>
        <sz val="12"/>
        <rFont val="Arial"/>
        <family val="2"/>
      </rPr>
      <t>(1)</t>
    </r>
  </si>
  <si>
    <t>(1)  A separate depreciation rate was calculated for Mitchell Plant's SCR Catalyst using AEP Air Emmissions Control estimated average life for the catalyst a whole life type depreciation rate calculation.</t>
  </si>
  <si>
    <t>(2)</t>
  </si>
  <si>
    <t>(2)  No analysis was performed General Plant Account 396 (Power Operated Equipment).  The recommendation is to keep the depreciation rate that is currently approved.</t>
  </si>
  <si>
    <t>**Preliminary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</si>
</sst>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.00"/>
  </numFmts>
  <fonts count="11" x14ac:knownFonts="1">
    <font>
      <sz val="12"/>
      <name val="Arial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b/>
      <u val="doub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2">
    <xf numFmtId="0" fontId="0" fillId="0" borderId="0" xfId="0" applyAlignment="1"/>
    <xf numFmtId="0" fontId="1" fillId="0" borderId="0" xfId="0" applyFont="1" applyAlignment="1"/>
    <xf numFmtId="2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fill"/>
    </xf>
    <xf numFmtId="0" fontId="4" fillId="0" borderId="0" xfId="0" applyFont="1" applyAlignment="1"/>
    <xf numFmtId="10" fontId="1" fillId="0" borderId="0" xfId="0" applyNumberFormat="1" applyFont="1"/>
    <xf numFmtId="3" fontId="5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3" fontId="0" fillId="0" borderId="0" xfId="0" applyNumberFormat="1"/>
    <xf numFmtId="3" fontId="2" fillId="0" borderId="0" xfId="0" applyNumberFormat="1" applyFont="1"/>
    <xf numFmtId="10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7" fillId="0" borderId="0" xfId="0" applyFont="1" applyAlignment="1"/>
    <xf numFmtId="3" fontId="1" fillId="0" borderId="0" xfId="0" applyNumberFormat="1" applyFont="1"/>
    <xf numFmtId="0" fontId="6" fillId="0" borderId="0" xfId="0" applyFont="1" applyAlignme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10" fontId="1" fillId="0" borderId="0" xfId="0" applyNumberFormat="1" applyFont="1" applyFill="1" applyAlignment="1">
      <alignment horizontal="center"/>
    </xf>
    <xf numFmtId="3" fontId="0" fillId="0" borderId="0" xfId="0" applyNumberFormat="1" applyFill="1"/>
    <xf numFmtId="3" fontId="2" fillId="0" borderId="0" xfId="0" applyNumberFormat="1" applyFont="1" applyFill="1"/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0" fontId="1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/>
    <xf numFmtId="3" fontId="5" fillId="0" borderId="0" xfId="0" applyNumberFormat="1" applyFont="1" applyFill="1" applyAlignment="1">
      <alignment horizontal="center"/>
    </xf>
    <xf numFmtId="3" fontId="7" fillId="0" borderId="0" xfId="0" applyNumberFormat="1" applyFont="1"/>
    <xf numFmtId="4" fontId="3" fillId="0" borderId="0" xfId="0" applyNumberFormat="1" applyFont="1" applyFill="1" applyAlignment="1">
      <alignment horizontal="center"/>
    </xf>
    <xf numFmtId="3" fontId="7" fillId="0" borderId="0" xfId="0" applyNumberFormat="1" applyFont="1" applyFill="1"/>
    <xf numFmtId="3" fontId="6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Fill="1"/>
    <xf numFmtId="10" fontId="10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4" fontId="3" fillId="0" borderId="0" xfId="0" quotePrefix="1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="75" zoomScaleNormal="75" workbookViewId="0">
      <pane ySplit="8" topLeftCell="A9" activePane="bottomLeft" state="frozen"/>
      <selection pane="bottomLeft" activeCell="A5" sqref="A5:B5"/>
    </sheetView>
  </sheetViews>
  <sheetFormatPr defaultColWidth="9.6640625" defaultRowHeight="15" x14ac:dyDescent="0.2"/>
  <cols>
    <col min="1" max="1" width="7.6640625" customWidth="1"/>
    <col min="2" max="2" width="29.21875" customWidth="1"/>
    <col min="3" max="3" width="15.21875" customWidth="1"/>
    <col min="4" max="4" width="7.77734375" customWidth="1"/>
    <col min="5" max="5" width="14.109375" customWidth="1"/>
    <col min="6" max="6" width="15.109375" customWidth="1"/>
    <col min="7" max="7" width="14.77734375" customWidth="1"/>
    <col min="8" max="8" width="14.21875" customWidth="1"/>
    <col min="9" max="9" width="8.88671875" customWidth="1"/>
    <col min="10" max="10" width="12.21875" customWidth="1"/>
  </cols>
  <sheetData>
    <row r="1" spans="1:11" ht="15.75" x14ac:dyDescent="0.2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5.75" x14ac:dyDescent="0.25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.75" x14ac:dyDescent="0.25">
      <c r="A3" s="58" t="s">
        <v>68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5.75" x14ac:dyDescent="0.25">
      <c r="A4" s="58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.75" x14ac:dyDescent="0.25">
      <c r="A5" s="60" t="s">
        <v>75</v>
      </c>
      <c r="B5" s="61"/>
      <c r="J5" s="6"/>
      <c r="K5" s="1"/>
    </row>
    <row r="6" spans="1:11" ht="15.75" thickBot="1" x14ac:dyDescent="0.25">
      <c r="A6" s="7"/>
      <c r="B6" s="7"/>
      <c r="J6" s="59" t="s">
        <v>60</v>
      </c>
      <c r="K6" s="59"/>
    </row>
    <row r="7" spans="1:11" ht="52.9" customHeight="1" x14ac:dyDescent="0.2">
      <c r="A7" s="24" t="s">
        <v>65</v>
      </c>
      <c r="B7" s="23" t="s">
        <v>66</v>
      </c>
      <c r="C7" s="24" t="s">
        <v>53</v>
      </c>
      <c r="D7" s="54" t="s">
        <v>54</v>
      </c>
      <c r="E7" s="24" t="s">
        <v>55</v>
      </c>
      <c r="F7" s="54" t="s">
        <v>67</v>
      </c>
      <c r="G7" s="24" t="s">
        <v>64</v>
      </c>
      <c r="H7" s="24" t="s">
        <v>56</v>
      </c>
      <c r="I7" s="24" t="s">
        <v>57</v>
      </c>
      <c r="J7" s="23" t="s">
        <v>58</v>
      </c>
      <c r="K7" s="23" t="s">
        <v>59</v>
      </c>
    </row>
    <row r="8" spans="1:11" x14ac:dyDescent="0.2">
      <c r="A8" s="3" t="s">
        <v>1</v>
      </c>
      <c r="B8" s="3" t="s">
        <v>2</v>
      </c>
      <c r="C8" s="3" t="s">
        <v>8</v>
      </c>
      <c r="D8" s="55" t="s">
        <v>9</v>
      </c>
      <c r="E8" s="3" t="s">
        <v>3</v>
      </c>
      <c r="F8" s="55" t="s">
        <v>10</v>
      </c>
      <c r="G8" s="3" t="s">
        <v>4</v>
      </c>
      <c r="H8" s="3" t="s">
        <v>11</v>
      </c>
      <c r="I8" s="3" t="s">
        <v>5</v>
      </c>
      <c r="J8" s="3" t="s">
        <v>6</v>
      </c>
      <c r="K8" s="3" t="s">
        <v>7</v>
      </c>
    </row>
    <row r="9" spans="1:11" x14ac:dyDescent="0.2">
      <c r="A9" s="3"/>
      <c r="B9" s="3"/>
      <c r="C9" s="3"/>
      <c r="D9" s="55"/>
      <c r="E9" s="3"/>
      <c r="F9" s="55"/>
      <c r="G9" s="3"/>
      <c r="H9" s="3"/>
      <c r="I9" s="3"/>
      <c r="J9" s="3"/>
      <c r="K9" s="3"/>
    </row>
    <row r="10" spans="1:11" ht="15.75" x14ac:dyDescent="0.25">
      <c r="A10" s="18" t="s">
        <v>17</v>
      </c>
      <c r="B10" s="1"/>
      <c r="D10" s="34"/>
      <c r="F10" s="33"/>
      <c r="G10" s="1"/>
      <c r="H10" s="1"/>
      <c r="I10" s="1"/>
      <c r="J10" s="1"/>
      <c r="K10" s="1"/>
    </row>
    <row r="11" spans="1:11" x14ac:dyDescent="0.2">
      <c r="A11" s="8"/>
      <c r="B11" s="1"/>
      <c r="C11" s="1"/>
      <c r="D11" s="33"/>
      <c r="E11" s="1"/>
      <c r="F11" s="33"/>
      <c r="G11" s="1"/>
      <c r="H11" s="1"/>
      <c r="I11" s="1"/>
      <c r="J11" s="1"/>
      <c r="K11" s="1"/>
    </row>
    <row r="12" spans="1:11" ht="15" customHeight="1" x14ac:dyDescent="0.25">
      <c r="A12" s="5" t="s">
        <v>69</v>
      </c>
      <c r="C12" s="1"/>
      <c r="D12" s="33"/>
      <c r="E12" s="1"/>
      <c r="F12" s="33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31"/>
      <c r="E13" s="1"/>
      <c r="F13" s="33"/>
      <c r="G13" s="1"/>
      <c r="H13" s="1"/>
      <c r="I13" s="1"/>
      <c r="J13" s="1"/>
      <c r="K13" s="1"/>
    </row>
    <row r="14" spans="1:11" x14ac:dyDescent="0.2">
      <c r="A14" s="22">
        <v>311</v>
      </c>
      <c r="B14" s="1" t="s">
        <v>12</v>
      </c>
      <c r="C14" s="19">
        <v>15089607</v>
      </c>
      <c r="D14" s="26">
        <v>1.05</v>
      </c>
      <c r="E14" s="27">
        <f t="shared" ref="E14:E18" si="0">ROUND(C14*D14,0)</f>
        <v>15844087</v>
      </c>
      <c r="F14" s="27">
        <v>9746449</v>
      </c>
      <c r="G14" s="27">
        <v>5340074</v>
      </c>
      <c r="H14" s="29">
        <f t="shared" ref="H14:H18" si="1">E14-G14</f>
        <v>10504013</v>
      </c>
      <c r="I14" s="32">
        <v>11.23</v>
      </c>
      <c r="J14" s="29">
        <f>ROUND((H14/I14),0)</f>
        <v>935353</v>
      </c>
      <c r="K14" s="28">
        <f>J14/C14</f>
        <v>6.1986571287111721E-2</v>
      </c>
    </row>
    <row r="15" spans="1:11" x14ac:dyDescent="0.2">
      <c r="A15" s="22">
        <v>312</v>
      </c>
      <c r="B15" s="20" t="s">
        <v>46</v>
      </c>
      <c r="C15" s="19">
        <v>77648676</v>
      </c>
      <c r="D15" s="26">
        <v>1.05</v>
      </c>
      <c r="E15" s="27">
        <f t="shared" si="0"/>
        <v>81531110</v>
      </c>
      <c r="F15" s="27">
        <v>34066167</v>
      </c>
      <c r="G15" s="27">
        <v>18151186</v>
      </c>
      <c r="H15" s="29">
        <f t="shared" si="1"/>
        <v>63379924</v>
      </c>
      <c r="I15" s="32">
        <v>10.84</v>
      </c>
      <c r="J15" s="29">
        <f t="shared" ref="J15:J18" si="2">ROUND((H15/I15),0)</f>
        <v>5846856</v>
      </c>
      <c r="K15" s="28">
        <f>J15/C15</f>
        <v>7.5298849912135007E-2</v>
      </c>
    </row>
    <row r="16" spans="1:11" x14ac:dyDescent="0.2">
      <c r="A16" s="22">
        <v>314</v>
      </c>
      <c r="B16" s="1" t="s">
        <v>13</v>
      </c>
      <c r="C16" s="19">
        <v>62446206</v>
      </c>
      <c r="D16" s="26">
        <v>1.05</v>
      </c>
      <c r="E16" s="27">
        <f t="shared" si="0"/>
        <v>65568516</v>
      </c>
      <c r="F16" s="27">
        <v>41204380</v>
      </c>
      <c r="G16" s="27">
        <v>29523949</v>
      </c>
      <c r="H16" s="29">
        <f t="shared" si="1"/>
        <v>36044567</v>
      </c>
      <c r="I16" s="32">
        <v>11.01</v>
      </c>
      <c r="J16" s="29">
        <f t="shared" si="2"/>
        <v>3273803</v>
      </c>
      <c r="K16" s="28">
        <f>J16/C16</f>
        <v>5.2425971243152868E-2</v>
      </c>
    </row>
    <row r="17" spans="1:11" x14ac:dyDescent="0.2">
      <c r="A17" s="22">
        <v>315</v>
      </c>
      <c r="B17" s="1" t="s">
        <v>48</v>
      </c>
      <c r="C17" s="19">
        <v>5220628</v>
      </c>
      <c r="D17" s="26">
        <v>1.05</v>
      </c>
      <c r="E17" s="27">
        <f t="shared" si="0"/>
        <v>5481659</v>
      </c>
      <c r="F17" s="27">
        <v>3838191</v>
      </c>
      <c r="G17" s="27">
        <v>2609010</v>
      </c>
      <c r="H17" s="29">
        <f t="shared" si="1"/>
        <v>2872649</v>
      </c>
      <c r="I17" s="32">
        <v>11.18</v>
      </c>
      <c r="J17" s="29">
        <f t="shared" si="2"/>
        <v>256945</v>
      </c>
      <c r="K17" s="28">
        <f>J17/C17</f>
        <v>4.9217258919808118E-2</v>
      </c>
    </row>
    <row r="18" spans="1:11" x14ac:dyDescent="0.2">
      <c r="A18" s="22">
        <v>316</v>
      </c>
      <c r="B18" s="1" t="s">
        <v>14</v>
      </c>
      <c r="C18" s="10">
        <v>4220415</v>
      </c>
      <c r="D18" s="26">
        <v>1.05</v>
      </c>
      <c r="E18" s="30">
        <f t="shared" si="0"/>
        <v>4431436</v>
      </c>
      <c r="F18" s="30">
        <v>2767792</v>
      </c>
      <c r="G18" s="30">
        <v>1570958</v>
      </c>
      <c r="H18" s="30">
        <f t="shared" si="1"/>
        <v>2860478</v>
      </c>
      <c r="I18" s="32">
        <v>11.21</v>
      </c>
      <c r="J18" s="30">
        <f t="shared" si="2"/>
        <v>255172</v>
      </c>
      <c r="K18" s="28">
        <f>J18/C18</f>
        <v>6.0461352734269024E-2</v>
      </c>
    </row>
    <row r="19" spans="1:11" x14ac:dyDescent="0.2">
      <c r="A19" s="1"/>
      <c r="B19" s="1"/>
      <c r="C19" s="12"/>
      <c r="D19" s="31"/>
      <c r="E19" s="31"/>
      <c r="F19" s="31"/>
      <c r="G19" s="31"/>
      <c r="H19" s="31"/>
      <c r="I19" s="32"/>
      <c r="J19" s="31"/>
      <c r="K19" s="28"/>
    </row>
    <row r="20" spans="1:11" x14ac:dyDescent="0.2">
      <c r="A20" s="1" t="s">
        <v>0</v>
      </c>
      <c r="B20" s="1" t="s">
        <v>15</v>
      </c>
      <c r="C20" s="10">
        <f>SUM(C14:C19)</f>
        <v>164625532</v>
      </c>
      <c r="D20" s="26">
        <f>ROUND(E20/C20,2)</f>
        <v>1.05</v>
      </c>
      <c r="E20" s="31">
        <f>SUM(E14:E19)</f>
        <v>172856808</v>
      </c>
      <c r="F20" s="31">
        <f>SUM(F14:F19)</f>
        <v>91622979</v>
      </c>
      <c r="G20" s="31">
        <f>SUM(G14:G19)</f>
        <v>57195177</v>
      </c>
      <c r="H20" s="31">
        <f>SUM(H14:H19)</f>
        <v>115661631</v>
      </c>
      <c r="I20" s="32">
        <f>ROUND(H20/J20,2)</f>
        <v>10.94</v>
      </c>
      <c r="J20" s="31">
        <f>SUM(J14:J19)</f>
        <v>10568129</v>
      </c>
      <c r="K20" s="28">
        <f>J20/C20</f>
        <v>6.4194957316827381E-2</v>
      </c>
    </row>
    <row r="21" spans="1:11" x14ac:dyDescent="0.2">
      <c r="A21" s="1"/>
      <c r="B21" s="1"/>
      <c r="C21" s="11"/>
      <c r="D21" s="31"/>
      <c r="E21" s="31"/>
      <c r="F21" s="31"/>
      <c r="G21" s="31"/>
      <c r="H21" s="31"/>
      <c r="I21" s="42"/>
      <c r="J21" s="31"/>
      <c r="K21" s="28"/>
    </row>
    <row r="22" spans="1:11" ht="15.75" x14ac:dyDescent="0.25">
      <c r="A22" s="5" t="s">
        <v>70</v>
      </c>
      <c r="C22" s="1"/>
      <c r="D22" s="31"/>
      <c r="E22" s="31"/>
      <c r="F22" s="31"/>
      <c r="G22" s="31"/>
      <c r="H22" s="31"/>
      <c r="I22" s="42"/>
      <c r="J22" s="31"/>
      <c r="K22" s="28"/>
    </row>
    <row r="23" spans="1:11" x14ac:dyDescent="0.2">
      <c r="A23" s="1"/>
      <c r="B23" s="1"/>
      <c r="C23" s="1"/>
      <c r="D23" s="31"/>
      <c r="E23" s="31"/>
      <c r="F23" s="31"/>
      <c r="G23" s="31"/>
      <c r="H23" s="31"/>
      <c r="I23" s="42"/>
      <c r="J23" s="31"/>
      <c r="K23" s="28"/>
    </row>
    <row r="24" spans="1:11" x14ac:dyDescent="0.2">
      <c r="A24" s="22">
        <v>311</v>
      </c>
      <c r="B24" s="1" t="s">
        <v>12</v>
      </c>
      <c r="C24" s="19">
        <v>56949572</v>
      </c>
      <c r="D24" s="26">
        <v>1.04</v>
      </c>
      <c r="E24" s="27">
        <f t="shared" ref="E24:E29" si="3">ROUND(C24*D24,0)</f>
        <v>59227555</v>
      </c>
      <c r="F24" s="27">
        <v>28464402</v>
      </c>
      <c r="G24" s="27">
        <v>24036844</v>
      </c>
      <c r="H24" s="29">
        <f t="shared" ref="H24:H29" si="4">E24-G24</f>
        <v>35190711</v>
      </c>
      <c r="I24" s="32">
        <v>19.940000000000001</v>
      </c>
      <c r="J24" s="29">
        <f t="shared" ref="J24:J25" si="5">ROUND((H24/I24),0)</f>
        <v>1764830</v>
      </c>
      <c r="K24" s="28">
        <f>J24/C24</f>
        <v>3.0989346153470654E-2</v>
      </c>
    </row>
    <row r="25" spans="1:11" x14ac:dyDescent="0.2">
      <c r="A25" s="22">
        <v>312</v>
      </c>
      <c r="B25" s="1" t="s">
        <v>46</v>
      </c>
      <c r="C25" s="19">
        <v>879688012</v>
      </c>
      <c r="D25" s="26">
        <v>1.04</v>
      </c>
      <c r="E25" s="27">
        <f t="shared" si="3"/>
        <v>914875532</v>
      </c>
      <c r="F25" s="27">
        <v>391627144</v>
      </c>
      <c r="G25" s="27">
        <v>354817443</v>
      </c>
      <c r="H25" s="29">
        <f t="shared" si="4"/>
        <v>560058089</v>
      </c>
      <c r="I25" s="32">
        <v>19.399999999999999</v>
      </c>
      <c r="J25" s="29">
        <f t="shared" si="5"/>
        <v>28868974</v>
      </c>
      <c r="K25" s="28">
        <f>J25/C25</f>
        <v>3.2817287045171194E-2</v>
      </c>
    </row>
    <row r="26" spans="1:11" s="34" customFormat="1" ht="15.75" x14ac:dyDescent="0.25">
      <c r="A26" s="35">
        <v>312</v>
      </c>
      <c r="B26" s="33" t="s">
        <v>71</v>
      </c>
      <c r="C26" s="27">
        <v>8255456</v>
      </c>
      <c r="D26" s="26">
        <v>1.04</v>
      </c>
      <c r="E26" s="27">
        <f t="shared" si="3"/>
        <v>8585674</v>
      </c>
      <c r="F26" s="27">
        <v>6168477</v>
      </c>
      <c r="G26" s="27">
        <v>7003412</v>
      </c>
      <c r="H26" s="29">
        <f t="shared" si="4"/>
        <v>1582262</v>
      </c>
      <c r="I26" s="32">
        <v>13</v>
      </c>
      <c r="J26" s="29">
        <f>ROUND(E26/I26,0)</f>
        <v>660436</v>
      </c>
      <c r="K26" s="28">
        <f t="shared" ref="K26" si="6">IF(C26=0,0,J26/C26)</f>
        <v>7.9999941856633963E-2</v>
      </c>
    </row>
    <row r="27" spans="1:11" x14ac:dyDescent="0.2">
      <c r="A27" s="22">
        <v>314</v>
      </c>
      <c r="B27" s="1" t="s">
        <v>13</v>
      </c>
      <c r="C27" s="19">
        <v>55528229</v>
      </c>
      <c r="D27" s="26">
        <v>1.04</v>
      </c>
      <c r="E27" s="27">
        <f t="shared" si="3"/>
        <v>57749358</v>
      </c>
      <c r="F27" s="27">
        <v>35192860</v>
      </c>
      <c r="G27" s="27">
        <v>36419055</v>
      </c>
      <c r="H27" s="29">
        <f t="shared" si="4"/>
        <v>21330303</v>
      </c>
      <c r="I27" s="32">
        <v>19.100000000000001</v>
      </c>
      <c r="J27" s="29">
        <f t="shared" ref="J27:J29" si="7">ROUND((H27/I27),0)</f>
        <v>1116770</v>
      </c>
      <c r="K27" s="28">
        <f>J27/C27</f>
        <v>2.0111752528610267E-2</v>
      </c>
    </row>
    <row r="28" spans="1:11" x14ac:dyDescent="0.2">
      <c r="A28" s="22">
        <v>315</v>
      </c>
      <c r="B28" s="1" t="s">
        <v>48</v>
      </c>
      <c r="C28" s="19">
        <v>25884568</v>
      </c>
      <c r="D28" s="26">
        <v>1.04</v>
      </c>
      <c r="E28" s="27">
        <f t="shared" si="3"/>
        <v>26919951</v>
      </c>
      <c r="F28" s="27">
        <v>14716078</v>
      </c>
      <c r="G28" s="27">
        <v>13100690</v>
      </c>
      <c r="H28" s="29">
        <f t="shared" si="4"/>
        <v>13819261</v>
      </c>
      <c r="I28" s="32">
        <v>20.16</v>
      </c>
      <c r="J28" s="29">
        <f t="shared" si="7"/>
        <v>685479</v>
      </c>
      <c r="K28" s="28">
        <f>J28/C28</f>
        <v>2.6482149518585747E-2</v>
      </c>
    </row>
    <row r="29" spans="1:11" x14ac:dyDescent="0.2">
      <c r="A29" s="22">
        <v>316</v>
      </c>
      <c r="B29" s="1" t="s">
        <v>14</v>
      </c>
      <c r="C29" s="10">
        <v>9035576</v>
      </c>
      <c r="D29" s="26">
        <v>1.04</v>
      </c>
      <c r="E29" s="30">
        <f t="shared" si="3"/>
        <v>9396999</v>
      </c>
      <c r="F29" s="30">
        <v>4686446</v>
      </c>
      <c r="G29" s="30">
        <v>4445755</v>
      </c>
      <c r="H29" s="30">
        <f t="shared" si="4"/>
        <v>4951244</v>
      </c>
      <c r="I29" s="32">
        <v>19.54</v>
      </c>
      <c r="J29" s="30">
        <f t="shared" si="7"/>
        <v>253390</v>
      </c>
      <c r="K29" s="28">
        <f>J29/C29</f>
        <v>2.8043591244210662E-2</v>
      </c>
    </row>
    <row r="30" spans="1:11" x14ac:dyDescent="0.2">
      <c r="A30" s="1"/>
      <c r="B30" s="1"/>
      <c r="C30" s="12"/>
      <c r="D30" s="31"/>
      <c r="E30" s="31"/>
      <c r="F30" s="31"/>
      <c r="G30" s="31"/>
      <c r="H30" s="31"/>
      <c r="I30" s="32"/>
      <c r="J30" s="31"/>
      <c r="K30" s="28"/>
    </row>
    <row r="31" spans="1:11" x14ac:dyDescent="0.2">
      <c r="A31" s="1" t="s">
        <v>0</v>
      </c>
      <c r="B31" s="1" t="s">
        <v>15</v>
      </c>
      <c r="C31" s="10">
        <f>SUM(C24:C30)</f>
        <v>1035341413</v>
      </c>
      <c r="D31" s="26">
        <f>ROUND(E31/C31,2)</f>
        <v>1.04</v>
      </c>
      <c r="E31" s="31">
        <f>SUM(E24:E30)</f>
        <v>1076755069</v>
      </c>
      <c r="F31" s="31">
        <f>SUM(F24:F30)</f>
        <v>480855407</v>
      </c>
      <c r="G31" s="31">
        <f>SUM(G24:G30)</f>
        <v>439823199</v>
      </c>
      <c r="H31" s="31">
        <f>SUM(H24:H30)</f>
        <v>636931870</v>
      </c>
      <c r="I31" s="32">
        <f>ROUND(H31/J31,2)</f>
        <v>19.100000000000001</v>
      </c>
      <c r="J31" s="31">
        <f>SUM(J24:J30)</f>
        <v>33349879</v>
      </c>
      <c r="K31" s="28">
        <f>J31/C31</f>
        <v>3.2211479789420919E-2</v>
      </c>
    </row>
    <row r="32" spans="1:11" x14ac:dyDescent="0.2">
      <c r="A32" s="1"/>
      <c r="B32" s="1"/>
      <c r="C32" s="10"/>
      <c r="D32" s="41"/>
      <c r="E32" s="31"/>
      <c r="F32" s="31"/>
      <c r="G32" s="31"/>
      <c r="H32" s="31"/>
      <c r="I32" s="42"/>
      <c r="J32" s="46"/>
      <c r="K32" s="28"/>
    </row>
    <row r="33" spans="1:11" ht="15.75" x14ac:dyDescent="0.25">
      <c r="A33" s="1"/>
      <c r="B33" s="5" t="s">
        <v>52</v>
      </c>
      <c r="C33" s="43">
        <f>C20+C31</f>
        <v>1199966945</v>
      </c>
      <c r="D33" s="48">
        <f>ROUND(E33/C33,2)</f>
        <v>1.04</v>
      </c>
      <c r="E33" s="45">
        <f>E20+E31</f>
        <v>1249611877</v>
      </c>
      <c r="F33" s="45">
        <f>F20+F31</f>
        <v>572478386</v>
      </c>
      <c r="G33" s="45">
        <f>G20+G31</f>
        <v>497018376</v>
      </c>
      <c r="H33" s="45">
        <f>H20+H31</f>
        <v>752593501</v>
      </c>
      <c r="I33" s="44">
        <f>H33/J33</f>
        <v>17.136330523005505</v>
      </c>
      <c r="J33" s="45">
        <f>J20+J31</f>
        <v>43918008</v>
      </c>
      <c r="K33" s="47">
        <f>J33/C33</f>
        <v>3.6599348159544513E-2</v>
      </c>
    </row>
    <row r="34" spans="1:11" ht="15.75" x14ac:dyDescent="0.25">
      <c r="A34" s="1"/>
      <c r="B34" s="5"/>
      <c r="C34" s="10"/>
      <c r="D34" s="33"/>
      <c r="E34" s="31"/>
      <c r="F34" s="31"/>
      <c r="G34" s="31"/>
      <c r="H34" s="31"/>
      <c r="I34" s="35"/>
      <c r="J34" s="31"/>
      <c r="K34" s="28"/>
    </row>
    <row r="35" spans="1:11" ht="15.75" x14ac:dyDescent="0.25">
      <c r="A35" s="18" t="s">
        <v>61</v>
      </c>
      <c r="D35" s="34"/>
      <c r="E35" s="34"/>
      <c r="F35" s="34"/>
      <c r="G35" s="34"/>
      <c r="H35" s="34"/>
      <c r="I35" s="35"/>
      <c r="J35" s="34"/>
      <c r="K35" s="35"/>
    </row>
    <row r="36" spans="1:11" x14ac:dyDescent="0.2">
      <c r="A36" s="1" t="s">
        <v>0</v>
      </c>
      <c r="B36" s="1" t="s">
        <v>0</v>
      </c>
      <c r="D36" s="34"/>
      <c r="E36" s="34"/>
      <c r="F36" s="34"/>
      <c r="G36" s="34"/>
      <c r="H36" s="34"/>
      <c r="I36" s="35"/>
      <c r="J36" s="34"/>
      <c r="K36" s="35"/>
    </row>
    <row r="37" spans="1:11" x14ac:dyDescent="0.2">
      <c r="A37" s="25">
        <v>350.1</v>
      </c>
      <c r="B37" s="1" t="s">
        <v>18</v>
      </c>
      <c r="C37" s="14">
        <v>32331893</v>
      </c>
      <c r="D37" s="26">
        <v>1</v>
      </c>
      <c r="E37" s="27">
        <f t="shared" ref="E37:E44" si="8">C37*D37</f>
        <v>32331893</v>
      </c>
      <c r="F37" s="27">
        <v>10850029</v>
      </c>
      <c r="G37" s="27">
        <v>9095687</v>
      </c>
      <c r="H37" s="27">
        <f>E37-G37</f>
        <v>23236206</v>
      </c>
      <c r="I37" s="32">
        <v>49.83</v>
      </c>
      <c r="J37" s="29">
        <f t="shared" ref="J37:J44" si="9">ROUND((H37/I37),0)</f>
        <v>466310</v>
      </c>
      <c r="K37" s="28">
        <f t="shared" ref="K37:K44" si="10">J37/C37</f>
        <v>1.4422601237731425E-2</v>
      </c>
    </row>
    <row r="38" spans="1:11" x14ac:dyDescent="0.2">
      <c r="A38" s="22">
        <v>352</v>
      </c>
      <c r="B38" s="1" t="s">
        <v>19</v>
      </c>
      <c r="C38" s="14">
        <v>8653351</v>
      </c>
      <c r="D38" s="26">
        <v>1.0900000000000001</v>
      </c>
      <c r="E38" s="27">
        <f t="shared" si="8"/>
        <v>9432152.5899999999</v>
      </c>
      <c r="F38" s="27">
        <v>2668919</v>
      </c>
      <c r="G38" s="27">
        <v>2485962</v>
      </c>
      <c r="H38" s="27">
        <f t="shared" ref="H38:H44" si="11">E38-G38</f>
        <v>6946190.5899999999</v>
      </c>
      <c r="I38" s="32">
        <v>45.17</v>
      </c>
      <c r="J38" s="29">
        <f t="shared" si="9"/>
        <v>153779</v>
      </c>
      <c r="K38" s="28">
        <f t="shared" si="10"/>
        <v>1.7771034596886223E-2</v>
      </c>
    </row>
    <row r="39" spans="1:11" x14ac:dyDescent="0.2">
      <c r="A39" s="22">
        <v>353</v>
      </c>
      <c r="B39" s="1" t="s">
        <v>20</v>
      </c>
      <c r="C39" s="14">
        <v>221988035</v>
      </c>
      <c r="D39" s="26">
        <v>1.1299999999999999</v>
      </c>
      <c r="E39" s="27">
        <f t="shared" si="8"/>
        <v>250846479.54999998</v>
      </c>
      <c r="F39" s="27">
        <v>48687355</v>
      </c>
      <c r="G39" s="27">
        <v>40771087</v>
      </c>
      <c r="H39" s="27">
        <f t="shared" si="11"/>
        <v>210075392.54999998</v>
      </c>
      <c r="I39" s="32">
        <v>44.32</v>
      </c>
      <c r="J39" s="29">
        <f t="shared" si="9"/>
        <v>4739968</v>
      </c>
      <c r="K39" s="28">
        <f t="shared" si="10"/>
        <v>2.1352358022359179E-2</v>
      </c>
    </row>
    <row r="40" spans="1:11" x14ac:dyDescent="0.2">
      <c r="A40" s="22">
        <v>354</v>
      </c>
      <c r="B40" s="1" t="s">
        <v>21</v>
      </c>
      <c r="C40" s="14">
        <v>100055640</v>
      </c>
      <c r="D40" s="26">
        <v>1.19</v>
      </c>
      <c r="E40" s="27">
        <f t="shared" si="8"/>
        <v>119066211.59999999</v>
      </c>
      <c r="F40" s="27">
        <v>67157724</v>
      </c>
      <c r="G40" s="27">
        <v>57819764</v>
      </c>
      <c r="H40" s="27">
        <f t="shared" si="11"/>
        <v>61246447.599999994</v>
      </c>
      <c r="I40" s="32">
        <v>24.41</v>
      </c>
      <c r="J40" s="29">
        <f t="shared" si="9"/>
        <v>2509072</v>
      </c>
      <c r="K40" s="28">
        <f t="shared" si="10"/>
        <v>2.5076767286681689E-2</v>
      </c>
    </row>
    <row r="41" spans="1:11" x14ac:dyDescent="0.2">
      <c r="A41" s="22">
        <v>355</v>
      </c>
      <c r="B41" s="1" t="s">
        <v>22</v>
      </c>
      <c r="C41" s="14">
        <v>134478642</v>
      </c>
      <c r="D41" s="26">
        <v>1.51</v>
      </c>
      <c r="E41" s="27">
        <f t="shared" si="8"/>
        <v>203062749.41999999</v>
      </c>
      <c r="F41" s="27">
        <v>47713863</v>
      </c>
      <c r="G41" s="27">
        <v>40701207</v>
      </c>
      <c r="H41" s="27">
        <f t="shared" si="11"/>
        <v>162361542.41999999</v>
      </c>
      <c r="I41" s="32">
        <v>34.43</v>
      </c>
      <c r="J41" s="29">
        <f t="shared" si="9"/>
        <v>4715700</v>
      </c>
      <c r="K41" s="28">
        <f t="shared" si="10"/>
        <v>3.5066534952070676E-2</v>
      </c>
    </row>
    <row r="42" spans="1:11" x14ac:dyDescent="0.2">
      <c r="A42" s="22">
        <v>356</v>
      </c>
      <c r="B42" s="1" t="s">
        <v>23</v>
      </c>
      <c r="C42" s="14">
        <v>148300279</v>
      </c>
      <c r="D42" s="26">
        <v>1.29</v>
      </c>
      <c r="E42" s="27">
        <f t="shared" si="8"/>
        <v>191307359.91</v>
      </c>
      <c r="F42" s="27">
        <v>83180887</v>
      </c>
      <c r="G42" s="27">
        <v>76518219</v>
      </c>
      <c r="H42" s="27">
        <f>E42-G42</f>
        <v>114789140.91</v>
      </c>
      <c r="I42" s="32">
        <v>31.09</v>
      </c>
      <c r="J42" s="29">
        <f t="shared" si="9"/>
        <v>3692156</v>
      </c>
      <c r="K42" s="28">
        <f t="shared" si="10"/>
        <v>2.4896487214295802E-2</v>
      </c>
    </row>
    <row r="43" spans="1:11" ht="15" customHeight="1" x14ac:dyDescent="0.2">
      <c r="A43" s="22">
        <v>357</v>
      </c>
      <c r="B43" s="1" t="s">
        <v>49</v>
      </c>
      <c r="C43" s="14">
        <v>326991</v>
      </c>
      <c r="D43" s="26">
        <v>1</v>
      </c>
      <c r="E43" s="27">
        <f t="shared" si="8"/>
        <v>326991</v>
      </c>
      <c r="F43" s="27">
        <v>9569</v>
      </c>
      <c r="G43" s="27">
        <v>6342</v>
      </c>
      <c r="H43" s="27">
        <f t="shared" si="11"/>
        <v>320649</v>
      </c>
      <c r="I43" s="32">
        <v>35.92</v>
      </c>
      <c r="J43" s="29">
        <f t="shared" si="9"/>
        <v>8927</v>
      </c>
      <c r="K43" s="28">
        <f t="shared" si="10"/>
        <v>2.7300445578012849E-2</v>
      </c>
    </row>
    <row r="44" spans="1:11" x14ac:dyDescent="0.2">
      <c r="A44" s="22">
        <v>358</v>
      </c>
      <c r="B44" s="1" t="s">
        <v>50</v>
      </c>
      <c r="C44" s="15">
        <v>379936</v>
      </c>
      <c r="D44" s="26">
        <v>1</v>
      </c>
      <c r="E44" s="30">
        <f t="shared" si="8"/>
        <v>379936</v>
      </c>
      <c r="F44" s="30">
        <v>60103</v>
      </c>
      <c r="G44" s="30">
        <v>52768</v>
      </c>
      <c r="H44" s="30">
        <f t="shared" si="11"/>
        <v>327168</v>
      </c>
      <c r="I44" s="32">
        <v>37.04</v>
      </c>
      <c r="J44" s="30">
        <f t="shared" si="9"/>
        <v>8833</v>
      </c>
      <c r="K44" s="28">
        <f t="shared" si="10"/>
        <v>2.3248652404615513E-2</v>
      </c>
    </row>
    <row r="45" spans="1:11" x14ac:dyDescent="0.2">
      <c r="A45" s="13"/>
      <c r="B45" s="1"/>
      <c r="C45" s="31"/>
      <c r="D45" s="26"/>
      <c r="E45" s="31"/>
      <c r="F45" s="31"/>
      <c r="G45" s="31"/>
      <c r="H45" s="31"/>
      <c r="I45" s="37"/>
      <c r="J45" s="29"/>
      <c r="K45" s="28"/>
    </row>
    <row r="46" spans="1:11" ht="15.75" x14ac:dyDescent="0.25">
      <c r="A46" s="13"/>
      <c r="B46" s="5" t="s">
        <v>25</v>
      </c>
      <c r="C46" s="31">
        <f>SUM(C37:C45)</f>
        <v>646514767</v>
      </c>
      <c r="D46" s="48">
        <f>ROUND(E46/C46,2)</f>
        <v>1.25</v>
      </c>
      <c r="E46" s="31">
        <f>SUM(E37:E45)</f>
        <v>806753773.06999993</v>
      </c>
      <c r="F46" s="31">
        <f>SUM(F37:F45)</f>
        <v>260328449</v>
      </c>
      <c r="G46" s="30">
        <f>SUM(G37:G45)</f>
        <v>227451036</v>
      </c>
      <c r="H46" s="30">
        <f>SUM(H37:H45)</f>
        <v>579302737.06999993</v>
      </c>
      <c r="I46" s="32">
        <f>H46/J46</f>
        <v>35.551506763069931</v>
      </c>
      <c r="J46" s="30">
        <f>SUM(J37:J45)</f>
        <v>16294745</v>
      </c>
      <c r="K46" s="28">
        <f>J46/C46</f>
        <v>2.5203979602216882E-2</v>
      </c>
    </row>
    <row r="47" spans="1:11" x14ac:dyDescent="0.2">
      <c r="A47" s="1"/>
      <c r="D47" s="35"/>
      <c r="E47" s="29"/>
      <c r="F47" s="29"/>
      <c r="G47" s="29"/>
      <c r="H47" s="34"/>
      <c r="I47" s="35"/>
      <c r="J47" s="34"/>
      <c r="K47" s="36"/>
    </row>
    <row r="48" spans="1:11" ht="15.75" x14ac:dyDescent="0.25">
      <c r="A48" s="18" t="s">
        <v>62</v>
      </c>
      <c r="D48" s="35"/>
      <c r="E48" s="29"/>
      <c r="F48" s="29"/>
      <c r="G48" s="29"/>
      <c r="H48" s="34"/>
      <c r="I48" s="35"/>
      <c r="J48" s="34"/>
      <c r="K48" s="36"/>
    </row>
    <row r="49" spans="1:11" x14ac:dyDescent="0.2">
      <c r="A49" s="1"/>
      <c r="D49" s="35"/>
      <c r="E49" s="29"/>
      <c r="F49" s="29"/>
      <c r="G49" s="29"/>
      <c r="H49" s="34"/>
      <c r="I49" s="35"/>
      <c r="J49" s="34"/>
      <c r="K49" s="36"/>
    </row>
    <row r="50" spans="1:11" x14ac:dyDescent="0.2">
      <c r="A50" s="6">
        <v>360.1</v>
      </c>
      <c r="B50" s="1" t="s">
        <v>18</v>
      </c>
      <c r="C50" s="14">
        <v>5694850</v>
      </c>
      <c r="D50" s="26">
        <v>1</v>
      </c>
      <c r="E50" s="29">
        <f t="shared" ref="E50:E61" si="12">C50*D50</f>
        <v>5694850</v>
      </c>
      <c r="F50" s="29">
        <v>1827073</v>
      </c>
      <c r="G50" s="29">
        <v>2393482</v>
      </c>
      <c r="H50" s="29">
        <f>E50-G50</f>
        <v>3301368</v>
      </c>
      <c r="I50" s="32">
        <v>50.94</v>
      </c>
      <c r="J50" s="29">
        <f t="shared" ref="J50:J61" si="13">ROUND((H50/I50),0)</f>
        <v>64809</v>
      </c>
      <c r="K50" s="28">
        <f t="shared" ref="K50:K61" si="14">J50/C50</f>
        <v>1.1380282184780986E-2</v>
      </c>
    </row>
    <row r="51" spans="1:11" x14ac:dyDescent="0.2">
      <c r="A51" s="22">
        <v>361</v>
      </c>
      <c r="B51" s="1" t="s">
        <v>19</v>
      </c>
      <c r="C51" s="14">
        <v>6696371</v>
      </c>
      <c r="D51" s="26">
        <v>1.05</v>
      </c>
      <c r="E51" s="29">
        <f t="shared" si="12"/>
        <v>7031189.5500000007</v>
      </c>
      <c r="F51" s="29">
        <v>1722585</v>
      </c>
      <c r="G51" s="29">
        <v>1997762</v>
      </c>
      <c r="H51" s="29">
        <f t="shared" ref="H51:H61" si="15">E51-G51</f>
        <v>5033427.5500000007</v>
      </c>
      <c r="I51" s="32">
        <v>50.59</v>
      </c>
      <c r="J51" s="29">
        <f t="shared" si="13"/>
        <v>99495</v>
      </c>
      <c r="K51" s="28">
        <f t="shared" si="14"/>
        <v>1.4858047739589099E-2</v>
      </c>
    </row>
    <row r="52" spans="1:11" x14ac:dyDescent="0.2">
      <c r="A52" s="22">
        <v>362</v>
      </c>
      <c r="B52" s="1" t="s">
        <v>20</v>
      </c>
      <c r="C52" s="14">
        <v>125845521</v>
      </c>
      <c r="D52" s="26">
        <v>1.1000000000000001</v>
      </c>
      <c r="E52" s="29">
        <f t="shared" si="12"/>
        <v>138430073.10000002</v>
      </c>
      <c r="F52" s="29">
        <v>26058629</v>
      </c>
      <c r="G52" s="29">
        <v>32153333</v>
      </c>
      <c r="H52" s="29">
        <f t="shared" si="15"/>
        <v>106276740.10000002</v>
      </c>
      <c r="I52" s="32">
        <v>30.03</v>
      </c>
      <c r="J52" s="29">
        <f t="shared" si="13"/>
        <v>3539019</v>
      </c>
      <c r="K52" s="28">
        <f t="shared" si="14"/>
        <v>2.8121930537360961E-2</v>
      </c>
    </row>
    <row r="53" spans="1:11" x14ac:dyDescent="0.2">
      <c r="A53" s="22">
        <v>364</v>
      </c>
      <c r="B53" s="1" t="s">
        <v>26</v>
      </c>
      <c r="C53" s="14">
        <v>222420530</v>
      </c>
      <c r="D53" s="26">
        <v>1.43</v>
      </c>
      <c r="E53" s="29">
        <f t="shared" si="12"/>
        <v>318061357.89999998</v>
      </c>
      <c r="F53" s="29">
        <v>89913855</v>
      </c>
      <c r="G53" s="29">
        <v>93958018</v>
      </c>
      <c r="H53" s="29">
        <f t="shared" si="15"/>
        <v>224103339.89999998</v>
      </c>
      <c r="I53" s="32">
        <v>25.11</v>
      </c>
      <c r="J53" s="29">
        <f t="shared" si="13"/>
        <v>8924864</v>
      </c>
      <c r="K53" s="28">
        <f t="shared" si="14"/>
        <v>4.0126080088020655E-2</v>
      </c>
    </row>
    <row r="54" spans="1:11" x14ac:dyDescent="0.2">
      <c r="A54" s="22">
        <v>365</v>
      </c>
      <c r="B54" s="1" t="s">
        <v>23</v>
      </c>
      <c r="C54" s="14">
        <v>259189660</v>
      </c>
      <c r="D54" s="26">
        <v>1.07</v>
      </c>
      <c r="E54" s="29">
        <f t="shared" si="12"/>
        <v>277332936.19999999</v>
      </c>
      <c r="F54" s="29">
        <v>57160436</v>
      </c>
      <c r="G54" s="29">
        <v>56750940</v>
      </c>
      <c r="H54" s="29">
        <f t="shared" si="15"/>
        <v>220581996.19999999</v>
      </c>
      <c r="I54" s="32">
        <v>23.82</v>
      </c>
      <c r="J54" s="29">
        <f t="shared" si="13"/>
        <v>9260369</v>
      </c>
      <c r="K54" s="28">
        <f t="shared" si="14"/>
        <v>3.5728157519864023E-2</v>
      </c>
    </row>
    <row r="55" spans="1:11" x14ac:dyDescent="0.2">
      <c r="A55" s="22">
        <v>366</v>
      </c>
      <c r="B55" s="1" t="s">
        <v>27</v>
      </c>
      <c r="C55" s="14">
        <v>7518064</v>
      </c>
      <c r="D55" s="26">
        <v>1</v>
      </c>
      <c r="E55" s="29">
        <f t="shared" si="12"/>
        <v>7518064</v>
      </c>
      <c r="F55" s="29">
        <v>2442577</v>
      </c>
      <c r="G55" s="29">
        <v>2648633</v>
      </c>
      <c r="H55" s="29">
        <f t="shared" si="15"/>
        <v>4869431</v>
      </c>
      <c r="I55" s="32">
        <v>30.38</v>
      </c>
      <c r="J55" s="29">
        <f t="shared" si="13"/>
        <v>160284</v>
      </c>
      <c r="K55" s="28">
        <f t="shared" si="14"/>
        <v>2.1319850429578679E-2</v>
      </c>
    </row>
    <row r="56" spans="1:11" x14ac:dyDescent="0.2">
      <c r="A56" s="22">
        <v>367</v>
      </c>
      <c r="B56" s="1" t="s">
        <v>24</v>
      </c>
      <c r="C56" s="14">
        <v>11738351</v>
      </c>
      <c r="D56" s="26">
        <v>1</v>
      </c>
      <c r="E56" s="29">
        <f t="shared" si="12"/>
        <v>11738351</v>
      </c>
      <c r="F56" s="29">
        <v>2235701</v>
      </c>
      <c r="G56" s="29">
        <v>3305150</v>
      </c>
      <c r="H56" s="29">
        <f t="shared" si="15"/>
        <v>8433201</v>
      </c>
      <c r="I56" s="32">
        <v>37.24</v>
      </c>
      <c r="J56" s="29">
        <f t="shared" si="13"/>
        <v>226455</v>
      </c>
      <c r="K56" s="28">
        <f t="shared" si="14"/>
        <v>1.9291892021289874E-2</v>
      </c>
    </row>
    <row r="57" spans="1:11" x14ac:dyDescent="0.2">
      <c r="A57" s="22">
        <v>368</v>
      </c>
      <c r="B57" s="1" t="s">
        <v>28</v>
      </c>
      <c r="C57" s="14">
        <v>141477051</v>
      </c>
      <c r="D57" s="26">
        <v>1.1000000000000001</v>
      </c>
      <c r="E57" s="29">
        <f t="shared" si="12"/>
        <v>155624756.10000002</v>
      </c>
      <c r="F57" s="29">
        <v>37599942</v>
      </c>
      <c r="G57" s="29">
        <v>38761960</v>
      </c>
      <c r="H57" s="29">
        <f t="shared" si="15"/>
        <v>116862796.10000002</v>
      </c>
      <c r="I57" s="32">
        <v>22.75</v>
      </c>
      <c r="J57" s="29">
        <f t="shared" si="13"/>
        <v>5136826</v>
      </c>
      <c r="K57" s="28">
        <f t="shared" si="14"/>
        <v>3.6308545899786958E-2</v>
      </c>
    </row>
    <row r="58" spans="1:11" x14ac:dyDescent="0.2">
      <c r="A58" s="22">
        <v>369</v>
      </c>
      <c r="B58" s="1" t="s">
        <v>29</v>
      </c>
      <c r="C58" s="14">
        <v>65619563</v>
      </c>
      <c r="D58" s="26">
        <v>1.29</v>
      </c>
      <c r="E58" s="29">
        <f t="shared" si="12"/>
        <v>84649236.269999996</v>
      </c>
      <c r="F58" s="29">
        <v>21084779</v>
      </c>
      <c r="G58" s="29">
        <v>24864337</v>
      </c>
      <c r="H58" s="29">
        <f t="shared" si="15"/>
        <v>59784899.269999996</v>
      </c>
      <c r="I58" s="32">
        <v>19.52</v>
      </c>
      <c r="J58" s="29">
        <f t="shared" si="13"/>
        <v>3062751</v>
      </c>
      <c r="K58" s="28">
        <f t="shared" si="14"/>
        <v>4.6674358376937071E-2</v>
      </c>
    </row>
    <row r="59" spans="1:11" x14ac:dyDescent="0.2">
      <c r="A59" s="22">
        <v>370</v>
      </c>
      <c r="B59" s="1" t="s">
        <v>30</v>
      </c>
      <c r="C59" s="14">
        <v>25290319</v>
      </c>
      <c r="D59" s="26">
        <v>1.01</v>
      </c>
      <c r="E59" s="29">
        <f t="shared" si="12"/>
        <v>25543222.190000001</v>
      </c>
      <c r="F59" s="29">
        <v>8227929</v>
      </c>
      <c r="G59" s="29">
        <v>10601460</v>
      </c>
      <c r="H59" s="29">
        <f t="shared" si="15"/>
        <v>14941762.190000001</v>
      </c>
      <c r="I59" s="32">
        <v>10.17</v>
      </c>
      <c r="J59" s="29">
        <f t="shared" si="13"/>
        <v>1469200</v>
      </c>
      <c r="K59" s="28">
        <f t="shared" si="14"/>
        <v>5.8093375571893736E-2</v>
      </c>
    </row>
    <row r="60" spans="1:11" x14ac:dyDescent="0.2">
      <c r="A60" s="22">
        <v>371</v>
      </c>
      <c r="B60" s="1" t="s">
        <v>31</v>
      </c>
      <c r="C60" s="14">
        <v>18717545</v>
      </c>
      <c r="D60" s="26">
        <v>1.33</v>
      </c>
      <c r="E60" s="29">
        <f t="shared" si="12"/>
        <v>24894334.850000001</v>
      </c>
      <c r="F60" s="29">
        <v>8094913</v>
      </c>
      <c r="G60" s="29">
        <v>2237174</v>
      </c>
      <c r="H60" s="29">
        <f t="shared" si="15"/>
        <v>22657160.850000001</v>
      </c>
      <c r="I60" s="32">
        <v>8.1</v>
      </c>
      <c r="J60" s="29">
        <f t="shared" si="13"/>
        <v>2797180</v>
      </c>
      <c r="K60" s="28">
        <f t="shared" si="14"/>
        <v>0.14944160679191634</v>
      </c>
    </row>
    <row r="61" spans="1:11" x14ac:dyDescent="0.2">
      <c r="A61" s="22">
        <v>373</v>
      </c>
      <c r="B61" s="1" t="s">
        <v>32</v>
      </c>
      <c r="C61" s="15">
        <v>4315550</v>
      </c>
      <c r="D61" s="26">
        <v>1.28</v>
      </c>
      <c r="E61" s="30">
        <f t="shared" si="12"/>
        <v>5523904</v>
      </c>
      <c r="F61" s="30">
        <v>1547212</v>
      </c>
      <c r="G61" s="30">
        <v>1474972</v>
      </c>
      <c r="H61" s="30">
        <f t="shared" si="15"/>
        <v>4048932</v>
      </c>
      <c r="I61" s="32">
        <v>18</v>
      </c>
      <c r="J61" s="30">
        <f t="shared" si="13"/>
        <v>224941</v>
      </c>
      <c r="K61" s="28">
        <f t="shared" si="14"/>
        <v>5.212336782101934E-2</v>
      </c>
    </row>
    <row r="62" spans="1:11" x14ac:dyDescent="0.2">
      <c r="C62" s="16"/>
      <c r="D62" s="37"/>
      <c r="E62" s="38"/>
      <c r="F62" s="38"/>
      <c r="G62" s="38"/>
      <c r="H62" s="38"/>
      <c r="I62" s="39"/>
      <c r="J62" s="38"/>
      <c r="K62" s="36"/>
    </row>
    <row r="63" spans="1:11" ht="15.75" x14ac:dyDescent="0.25">
      <c r="B63" s="5" t="s">
        <v>33</v>
      </c>
      <c r="C63" s="15">
        <f>SUM(C50:C62)</f>
        <v>894523375</v>
      </c>
      <c r="D63" s="48">
        <f>ROUND(E63/C63,2)</f>
        <v>1.19</v>
      </c>
      <c r="E63" s="30">
        <f>SUM(E50:E62)</f>
        <v>1062042275.1600001</v>
      </c>
      <c r="F63" s="30">
        <f>SUM(F50:F62)</f>
        <v>257915631</v>
      </c>
      <c r="G63" s="30">
        <f>SUM(G50:G62)</f>
        <v>271147221</v>
      </c>
      <c r="H63" s="30">
        <f>SUM(H50:H62)</f>
        <v>790895054.16000009</v>
      </c>
      <c r="I63" s="32">
        <f>H63/J63</f>
        <v>22.618849417207073</v>
      </c>
      <c r="J63" s="30">
        <f>SUM(J50:J62)</f>
        <v>34966193</v>
      </c>
      <c r="K63" s="36">
        <f>J63/C63</f>
        <v>3.9089188697835869E-2</v>
      </c>
    </row>
    <row r="64" spans="1:11" x14ac:dyDescent="0.2">
      <c r="C64" s="16"/>
      <c r="D64" s="37"/>
      <c r="E64" s="38"/>
      <c r="F64" s="38"/>
      <c r="G64" s="38"/>
      <c r="H64" s="38"/>
      <c r="I64" s="28"/>
      <c r="J64" s="38"/>
      <c r="K64" s="40"/>
    </row>
    <row r="65" spans="1:11" ht="15.75" x14ac:dyDescent="0.25">
      <c r="A65" s="18" t="s">
        <v>63</v>
      </c>
      <c r="D65" s="37"/>
      <c r="E65" s="29"/>
      <c r="F65" s="29"/>
      <c r="G65" s="29"/>
      <c r="H65" s="34"/>
      <c r="I65" s="35"/>
      <c r="J65" s="34"/>
      <c r="K65" s="35"/>
    </row>
    <row r="66" spans="1:11" x14ac:dyDescent="0.2">
      <c r="D66" s="37"/>
      <c r="E66" s="29"/>
      <c r="F66" s="29"/>
      <c r="G66" s="29"/>
      <c r="H66" s="34"/>
      <c r="I66" s="35"/>
      <c r="J66" s="34"/>
      <c r="K66" s="35"/>
    </row>
    <row r="67" spans="1:11" x14ac:dyDescent="0.2">
      <c r="A67" s="6">
        <v>389.1</v>
      </c>
      <c r="B67" s="1" t="s">
        <v>18</v>
      </c>
      <c r="C67" s="14">
        <v>35746</v>
      </c>
      <c r="D67" s="26">
        <v>1</v>
      </c>
      <c r="E67" s="29">
        <f>C67*D67</f>
        <v>35746</v>
      </c>
      <c r="F67" s="29">
        <v>14400</v>
      </c>
      <c r="G67" s="29">
        <v>9592</v>
      </c>
      <c r="H67" s="29">
        <f>E67-G67</f>
        <v>26154</v>
      </c>
      <c r="I67" s="32">
        <v>44.79</v>
      </c>
      <c r="J67" s="29">
        <f t="shared" ref="J67:J76" si="16">ROUND((H67/I67),0)</f>
        <v>584</v>
      </c>
      <c r="K67" s="28">
        <f>J67/C67</f>
        <v>1.6337492306831534E-2</v>
      </c>
    </row>
    <row r="68" spans="1:11" x14ac:dyDescent="0.2">
      <c r="A68" s="22">
        <v>390</v>
      </c>
      <c r="B68" s="1" t="s">
        <v>19</v>
      </c>
      <c r="C68" s="14">
        <v>25046790</v>
      </c>
      <c r="D68" s="26">
        <v>1.07</v>
      </c>
      <c r="E68" s="29">
        <f t="shared" ref="E68:E76" si="17">C68*D68</f>
        <v>26800065.300000001</v>
      </c>
      <c r="F68" s="29">
        <v>11168069</v>
      </c>
      <c r="G68" s="29">
        <v>10356225</v>
      </c>
      <c r="H68" s="29">
        <f t="shared" ref="H68:H75" si="18">E68-G68</f>
        <v>16443840.300000001</v>
      </c>
      <c r="I68" s="32">
        <v>23.33</v>
      </c>
      <c r="J68" s="29">
        <f t="shared" si="16"/>
        <v>704837</v>
      </c>
      <c r="K68" s="28">
        <f t="shared" ref="K68:K76" si="19">J68/C68</f>
        <v>2.814081165690294E-2</v>
      </c>
    </row>
    <row r="69" spans="1:11" x14ac:dyDescent="0.2">
      <c r="A69" s="22">
        <v>391</v>
      </c>
      <c r="B69" s="1" t="s">
        <v>34</v>
      </c>
      <c r="C69" s="14">
        <v>2425086</v>
      </c>
      <c r="D69" s="26">
        <v>1</v>
      </c>
      <c r="E69" s="29">
        <f t="shared" si="17"/>
        <v>2425086</v>
      </c>
      <c r="F69" s="29">
        <v>701382</v>
      </c>
      <c r="G69" s="29">
        <v>639262</v>
      </c>
      <c r="H69" s="29">
        <f t="shared" si="18"/>
        <v>1785824</v>
      </c>
      <c r="I69" s="32">
        <v>24.88</v>
      </c>
      <c r="J69" s="29">
        <f t="shared" si="16"/>
        <v>71777</v>
      </c>
      <c r="K69" s="28">
        <f t="shared" si="19"/>
        <v>2.9597713235736796E-2</v>
      </c>
    </row>
    <row r="70" spans="1:11" x14ac:dyDescent="0.2">
      <c r="A70" s="22">
        <v>392</v>
      </c>
      <c r="B70" s="1" t="s">
        <v>35</v>
      </c>
      <c r="C70" s="14">
        <v>14768</v>
      </c>
      <c r="D70" s="26">
        <v>1</v>
      </c>
      <c r="E70" s="29">
        <f t="shared" si="17"/>
        <v>14768</v>
      </c>
      <c r="F70" s="29">
        <v>4696</v>
      </c>
      <c r="G70" s="29">
        <v>3214</v>
      </c>
      <c r="H70" s="29">
        <f t="shared" si="18"/>
        <v>11554</v>
      </c>
      <c r="I70" s="32">
        <v>20.46</v>
      </c>
      <c r="J70" s="29">
        <f t="shared" si="16"/>
        <v>565</v>
      </c>
      <c r="K70" s="28">
        <f t="shared" si="19"/>
        <v>3.8258396533044421E-2</v>
      </c>
    </row>
    <row r="71" spans="1:11" x14ac:dyDescent="0.2">
      <c r="A71" s="22">
        <v>393</v>
      </c>
      <c r="B71" s="1" t="s">
        <v>36</v>
      </c>
      <c r="C71" s="14">
        <v>281760</v>
      </c>
      <c r="D71" s="26">
        <v>1</v>
      </c>
      <c r="E71" s="29">
        <f t="shared" si="17"/>
        <v>281760</v>
      </c>
      <c r="F71" s="29">
        <v>101867</v>
      </c>
      <c r="G71" s="29">
        <v>80931</v>
      </c>
      <c r="H71" s="29">
        <f t="shared" si="18"/>
        <v>200829</v>
      </c>
      <c r="I71" s="32">
        <v>19.149999999999999</v>
      </c>
      <c r="J71" s="29">
        <f t="shared" si="16"/>
        <v>10487</v>
      </c>
      <c r="K71" s="28">
        <f t="shared" si="19"/>
        <v>3.7219619534355479E-2</v>
      </c>
    </row>
    <row r="72" spans="1:11" x14ac:dyDescent="0.2">
      <c r="A72" s="22">
        <v>394</v>
      </c>
      <c r="B72" s="1" t="s">
        <v>51</v>
      </c>
      <c r="C72" s="14">
        <v>5633629</v>
      </c>
      <c r="D72" s="26">
        <v>1</v>
      </c>
      <c r="E72" s="29">
        <f t="shared" si="17"/>
        <v>5633629</v>
      </c>
      <c r="F72" s="29">
        <v>1847488</v>
      </c>
      <c r="G72" s="29">
        <v>1745156</v>
      </c>
      <c r="H72" s="29">
        <f t="shared" si="18"/>
        <v>3888473</v>
      </c>
      <c r="I72" s="32">
        <v>20.16</v>
      </c>
      <c r="J72" s="29">
        <f t="shared" si="16"/>
        <v>192881</v>
      </c>
      <c r="K72" s="28">
        <f t="shared" si="19"/>
        <v>3.4237433810426633E-2</v>
      </c>
    </row>
    <row r="73" spans="1:11" x14ac:dyDescent="0.2">
      <c r="A73" s="22">
        <v>395</v>
      </c>
      <c r="B73" s="1" t="s">
        <v>37</v>
      </c>
      <c r="C73" s="14">
        <v>261453</v>
      </c>
      <c r="D73" s="26">
        <v>1</v>
      </c>
      <c r="E73" s="29">
        <f t="shared" si="17"/>
        <v>261453</v>
      </c>
      <c r="F73" s="29">
        <v>136722</v>
      </c>
      <c r="G73" s="29">
        <v>123117</v>
      </c>
      <c r="H73" s="29">
        <f t="shared" si="18"/>
        <v>138336</v>
      </c>
      <c r="I73" s="32">
        <v>14.31</v>
      </c>
      <c r="J73" s="29">
        <f t="shared" si="16"/>
        <v>9667</v>
      </c>
      <c r="K73" s="28">
        <f t="shared" si="19"/>
        <v>3.6974140667729957E-2</v>
      </c>
    </row>
    <row r="74" spans="1:11" ht="15.75" x14ac:dyDescent="0.25">
      <c r="A74" s="22">
        <v>396</v>
      </c>
      <c r="B74" s="1" t="s">
        <v>38</v>
      </c>
      <c r="C74" s="14">
        <v>5931</v>
      </c>
      <c r="D74" s="26">
        <v>1</v>
      </c>
      <c r="E74" s="29">
        <f t="shared" si="17"/>
        <v>5931</v>
      </c>
      <c r="F74" s="29">
        <v>0</v>
      </c>
      <c r="G74" s="29">
        <v>3203</v>
      </c>
      <c r="H74" s="29">
        <f t="shared" si="18"/>
        <v>2728</v>
      </c>
      <c r="I74" s="53" t="s">
        <v>73</v>
      </c>
      <c r="J74" s="29">
        <f>ROUND((C74*K74),0)</f>
        <v>322</v>
      </c>
      <c r="K74" s="28">
        <v>5.4300000000000001E-2</v>
      </c>
    </row>
    <row r="75" spans="1:11" x14ac:dyDescent="0.2">
      <c r="A75" s="22">
        <v>397</v>
      </c>
      <c r="B75" s="1" t="s">
        <v>39</v>
      </c>
      <c r="C75" s="14">
        <v>16248828</v>
      </c>
      <c r="D75" s="26">
        <v>1.02</v>
      </c>
      <c r="E75" s="29">
        <f t="shared" si="17"/>
        <v>16573804.560000001</v>
      </c>
      <c r="F75" s="29">
        <v>5735553</v>
      </c>
      <c r="G75" s="29">
        <v>4573678</v>
      </c>
      <c r="H75" s="29">
        <f t="shared" si="18"/>
        <v>12000126.560000001</v>
      </c>
      <c r="I75" s="32">
        <v>14.39</v>
      </c>
      <c r="J75" s="29">
        <f t="shared" si="16"/>
        <v>833921</v>
      </c>
      <c r="K75" s="28">
        <f t="shared" si="19"/>
        <v>5.1321916879174298E-2</v>
      </c>
    </row>
    <row r="76" spans="1:11" x14ac:dyDescent="0.2">
      <c r="A76" s="22">
        <v>398</v>
      </c>
      <c r="B76" s="1" t="s">
        <v>40</v>
      </c>
      <c r="C76" s="10">
        <v>1804864</v>
      </c>
      <c r="D76" s="26">
        <v>1.03</v>
      </c>
      <c r="E76" s="31">
        <f t="shared" si="17"/>
        <v>1859009.9200000002</v>
      </c>
      <c r="F76" s="31">
        <v>1005663</v>
      </c>
      <c r="G76" s="31">
        <v>820539</v>
      </c>
      <c r="H76" s="31">
        <f>E76-G76</f>
        <v>1038470.9200000002</v>
      </c>
      <c r="I76" s="32">
        <v>9.18</v>
      </c>
      <c r="J76" s="30">
        <f t="shared" si="16"/>
        <v>113123</v>
      </c>
      <c r="K76" s="28">
        <f t="shared" si="19"/>
        <v>6.2676744618985147E-2</v>
      </c>
    </row>
    <row r="77" spans="1:11" x14ac:dyDescent="0.2">
      <c r="A77" s="17"/>
      <c r="B77" s="1"/>
      <c r="C77" s="14"/>
      <c r="D77" s="26"/>
      <c r="E77" s="29"/>
      <c r="F77" s="29"/>
      <c r="G77" s="29"/>
      <c r="H77" s="29"/>
      <c r="I77" s="37"/>
      <c r="J77" s="29"/>
      <c r="K77" s="28"/>
    </row>
    <row r="78" spans="1:11" ht="15.75" x14ac:dyDescent="0.25">
      <c r="B78" s="5" t="s">
        <v>41</v>
      </c>
      <c r="C78" s="15">
        <f>SUM(C67:C77)</f>
        <v>51758855</v>
      </c>
      <c r="D78" s="48">
        <f>ROUND(E78/C78,2)</f>
        <v>1.04</v>
      </c>
      <c r="E78" s="30">
        <f>SUM(E67:E77)</f>
        <v>53891252.780000001</v>
      </c>
      <c r="F78" s="30">
        <f>SUM(F67:F77)</f>
        <v>20715840</v>
      </c>
      <c r="G78" s="30">
        <f>SUM(G67:G77)</f>
        <v>18354917</v>
      </c>
      <c r="H78" s="30">
        <f>SUM(H67:H77)</f>
        <v>35536335.780000001</v>
      </c>
      <c r="I78" s="32">
        <f>H78/J78</f>
        <v>18.335050996716479</v>
      </c>
      <c r="J78" s="30">
        <f>SUM(J67:J77)</f>
        <v>1938164</v>
      </c>
      <c r="K78" s="36">
        <f>J78/C78</f>
        <v>3.7446037011444708E-2</v>
      </c>
    </row>
    <row r="79" spans="1:11" x14ac:dyDescent="0.2">
      <c r="A79" s="4"/>
      <c r="B79" s="1"/>
      <c r="C79" s="10"/>
      <c r="D79" s="26"/>
      <c r="E79" s="31"/>
      <c r="F79" s="31"/>
      <c r="G79" s="31"/>
      <c r="H79" s="31"/>
      <c r="I79" s="37"/>
      <c r="J79" s="30"/>
      <c r="K79" s="28"/>
    </row>
    <row r="80" spans="1:11" ht="18" x14ac:dyDescent="0.4">
      <c r="B80" s="5" t="s">
        <v>42</v>
      </c>
      <c r="C80" s="49">
        <f>C33+C46+C63+C78</f>
        <v>2792763942</v>
      </c>
      <c r="D80" s="48"/>
      <c r="E80" s="50">
        <f>E33+E46+E63+E78</f>
        <v>3172299178.0100002</v>
      </c>
      <c r="F80" s="50">
        <f>F33+F46+F63+F78</f>
        <v>1111438306</v>
      </c>
      <c r="G80" s="50">
        <f>G33+G46+G63+G78</f>
        <v>1013971550</v>
      </c>
      <c r="H80" s="50">
        <f>H33+H46+H63+H78</f>
        <v>2158327628.0100002</v>
      </c>
      <c r="I80" s="44"/>
      <c r="J80" s="50">
        <f>J33+J46+J63+J78</f>
        <v>97117110</v>
      </c>
      <c r="K80" s="51">
        <f>J80/C80</f>
        <v>3.4774550236584226E-2</v>
      </c>
    </row>
    <row r="82" spans="1:11" x14ac:dyDescent="0.2">
      <c r="A82" t="s">
        <v>47</v>
      </c>
    </row>
    <row r="84" spans="1:11" ht="15.75" x14ac:dyDescent="0.25">
      <c r="A84" s="52" t="s">
        <v>45</v>
      </c>
      <c r="B84" s="1"/>
      <c r="C84" s="10"/>
      <c r="D84" s="21"/>
      <c r="E84" s="10"/>
      <c r="F84" s="10"/>
      <c r="G84" s="15"/>
      <c r="H84" s="10"/>
      <c r="I84" s="2"/>
      <c r="J84" s="15"/>
      <c r="K84" s="9"/>
    </row>
    <row r="85" spans="1:11" ht="35.25" customHeight="1" x14ac:dyDescent="0.2">
      <c r="A85" s="56" t="s">
        <v>72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1:11" ht="15.75" customHeight="1" x14ac:dyDescent="0.2">
      <c r="A86" s="56" t="s">
        <v>74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</row>
  </sheetData>
  <mergeCells count="7">
    <mergeCell ref="A86:K86"/>
    <mergeCell ref="A85:K85"/>
    <mergeCell ref="A1:K1"/>
    <mergeCell ref="A2:K2"/>
    <mergeCell ref="A3:K3"/>
    <mergeCell ref="A4:K4"/>
    <mergeCell ref="J6:K6"/>
  </mergeCells>
  <phoneticPr fontId="0" type="noConversion"/>
  <printOptions horizontalCentered="1"/>
  <pageMargins left="0.75" right="0.5" top="1.25" bottom="0.75" header="0.5" footer="0.5"/>
  <pageSetup scale="50" orientation="portrait" useFirstPageNumber="1" r:id="rId1"/>
  <headerFooter alignWithMargins="0">
    <oddHeader>&amp;R KPSC Case No. 2020-000174
KIUC and Attorney General's First Set of Data Requests Dated August 12, 2020 
Item No. 61
Attachment Number 1
Page &amp;P of &amp;N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2945C1D6-45B0-425F-8212-B9222E9E23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I Rates</vt:lpstr>
      <vt:lpstr>'Schedule I Rates'!Print_Titles</vt:lpstr>
    </vt:vector>
  </TitlesOfParts>
  <Company>AEP-Word-Excel-PowerPoint-Access-6-2-00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s390872</dc:creator>
  <cp:keywords/>
  <cp:lastModifiedBy>s007506</cp:lastModifiedBy>
  <cp:lastPrinted>2020-08-21T11:25:42Z</cp:lastPrinted>
  <dcterms:created xsi:type="dcterms:W3CDTF">2005-02-28T14:53:58Z</dcterms:created>
  <dcterms:modified xsi:type="dcterms:W3CDTF">2020-08-26T19:40:33Z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a2a0c095-7e8e-481c-8ba5-dc4199d2fe21</vt:lpwstr>
  </property>
  <property fmtid="{D5CDD505-2E9C-101B-9397-08002B2CF9AE}" pid="3" name="bjSaver">
    <vt:lpwstr>MSLcv1Deu+j/oxKLp9zJIfjP3BgDQ2g+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