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U:\Rob\Regulatory\KY 2020 Base Case\Discovery\Staff Set 3\vaughan\"/>
    </mc:Choice>
  </mc:AlternateContent>
  <bookViews>
    <workbookView xWindow="-12" yWindow="-12" windowWidth="24036" windowHeight="5052"/>
  </bookViews>
  <sheets>
    <sheet name="FAC" sheetId="5" r:id="rId1"/>
    <sheet name="System Sales" sheetId="10" r:id="rId2"/>
    <sheet name="Capacity Charge" sheetId="14" r:id="rId3"/>
    <sheet name="Environmental" sheetId="18" r:id="rId4"/>
    <sheet name="PPA" sheetId="21" r:id="rId5"/>
    <sheet name="PPA KW" sheetId="37" r:id="rId6"/>
    <sheet name="DSM" sheetId="15" r:id="rId7"/>
    <sheet name="Decommissioning rider" sheetId="24" r:id="rId8"/>
    <sheet name="Residential Energy Assistance" sheetId="31" r:id="rId9"/>
    <sheet name="Ken Economic Dev." sheetId="34" r:id="rId10"/>
    <sheet name="Federal tax cut" sheetId="33" r:id="rId11"/>
    <sheet name="B&amp;A kWh" sheetId="6" r:id="rId12"/>
    <sheet name="B&amp;A KW" sheetId="29" r:id="rId13"/>
    <sheet name="B&amp;A $" sheetId="7" r:id="rId14"/>
    <sheet name="B&amp;A+DSM $" sheetId="16" r:id="rId15"/>
    <sheet name="B&amp;A+DSM - Fuel and % Riders" sheetId="20" r:id="rId16"/>
    <sheet name=" B&amp;A+DSM - % Riders" sheetId="23" r:id="rId17"/>
    <sheet name="Comm kWh (DSM)" sheetId="12" r:id="rId18"/>
    <sheet name="B&amp;A customer by month" sheetId="35" r:id="rId19"/>
    <sheet name="Template" sheetId="9" r:id="rId20"/>
  </sheets>
  <definedNames>
    <definedName name="_xlnm.Print_Area" localSheetId="5">'PPA KW'!$A$53:$Q$92</definedName>
  </definedNames>
  <calcPr calcId="162913"/>
</workbook>
</file>

<file path=xl/calcChain.xml><?xml version="1.0" encoding="utf-8"?>
<calcChain xmlns="http://schemas.openxmlformats.org/spreadsheetml/2006/main">
  <c r="P54" i="33" l="1"/>
  <c r="P12" i="33"/>
  <c r="P14" i="33"/>
  <c r="P16" i="33"/>
  <c r="P20" i="33"/>
  <c r="P19" i="33"/>
  <c r="P22" i="33"/>
  <c r="P24" i="33"/>
  <c r="P26" i="33"/>
  <c r="P28" i="33"/>
  <c r="P30" i="33"/>
  <c r="P32" i="33"/>
  <c r="P34" i="33"/>
  <c r="P36" i="33"/>
  <c r="P38" i="33"/>
  <c r="P40" i="33"/>
  <c r="P42" i="33"/>
  <c r="P44" i="33"/>
  <c r="P46" i="33"/>
  <c r="P48" i="33"/>
  <c r="P50" i="33"/>
  <c r="P52" i="33"/>
  <c r="P56" i="33"/>
  <c r="P58" i="33"/>
  <c r="P60" i="33"/>
  <c r="P62" i="33"/>
  <c r="P64" i="33"/>
  <c r="P66" i="33"/>
  <c r="P68" i="33"/>
  <c r="P70" i="33"/>
  <c r="P72" i="33"/>
  <c r="P74" i="33"/>
  <c r="P76" i="33"/>
  <c r="P78" i="33"/>
  <c r="O92" i="21"/>
  <c r="D12" i="31"/>
  <c r="P12" i="31"/>
  <c r="Q92" i="21" l="1"/>
  <c r="Q93" i="37"/>
  <c r="Q85" i="37"/>
  <c r="Q83" i="37"/>
  <c r="Q81" i="37"/>
  <c r="E69" i="37" l="1"/>
  <c r="F69" i="37"/>
  <c r="G69" i="37"/>
  <c r="H69" i="37"/>
  <c r="I69" i="37"/>
  <c r="J69" i="37"/>
  <c r="K69" i="37"/>
  <c r="L69" i="37"/>
  <c r="M69" i="37"/>
  <c r="N69" i="37"/>
  <c r="O69" i="37"/>
  <c r="D69" i="37"/>
  <c r="P69" i="37" s="1"/>
  <c r="N67" i="37"/>
  <c r="O67" i="37"/>
  <c r="E67" i="37"/>
  <c r="F67" i="37"/>
  <c r="G67" i="37"/>
  <c r="H67" i="37"/>
  <c r="I67" i="37"/>
  <c r="J67" i="37"/>
  <c r="K67" i="37"/>
  <c r="L67" i="37"/>
  <c r="M67" i="37"/>
  <c r="D67" i="37"/>
  <c r="P67" i="37" s="1"/>
  <c r="Q59" i="29"/>
  <c r="Q57" i="29"/>
  <c r="E85" i="37" l="1"/>
  <c r="F85" i="37"/>
  <c r="G85" i="37"/>
  <c r="H85" i="37"/>
  <c r="I85" i="37"/>
  <c r="J85" i="37"/>
  <c r="K85" i="37"/>
  <c r="L85" i="37"/>
  <c r="M85" i="37"/>
  <c r="N85" i="37"/>
  <c r="O85" i="37"/>
  <c r="E83" i="37"/>
  <c r="F83" i="37"/>
  <c r="G83" i="37"/>
  <c r="H83" i="37"/>
  <c r="I83" i="37"/>
  <c r="J83" i="37"/>
  <c r="K83" i="37"/>
  <c r="L83" i="37"/>
  <c r="M83" i="37"/>
  <c r="N83" i="37"/>
  <c r="O83" i="37"/>
  <c r="E81" i="37"/>
  <c r="F81" i="37"/>
  <c r="G81" i="37"/>
  <c r="H81" i="37"/>
  <c r="I81" i="37"/>
  <c r="J81" i="37"/>
  <c r="K81" i="37"/>
  <c r="L81" i="37"/>
  <c r="M81" i="37"/>
  <c r="N81" i="37"/>
  <c r="O81" i="37"/>
  <c r="E79" i="37"/>
  <c r="F79" i="37"/>
  <c r="G79" i="37"/>
  <c r="H79" i="37"/>
  <c r="I79" i="37"/>
  <c r="J79" i="37"/>
  <c r="K79" i="37"/>
  <c r="L79" i="37"/>
  <c r="M79" i="37"/>
  <c r="N79" i="37"/>
  <c r="O79" i="37"/>
  <c r="E77" i="37"/>
  <c r="F77" i="37"/>
  <c r="G77" i="37"/>
  <c r="H77" i="37"/>
  <c r="I77" i="37"/>
  <c r="J77" i="37"/>
  <c r="K77" i="37"/>
  <c r="L77" i="37"/>
  <c r="M77" i="37"/>
  <c r="N77" i="37"/>
  <c r="O77" i="37"/>
  <c r="E75" i="37"/>
  <c r="F75" i="37"/>
  <c r="G75" i="37"/>
  <c r="H75" i="37"/>
  <c r="I75" i="37"/>
  <c r="J75" i="37"/>
  <c r="K75" i="37"/>
  <c r="L75" i="37"/>
  <c r="M75" i="37"/>
  <c r="N75" i="37"/>
  <c r="O75" i="37"/>
  <c r="E73" i="37"/>
  <c r="F73" i="37"/>
  <c r="G73" i="37"/>
  <c r="H73" i="37"/>
  <c r="I73" i="37"/>
  <c r="J73" i="37"/>
  <c r="K73" i="37"/>
  <c r="L73" i="37"/>
  <c r="M73" i="37"/>
  <c r="N73" i="37"/>
  <c r="O73" i="37"/>
  <c r="E71" i="37"/>
  <c r="F71" i="37"/>
  <c r="G71" i="37"/>
  <c r="H71" i="37"/>
  <c r="I71" i="37"/>
  <c r="J71" i="37"/>
  <c r="K71" i="37"/>
  <c r="L71" i="37"/>
  <c r="M71" i="37"/>
  <c r="N71" i="37"/>
  <c r="O71" i="37"/>
  <c r="E65" i="37"/>
  <c r="F65" i="37"/>
  <c r="G65" i="37"/>
  <c r="H65" i="37"/>
  <c r="I65" i="37"/>
  <c r="J65" i="37"/>
  <c r="K65" i="37"/>
  <c r="L65" i="37"/>
  <c r="M65" i="37"/>
  <c r="N65" i="37"/>
  <c r="O65" i="37"/>
  <c r="E63" i="37"/>
  <c r="F63" i="37"/>
  <c r="G63" i="37"/>
  <c r="H63" i="37"/>
  <c r="I63" i="37"/>
  <c r="J63" i="37"/>
  <c r="K63" i="37"/>
  <c r="L63" i="37"/>
  <c r="M63" i="37"/>
  <c r="N63" i="37"/>
  <c r="O63" i="37"/>
  <c r="E61" i="37"/>
  <c r="F61" i="37"/>
  <c r="G61" i="37"/>
  <c r="H61" i="37"/>
  <c r="I61" i="37"/>
  <c r="J61" i="37"/>
  <c r="K61" i="37"/>
  <c r="L61" i="37"/>
  <c r="M61" i="37"/>
  <c r="N61" i="37"/>
  <c r="O61" i="37"/>
  <c r="E59" i="37"/>
  <c r="F59" i="37"/>
  <c r="G59" i="37"/>
  <c r="H59" i="37"/>
  <c r="I59" i="37"/>
  <c r="J59" i="37"/>
  <c r="K59" i="37"/>
  <c r="L59" i="37"/>
  <c r="M59" i="37"/>
  <c r="N59" i="37"/>
  <c r="O59" i="37"/>
  <c r="E57" i="37"/>
  <c r="F57" i="37"/>
  <c r="G57" i="37"/>
  <c r="H57" i="37"/>
  <c r="I57" i="37"/>
  <c r="J57" i="37"/>
  <c r="K57" i="37"/>
  <c r="L57" i="37"/>
  <c r="M57" i="37"/>
  <c r="N57" i="37"/>
  <c r="O57" i="37"/>
  <c r="E53" i="37"/>
  <c r="F53" i="37"/>
  <c r="G53" i="37"/>
  <c r="H53" i="37"/>
  <c r="I53" i="37"/>
  <c r="J53" i="37"/>
  <c r="K53" i="37"/>
  <c r="L53" i="37"/>
  <c r="M53" i="37"/>
  <c r="N53" i="37"/>
  <c r="O53" i="37"/>
  <c r="F81" i="29"/>
  <c r="G81" i="29"/>
  <c r="H81" i="29"/>
  <c r="I81" i="29"/>
  <c r="J81" i="29"/>
  <c r="K81" i="29"/>
  <c r="L81" i="29"/>
  <c r="M81" i="29"/>
  <c r="N81" i="29"/>
  <c r="O81" i="29"/>
  <c r="P81" i="29"/>
  <c r="E81" i="29"/>
  <c r="D85" i="37"/>
  <c r="D83" i="37"/>
  <c r="D81" i="37"/>
  <c r="D79" i="37"/>
  <c r="D77" i="37"/>
  <c r="D75" i="37"/>
  <c r="D73" i="37"/>
  <c r="D71" i="37"/>
  <c r="D65" i="37"/>
  <c r="D63" i="37"/>
  <c r="D61" i="37"/>
  <c r="D59" i="37"/>
  <c r="D57" i="37"/>
  <c r="E55" i="37"/>
  <c r="F55" i="37"/>
  <c r="G55" i="37"/>
  <c r="H55" i="37"/>
  <c r="I55" i="37"/>
  <c r="J55" i="37"/>
  <c r="K55" i="37"/>
  <c r="L55" i="37"/>
  <c r="M55" i="37"/>
  <c r="N55" i="37"/>
  <c r="O55" i="37"/>
  <c r="D55" i="37"/>
  <c r="D53" i="37"/>
  <c r="Q79" i="29"/>
  <c r="Q75" i="29"/>
  <c r="Q51" i="29"/>
  <c r="Q50" i="29"/>
  <c r="Q49" i="29"/>
  <c r="F51" i="29"/>
  <c r="G51" i="29"/>
  <c r="H51" i="29"/>
  <c r="I51" i="29"/>
  <c r="J51" i="29"/>
  <c r="K51" i="29"/>
  <c r="L51" i="29"/>
  <c r="M51" i="29"/>
  <c r="N51" i="29"/>
  <c r="O51" i="29"/>
  <c r="P51" i="29"/>
  <c r="E51" i="29"/>
  <c r="Q74" i="29"/>
  <c r="F79" i="29"/>
  <c r="G79" i="29"/>
  <c r="H79" i="29"/>
  <c r="I79" i="29"/>
  <c r="J79" i="29"/>
  <c r="K79" i="29"/>
  <c r="L79" i="29"/>
  <c r="M79" i="29"/>
  <c r="N79" i="29"/>
  <c r="O79" i="29"/>
  <c r="P79" i="29"/>
  <c r="E79" i="29"/>
  <c r="Q78" i="29"/>
  <c r="F75" i="29"/>
  <c r="G75" i="29"/>
  <c r="H75" i="29"/>
  <c r="I75" i="29"/>
  <c r="J75" i="29"/>
  <c r="K75" i="29"/>
  <c r="L75" i="29"/>
  <c r="M75" i="29"/>
  <c r="N75" i="29"/>
  <c r="O75" i="29"/>
  <c r="P75" i="29"/>
  <c r="E75" i="29"/>
  <c r="Q77" i="29"/>
  <c r="Q73" i="29"/>
  <c r="Q71" i="29"/>
  <c r="Q69" i="29"/>
  <c r="Q67" i="29"/>
  <c r="Q65" i="29"/>
  <c r="Q63" i="29"/>
  <c r="Q61" i="29"/>
  <c r="Q46" i="29"/>
  <c r="Q55" i="29"/>
  <c r="Q53" i="29"/>
  <c r="Q42" i="29"/>
  <c r="Q44" i="29"/>
  <c r="Q40" i="29"/>
  <c r="M91" i="37" l="1"/>
  <c r="I91" i="37"/>
  <c r="E91" i="37"/>
  <c r="L91" i="37"/>
  <c r="H91" i="37"/>
  <c r="O91" i="37"/>
  <c r="K91" i="37"/>
  <c r="G91" i="37"/>
  <c r="N91" i="37"/>
  <c r="J91" i="37"/>
  <c r="F91" i="37"/>
  <c r="P77" i="37"/>
  <c r="R81" i="29"/>
  <c r="C85" i="29" l="1"/>
  <c r="D13" i="24" l="1"/>
  <c r="S79" i="15"/>
  <c r="S72" i="15"/>
  <c r="S69" i="15"/>
  <c r="S57" i="15"/>
  <c r="S53" i="15"/>
  <c r="S41" i="15"/>
  <c r="S29" i="15"/>
  <c r="D89" i="21" l="1"/>
  <c r="D87" i="21"/>
  <c r="D85" i="21"/>
  <c r="D83" i="21"/>
  <c r="D81" i="21"/>
  <c r="D79" i="21"/>
  <c r="D77" i="21"/>
  <c r="D73" i="21"/>
  <c r="D71" i="21"/>
  <c r="D69" i="21"/>
  <c r="D67" i="21"/>
  <c r="D65" i="21"/>
  <c r="D63" i="21"/>
  <c r="D61" i="21"/>
  <c r="D59" i="21"/>
  <c r="D57" i="21"/>
  <c r="D55" i="21"/>
  <c r="D53" i="21"/>
  <c r="D51" i="21"/>
  <c r="D49" i="21"/>
  <c r="D47" i="21"/>
  <c r="D45" i="21"/>
  <c r="D43" i="21"/>
  <c r="D41" i="21"/>
  <c r="D39" i="21"/>
  <c r="D37" i="21"/>
  <c r="D35" i="21"/>
  <c r="D33" i="21"/>
  <c r="D30" i="21"/>
  <c r="D29" i="21"/>
  <c r="D27" i="21"/>
  <c r="D25" i="21"/>
  <c r="D23" i="21"/>
  <c r="D81" i="18"/>
  <c r="D12" i="14"/>
  <c r="P12" i="14" s="1"/>
  <c r="D81" i="10"/>
  <c r="P12" i="10"/>
  <c r="D91" i="21" l="1"/>
  <c r="D80" i="14"/>
  <c r="D79" i="34"/>
  <c r="G81" i="31"/>
  <c r="P81" i="15" l="1"/>
  <c r="P20" i="15"/>
  <c r="P79" i="15"/>
  <c r="E79" i="15"/>
  <c r="F79" i="15"/>
  <c r="G79" i="15"/>
  <c r="H79" i="15"/>
  <c r="I79" i="15"/>
  <c r="J79" i="15"/>
  <c r="K79" i="15"/>
  <c r="L79" i="15"/>
  <c r="M79" i="15"/>
  <c r="N79" i="15"/>
  <c r="O79" i="15"/>
  <c r="D79" i="15"/>
  <c r="D48" i="33"/>
  <c r="M40" i="33"/>
  <c r="E30" i="33"/>
  <c r="M22" i="33"/>
  <c r="M50" i="15"/>
  <c r="N32" i="15"/>
  <c r="M46" i="15"/>
  <c r="M44" i="15"/>
  <c r="M22" i="15"/>
  <c r="N81" i="21"/>
  <c r="M53" i="21"/>
  <c r="L10" i="7"/>
  <c r="E10" i="7"/>
  <c r="M78" i="14"/>
  <c r="M76" i="14"/>
  <c r="M74" i="14"/>
  <c r="M72" i="14"/>
  <c r="M70" i="14"/>
  <c r="M68" i="14"/>
  <c r="L22" i="14"/>
  <c r="M38" i="5"/>
  <c r="D48" i="15" l="1"/>
  <c r="E12" i="15"/>
  <c r="F12" i="15"/>
  <c r="G12" i="15"/>
  <c r="H12" i="15"/>
  <c r="I12" i="15"/>
  <c r="J12" i="15"/>
  <c r="K12" i="15"/>
  <c r="L12" i="15"/>
  <c r="M12" i="15"/>
  <c r="N12" i="15"/>
  <c r="O12" i="15"/>
  <c r="E14" i="15"/>
  <c r="F14" i="15"/>
  <c r="G14" i="15"/>
  <c r="H14" i="15"/>
  <c r="I14" i="15"/>
  <c r="J14" i="15"/>
  <c r="K14" i="15"/>
  <c r="L14" i="15"/>
  <c r="M14" i="15"/>
  <c r="N14" i="15"/>
  <c r="O14" i="15"/>
  <c r="E16" i="15"/>
  <c r="F16" i="15"/>
  <c r="G16" i="15"/>
  <c r="H16" i="15"/>
  <c r="I16" i="15"/>
  <c r="J16" i="15"/>
  <c r="K16" i="15"/>
  <c r="L16" i="15"/>
  <c r="M16" i="15"/>
  <c r="N16" i="15"/>
  <c r="O16" i="15"/>
  <c r="E18" i="15"/>
  <c r="F18" i="15"/>
  <c r="G18" i="15"/>
  <c r="H18" i="15"/>
  <c r="H19" i="15" s="1"/>
  <c r="I18" i="15"/>
  <c r="J18" i="15"/>
  <c r="K18" i="15"/>
  <c r="K19" i="15" s="1"/>
  <c r="L18" i="15"/>
  <c r="M18" i="15"/>
  <c r="N18" i="15"/>
  <c r="O18" i="15"/>
  <c r="E19" i="15"/>
  <c r="G19" i="15"/>
  <c r="M19" i="15"/>
  <c r="O19" i="15"/>
  <c r="E20" i="15"/>
  <c r="F20" i="15"/>
  <c r="F19" i="15" s="1"/>
  <c r="G20" i="15"/>
  <c r="H20" i="15"/>
  <c r="I20" i="15"/>
  <c r="I19" i="15" s="1"/>
  <c r="J20" i="15"/>
  <c r="J19" i="15" s="1"/>
  <c r="K20" i="15"/>
  <c r="L20" i="15"/>
  <c r="L19" i="15" s="1"/>
  <c r="M20" i="15"/>
  <c r="N20" i="15"/>
  <c r="N19" i="15" s="1"/>
  <c r="O20" i="15"/>
  <c r="E22" i="15"/>
  <c r="F22" i="15"/>
  <c r="G22" i="15"/>
  <c r="H22" i="15"/>
  <c r="I22" i="15"/>
  <c r="J22" i="15"/>
  <c r="K22" i="15"/>
  <c r="L22" i="15"/>
  <c r="N22" i="15"/>
  <c r="O22" i="15"/>
  <c r="E24" i="15"/>
  <c r="F24" i="15"/>
  <c r="G24" i="15"/>
  <c r="H24" i="15"/>
  <c r="I24" i="15"/>
  <c r="J24" i="15"/>
  <c r="K24" i="15"/>
  <c r="L24" i="15"/>
  <c r="M24" i="15"/>
  <c r="N24" i="15"/>
  <c r="O24" i="15"/>
  <c r="E26" i="15"/>
  <c r="F26" i="15"/>
  <c r="G26" i="15"/>
  <c r="H26" i="15"/>
  <c r="I26" i="15"/>
  <c r="J26" i="15"/>
  <c r="K26" i="15"/>
  <c r="L26" i="15"/>
  <c r="M26" i="15"/>
  <c r="N26" i="15"/>
  <c r="O26" i="15"/>
  <c r="E28" i="15"/>
  <c r="F28" i="15"/>
  <c r="G28" i="15"/>
  <c r="H28" i="15"/>
  <c r="I28" i="15"/>
  <c r="J28" i="15"/>
  <c r="K28" i="15"/>
  <c r="L28" i="15"/>
  <c r="M28" i="15"/>
  <c r="N28" i="15"/>
  <c r="O28" i="15"/>
  <c r="E30" i="15"/>
  <c r="F30" i="15"/>
  <c r="G30" i="15"/>
  <c r="H30" i="15"/>
  <c r="I30" i="15"/>
  <c r="J30" i="15"/>
  <c r="K30" i="15"/>
  <c r="L30" i="15"/>
  <c r="M30" i="15"/>
  <c r="N30" i="15"/>
  <c r="O30" i="15"/>
  <c r="E32" i="15"/>
  <c r="F32" i="15"/>
  <c r="G32" i="15"/>
  <c r="H32" i="15"/>
  <c r="I32" i="15"/>
  <c r="J32" i="15"/>
  <c r="K32" i="15"/>
  <c r="L32" i="15"/>
  <c r="M32" i="15"/>
  <c r="O32" i="15"/>
  <c r="E34" i="15"/>
  <c r="F34" i="15"/>
  <c r="G34" i="15"/>
  <c r="H34" i="15"/>
  <c r="I34" i="15"/>
  <c r="J34" i="15"/>
  <c r="K34" i="15"/>
  <c r="L34" i="15"/>
  <c r="M34" i="15"/>
  <c r="N34" i="15"/>
  <c r="O34" i="15"/>
  <c r="E36" i="15"/>
  <c r="F36" i="15"/>
  <c r="G36" i="15"/>
  <c r="H36" i="15"/>
  <c r="I36" i="15"/>
  <c r="J36" i="15"/>
  <c r="K36" i="15"/>
  <c r="L36" i="15"/>
  <c r="M36" i="15"/>
  <c r="N36" i="15"/>
  <c r="O36" i="15"/>
  <c r="E38" i="15"/>
  <c r="F38" i="15"/>
  <c r="G38" i="15"/>
  <c r="H38" i="15"/>
  <c r="I38" i="15"/>
  <c r="J38" i="15"/>
  <c r="K38" i="15"/>
  <c r="L38" i="15"/>
  <c r="M38" i="15"/>
  <c r="N38" i="15"/>
  <c r="O38" i="15"/>
  <c r="E40" i="15"/>
  <c r="F40" i="15"/>
  <c r="G40" i="15"/>
  <c r="H40" i="15"/>
  <c r="I40" i="15"/>
  <c r="J40" i="15"/>
  <c r="K40" i="15"/>
  <c r="L40" i="15"/>
  <c r="M40" i="15"/>
  <c r="N40" i="15"/>
  <c r="O40" i="15"/>
  <c r="E42" i="15"/>
  <c r="F42" i="15"/>
  <c r="G42" i="15"/>
  <c r="H42" i="15"/>
  <c r="I42" i="15"/>
  <c r="J42" i="15"/>
  <c r="K42" i="15"/>
  <c r="L42" i="15"/>
  <c r="M42" i="15"/>
  <c r="N42" i="15"/>
  <c r="O42" i="15"/>
  <c r="E44" i="15"/>
  <c r="F44" i="15"/>
  <c r="G44" i="15"/>
  <c r="H44" i="15"/>
  <c r="I44" i="15"/>
  <c r="J44" i="15"/>
  <c r="K44" i="15"/>
  <c r="L44" i="15"/>
  <c r="N44" i="15"/>
  <c r="O44" i="15"/>
  <c r="E46" i="15"/>
  <c r="F46" i="15"/>
  <c r="G46" i="15"/>
  <c r="H46" i="15"/>
  <c r="I46" i="15"/>
  <c r="J46" i="15"/>
  <c r="K46" i="15"/>
  <c r="L46" i="15"/>
  <c r="N46" i="15"/>
  <c r="O46" i="15"/>
  <c r="E48" i="15"/>
  <c r="F48" i="15"/>
  <c r="G48" i="15"/>
  <c r="H48" i="15"/>
  <c r="I48" i="15"/>
  <c r="J48" i="15"/>
  <c r="K48" i="15"/>
  <c r="L48" i="15"/>
  <c r="M48" i="15"/>
  <c r="N48" i="15"/>
  <c r="O48" i="15"/>
  <c r="E50" i="15"/>
  <c r="F50" i="15"/>
  <c r="G50" i="15"/>
  <c r="H50" i="15"/>
  <c r="I50" i="15"/>
  <c r="J50" i="15"/>
  <c r="K50" i="15"/>
  <c r="L50" i="15"/>
  <c r="N50" i="15"/>
  <c r="O50" i="15"/>
  <c r="E52" i="15"/>
  <c r="F52" i="15"/>
  <c r="G52" i="15"/>
  <c r="H52" i="15"/>
  <c r="I52" i="15"/>
  <c r="J52" i="15"/>
  <c r="K52" i="15"/>
  <c r="L52" i="15"/>
  <c r="M52" i="15"/>
  <c r="N52" i="15"/>
  <c r="O52" i="15"/>
  <c r="E54" i="15"/>
  <c r="F54" i="15"/>
  <c r="G54" i="15"/>
  <c r="H54" i="15"/>
  <c r="I54" i="15"/>
  <c r="J54" i="15"/>
  <c r="K54" i="15"/>
  <c r="L54" i="15"/>
  <c r="M54" i="15"/>
  <c r="N54" i="15"/>
  <c r="O54" i="15"/>
  <c r="E56" i="15"/>
  <c r="F56" i="15"/>
  <c r="G56" i="15"/>
  <c r="H56" i="15"/>
  <c r="I56" i="15"/>
  <c r="J56" i="15"/>
  <c r="K56" i="15"/>
  <c r="L56" i="15"/>
  <c r="M56" i="15"/>
  <c r="N56" i="15"/>
  <c r="O56" i="15"/>
  <c r="E58" i="15"/>
  <c r="F58" i="15"/>
  <c r="G58" i="15"/>
  <c r="H58" i="15"/>
  <c r="I58" i="15"/>
  <c r="J58" i="15"/>
  <c r="K58" i="15"/>
  <c r="L58" i="15"/>
  <c r="M58" i="15"/>
  <c r="N58" i="15"/>
  <c r="O58" i="15"/>
  <c r="E60" i="15"/>
  <c r="F60" i="15"/>
  <c r="G60" i="15"/>
  <c r="H60" i="15"/>
  <c r="I60" i="15"/>
  <c r="J60" i="15"/>
  <c r="K60" i="15"/>
  <c r="L60" i="15"/>
  <c r="M60" i="15"/>
  <c r="N60" i="15"/>
  <c r="O60" i="15"/>
  <c r="E62" i="15"/>
  <c r="F62" i="15"/>
  <c r="G62" i="15"/>
  <c r="H62" i="15"/>
  <c r="I62" i="15"/>
  <c r="J62" i="15"/>
  <c r="K62" i="15"/>
  <c r="L62" i="15"/>
  <c r="M62" i="15"/>
  <c r="N62" i="15"/>
  <c r="O62" i="15"/>
  <c r="E64" i="15"/>
  <c r="F64" i="15"/>
  <c r="G64" i="15"/>
  <c r="H64" i="15"/>
  <c r="I64" i="15"/>
  <c r="J64" i="15"/>
  <c r="K64" i="15"/>
  <c r="L64" i="15"/>
  <c r="M64" i="15"/>
  <c r="N64" i="15"/>
  <c r="O64" i="15"/>
  <c r="E66" i="15"/>
  <c r="F66" i="15"/>
  <c r="G66" i="15"/>
  <c r="H66" i="15"/>
  <c r="I66" i="15"/>
  <c r="J66" i="15"/>
  <c r="K66" i="15"/>
  <c r="L66" i="15"/>
  <c r="M66" i="15"/>
  <c r="N66" i="15"/>
  <c r="O66" i="15"/>
  <c r="E68" i="15"/>
  <c r="F68" i="15"/>
  <c r="G68" i="15"/>
  <c r="H68" i="15"/>
  <c r="I68" i="15"/>
  <c r="J68" i="15"/>
  <c r="K68" i="15"/>
  <c r="L68" i="15"/>
  <c r="M68" i="15"/>
  <c r="N68" i="15"/>
  <c r="O68" i="15"/>
  <c r="E70" i="15"/>
  <c r="F70" i="15"/>
  <c r="G70" i="15"/>
  <c r="H70" i="15"/>
  <c r="I70" i="15"/>
  <c r="J70" i="15"/>
  <c r="K70" i="15"/>
  <c r="L70" i="15"/>
  <c r="M70" i="15"/>
  <c r="N70" i="15"/>
  <c r="O70" i="15"/>
  <c r="E72" i="15"/>
  <c r="F72" i="15"/>
  <c r="G72" i="15"/>
  <c r="H72" i="15"/>
  <c r="I72" i="15"/>
  <c r="J72" i="15"/>
  <c r="K72" i="15"/>
  <c r="L72" i="15"/>
  <c r="M72" i="15"/>
  <c r="N72" i="15"/>
  <c r="O72" i="15"/>
  <c r="E74" i="15"/>
  <c r="F74" i="15"/>
  <c r="G74" i="15"/>
  <c r="H74" i="15"/>
  <c r="I74" i="15"/>
  <c r="J74" i="15"/>
  <c r="K74" i="15"/>
  <c r="L74" i="15"/>
  <c r="M74" i="15"/>
  <c r="N74" i="15"/>
  <c r="O74" i="15"/>
  <c r="E76" i="15"/>
  <c r="F76" i="15"/>
  <c r="G76" i="15"/>
  <c r="H76" i="15"/>
  <c r="I76" i="15"/>
  <c r="J76" i="15"/>
  <c r="K76" i="15"/>
  <c r="L76" i="15"/>
  <c r="M76" i="15"/>
  <c r="N76" i="15"/>
  <c r="O76" i="15"/>
  <c r="E78" i="15"/>
  <c r="F78" i="15"/>
  <c r="G78" i="15"/>
  <c r="H78" i="15"/>
  <c r="I78" i="15"/>
  <c r="J78" i="15"/>
  <c r="K78" i="15"/>
  <c r="L78" i="15"/>
  <c r="M78" i="15"/>
  <c r="N78" i="15"/>
  <c r="O78" i="15"/>
  <c r="D24" i="15"/>
  <c r="D26" i="15"/>
  <c r="D28" i="15"/>
  <c r="D30" i="15"/>
  <c r="D32" i="15"/>
  <c r="D34" i="15"/>
  <c r="D36" i="15"/>
  <c r="D38" i="15"/>
  <c r="D40" i="15"/>
  <c r="D42" i="15"/>
  <c r="D44" i="15"/>
  <c r="D46" i="15"/>
  <c r="D50" i="15"/>
  <c r="D52" i="15"/>
  <c r="D54" i="15"/>
  <c r="D56" i="15"/>
  <c r="D58" i="15"/>
  <c r="D60" i="15"/>
  <c r="D62" i="15"/>
  <c r="D64" i="15"/>
  <c r="D66" i="15"/>
  <c r="D68" i="15"/>
  <c r="D70" i="15"/>
  <c r="D72" i="15"/>
  <c r="D74" i="15"/>
  <c r="D76" i="15"/>
  <c r="D78" i="15"/>
  <c r="D22" i="15"/>
  <c r="D20" i="15"/>
  <c r="E18" i="12"/>
  <c r="E17" i="12"/>
  <c r="F203" i="12"/>
  <c r="F16" i="12" s="1"/>
  <c r="G203" i="12"/>
  <c r="H203" i="12"/>
  <c r="H16" i="12" s="1"/>
  <c r="H17" i="12" s="1"/>
  <c r="I203" i="12"/>
  <c r="J203" i="12"/>
  <c r="K203" i="12"/>
  <c r="L203" i="12"/>
  <c r="L16" i="12" s="1"/>
  <c r="M203" i="12"/>
  <c r="N203" i="12"/>
  <c r="O203" i="12"/>
  <c r="P203" i="12"/>
  <c r="P16" i="12" s="1"/>
  <c r="P17" i="12" s="1"/>
  <c r="E203" i="12"/>
  <c r="Q197" i="12"/>
  <c r="F197" i="12"/>
  <c r="G197" i="12"/>
  <c r="H197" i="12"/>
  <c r="I197" i="12"/>
  <c r="J197" i="12"/>
  <c r="K197" i="12"/>
  <c r="L197" i="12"/>
  <c r="M197" i="12"/>
  <c r="N197" i="12"/>
  <c r="O197" i="12"/>
  <c r="P197" i="12"/>
  <c r="G10" i="12"/>
  <c r="H10" i="12"/>
  <c r="I10" i="12"/>
  <c r="J10" i="12"/>
  <c r="K10" i="12"/>
  <c r="L10" i="12"/>
  <c r="M10" i="12"/>
  <c r="N10" i="12"/>
  <c r="O10" i="12"/>
  <c r="P10" i="12"/>
  <c r="G12" i="12"/>
  <c r="H12" i="12"/>
  <c r="I12" i="12"/>
  <c r="J12" i="12"/>
  <c r="K12" i="12"/>
  <c r="L12" i="12"/>
  <c r="M12" i="12"/>
  <c r="N12" i="12"/>
  <c r="O12" i="12"/>
  <c r="P12" i="12"/>
  <c r="G14" i="12"/>
  <c r="H14" i="12"/>
  <c r="I14" i="12"/>
  <c r="J14" i="12"/>
  <c r="K14" i="12"/>
  <c r="L14" i="12"/>
  <c r="M14" i="12"/>
  <c r="N14" i="12"/>
  <c r="O14" i="12"/>
  <c r="P14" i="12"/>
  <c r="G16" i="12"/>
  <c r="G17" i="12" s="1"/>
  <c r="I16" i="12"/>
  <c r="J16" i="12"/>
  <c r="J17" i="12" s="1"/>
  <c r="J77" i="12" s="1"/>
  <c r="K16" i="12"/>
  <c r="M16" i="12"/>
  <c r="N16" i="12"/>
  <c r="O16" i="12"/>
  <c r="O17" i="12" s="1"/>
  <c r="K17" i="12"/>
  <c r="G18" i="12"/>
  <c r="H18" i="12"/>
  <c r="I18" i="12"/>
  <c r="J18" i="12"/>
  <c r="K18" i="12"/>
  <c r="L18" i="12"/>
  <c r="M18" i="12"/>
  <c r="N18" i="12"/>
  <c r="O18" i="12"/>
  <c r="P18" i="12"/>
  <c r="G20" i="12"/>
  <c r="H20" i="12"/>
  <c r="I20" i="12"/>
  <c r="J20" i="12"/>
  <c r="K20" i="12"/>
  <c r="L20" i="12"/>
  <c r="M20" i="12"/>
  <c r="N20" i="12"/>
  <c r="O20" i="12"/>
  <c r="P20" i="12"/>
  <c r="G22" i="12"/>
  <c r="H22" i="12"/>
  <c r="I22" i="12"/>
  <c r="J22" i="12"/>
  <c r="K22" i="12"/>
  <c r="L22" i="12"/>
  <c r="M22" i="12"/>
  <c r="N22" i="12"/>
  <c r="O22" i="12"/>
  <c r="P22" i="12"/>
  <c r="G24" i="12"/>
  <c r="H24" i="12"/>
  <c r="I24" i="12"/>
  <c r="J24" i="12"/>
  <c r="K24" i="12"/>
  <c r="L24" i="12"/>
  <c r="M24" i="12"/>
  <c r="N24" i="12"/>
  <c r="O24" i="12"/>
  <c r="P24" i="12"/>
  <c r="G26" i="12"/>
  <c r="H26" i="12"/>
  <c r="I26" i="12"/>
  <c r="J26" i="12"/>
  <c r="K26" i="12"/>
  <c r="L26" i="12"/>
  <c r="M26" i="12"/>
  <c r="N26" i="12"/>
  <c r="O26" i="12"/>
  <c r="P26" i="12"/>
  <c r="G28" i="12"/>
  <c r="H28" i="12"/>
  <c r="I28" i="12"/>
  <c r="J28" i="12"/>
  <c r="K28" i="12"/>
  <c r="L28" i="12"/>
  <c r="M28" i="12"/>
  <c r="N28" i="12"/>
  <c r="O28" i="12"/>
  <c r="P28" i="12"/>
  <c r="G30" i="12"/>
  <c r="H30" i="12"/>
  <c r="I30" i="12"/>
  <c r="J30" i="12"/>
  <c r="K30" i="12"/>
  <c r="L30" i="12"/>
  <c r="M30" i="12"/>
  <c r="N30" i="12"/>
  <c r="O30" i="12"/>
  <c r="P30" i="12"/>
  <c r="G32" i="12"/>
  <c r="H32" i="12"/>
  <c r="I32" i="12"/>
  <c r="J32" i="12"/>
  <c r="K32" i="12"/>
  <c r="L32" i="12"/>
  <c r="M32" i="12"/>
  <c r="N32" i="12"/>
  <c r="O32" i="12"/>
  <c r="P32" i="12"/>
  <c r="G34" i="12"/>
  <c r="H34" i="12"/>
  <c r="I34" i="12"/>
  <c r="J34" i="12"/>
  <c r="K34" i="12"/>
  <c r="L34" i="12"/>
  <c r="M34" i="12"/>
  <c r="N34" i="12"/>
  <c r="O34" i="12"/>
  <c r="P34" i="12"/>
  <c r="G36" i="12"/>
  <c r="H36" i="12"/>
  <c r="I36" i="12"/>
  <c r="J36" i="12"/>
  <c r="K36" i="12"/>
  <c r="L36" i="12"/>
  <c r="M36" i="12"/>
  <c r="N36" i="12"/>
  <c r="O36" i="12"/>
  <c r="P36" i="12"/>
  <c r="G38" i="12"/>
  <c r="H38" i="12"/>
  <c r="I38" i="12"/>
  <c r="J38" i="12"/>
  <c r="K38" i="12"/>
  <c r="L38" i="12"/>
  <c r="M38" i="12"/>
  <c r="N38" i="12"/>
  <c r="O38" i="12"/>
  <c r="P38" i="12"/>
  <c r="G40" i="12"/>
  <c r="H40" i="12"/>
  <c r="I40" i="12"/>
  <c r="J40" i="12"/>
  <c r="K40" i="12"/>
  <c r="L40" i="12"/>
  <c r="M40" i="12"/>
  <c r="N40" i="12"/>
  <c r="O40" i="12"/>
  <c r="P40" i="12"/>
  <c r="G42" i="12"/>
  <c r="H42" i="12"/>
  <c r="I42" i="12"/>
  <c r="J42" i="12"/>
  <c r="K42" i="12"/>
  <c r="L42" i="12"/>
  <c r="M42" i="12"/>
  <c r="N42" i="12"/>
  <c r="O42" i="12"/>
  <c r="P42" i="12"/>
  <c r="G44" i="12"/>
  <c r="H44" i="12"/>
  <c r="I44" i="12"/>
  <c r="J44" i="12"/>
  <c r="K44" i="12"/>
  <c r="L44" i="12"/>
  <c r="M44" i="12"/>
  <c r="N44" i="12"/>
  <c r="O44" i="12"/>
  <c r="P44" i="12"/>
  <c r="G46" i="12"/>
  <c r="H46" i="12"/>
  <c r="I46" i="12"/>
  <c r="J46" i="12"/>
  <c r="K46" i="12"/>
  <c r="L46" i="12"/>
  <c r="M46" i="12"/>
  <c r="N46" i="12"/>
  <c r="O46" i="12"/>
  <c r="P46" i="12"/>
  <c r="G48" i="12"/>
  <c r="H48" i="12"/>
  <c r="I48" i="12"/>
  <c r="J48" i="12"/>
  <c r="K48" i="12"/>
  <c r="L48" i="12"/>
  <c r="M48" i="12"/>
  <c r="N48" i="12"/>
  <c r="O48" i="12"/>
  <c r="P48" i="12"/>
  <c r="G50" i="12"/>
  <c r="H50" i="12"/>
  <c r="I50" i="12"/>
  <c r="J50" i="12"/>
  <c r="K50" i="12"/>
  <c r="L50" i="12"/>
  <c r="M50" i="12"/>
  <c r="N50" i="12"/>
  <c r="O50" i="12"/>
  <c r="P50" i="12"/>
  <c r="G52" i="12"/>
  <c r="H52" i="12"/>
  <c r="I52" i="12"/>
  <c r="J52" i="12"/>
  <c r="K52" i="12"/>
  <c r="L52" i="12"/>
  <c r="M52" i="12"/>
  <c r="N52" i="12"/>
  <c r="O52" i="12"/>
  <c r="P52" i="12"/>
  <c r="G54" i="12"/>
  <c r="H54" i="12"/>
  <c r="I54" i="12"/>
  <c r="J54" i="12"/>
  <c r="K54" i="12"/>
  <c r="L54" i="12"/>
  <c r="M54" i="12"/>
  <c r="N54" i="12"/>
  <c r="O54" i="12"/>
  <c r="P54" i="12"/>
  <c r="G56" i="12"/>
  <c r="H56" i="12"/>
  <c r="I56" i="12"/>
  <c r="J56" i="12"/>
  <c r="K56" i="12"/>
  <c r="L56" i="12"/>
  <c r="M56" i="12"/>
  <c r="N56" i="12"/>
  <c r="O56" i="12"/>
  <c r="P56" i="12"/>
  <c r="G58" i="12"/>
  <c r="H58" i="12"/>
  <c r="I58" i="12"/>
  <c r="J58" i="12"/>
  <c r="K58" i="12"/>
  <c r="L58" i="12"/>
  <c r="M58" i="12"/>
  <c r="N58" i="12"/>
  <c r="O58" i="12"/>
  <c r="P58" i="12"/>
  <c r="G60" i="12"/>
  <c r="H60" i="12"/>
  <c r="I60" i="12"/>
  <c r="J60" i="12"/>
  <c r="K60" i="12"/>
  <c r="L60" i="12"/>
  <c r="M60" i="12"/>
  <c r="N60" i="12"/>
  <c r="O60" i="12"/>
  <c r="P60" i="12"/>
  <c r="G62" i="12"/>
  <c r="H62" i="12"/>
  <c r="I62" i="12"/>
  <c r="J62" i="12"/>
  <c r="K62" i="12"/>
  <c r="L62" i="12"/>
  <c r="M62" i="12"/>
  <c r="N62" i="12"/>
  <c r="O62" i="12"/>
  <c r="P62" i="12"/>
  <c r="G64" i="12"/>
  <c r="H64" i="12"/>
  <c r="I64" i="12"/>
  <c r="J64" i="12"/>
  <c r="K64" i="12"/>
  <c r="L64" i="12"/>
  <c r="M64" i="12"/>
  <c r="N64" i="12"/>
  <c r="O64" i="12"/>
  <c r="P64" i="12"/>
  <c r="G66" i="12"/>
  <c r="H66" i="12"/>
  <c r="I66" i="12"/>
  <c r="J66" i="12"/>
  <c r="K66" i="12"/>
  <c r="L66" i="12"/>
  <c r="M66" i="12"/>
  <c r="N66" i="12"/>
  <c r="O66" i="12"/>
  <c r="P66" i="12"/>
  <c r="G68" i="12"/>
  <c r="H68" i="12"/>
  <c r="I68" i="12"/>
  <c r="J68" i="12"/>
  <c r="K68" i="12"/>
  <c r="L68" i="12"/>
  <c r="M68" i="12"/>
  <c r="N68" i="12"/>
  <c r="O68" i="12"/>
  <c r="P68" i="12"/>
  <c r="G70" i="12"/>
  <c r="H70" i="12"/>
  <c r="I70" i="12"/>
  <c r="J70" i="12"/>
  <c r="K70" i="12"/>
  <c r="L70" i="12"/>
  <c r="M70" i="12"/>
  <c r="N70" i="12"/>
  <c r="O70" i="12"/>
  <c r="P70" i="12"/>
  <c r="G72" i="12"/>
  <c r="H72" i="12"/>
  <c r="I72" i="12"/>
  <c r="J72" i="12"/>
  <c r="K72" i="12"/>
  <c r="L72" i="12"/>
  <c r="M72" i="12"/>
  <c r="N72" i="12"/>
  <c r="O72" i="12"/>
  <c r="P72" i="12"/>
  <c r="G74" i="12"/>
  <c r="H74" i="12"/>
  <c r="I74" i="12"/>
  <c r="J74" i="12"/>
  <c r="K74" i="12"/>
  <c r="L74" i="12"/>
  <c r="M74" i="12"/>
  <c r="N74" i="12"/>
  <c r="O74" i="12"/>
  <c r="P74" i="12"/>
  <c r="G76" i="12"/>
  <c r="H76" i="12"/>
  <c r="I76" i="12"/>
  <c r="J76" i="12"/>
  <c r="K76" i="12"/>
  <c r="L76" i="12"/>
  <c r="M76" i="12"/>
  <c r="N76" i="12"/>
  <c r="O76" i="12"/>
  <c r="P76" i="12"/>
  <c r="E10" i="12"/>
  <c r="E12" i="12"/>
  <c r="E14" i="12"/>
  <c r="E16" i="12"/>
  <c r="E20" i="12"/>
  <c r="E22" i="12"/>
  <c r="E24" i="12"/>
  <c r="E26" i="12"/>
  <c r="E28" i="12"/>
  <c r="E30" i="12"/>
  <c r="E32" i="12"/>
  <c r="E34" i="12"/>
  <c r="E36" i="12"/>
  <c r="E38" i="12"/>
  <c r="E40" i="12"/>
  <c r="E42" i="12"/>
  <c r="E44" i="12"/>
  <c r="E46" i="12"/>
  <c r="E48" i="12"/>
  <c r="E50" i="12"/>
  <c r="E52" i="12"/>
  <c r="E54" i="12"/>
  <c r="E56" i="12"/>
  <c r="E58" i="12"/>
  <c r="E60" i="12"/>
  <c r="E62" i="12"/>
  <c r="E64" i="12"/>
  <c r="E66" i="12"/>
  <c r="E68" i="12"/>
  <c r="E70" i="12"/>
  <c r="E72" i="12"/>
  <c r="E74" i="12"/>
  <c r="E76" i="12"/>
  <c r="F76" i="12"/>
  <c r="F74" i="12"/>
  <c r="F72" i="12"/>
  <c r="F70" i="12"/>
  <c r="F68" i="12"/>
  <c r="F66" i="12"/>
  <c r="F64" i="12"/>
  <c r="F62" i="12"/>
  <c r="F60" i="12"/>
  <c r="F58" i="12"/>
  <c r="F56" i="12"/>
  <c r="F54" i="12"/>
  <c r="F52" i="12"/>
  <c r="F50" i="12"/>
  <c r="F48" i="12"/>
  <c r="F46" i="12"/>
  <c r="F44" i="12"/>
  <c r="F42" i="12"/>
  <c r="F40" i="12"/>
  <c r="F38" i="12"/>
  <c r="F36" i="12"/>
  <c r="F34" i="12"/>
  <c r="F32" i="12"/>
  <c r="F30" i="12"/>
  <c r="F28" i="12"/>
  <c r="F26" i="12"/>
  <c r="F24" i="12"/>
  <c r="F22" i="12"/>
  <c r="F20" i="12"/>
  <c r="F18" i="12"/>
  <c r="F14" i="12"/>
  <c r="F12" i="12"/>
  <c r="F10" i="12"/>
  <c r="E79" i="6"/>
  <c r="F193" i="12"/>
  <c r="G193" i="12"/>
  <c r="H193" i="12"/>
  <c r="I193" i="12"/>
  <c r="J193" i="12"/>
  <c r="K193" i="12"/>
  <c r="L193" i="12"/>
  <c r="M193" i="12"/>
  <c r="N193" i="12"/>
  <c r="O193" i="12"/>
  <c r="P193" i="12"/>
  <c r="E193" i="12"/>
  <c r="F164" i="12"/>
  <c r="G164" i="12"/>
  <c r="H164" i="12"/>
  <c r="I164" i="12"/>
  <c r="J164" i="12"/>
  <c r="K164" i="12"/>
  <c r="L164" i="12"/>
  <c r="M164" i="12"/>
  <c r="N164" i="12"/>
  <c r="O164" i="12"/>
  <c r="P164" i="12"/>
  <c r="E164" i="12"/>
  <c r="F160" i="12"/>
  <c r="G160" i="12"/>
  <c r="H160" i="12"/>
  <c r="I160" i="12"/>
  <c r="J160" i="12"/>
  <c r="K160" i="12"/>
  <c r="L160" i="12"/>
  <c r="M160" i="12"/>
  <c r="N160" i="12"/>
  <c r="O160" i="12"/>
  <c r="P160" i="12"/>
  <c r="E160" i="12"/>
  <c r="P140" i="12"/>
  <c r="F140" i="12"/>
  <c r="G140" i="12"/>
  <c r="H140" i="12"/>
  <c r="I140" i="12"/>
  <c r="J140" i="12"/>
  <c r="K140" i="12"/>
  <c r="L140" i="12"/>
  <c r="M140" i="12"/>
  <c r="N140" i="12"/>
  <c r="O140" i="12"/>
  <c r="E140" i="12"/>
  <c r="F131" i="12"/>
  <c r="G131" i="12"/>
  <c r="H131" i="12"/>
  <c r="I131" i="12"/>
  <c r="J131" i="12"/>
  <c r="K131" i="12"/>
  <c r="L131" i="12"/>
  <c r="M131" i="12"/>
  <c r="N131" i="12"/>
  <c r="O131" i="12"/>
  <c r="P131" i="12"/>
  <c r="E131" i="12"/>
  <c r="F125" i="12"/>
  <c r="G125" i="12"/>
  <c r="H125" i="12"/>
  <c r="I125" i="12"/>
  <c r="J125" i="12"/>
  <c r="K125" i="12"/>
  <c r="L125" i="12"/>
  <c r="M125" i="12"/>
  <c r="N125" i="12"/>
  <c r="O125" i="12"/>
  <c r="P125" i="12"/>
  <c r="E125" i="12"/>
  <c r="F117" i="12"/>
  <c r="G117" i="12"/>
  <c r="H117" i="12"/>
  <c r="I117" i="12"/>
  <c r="J117" i="12"/>
  <c r="K117" i="12"/>
  <c r="L117" i="12"/>
  <c r="M117" i="12"/>
  <c r="N117" i="12"/>
  <c r="O117" i="12"/>
  <c r="P117" i="12"/>
  <c r="E117" i="12"/>
  <c r="F109" i="12"/>
  <c r="G109" i="12"/>
  <c r="H109" i="12"/>
  <c r="I109" i="12"/>
  <c r="J109" i="12"/>
  <c r="K109" i="12"/>
  <c r="L109" i="12"/>
  <c r="M109" i="12"/>
  <c r="N109" i="12"/>
  <c r="O109" i="12"/>
  <c r="P109" i="12"/>
  <c r="E109" i="12"/>
  <c r="F17" i="12" l="1"/>
  <c r="F77" i="12" s="1"/>
  <c r="F78" i="12" s="1"/>
  <c r="P77" i="12"/>
  <c r="H77" i="12"/>
  <c r="O77" i="12"/>
  <c r="G77" i="12"/>
  <c r="I17" i="12"/>
  <c r="I77" i="12" s="1"/>
  <c r="K77" i="12"/>
  <c r="M17" i="12"/>
  <c r="M77" i="12" s="1"/>
  <c r="L17" i="12"/>
  <c r="L77" i="12" s="1"/>
  <c r="E77" i="12"/>
  <c r="N17" i="12"/>
  <c r="N77" i="12" s="1"/>
  <c r="E198" i="12"/>
  <c r="E197" i="12"/>
  <c r="E199" i="12" s="1"/>
  <c r="Q77" i="12" l="1"/>
  <c r="R77" i="12" s="1"/>
  <c r="E23" i="21" l="1"/>
  <c r="F23" i="21"/>
  <c r="G23" i="21"/>
  <c r="H23" i="21"/>
  <c r="I23" i="21"/>
  <c r="J23" i="21"/>
  <c r="K23" i="21"/>
  <c r="L23" i="21"/>
  <c r="M23" i="21"/>
  <c r="N23" i="21"/>
  <c r="O23" i="21"/>
  <c r="E25" i="21"/>
  <c r="F25" i="21"/>
  <c r="G25" i="21"/>
  <c r="H25" i="21"/>
  <c r="I25" i="21"/>
  <c r="J25" i="21"/>
  <c r="K25" i="21"/>
  <c r="L25" i="21"/>
  <c r="M25" i="21"/>
  <c r="N25" i="21"/>
  <c r="O25" i="21"/>
  <c r="E27" i="21"/>
  <c r="F27" i="21"/>
  <c r="G27" i="21"/>
  <c r="H27" i="21"/>
  <c r="I27" i="21"/>
  <c r="J27" i="21"/>
  <c r="K27" i="21"/>
  <c r="L27" i="21"/>
  <c r="M27" i="21"/>
  <c r="N27" i="21"/>
  <c r="O27" i="21"/>
  <c r="E29" i="21"/>
  <c r="F29" i="21"/>
  <c r="G29" i="21"/>
  <c r="H29" i="21"/>
  <c r="I29" i="21"/>
  <c r="J29" i="21"/>
  <c r="K29" i="21"/>
  <c r="L29" i="21"/>
  <c r="M29" i="21"/>
  <c r="N29" i="21"/>
  <c r="O29" i="21"/>
  <c r="E33" i="21"/>
  <c r="F33" i="21"/>
  <c r="G33" i="21"/>
  <c r="H33" i="21"/>
  <c r="I33" i="21"/>
  <c r="J33" i="21"/>
  <c r="K33" i="21"/>
  <c r="L33" i="21"/>
  <c r="M33" i="21"/>
  <c r="N33" i="21"/>
  <c r="O33" i="21"/>
  <c r="E35" i="21"/>
  <c r="F35" i="21"/>
  <c r="G35" i="21"/>
  <c r="H35" i="21"/>
  <c r="I35" i="21"/>
  <c r="J35" i="21"/>
  <c r="K35" i="21"/>
  <c r="L35" i="21"/>
  <c r="M35" i="21"/>
  <c r="N35" i="21"/>
  <c r="O35" i="21"/>
  <c r="E37" i="21"/>
  <c r="F37" i="21"/>
  <c r="G37" i="21"/>
  <c r="H37" i="21"/>
  <c r="I37" i="21"/>
  <c r="J37" i="21"/>
  <c r="K37" i="21"/>
  <c r="L37" i="21"/>
  <c r="M37" i="21"/>
  <c r="N37" i="21"/>
  <c r="O37" i="21"/>
  <c r="E39" i="21"/>
  <c r="F39" i="21"/>
  <c r="G39" i="21"/>
  <c r="H39" i="21"/>
  <c r="I39" i="21"/>
  <c r="J39" i="21"/>
  <c r="K39" i="21"/>
  <c r="L39" i="21"/>
  <c r="M39" i="21"/>
  <c r="N39" i="21"/>
  <c r="O39" i="21"/>
  <c r="E41" i="21"/>
  <c r="F41" i="21"/>
  <c r="G41" i="21"/>
  <c r="H41" i="21"/>
  <c r="I41" i="21"/>
  <c r="J41" i="21"/>
  <c r="K41" i="21"/>
  <c r="L41" i="21"/>
  <c r="M41" i="21"/>
  <c r="N41" i="21"/>
  <c r="O41" i="21"/>
  <c r="E43" i="21"/>
  <c r="F43" i="21"/>
  <c r="G43" i="21"/>
  <c r="H43" i="21"/>
  <c r="I43" i="21"/>
  <c r="J43" i="21"/>
  <c r="K43" i="21"/>
  <c r="L43" i="21"/>
  <c r="M43" i="21"/>
  <c r="N43" i="21"/>
  <c r="O43" i="21"/>
  <c r="E45" i="21"/>
  <c r="F45" i="21"/>
  <c r="G45" i="21"/>
  <c r="H45" i="21"/>
  <c r="I45" i="21"/>
  <c r="J45" i="21"/>
  <c r="K45" i="21"/>
  <c r="L45" i="21"/>
  <c r="M45" i="21"/>
  <c r="N45" i="21"/>
  <c r="O45" i="21"/>
  <c r="E47" i="21"/>
  <c r="F47" i="21"/>
  <c r="G47" i="21"/>
  <c r="H47" i="21"/>
  <c r="I47" i="21"/>
  <c r="J47" i="21"/>
  <c r="K47" i="21"/>
  <c r="L47" i="21"/>
  <c r="M47" i="21"/>
  <c r="N47" i="21"/>
  <c r="O47" i="21"/>
  <c r="E49" i="21"/>
  <c r="F49" i="21"/>
  <c r="G49" i="21"/>
  <c r="H49" i="21"/>
  <c r="I49" i="21"/>
  <c r="J49" i="21"/>
  <c r="K49" i="21"/>
  <c r="L49" i="21"/>
  <c r="M49" i="21"/>
  <c r="N49" i="21"/>
  <c r="O49" i="21"/>
  <c r="E51" i="21"/>
  <c r="F51" i="21"/>
  <c r="G51" i="21"/>
  <c r="H51" i="21"/>
  <c r="I51" i="21"/>
  <c r="J51" i="21"/>
  <c r="K51" i="21"/>
  <c r="L51" i="21"/>
  <c r="M51" i="21"/>
  <c r="N51" i="21"/>
  <c r="O51" i="21"/>
  <c r="E53" i="21"/>
  <c r="F53" i="21"/>
  <c r="G53" i="21"/>
  <c r="H53" i="21"/>
  <c r="I53" i="21"/>
  <c r="J53" i="21"/>
  <c r="K53" i="21"/>
  <c r="L53" i="21"/>
  <c r="N53" i="21"/>
  <c r="O53" i="21"/>
  <c r="E57" i="21"/>
  <c r="F57" i="21"/>
  <c r="G57" i="21"/>
  <c r="H57" i="21"/>
  <c r="I57" i="21"/>
  <c r="J57" i="21"/>
  <c r="K57" i="21"/>
  <c r="L57" i="21"/>
  <c r="M57" i="21"/>
  <c r="N57" i="21"/>
  <c r="O57" i="21"/>
  <c r="E59" i="21"/>
  <c r="F59" i="21"/>
  <c r="G59" i="21"/>
  <c r="H59" i="21"/>
  <c r="I59" i="21"/>
  <c r="J59" i="21"/>
  <c r="K59" i="21"/>
  <c r="L59" i="21"/>
  <c r="M59" i="21"/>
  <c r="N59" i="21"/>
  <c r="O59" i="21"/>
  <c r="E61" i="21"/>
  <c r="F61" i="21"/>
  <c r="G61" i="21"/>
  <c r="H61" i="21"/>
  <c r="I61" i="21"/>
  <c r="J61" i="21"/>
  <c r="K61" i="21"/>
  <c r="L61" i="21"/>
  <c r="M61" i="21"/>
  <c r="N61" i="21"/>
  <c r="O61" i="21"/>
  <c r="E63" i="21"/>
  <c r="F63" i="21"/>
  <c r="G63" i="21"/>
  <c r="H63" i="21"/>
  <c r="I63" i="21"/>
  <c r="J63" i="21"/>
  <c r="K63" i="21"/>
  <c r="L63" i="21"/>
  <c r="M63" i="21"/>
  <c r="N63" i="21"/>
  <c r="O63" i="21"/>
  <c r="E65" i="21"/>
  <c r="F65" i="21"/>
  <c r="G65" i="21"/>
  <c r="H65" i="21"/>
  <c r="I65" i="21"/>
  <c r="J65" i="21"/>
  <c r="K65" i="21"/>
  <c r="L65" i="21"/>
  <c r="M65" i="21"/>
  <c r="N65" i="21"/>
  <c r="O65" i="21"/>
  <c r="E67" i="21"/>
  <c r="F67" i="21"/>
  <c r="G67" i="21"/>
  <c r="H67" i="21"/>
  <c r="I67" i="21"/>
  <c r="J67" i="21"/>
  <c r="K67" i="21"/>
  <c r="L67" i="21"/>
  <c r="M67" i="21"/>
  <c r="N67" i="21"/>
  <c r="O67" i="21"/>
  <c r="E69" i="21"/>
  <c r="F69" i="21"/>
  <c r="G69" i="21"/>
  <c r="H69" i="21"/>
  <c r="I69" i="21"/>
  <c r="J69" i="21"/>
  <c r="K69" i="21"/>
  <c r="L69" i="21"/>
  <c r="M69" i="21"/>
  <c r="N69" i="21"/>
  <c r="O69" i="21"/>
  <c r="E71" i="21"/>
  <c r="F71" i="21"/>
  <c r="G71" i="21"/>
  <c r="H71" i="21"/>
  <c r="I71" i="21"/>
  <c r="J71" i="21"/>
  <c r="K71" i="21"/>
  <c r="L71" i="21"/>
  <c r="M71" i="21"/>
  <c r="N71" i="21"/>
  <c r="O71" i="21"/>
  <c r="E73" i="21"/>
  <c r="F73" i="21"/>
  <c r="G73" i="21"/>
  <c r="H73" i="21"/>
  <c r="I73" i="21"/>
  <c r="J73" i="21"/>
  <c r="K73" i="21"/>
  <c r="L73" i="21"/>
  <c r="M73" i="21"/>
  <c r="N73" i="21"/>
  <c r="O73" i="21"/>
  <c r="E75" i="21"/>
  <c r="F75" i="21"/>
  <c r="G75" i="21"/>
  <c r="H75" i="21"/>
  <c r="I75" i="21"/>
  <c r="J75" i="21"/>
  <c r="K75" i="21"/>
  <c r="L75" i="21"/>
  <c r="M75" i="21"/>
  <c r="N75" i="21"/>
  <c r="O75" i="21"/>
  <c r="E77" i="21"/>
  <c r="F77" i="21"/>
  <c r="G77" i="21"/>
  <c r="H77" i="21"/>
  <c r="I77" i="21"/>
  <c r="J77" i="21"/>
  <c r="K77" i="21"/>
  <c r="L77" i="21"/>
  <c r="M77" i="21"/>
  <c r="N77" i="21"/>
  <c r="O77" i="21"/>
  <c r="E79" i="21"/>
  <c r="F79" i="21"/>
  <c r="G79" i="21"/>
  <c r="H79" i="21"/>
  <c r="I79" i="21"/>
  <c r="J79" i="21"/>
  <c r="K79" i="21"/>
  <c r="L79" i="21"/>
  <c r="M79" i="21"/>
  <c r="N79" i="21"/>
  <c r="O79" i="21"/>
  <c r="E81" i="21"/>
  <c r="F81" i="21"/>
  <c r="G81" i="21"/>
  <c r="H81" i="21"/>
  <c r="I81" i="21"/>
  <c r="J81" i="21"/>
  <c r="K81" i="21"/>
  <c r="L81" i="21"/>
  <c r="M81" i="21"/>
  <c r="O81" i="21"/>
  <c r="E83" i="21"/>
  <c r="F83" i="21"/>
  <c r="G83" i="21"/>
  <c r="H83" i="21"/>
  <c r="I83" i="21"/>
  <c r="J83" i="21"/>
  <c r="K83" i="21"/>
  <c r="L83" i="21"/>
  <c r="M83" i="21"/>
  <c r="N83" i="21"/>
  <c r="O83" i="21"/>
  <c r="E85" i="21"/>
  <c r="F85" i="21"/>
  <c r="G85" i="21"/>
  <c r="H85" i="21"/>
  <c r="I85" i="21"/>
  <c r="J85" i="21"/>
  <c r="K85" i="21"/>
  <c r="L85" i="21"/>
  <c r="M85" i="21"/>
  <c r="N85" i="21"/>
  <c r="O85" i="21"/>
  <c r="E87" i="21"/>
  <c r="F87" i="21"/>
  <c r="G87" i="21"/>
  <c r="H87" i="21"/>
  <c r="I87" i="21"/>
  <c r="J87" i="21"/>
  <c r="K87" i="21"/>
  <c r="L87" i="21"/>
  <c r="M87" i="21"/>
  <c r="N87" i="21"/>
  <c r="O87" i="21"/>
  <c r="E89" i="21"/>
  <c r="F89" i="21"/>
  <c r="G89" i="21"/>
  <c r="H89" i="21"/>
  <c r="I89" i="21"/>
  <c r="J89" i="21"/>
  <c r="K89" i="21"/>
  <c r="L89" i="21"/>
  <c r="M89" i="21"/>
  <c r="N89" i="21"/>
  <c r="O89" i="21"/>
  <c r="D75" i="21"/>
  <c r="O91" i="21" l="1"/>
  <c r="N91" i="21"/>
  <c r="L91" i="21"/>
  <c r="K91" i="21"/>
  <c r="J91" i="21"/>
  <c r="H91" i="21"/>
  <c r="M91" i="21"/>
  <c r="G91" i="21"/>
  <c r="I91" i="21"/>
  <c r="F91" i="21"/>
  <c r="E91" i="21"/>
  <c r="E81" i="31"/>
  <c r="F81" i="31"/>
  <c r="H81" i="31"/>
  <c r="I81" i="31"/>
  <c r="J81" i="31"/>
  <c r="K81" i="31"/>
  <c r="L81" i="31"/>
  <c r="M81" i="31"/>
  <c r="N81" i="31"/>
  <c r="O81" i="31"/>
  <c r="D81" i="31"/>
  <c r="D81" i="16"/>
  <c r="P29" i="21"/>
  <c r="O80" i="14"/>
  <c r="Q80" i="14"/>
  <c r="P32" i="14"/>
  <c r="N80" i="14"/>
  <c r="P24" i="14"/>
  <c r="P26" i="14"/>
  <c r="P28" i="14"/>
  <c r="P30" i="14"/>
  <c r="P34" i="14"/>
  <c r="P36" i="14"/>
  <c r="P38" i="14"/>
  <c r="P40" i="14"/>
  <c r="P42" i="14"/>
  <c r="P44" i="14"/>
  <c r="P46" i="14"/>
  <c r="P48" i="14"/>
  <c r="P50" i="14"/>
  <c r="P52" i="14"/>
  <c r="P56" i="14"/>
  <c r="P58" i="14"/>
  <c r="P60" i="14"/>
  <c r="P62" i="14"/>
  <c r="P64" i="14"/>
  <c r="P66" i="14"/>
  <c r="P68" i="14"/>
  <c r="P70" i="14"/>
  <c r="P72" i="14"/>
  <c r="P74" i="14"/>
  <c r="P76" i="14"/>
  <c r="P78" i="14"/>
  <c r="P14" i="14"/>
  <c r="P16" i="14"/>
  <c r="E72" i="14"/>
  <c r="F72" i="14"/>
  <c r="F80" i="14" s="1"/>
  <c r="G72" i="14"/>
  <c r="H72" i="14"/>
  <c r="I72" i="14"/>
  <c r="I80" i="14" s="1"/>
  <c r="J72" i="14"/>
  <c r="K72" i="14"/>
  <c r="L72" i="14"/>
  <c r="N72" i="14"/>
  <c r="O72" i="14"/>
  <c r="D72" i="14"/>
  <c r="E80" i="14"/>
  <c r="G80" i="14"/>
  <c r="H80" i="14"/>
  <c r="J80" i="14"/>
  <c r="E56" i="14"/>
  <c r="F56" i="14"/>
  <c r="G56" i="14"/>
  <c r="H56" i="14"/>
  <c r="I56" i="14"/>
  <c r="J56" i="14"/>
  <c r="K56" i="14"/>
  <c r="L56" i="14"/>
  <c r="M56" i="14"/>
  <c r="N56" i="14"/>
  <c r="O56" i="14"/>
  <c r="E58" i="14"/>
  <c r="F58" i="14"/>
  <c r="G58" i="14"/>
  <c r="H58" i="14"/>
  <c r="I58" i="14"/>
  <c r="J58" i="14"/>
  <c r="K58" i="14"/>
  <c r="L58" i="14"/>
  <c r="M58" i="14"/>
  <c r="N58" i="14"/>
  <c r="O58" i="14"/>
  <c r="E60" i="14"/>
  <c r="F60" i="14"/>
  <c r="G60" i="14"/>
  <c r="H60" i="14"/>
  <c r="I60" i="14"/>
  <c r="J60" i="14"/>
  <c r="K60" i="14"/>
  <c r="L60" i="14"/>
  <c r="M60" i="14"/>
  <c r="N60" i="14"/>
  <c r="O60" i="14"/>
  <c r="E62" i="14"/>
  <c r="F62" i="14"/>
  <c r="G62" i="14"/>
  <c r="H62" i="14"/>
  <c r="I62" i="14"/>
  <c r="J62" i="14"/>
  <c r="K62" i="14"/>
  <c r="L62" i="14"/>
  <c r="M62" i="14"/>
  <c r="N62" i="14"/>
  <c r="O62" i="14"/>
  <c r="E64" i="14"/>
  <c r="F64" i="14"/>
  <c r="G64" i="14"/>
  <c r="H64" i="14"/>
  <c r="I64" i="14"/>
  <c r="J64" i="14"/>
  <c r="K64" i="14"/>
  <c r="L64" i="14"/>
  <c r="M64" i="14"/>
  <c r="N64" i="14"/>
  <c r="O64" i="14"/>
  <c r="E42" i="14"/>
  <c r="F42" i="14"/>
  <c r="G42" i="14"/>
  <c r="H42" i="14"/>
  <c r="I42" i="14"/>
  <c r="J42" i="14"/>
  <c r="K42" i="14"/>
  <c r="L42" i="14"/>
  <c r="M42" i="14"/>
  <c r="N42" i="14"/>
  <c r="O42" i="14"/>
  <c r="E44" i="14"/>
  <c r="F44" i="14"/>
  <c r="G44" i="14"/>
  <c r="H44" i="14"/>
  <c r="I44" i="14"/>
  <c r="J44" i="14"/>
  <c r="K44" i="14"/>
  <c r="L44" i="14"/>
  <c r="M44" i="14"/>
  <c r="N44" i="14"/>
  <c r="O44" i="14"/>
  <c r="E46" i="14"/>
  <c r="F46" i="14"/>
  <c r="G46" i="14"/>
  <c r="H46" i="14"/>
  <c r="I46" i="14"/>
  <c r="J46" i="14"/>
  <c r="K46" i="14"/>
  <c r="L46" i="14"/>
  <c r="M46" i="14"/>
  <c r="N46" i="14"/>
  <c r="O46" i="14"/>
  <c r="E48" i="14"/>
  <c r="F48" i="14"/>
  <c r="G48" i="14"/>
  <c r="H48" i="14"/>
  <c r="I48" i="14"/>
  <c r="J48" i="14"/>
  <c r="K48" i="14"/>
  <c r="L48" i="14"/>
  <c r="M48" i="14"/>
  <c r="N48" i="14"/>
  <c r="O48" i="14"/>
  <c r="E50" i="14"/>
  <c r="F50" i="14"/>
  <c r="G50" i="14"/>
  <c r="H50" i="14"/>
  <c r="I50" i="14"/>
  <c r="J50" i="14"/>
  <c r="K50" i="14"/>
  <c r="L50" i="14"/>
  <c r="M50" i="14"/>
  <c r="N50" i="14"/>
  <c r="O50" i="14"/>
  <c r="E52" i="14"/>
  <c r="F52" i="14"/>
  <c r="G52" i="14"/>
  <c r="H52" i="14"/>
  <c r="I52" i="14"/>
  <c r="J52" i="14"/>
  <c r="K52" i="14"/>
  <c r="L52" i="14"/>
  <c r="M52" i="14"/>
  <c r="N52" i="14"/>
  <c r="O52" i="14"/>
  <c r="E54" i="14"/>
  <c r="F54" i="14"/>
  <c r="G54" i="14"/>
  <c r="H54" i="14"/>
  <c r="I54" i="14"/>
  <c r="J54" i="14"/>
  <c r="N54" i="14"/>
  <c r="O54" i="14"/>
  <c r="E68" i="14"/>
  <c r="F68" i="14"/>
  <c r="G68" i="14"/>
  <c r="H68" i="14"/>
  <c r="I68" i="14"/>
  <c r="J68" i="14"/>
  <c r="K68" i="14"/>
  <c r="L68" i="14"/>
  <c r="N68" i="14"/>
  <c r="O68" i="14"/>
  <c r="E70" i="14"/>
  <c r="F70" i="14"/>
  <c r="G70" i="14"/>
  <c r="H70" i="14"/>
  <c r="I70" i="14"/>
  <c r="J70" i="14"/>
  <c r="K70" i="14"/>
  <c r="L70" i="14"/>
  <c r="N70" i="14"/>
  <c r="O70" i="14"/>
  <c r="E74" i="14"/>
  <c r="F74" i="14"/>
  <c r="G74" i="14"/>
  <c r="H74" i="14"/>
  <c r="I74" i="14"/>
  <c r="J74" i="14"/>
  <c r="K74" i="14"/>
  <c r="L74" i="14"/>
  <c r="N74" i="14"/>
  <c r="O74" i="14"/>
  <c r="D78" i="14"/>
  <c r="D76" i="14"/>
  <c r="D74" i="14"/>
  <c r="D70" i="14"/>
  <c r="D68" i="14"/>
  <c r="D66" i="14"/>
  <c r="D64" i="14"/>
  <c r="D62" i="14"/>
  <c r="D60" i="14"/>
  <c r="D58" i="14"/>
  <c r="D56" i="14"/>
  <c r="D54" i="14"/>
  <c r="D52" i="14"/>
  <c r="D50" i="14"/>
  <c r="D48" i="14"/>
  <c r="D46" i="14"/>
  <c r="D30" i="14"/>
  <c r="D42" i="14"/>
  <c r="D28" i="14"/>
  <c r="O81" i="10"/>
  <c r="N81" i="10"/>
  <c r="J81" i="10"/>
  <c r="I81" i="10"/>
  <c r="H81" i="10"/>
  <c r="G81" i="10"/>
  <c r="F81" i="10"/>
  <c r="E81" i="10"/>
  <c r="O80" i="5"/>
  <c r="J32" i="5"/>
  <c r="J80" i="5"/>
  <c r="I80" i="5"/>
  <c r="H80" i="5"/>
  <c r="G80" i="5"/>
  <c r="F80" i="5"/>
  <c r="E80" i="5"/>
  <c r="D80" i="5"/>
  <c r="D24" i="5"/>
  <c r="P24" i="5" s="1"/>
  <c r="P19" i="5"/>
  <c r="P64" i="5"/>
  <c r="P66" i="5"/>
  <c r="P68" i="5"/>
  <c r="P70" i="5"/>
  <c r="P72" i="5"/>
  <c r="P74" i="5"/>
  <c r="P76" i="5"/>
  <c r="P78" i="5"/>
  <c r="P48" i="5"/>
  <c r="P50" i="5"/>
  <c r="P52" i="5"/>
  <c r="P56" i="5"/>
  <c r="P58" i="5"/>
  <c r="P60" i="5"/>
  <c r="P62" i="5"/>
  <c r="P34" i="5"/>
  <c r="P36" i="5"/>
  <c r="P38" i="5"/>
  <c r="P40" i="5"/>
  <c r="P42" i="5"/>
  <c r="P44" i="5"/>
  <c r="P46" i="5"/>
  <c r="P14" i="5"/>
  <c r="P16" i="5"/>
  <c r="P18" i="5"/>
  <c r="P20" i="5"/>
  <c r="P22" i="5"/>
  <c r="P26" i="5"/>
  <c r="P28" i="5"/>
  <c r="P30" i="5"/>
  <c r="P32" i="5"/>
  <c r="P84" i="37"/>
  <c r="A3" i="37"/>
  <c r="P91" i="21" l="1"/>
  <c r="E18" i="31" l="1"/>
  <c r="F18" i="31"/>
  <c r="G18" i="31"/>
  <c r="H18" i="31"/>
  <c r="I18" i="31"/>
  <c r="J18" i="31"/>
  <c r="K18" i="31"/>
  <c r="L18" i="31"/>
  <c r="M18" i="31"/>
  <c r="N18" i="31"/>
  <c r="O18" i="31"/>
  <c r="D18" i="31"/>
  <c r="E16" i="31"/>
  <c r="F16" i="31"/>
  <c r="G16" i="31"/>
  <c r="H16" i="31"/>
  <c r="I16" i="31"/>
  <c r="J16" i="31"/>
  <c r="K16" i="31"/>
  <c r="L16" i="31"/>
  <c r="M16" i="31"/>
  <c r="N16" i="31"/>
  <c r="O16" i="31"/>
  <c r="D16" i="31"/>
  <c r="E14" i="31"/>
  <c r="F14" i="31"/>
  <c r="G14" i="31"/>
  <c r="H14" i="31"/>
  <c r="I14" i="31"/>
  <c r="J14" i="31"/>
  <c r="K14" i="31"/>
  <c r="L14" i="31"/>
  <c r="M14" i="31"/>
  <c r="N14" i="31"/>
  <c r="O14" i="31"/>
  <c r="D14" i="31"/>
  <c r="F12" i="31"/>
  <c r="G12" i="31"/>
  <c r="H12" i="31"/>
  <c r="I12" i="31"/>
  <c r="J12" i="31"/>
  <c r="K12" i="31"/>
  <c r="L12" i="31"/>
  <c r="M12" i="31"/>
  <c r="N12" i="31"/>
  <c r="O12" i="31"/>
  <c r="E12" i="31"/>
  <c r="O58" i="34"/>
  <c r="O60" i="34"/>
  <c r="O62" i="34"/>
  <c r="O64" i="34"/>
  <c r="O66" i="34"/>
  <c r="O68" i="34"/>
  <c r="O70" i="34"/>
  <c r="O72" i="34"/>
  <c r="O74" i="34"/>
  <c r="O76" i="34"/>
  <c r="O78" i="34"/>
  <c r="O44" i="34"/>
  <c r="O46" i="34"/>
  <c r="O48" i="34"/>
  <c r="O50" i="34"/>
  <c r="O52" i="34"/>
  <c r="O54" i="34"/>
  <c r="O56" i="34"/>
  <c r="O24" i="34"/>
  <c r="O26" i="34"/>
  <c r="O28" i="34"/>
  <c r="O30" i="34"/>
  <c r="O32" i="34"/>
  <c r="O34" i="34"/>
  <c r="O36" i="34"/>
  <c r="O38" i="34"/>
  <c r="O40" i="34"/>
  <c r="O42" i="34"/>
  <c r="O22" i="34"/>
  <c r="N62" i="34"/>
  <c r="N64" i="34"/>
  <c r="N66" i="34"/>
  <c r="N68" i="34"/>
  <c r="N70" i="34"/>
  <c r="N72" i="34"/>
  <c r="N74" i="34"/>
  <c r="N76" i="34"/>
  <c r="N78" i="34"/>
  <c r="N38" i="34"/>
  <c r="N40" i="34"/>
  <c r="N42" i="34"/>
  <c r="N44" i="34"/>
  <c r="N46" i="34"/>
  <c r="N48" i="34"/>
  <c r="N50" i="34"/>
  <c r="N52" i="34"/>
  <c r="N54" i="34"/>
  <c r="N56" i="34"/>
  <c r="N58" i="34"/>
  <c r="N60" i="34"/>
  <c r="N24" i="34"/>
  <c r="N26" i="34"/>
  <c r="N28" i="34"/>
  <c r="N30" i="34"/>
  <c r="N32" i="34"/>
  <c r="N34" i="34"/>
  <c r="N36" i="34"/>
  <c r="N22" i="34"/>
  <c r="M66" i="34"/>
  <c r="M68" i="34"/>
  <c r="M70" i="34"/>
  <c r="M72" i="34"/>
  <c r="M74" i="34"/>
  <c r="M76" i="34"/>
  <c r="M78" i="34"/>
  <c r="M64" i="34"/>
  <c r="M24" i="34"/>
  <c r="M26" i="34"/>
  <c r="M28" i="34"/>
  <c r="M30" i="34"/>
  <c r="M32" i="34"/>
  <c r="M34" i="34"/>
  <c r="M36" i="34"/>
  <c r="M38" i="34"/>
  <c r="M40" i="34"/>
  <c r="M42" i="34"/>
  <c r="M44" i="34"/>
  <c r="M46" i="34"/>
  <c r="M48" i="34"/>
  <c r="M50" i="34"/>
  <c r="M52" i="34"/>
  <c r="M54" i="34"/>
  <c r="M56" i="34"/>
  <c r="M58" i="34"/>
  <c r="M60" i="34"/>
  <c r="M62" i="34"/>
  <c r="M22" i="34"/>
  <c r="L24" i="34"/>
  <c r="L26" i="34"/>
  <c r="L28" i="34"/>
  <c r="L30" i="34"/>
  <c r="L32" i="34"/>
  <c r="L34" i="34"/>
  <c r="L36" i="34"/>
  <c r="L38" i="34"/>
  <c r="L40" i="34"/>
  <c r="L42" i="34"/>
  <c r="L44" i="34"/>
  <c r="L46" i="34"/>
  <c r="L48" i="34"/>
  <c r="L50" i="34"/>
  <c r="L52" i="34"/>
  <c r="L54" i="34"/>
  <c r="L56" i="34"/>
  <c r="L58" i="34"/>
  <c r="L60" i="34"/>
  <c r="L62" i="34"/>
  <c r="L64" i="34"/>
  <c r="L66" i="34"/>
  <c r="L68" i="34"/>
  <c r="L70" i="34"/>
  <c r="L72" i="34"/>
  <c r="L74" i="34"/>
  <c r="L76" i="34"/>
  <c r="L78" i="34"/>
  <c r="L79" i="34"/>
  <c r="L22" i="34"/>
  <c r="K24" i="34"/>
  <c r="K26" i="34"/>
  <c r="K28" i="34"/>
  <c r="K30" i="34"/>
  <c r="K32" i="34"/>
  <c r="K34" i="34"/>
  <c r="K36" i="34"/>
  <c r="K38" i="34"/>
  <c r="K40" i="34"/>
  <c r="K42" i="34"/>
  <c r="K44" i="34"/>
  <c r="K46" i="34"/>
  <c r="K48" i="34"/>
  <c r="K50" i="34"/>
  <c r="K52" i="34"/>
  <c r="K54" i="34"/>
  <c r="K56" i="34"/>
  <c r="K58" i="34"/>
  <c r="K60" i="34"/>
  <c r="K62" i="34"/>
  <c r="K64" i="34"/>
  <c r="K66" i="34"/>
  <c r="K68" i="34"/>
  <c r="K70" i="34"/>
  <c r="K72" i="34"/>
  <c r="K74" i="34"/>
  <c r="K76" i="34"/>
  <c r="K78" i="34"/>
  <c r="K22" i="34"/>
  <c r="J79" i="34"/>
  <c r="J24" i="34"/>
  <c r="J26" i="34"/>
  <c r="J28" i="34"/>
  <c r="J30" i="34"/>
  <c r="J32" i="34"/>
  <c r="J34" i="34"/>
  <c r="J36" i="34"/>
  <c r="J38" i="34"/>
  <c r="J40" i="34"/>
  <c r="J42" i="34"/>
  <c r="J44" i="34"/>
  <c r="J46" i="34"/>
  <c r="J48" i="34"/>
  <c r="J50" i="34"/>
  <c r="J52" i="34"/>
  <c r="J54" i="34"/>
  <c r="J56" i="34"/>
  <c r="J58" i="34"/>
  <c r="J60" i="34"/>
  <c r="J62" i="34"/>
  <c r="J64" i="34"/>
  <c r="J66" i="34"/>
  <c r="J68" i="34"/>
  <c r="J70" i="34"/>
  <c r="J72" i="34"/>
  <c r="J74" i="34"/>
  <c r="J76" i="34"/>
  <c r="J78" i="34"/>
  <c r="I24" i="34"/>
  <c r="I26" i="34"/>
  <c r="I28" i="34"/>
  <c r="I30" i="34"/>
  <c r="I32" i="34"/>
  <c r="I34" i="34"/>
  <c r="I36" i="34"/>
  <c r="I38" i="34"/>
  <c r="I40" i="34"/>
  <c r="I42" i="34"/>
  <c r="I44" i="34"/>
  <c r="I46" i="34"/>
  <c r="I48" i="34"/>
  <c r="I50" i="34"/>
  <c r="I52" i="34"/>
  <c r="I54" i="34"/>
  <c r="I56" i="34"/>
  <c r="I58" i="34"/>
  <c r="I60" i="34"/>
  <c r="I62" i="34"/>
  <c r="I64" i="34"/>
  <c r="I66" i="34"/>
  <c r="I68" i="34"/>
  <c r="I70" i="34"/>
  <c r="I72" i="34"/>
  <c r="I74" i="34"/>
  <c r="I76" i="34"/>
  <c r="I78" i="34"/>
  <c r="I22" i="34"/>
  <c r="H24" i="34"/>
  <c r="H26" i="34"/>
  <c r="H28" i="34"/>
  <c r="H30" i="34"/>
  <c r="H32" i="34"/>
  <c r="H34" i="34"/>
  <c r="H36" i="34"/>
  <c r="H38" i="34"/>
  <c r="H40" i="34"/>
  <c r="H42" i="34"/>
  <c r="H44" i="34"/>
  <c r="H46" i="34"/>
  <c r="H48" i="34"/>
  <c r="H50" i="34"/>
  <c r="H52" i="34"/>
  <c r="H54" i="34"/>
  <c r="H56" i="34"/>
  <c r="H58" i="34"/>
  <c r="H60" i="34"/>
  <c r="H62" i="34"/>
  <c r="H64" i="34"/>
  <c r="H66" i="34"/>
  <c r="H68" i="34"/>
  <c r="H70" i="34"/>
  <c r="H72" i="34"/>
  <c r="H74" i="34"/>
  <c r="H76" i="34"/>
  <c r="H78" i="34"/>
  <c r="G24" i="34"/>
  <c r="G26" i="34"/>
  <c r="G28" i="34"/>
  <c r="G30" i="34"/>
  <c r="G32" i="34"/>
  <c r="G34" i="34"/>
  <c r="G36" i="34"/>
  <c r="G38" i="34"/>
  <c r="G40" i="34"/>
  <c r="G42" i="34"/>
  <c r="G44" i="34"/>
  <c r="G46" i="34"/>
  <c r="G48" i="34"/>
  <c r="G50" i="34"/>
  <c r="G52" i="34"/>
  <c r="G54" i="34"/>
  <c r="G56" i="34"/>
  <c r="G58" i="34"/>
  <c r="G60" i="34"/>
  <c r="G62" i="34"/>
  <c r="G64" i="34"/>
  <c r="G66" i="34"/>
  <c r="G68" i="34"/>
  <c r="G70" i="34"/>
  <c r="G72" i="34"/>
  <c r="G74" i="34"/>
  <c r="G76" i="34"/>
  <c r="G78" i="34"/>
  <c r="G22" i="34"/>
  <c r="E72" i="34"/>
  <c r="E74" i="34"/>
  <c r="E76" i="34"/>
  <c r="E78" i="34"/>
  <c r="E70" i="34"/>
  <c r="E54" i="34"/>
  <c r="E56" i="34"/>
  <c r="E58" i="34"/>
  <c r="E60" i="34"/>
  <c r="E62" i="34"/>
  <c r="E64" i="34"/>
  <c r="E66" i="34"/>
  <c r="E68" i="34"/>
  <c r="E28" i="34"/>
  <c r="E30" i="34"/>
  <c r="E32" i="34"/>
  <c r="E34" i="34"/>
  <c r="E36" i="34"/>
  <c r="E38" i="34"/>
  <c r="E40" i="34"/>
  <c r="E42" i="34"/>
  <c r="E44" i="34"/>
  <c r="E46" i="34"/>
  <c r="E48" i="34"/>
  <c r="E50" i="34"/>
  <c r="E52" i="34"/>
  <c r="E26" i="34"/>
  <c r="E24" i="34"/>
  <c r="E22" i="34"/>
  <c r="H22" i="34"/>
  <c r="F22" i="34"/>
  <c r="D22" i="34"/>
  <c r="J22" i="34" l="1"/>
  <c r="H79" i="34"/>
  <c r="G79" i="34"/>
  <c r="F79" i="34"/>
  <c r="E79" i="34"/>
  <c r="N79" i="34"/>
  <c r="I79" i="34"/>
  <c r="P73" i="34"/>
  <c r="P75" i="34"/>
  <c r="P77" i="34"/>
  <c r="K79" i="34"/>
  <c r="O79" i="34"/>
  <c r="F24" i="34"/>
  <c r="M79" i="34"/>
  <c r="F26" i="34"/>
  <c r="F28" i="34"/>
  <c r="F30" i="34"/>
  <c r="F32" i="34"/>
  <c r="F34" i="34"/>
  <c r="F36" i="34"/>
  <c r="F38" i="34"/>
  <c r="F40" i="34"/>
  <c r="F42" i="34"/>
  <c r="P42" i="34"/>
  <c r="F44" i="34"/>
  <c r="F46" i="34"/>
  <c r="F48" i="34"/>
  <c r="F50" i="34"/>
  <c r="F52" i="34"/>
  <c r="F54" i="34"/>
  <c r="F56" i="34"/>
  <c r="F58" i="34"/>
  <c r="F60" i="34"/>
  <c r="F62" i="34"/>
  <c r="F64" i="34"/>
  <c r="F66" i="34"/>
  <c r="F68" i="34"/>
  <c r="F70" i="34"/>
  <c r="F72" i="34"/>
  <c r="F74" i="34"/>
  <c r="F76" i="34"/>
  <c r="F78" i="34"/>
  <c r="D68" i="34"/>
  <c r="D74" i="34"/>
  <c r="P74" i="34" s="1"/>
  <c r="D76" i="34"/>
  <c r="P76" i="34" s="1"/>
  <c r="D78" i="34"/>
  <c r="P78" i="34" s="1"/>
  <c r="D24" i="34"/>
  <c r="D26" i="34"/>
  <c r="D28" i="34"/>
  <c r="D30" i="34"/>
  <c r="D32" i="34"/>
  <c r="D34" i="34"/>
  <c r="D36" i="34"/>
  <c r="D38" i="34"/>
  <c r="D40" i="34"/>
  <c r="D42" i="34"/>
  <c r="D44" i="34"/>
  <c r="D46" i="34"/>
  <c r="D48" i="34"/>
  <c r="D50" i="34"/>
  <c r="D52" i="34"/>
  <c r="D54" i="34"/>
  <c r="D56" i="34"/>
  <c r="D58" i="34"/>
  <c r="D60" i="34"/>
  <c r="D62" i="34"/>
  <c r="D64" i="34"/>
  <c r="D66" i="34"/>
  <c r="D70" i="34"/>
  <c r="D72" i="34"/>
  <c r="E160" i="35"/>
  <c r="F160" i="35"/>
  <c r="G160" i="35"/>
  <c r="H160" i="35"/>
  <c r="I160" i="35"/>
  <c r="J160" i="35"/>
  <c r="K160" i="35"/>
  <c r="K68" i="35" s="1"/>
  <c r="L160" i="35"/>
  <c r="L68" i="35" s="1"/>
  <c r="M160" i="35"/>
  <c r="N160" i="35"/>
  <c r="O160" i="35"/>
  <c r="P160" i="35"/>
  <c r="P68" i="35" s="1"/>
  <c r="E140" i="35"/>
  <c r="F140" i="35"/>
  <c r="F48" i="35" s="1"/>
  <c r="G140" i="35"/>
  <c r="H140" i="35"/>
  <c r="I140" i="35"/>
  <c r="I48" i="35" s="1"/>
  <c r="J140" i="35"/>
  <c r="K140" i="35"/>
  <c r="L140" i="35"/>
  <c r="L48" i="35" s="1"/>
  <c r="M140" i="35"/>
  <c r="M48" i="35" s="1"/>
  <c r="N140" i="35"/>
  <c r="N48" i="35" s="1"/>
  <c r="O140" i="35"/>
  <c r="P140" i="35"/>
  <c r="P48" i="35" s="1"/>
  <c r="Q201" i="35"/>
  <c r="Q195" i="35"/>
  <c r="P193" i="35"/>
  <c r="O193" i="35"/>
  <c r="N193" i="35"/>
  <c r="M193" i="35"/>
  <c r="M18" i="35" s="1"/>
  <c r="M17" i="35" s="1"/>
  <c r="L193" i="35"/>
  <c r="K193" i="35"/>
  <c r="K18" i="35" s="1"/>
  <c r="J193" i="35"/>
  <c r="I193" i="35"/>
  <c r="H193" i="35"/>
  <c r="G193" i="35"/>
  <c r="F193" i="35"/>
  <c r="E193" i="35"/>
  <c r="E18" i="35" s="1"/>
  <c r="E17" i="35" s="1"/>
  <c r="D193" i="35"/>
  <c r="C193" i="35"/>
  <c r="Q192" i="35"/>
  <c r="Q191" i="35"/>
  <c r="Q190" i="35"/>
  <c r="Q189" i="35"/>
  <c r="Q188" i="35"/>
  <c r="Q187" i="35"/>
  <c r="Q186" i="35"/>
  <c r="Q185" i="35"/>
  <c r="Q184" i="35"/>
  <c r="Q183" i="35"/>
  <c r="Q182" i="35"/>
  <c r="Q181" i="35"/>
  <c r="Q180" i="35"/>
  <c r="Q179" i="35"/>
  <c r="Q178" i="35"/>
  <c r="Q177" i="35"/>
  <c r="Q176" i="35"/>
  <c r="Q175" i="35"/>
  <c r="Q174" i="35"/>
  <c r="Q170" i="35"/>
  <c r="P168" i="35"/>
  <c r="P72" i="35" s="1"/>
  <c r="O168" i="35"/>
  <c r="O72" i="35" s="1"/>
  <c r="N168" i="35"/>
  <c r="N72" i="35" s="1"/>
  <c r="M168" i="35"/>
  <c r="M72" i="35" s="1"/>
  <c r="L168" i="35"/>
  <c r="L72" i="35" s="1"/>
  <c r="K168" i="35"/>
  <c r="J168" i="35"/>
  <c r="I168" i="35"/>
  <c r="H168" i="35"/>
  <c r="G168" i="35"/>
  <c r="G72" i="35" s="1"/>
  <c r="F168" i="35"/>
  <c r="E168" i="35"/>
  <c r="E72" i="35" s="1"/>
  <c r="D168" i="35"/>
  <c r="C168" i="35"/>
  <c r="P164" i="35"/>
  <c r="P70" i="35" s="1"/>
  <c r="O164" i="35"/>
  <c r="N164" i="35"/>
  <c r="N70" i="35" s="1"/>
  <c r="M164" i="35"/>
  <c r="M70" i="35" s="1"/>
  <c r="L164" i="35"/>
  <c r="L70" i="35" s="1"/>
  <c r="K164" i="35"/>
  <c r="K70" i="35" s="1"/>
  <c r="J164" i="35"/>
  <c r="J70" i="35" s="1"/>
  <c r="I164" i="35"/>
  <c r="I70" i="35" s="1"/>
  <c r="H164" i="35"/>
  <c r="H70" i="35" s="1"/>
  <c r="G164" i="35"/>
  <c r="F164" i="35"/>
  <c r="F70" i="35" s="1"/>
  <c r="E164" i="35"/>
  <c r="E70" i="35" s="1"/>
  <c r="Q163" i="35"/>
  <c r="Q162" i="35"/>
  <c r="O68" i="35"/>
  <c r="M68" i="35"/>
  <c r="J68" i="35"/>
  <c r="I68" i="35"/>
  <c r="H68" i="35"/>
  <c r="E68" i="35"/>
  <c r="Q159" i="35"/>
  <c r="Q158" i="35"/>
  <c r="Q156" i="35"/>
  <c r="Q153" i="35"/>
  <c r="Q148" i="35"/>
  <c r="Q146" i="35"/>
  <c r="Q144" i="35"/>
  <c r="Q142" i="35"/>
  <c r="O48" i="35"/>
  <c r="H48" i="35"/>
  <c r="D140" i="35"/>
  <c r="C140" i="35"/>
  <c r="Q139" i="35"/>
  <c r="Q138" i="35"/>
  <c r="Q136" i="35"/>
  <c r="Q135" i="35"/>
  <c r="Q133" i="35"/>
  <c r="P131" i="35"/>
  <c r="P40" i="35" s="1"/>
  <c r="O131" i="35"/>
  <c r="O40" i="35" s="1"/>
  <c r="N131" i="35"/>
  <c r="M131" i="35"/>
  <c r="L131" i="35"/>
  <c r="K131" i="35"/>
  <c r="J131" i="35"/>
  <c r="J40" i="35" s="1"/>
  <c r="I131" i="35"/>
  <c r="I40" i="35" s="1"/>
  <c r="H131" i="35"/>
  <c r="Q131" i="35" s="1"/>
  <c r="G131" i="35"/>
  <c r="F131" i="35"/>
  <c r="E131" i="35"/>
  <c r="D131" i="35"/>
  <c r="C131" i="35"/>
  <c r="Q127" i="35"/>
  <c r="P125" i="35"/>
  <c r="P36" i="35" s="1"/>
  <c r="O125" i="35"/>
  <c r="O36" i="35" s="1"/>
  <c r="N125" i="35"/>
  <c r="N36" i="35" s="1"/>
  <c r="M125" i="35"/>
  <c r="L125" i="35"/>
  <c r="K125" i="35"/>
  <c r="J125" i="35"/>
  <c r="J36" i="35" s="1"/>
  <c r="I125" i="35"/>
  <c r="I36" i="35" s="1"/>
  <c r="H125" i="35"/>
  <c r="H36" i="35" s="1"/>
  <c r="G125" i="35"/>
  <c r="G36" i="35" s="1"/>
  <c r="F125" i="35"/>
  <c r="F36" i="35" s="1"/>
  <c r="E125" i="35"/>
  <c r="E36" i="35" s="1"/>
  <c r="D125" i="35"/>
  <c r="C125" i="35"/>
  <c r="Q121" i="35"/>
  <c r="Q119" i="35"/>
  <c r="P117" i="35"/>
  <c r="P30" i="35" s="1"/>
  <c r="O117" i="35"/>
  <c r="O30" i="35" s="1"/>
  <c r="N117" i="35"/>
  <c r="M117" i="35"/>
  <c r="M30" i="35" s="1"/>
  <c r="L117" i="35"/>
  <c r="K117" i="35"/>
  <c r="K30" i="35" s="1"/>
  <c r="J117" i="35"/>
  <c r="J30" i="35" s="1"/>
  <c r="I117" i="35"/>
  <c r="I30" i="35" s="1"/>
  <c r="H117" i="35"/>
  <c r="H30" i="35" s="1"/>
  <c r="G117" i="35"/>
  <c r="G30" i="35" s="1"/>
  <c r="F117" i="35"/>
  <c r="F30" i="35" s="1"/>
  <c r="E117" i="35"/>
  <c r="E30" i="35" s="1"/>
  <c r="D117" i="35"/>
  <c r="C117" i="35"/>
  <c r="Q113" i="35"/>
  <c r="Q111" i="35"/>
  <c r="P109" i="35"/>
  <c r="P26" i="35" s="1"/>
  <c r="O109" i="35"/>
  <c r="O26" i="35" s="1"/>
  <c r="N109" i="35"/>
  <c r="M109" i="35"/>
  <c r="L109" i="35"/>
  <c r="L26" i="35" s="1"/>
  <c r="K109" i="35"/>
  <c r="K26" i="35" s="1"/>
  <c r="J109" i="35"/>
  <c r="J26" i="35" s="1"/>
  <c r="I109" i="35"/>
  <c r="I26" i="35" s="1"/>
  <c r="H109" i="35"/>
  <c r="H26" i="35" s="1"/>
  <c r="G109" i="35"/>
  <c r="G26" i="35" s="1"/>
  <c r="F109" i="35"/>
  <c r="F26" i="35" s="1"/>
  <c r="E109" i="35"/>
  <c r="P97" i="35"/>
  <c r="P12" i="35" s="1"/>
  <c r="O97" i="35"/>
  <c r="O12" i="35" s="1"/>
  <c r="N97" i="35"/>
  <c r="M97" i="35"/>
  <c r="M12" i="35" s="1"/>
  <c r="L97" i="35"/>
  <c r="L12" i="35" s="1"/>
  <c r="K97" i="35"/>
  <c r="K12" i="35" s="1"/>
  <c r="J97" i="35"/>
  <c r="J12" i="35" s="1"/>
  <c r="I97" i="35"/>
  <c r="I12" i="35" s="1"/>
  <c r="H97" i="35"/>
  <c r="H12" i="35" s="1"/>
  <c r="G97" i="35"/>
  <c r="G12" i="35" s="1"/>
  <c r="F97" i="35"/>
  <c r="E97" i="35"/>
  <c r="E12" i="35" s="1"/>
  <c r="D97" i="35"/>
  <c r="C97" i="35"/>
  <c r="P91" i="35"/>
  <c r="P10" i="35" s="1"/>
  <c r="O91" i="35"/>
  <c r="O10" i="35" s="1"/>
  <c r="N91" i="35"/>
  <c r="N10" i="35" s="1"/>
  <c r="M91" i="35"/>
  <c r="L91" i="35"/>
  <c r="L10" i="35" s="1"/>
  <c r="K91" i="35"/>
  <c r="K10" i="35" s="1"/>
  <c r="J91" i="35"/>
  <c r="J10" i="35" s="1"/>
  <c r="I91" i="35"/>
  <c r="I10" i="35" s="1"/>
  <c r="H91" i="35"/>
  <c r="H10" i="35" s="1"/>
  <c r="G91" i="35"/>
  <c r="G10" i="35" s="1"/>
  <c r="F91" i="35"/>
  <c r="F10" i="35" s="1"/>
  <c r="E91" i="35"/>
  <c r="D91" i="35"/>
  <c r="C91" i="35"/>
  <c r="P82" i="35"/>
  <c r="O82" i="35"/>
  <c r="N82" i="35"/>
  <c r="M82" i="35"/>
  <c r="L82" i="35"/>
  <c r="K82" i="35"/>
  <c r="J82" i="35"/>
  <c r="I82" i="35"/>
  <c r="H82" i="35"/>
  <c r="G82" i="35"/>
  <c r="F82" i="35"/>
  <c r="E82" i="35"/>
  <c r="D78" i="35"/>
  <c r="D79" i="35" s="1"/>
  <c r="C78" i="35"/>
  <c r="C79" i="35" s="1"/>
  <c r="Q77" i="35"/>
  <c r="P76" i="35"/>
  <c r="O76" i="35"/>
  <c r="N76" i="35"/>
  <c r="M76" i="35"/>
  <c r="L76" i="35"/>
  <c r="K76" i="35"/>
  <c r="J76" i="35"/>
  <c r="I76" i="35"/>
  <c r="H76" i="35"/>
  <c r="G76" i="35"/>
  <c r="Q76" i="35" s="1"/>
  <c r="F76" i="35"/>
  <c r="E76" i="35"/>
  <c r="Q75" i="35"/>
  <c r="P74" i="35"/>
  <c r="O74" i="35"/>
  <c r="N74" i="35"/>
  <c r="M74" i="35"/>
  <c r="L74" i="35"/>
  <c r="K74" i="35"/>
  <c r="J74" i="35"/>
  <c r="I74" i="35"/>
  <c r="H74" i="35"/>
  <c r="G74" i="35"/>
  <c r="F74" i="35"/>
  <c r="E74" i="35"/>
  <c r="Q73" i="35"/>
  <c r="I72" i="35"/>
  <c r="F72" i="35"/>
  <c r="Q71" i="35"/>
  <c r="O70" i="35"/>
  <c r="G70" i="35"/>
  <c r="Q69" i="35"/>
  <c r="N68" i="35"/>
  <c r="F68" i="35"/>
  <c r="Q67" i="35"/>
  <c r="P66" i="35"/>
  <c r="O66" i="35"/>
  <c r="N66" i="35"/>
  <c r="M66" i="35"/>
  <c r="L66" i="35"/>
  <c r="K66" i="35"/>
  <c r="J66" i="35"/>
  <c r="I66" i="35"/>
  <c r="H66" i="35"/>
  <c r="G66" i="35"/>
  <c r="F66" i="35"/>
  <c r="E66" i="35"/>
  <c r="Q65" i="35"/>
  <c r="P64" i="35"/>
  <c r="O64" i="35"/>
  <c r="N64" i="35"/>
  <c r="M64" i="35"/>
  <c r="L64" i="35"/>
  <c r="K64" i="35"/>
  <c r="J64" i="35"/>
  <c r="I64" i="35"/>
  <c r="H64" i="35"/>
  <c r="G64" i="35"/>
  <c r="F64" i="35"/>
  <c r="E64" i="35"/>
  <c r="Q63" i="35"/>
  <c r="P62" i="35"/>
  <c r="O62" i="35"/>
  <c r="N62" i="35"/>
  <c r="M62" i="35"/>
  <c r="L62" i="35"/>
  <c r="K62" i="35"/>
  <c r="J62" i="35"/>
  <c r="I62" i="35"/>
  <c r="H62" i="35"/>
  <c r="G62" i="35"/>
  <c r="F62" i="35"/>
  <c r="E62" i="35"/>
  <c r="Q61" i="35"/>
  <c r="P60" i="35"/>
  <c r="O60" i="35"/>
  <c r="N60" i="35"/>
  <c r="M60" i="35"/>
  <c r="L60" i="35"/>
  <c r="K60" i="35"/>
  <c r="J60" i="35"/>
  <c r="I60" i="35"/>
  <c r="H60" i="35"/>
  <c r="G60" i="35"/>
  <c r="F60" i="35"/>
  <c r="E60" i="35"/>
  <c r="Q59" i="35"/>
  <c r="P58" i="35"/>
  <c r="O58" i="35"/>
  <c r="N58" i="35"/>
  <c r="M58" i="35"/>
  <c r="L58" i="35"/>
  <c r="K58" i="35"/>
  <c r="J58" i="35"/>
  <c r="I58" i="35"/>
  <c r="H58" i="35"/>
  <c r="G58" i="35"/>
  <c r="F58" i="35"/>
  <c r="E58" i="35"/>
  <c r="Q57" i="35"/>
  <c r="P56" i="35"/>
  <c r="O56" i="35"/>
  <c r="N56" i="35"/>
  <c r="M56" i="35"/>
  <c r="L56" i="35"/>
  <c r="K56" i="35"/>
  <c r="J56" i="35"/>
  <c r="I56" i="35"/>
  <c r="H56" i="35"/>
  <c r="G56" i="35"/>
  <c r="F56" i="35"/>
  <c r="E56" i="35"/>
  <c r="Q55" i="35"/>
  <c r="P54" i="35"/>
  <c r="O54" i="35"/>
  <c r="N54" i="35"/>
  <c r="M54" i="35"/>
  <c r="L54" i="35"/>
  <c r="K54" i="35"/>
  <c r="J54" i="35"/>
  <c r="I54" i="35"/>
  <c r="H54" i="35"/>
  <c r="G54" i="35"/>
  <c r="F54" i="35"/>
  <c r="E54" i="35"/>
  <c r="Q53" i="35"/>
  <c r="P52" i="35"/>
  <c r="O52" i="35"/>
  <c r="N52" i="35"/>
  <c r="M52" i="35"/>
  <c r="L52" i="35"/>
  <c r="K52" i="35"/>
  <c r="J52" i="35"/>
  <c r="I52" i="35"/>
  <c r="H52" i="35"/>
  <c r="G52" i="35"/>
  <c r="F52" i="35"/>
  <c r="E52" i="35"/>
  <c r="Q51" i="35"/>
  <c r="P50" i="35"/>
  <c r="O50" i="35"/>
  <c r="N50" i="35"/>
  <c r="M50" i="35"/>
  <c r="L50" i="35"/>
  <c r="K50" i="35"/>
  <c r="J50" i="35"/>
  <c r="I50" i="35"/>
  <c r="H50" i="35"/>
  <c r="G50" i="35"/>
  <c r="F50" i="35"/>
  <c r="E50" i="35"/>
  <c r="Q49" i="35"/>
  <c r="K48" i="35"/>
  <c r="G48" i="35"/>
  <c r="Q47" i="35"/>
  <c r="P46" i="35"/>
  <c r="O46" i="35"/>
  <c r="N46" i="35"/>
  <c r="M46" i="35"/>
  <c r="L46" i="35"/>
  <c r="K46" i="35"/>
  <c r="J46" i="35"/>
  <c r="I46" i="35"/>
  <c r="H46" i="35"/>
  <c r="G46" i="35"/>
  <c r="F46" i="35"/>
  <c r="E46" i="35"/>
  <c r="Q45" i="35"/>
  <c r="P44" i="35"/>
  <c r="O44" i="35"/>
  <c r="N44" i="35"/>
  <c r="M44" i="35"/>
  <c r="L44" i="35"/>
  <c r="K44" i="35"/>
  <c r="J44" i="35"/>
  <c r="I44" i="35"/>
  <c r="H44" i="35"/>
  <c r="G44" i="35"/>
  <c r="F44" i="35"/>
  <c r="E44" i="35"/>
  <c r="Q43" i="35"/>
  <c r="P42" i="35"/>
  <c r="O42" i="35"/>
  <c r="N42" i="35"/>
  <c r="M42" i="35"/>
  <c r="L42" i="35"/>
  <c r="K42" i="35"/>
  <c r="J42" i="35"/>
  <c r="I42" i="35"/>
  <c r="H42" i="35"/>
  <c r="G42" i="35"/>
  <c r="F42" i="35"/>
  <c r="E42" i="35"/>
  <c r="Q41" i="35"/>
  <c r="N40" i="35"/>
  <c r="M40" i="35"/>
  <c r="L40" i="35"/>
  <c r="K40" i="35"/>
  <c r="G40" i="35"/>
  <c r="F40" i="35"/>
  <c r="E40" i="35"/>
  <c r="Q39" i="35"/>
  <c r="P38" i="35"/>
  <c r="O38" i="35"/>
  <c r="N38" i="35"/>
  <c r="M38" i="35"/>
  <c r="L38" i="35"/>
  <c r="K38" i="35"/>
  <c r="J38" i="35"/>
  <c r="I38" i="35"/>
  <c r="H38" i="35"/>
  <c r="G38" i="35"/>
  <c r="F38" i="35"/>
  <c r="E38" i="35"/>
  <c r="Q37" i="35"/>
  <c r="M36" i="35"/>
  <c r="L36" i="35"/>
  <c r="K36" i="35"/>
  <c r="Q35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Q33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Q31" i="35"/>
  <c r="N30" i="35"/>
  <c r="L30" i="35"/>
  <c r="Q29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Q27" i="35"/>
  <c r="N26" i="35"/>
  <c r="M26" i="35"/>
  <c r="E26" i="35"/>
  <c r="Q25" i="35"/>
  <c r="P24" i="35"/>
  <c r="O24" i="35"/>
  <c r="N24" i="35"/>
  <c r="M24" i="35"/>
  <c r="L24" i="35"/>
  <c r="K24" i="35"/>
  <c r="J24" i="35"/>
  <c r="I24" i="35"/>
  <c r="H24" i="35"/>
  <c r="G24" i="35"/>
  <c r="F24" i="35"/>
  <c r="E24" i="35"/>
  <c r="Q23" i="35"/>
  <c r="P22" i="35"/>
  <c r="O22" i="35"/>
  <c r="N22" i="35"/>
  <c r="M22" i="35"/>
  <c r="L22" i="35"/>
  <c r="K22" i="35"/>
  <c r="J22" i="35"/>
  <c r="I22" i="35"/>
  <c r="H22" i="35"/>
  <c r="G22" i="35"/>
  <c r="F22" i="35"/>
  <c r="E22" i="35"/>
  <c r="Q21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Q19" i="35"/>
  <c r="P18" i="35"/>
  <c r="P17" i="35" s="1"/>
  <c r="O18" i="35"/>
  <c r="O17" i="35" s="1"/>
  <c r="N18" i="35"/>
  <c r="J18" i="35"/>
  <c r="I18" i="35"/>
  <c r="H18" i="35"/>
  <c r="H17" i="35" s="1"/>
  <c r="G18" i="35"/>
  <c r="F18" i="35"/>
  <c r="F17" i="35"/>
  <c r="P16" i="35"/>
  <c r="O16" i="35"/>
  <c r="N16" i="35"/>
  <c r="M16" i="35"/>
  <c r="L16" i="35"/>
  <c r="K16" i="35"/>
  <c r="J16" i="35"/>
  <c r="J17" i="35" s="1"/>
  <c r="I16" i="35"/>
  <c r="Q16" i="35" s="1"/>
  <c r="H16" i="35"/>
  <c r="G16" i="35"/>
  <c r="F16" i="35"/>
  <c r="E16" i="35"/>
  <c r="Q15" i="35"/>
  <c r="P14" i="35"/>
  <c r="O14" i="35"/>
  <c r="N14" i="35"/>
  <c r="M14" i="35"/>
  <c r="L14" i="35"/>
  <c r="K14" i="35"/>
  <c r="J14" i="35"/>
  <c r="I14" i="35"/>
  <c r="H14" i="35"/>
  <c r="G14" i="35"/>
  <c r="F14" i="35"/>
  <c r="E14" i="35"/>
  <c r="Q13" i="35"/>
  <c r="N12" i="35"/>
  <c r="F12" i="35"/>
  <c r="Q11" i="35"/>
  <c r="M10" i="35"/>
  <c r="E10" i="35"/>
  <c r="E80" i="33"/>
  <c r="F80" i="33"/>
  <c r="G80" i="33"/>
  <c r="H80" i="33"/>
  <c r="I80" i="33"/>
  <c r="J80" i="33"/>
  <c r="N80" i="33"/>
  <c r="O80" i="33"/>
  <c r="N80" i="5"/>
  <c r="P197" i="6"/>
  <c r="P199" i="6" s="1"/>
  <c r="O199" i="6"/>
  <c r="Q201" i="6"/>
  <c r="E199" i="6"/>
  <c r="E12" i="33"/>
  <c r="F12" i="33"/>
  <c r="G12" i="33"/>
  <c r="H12" i="33"/>
  <c r="I12" i="33"/>
  <c r="J12" i="33"/>
  <c r="K12" i="33"/>
  <c r="L12" i="33"/>
  <c r="M12" i="33"/>
  <c r="N12" i="33"/>
  <c r="O12" i="33"/>
  <c r="E14" i="33"/>
  <c r="F14" i="33"/>
  <c r="G14" i="33"/>
  <c r="H14" i="33"/>
  <c r="I14" i="33"/>
  <c r="J14" i="33"/>
  <c r="K14" i="33"/>
  <c r="L14" i="33"/>
  <c r="M14" i="33"/>
  <c r="N14" i="33"/>
  <c r="O14" i="33"/>
  <c r="E16" i="33"/>
  <c r="F16" i="33"/>
  <c r="G16" i="33"/>
  <c r="H16" i="33"/>
  <c r="I16" i="33"/>
  <c r="J16" i="33"/>
  <c r="K16" i="33"/>
  <c r="L16" i="33"/>
  <c r="M16" i="33"/>
  <c r="N16" i="33"/>
  <c r="O16" i="33"/>
  <c r="E18" i="33"/>
  <c r="E20" i="33" s="1"/>
  <c r="F18" i="33"/>
  <c r="G18" i="33"/>
  <c r="G20" i="33" s="1"/>
  <c r="H18" i="33"/>
  <c r="I18" i="33"/>
  <c r="J18" i="33"/>
  <c r="K18" i="33"/>
  <c r="L18" i="33"/>
  <c r="L20" i="33" s="1"/>
  <c r="M18" i="33"/>
  <c r="M20" i="33" s="1"/>
  <c r="N18" i="33"/>
  <c r="O18" i="33"/>
  <c r="O20" i="33" s="1"/>
  <c r="E19" i="33"/>
  <c r="F19" i="33"/>
  <c r="G19" i="33"/>
  <c r="H19" i="33"/>
  <c r="I19" i="33"/>
  <c r="I20" i="33" s="1"/>
  <c r="J19" i="33"/>
  <c r="J20" i="33" s="1"/>
  <c r="K19" i="33"/>
  <c r="L19" i="33"/>
  <c r="M19" i="33"/>
  <c r="N19" i="33"/>
  <c r="O19" i="33"/>
  <c r="F20" i="33"/>
  <c r="H20" i="33"/>
  <c r="K20" i="33"/>
  <c r="N20" i="33"/>
  <c r="E22" i="33"/>
  <c r="F22" i="33"/>
  <c r="G22" i="33"/>
  <c r="H22" i="33"/>
  <c r="I22" i="33"/>
  <c r="J22" i="33"/>
  <c r="K22" i="33"/>
  <c r="L22" i="33"/>
  <c r="N22" i="33"/>
  <c r="O22" i="33"/>
  <c r="E24" i="33"/>
  <c r="F24" i="33"/>
  <c r="G24" i="33"/>
  <c r="H24" i="33"/>
  <c r="I24" i="33"/>
  <c r="J24" i="33"/>
  <c r="K24" i="33"/>
  <c r="L24" i="33"/>
  <c r="M24" i="33"/>
  <c r="N24" i="33"/>
  <c r="O24" i="33"/>
  <c r="E26" i="33"/>
  <c r="F26" i="33"/>
  <c r="G26" i="33"/>
  <c r="H26" i="33"/>
  <c r="I26" i="33"/>
  <c r="J26" i="33"/>
  <c r="K26" i="33"/>
  <c r="L26" i="33"/>
  <c r="M26" i="33"/>
  <c r="N26" i="33"/>
  <c r="O26" i="33"/>
  <c r="E28" i="33"/>
  <c r="F28" i="33"/>
  <c r="G28" i="33"/>
  <c r="H28" i="33"/>
  <c r="I28" i="33"/>
  <c r="J28" i="33"/>
  <c r="K28" i="33"/>
  <c r="L28" i="33"/>
  <c r="M28" i="33"/>
  <c r="N28" i="33"/>
  <c r="O28" i="33"/>
  <c r="F30" i="33"/>
  <c r="G30" i="33"/>
  <c r="H30" i="33"/>
  <c r="I30" i="33"/>
  <c r="J30" i="33"/>
  <c r="K30" i="33"/>
  <c r="L30" i="33"/>
  <c r="M30" i="33"/>
  <c r="N30" i="33"/>
  <c r="O30" i="33"/>
  <c r="E32" i="33"/>
  <c r="F32" i="33"/>
  <c r="G32" i="33"/>
  <c r="H32" i="33"/>
  <c r="I32" i="33"/>
  <c r="J32" i="33"/>
  <c r="K32" i="33"/>
  <c r="L32" i="33"/>
  <c r="M32" i="33"/>
  <c r="N32" i="33"/>
  <c r="O32" i="33"/>
  <c r="E34" i="33"/>
  <c r="F34" i="33"/>
  <c r="G34" i="33"/>
  <c r="H34" i="33"/>
  <c r="I34" i="33"/>
  <c r="J34" i="33"/>
  <c r="K34" i="33"/>
  <c r="L34" i="33"/>
  <c r="M34" i="33"/>
  <c r="N34" i="33"/>
  <c r="O34" i="33"/>
  <c r="E36" i="33"/>
  <c r="F36" i="33"/>
  <c r="G36" i="33"/>
  <c r="H36" i="33"/>
  <c r="I36" i="33"/>
  <c r="J36" i="33"/>
  <c r="K36" i="33"/>
  <c r="L36" i="33"/>
  <c r="M36" i="33"/>
  <c r="N36" i="33"/>
  <c r="O36" i="33"/>
  <c r="E38" i="33"/>
  <c r="F38" i="33"/>
  <c r="G38" i="33"/>
  <c r="H38" i="33"/>
  <c r="I38" i="33"/>
  <c r="J38" i="33"/>
  <c r="K38" i="33"/>
  <c r="L38" i="33"/>
  <c r="M38" i="33"/>
  <c r="N38" i="33"/>
  <c r="O38" i="33"/>
  <c r="E40" i="33"/>
  <c r="F40" i="33"/>
  <c r="G40" i="33"/>
  <c r="H40" i="33"/>
  <c r="I40" i="33"/>
  <c r="J40" i="33"/>
  <c r="K40" i="33"/>
  <c r="L40" i="33"/>
  <c r="N40" i="33"/>
  <c r="O40" i="33"/>
  <c r="E42" i="33"/>
  <c r="F42" i="33"/>
  <c r="G42" i="33"/>
  <c r="H42" i="33"/>
  <c r="I42" i="33"/>
  <c r="J42" i="33"/>
  <c r="K42" i="33"/>
  <c r="L42" i="33"/>
  <c r="M42" i="33"/>
  <c r="N42" i="33"/>
  <c r="O42" i="33"/>
  <c r="E44" i="33"/>
  <c r="F44" i="33"/>
  <c r="G44" i="33"/>
  <c r="H44" i="33"/>
  <c r="I44" i="33"/>
  <c r="J44" i="33"/>
  <c r="K44" i="33"/>
  <c r="L44" i="33"/>
  <c r="M44" i="33"/>
  <c r="N44" i="33"/>
  <c r="O44" i="33"/>
  <c r="E46" i="33"/>
  <c r="F46" i="33"/>
  <c r="G46" i="33"/>
  <c r="H46" i="33"/>
  <c r="I46" i="33"/>
  <c r="J46" i="33"/>
  <c r="K46" i="33"/>
  <c r="L46" i="33"/>
  <c r="M46" i="33"/>
  <c r="N46" i="33"/>
  <c r="O46" i="33"/>
  <c r="E48" i="33"/>
  <c r="F48" i="33"/>
  <c r="G48" i="33"/>
  <c r="H48" i="33"/>
  <c r="I48" i="33"/>
  <c r="J48" i="33"/>
  <c r="K48" i="33"/>
  <c r="L48" i="33"/>
  <c r="M48" i="33"/>
  <c r="N48" i="33"/>
  <c r="O48" i="33"/>
  <c r="E50" i="33"/>
  <c r="F50" i="33"/>
  <c r="G50" i="33"/>
  <c r="H50" i="33"/>
  <c r="I50" i="33"/>
  <c r="J50" i="33"/>
  <c r="K50" i="33"/>
  <c r="L50" i="33"/>
  <c r="M50" i="33"/>
  <c r="N50" i="33"/>
  <c r="O50" i="33"/>
  <c r="E52" i="33"/>
  <c r="F52" i="33"/>
  <c r="G52" i="33"/>
  <c r="H52" i="33"/>
  <c r="I52" i="33"/>
  <c r="J52" i="33"/>
  <c r="K52" i="33"/>
  <c r="L52" i="33"/>
  <c r="M52" i="33"/>
  <c r="N52" i="33"/>
  <c r="O52" i="33"/>
  <c r="E54" i="33"/>
  <c r="F54" i="33"/>
  <c r="G54" i="33"/>
  <c r="I54" i="33"/>
  <c r="J54" i="33"/>
  <c r="N54" i="33"/>
  <c r="O54" i="33"/>
  <c r="E56" i="33"/>
  <c r="F56" i="33"/>
  <c r="G56" i="33"/>
  <c r="H56" i="33"/>
  <c r="I56" i="33"/>
  <c r="J56" i="33"/>
  <c r="K56" i="33"/>
  <c r="L56" i="33"/>
  <c r="M56" i="33"/>
  <c r="N56" i="33"/>
  <c r="O56" i="33"/>
  <c r="E58" i="33"/>
  <c r="F58" i="33"/>
  <c r="G58" i="33"/>
  <c r="H58" i="33"/>
  <c r="I58" i="33"/>
  <c r="J58" i="33"/>
  <c r="K58" i="33"/>
  <c r="L58" i="33"/>
  <c r="M58" i="33"/>
  <c r="N58" i="33"/>
  <c r="O58" i="33"/>
  <c r="E60" i="33"/>
  <c r="F60" i="33"/>
  <c r="G60" i="33"/>
  <c r="H60" i="33"/>
  <c r="I60" i="33"/>
  <c r="J60" i="33"/>
  <c r="K60" i="33"/>
  <c r="L60" i="33"/>
  <c r="M60" i="33"/>
  <c r="N60" i="33"/>
  <c r="O60" i="33"/>
  <c r="E62" i="33"/>
  <c r="F62" i="33"/>
  <c r="G62" i="33"/>
  <c r="H62" i="33"/>
  <c r="I62" i="33"/>
  <c r="J62" i="33"/>
  <c r="K62" i="33"/>
  <c r="L62" i="33"/>
  <c r="M62" i="33"/>
  <c r="N62" i="33"/>
  <c r="O62" i="33"/>
  <c r="E64" i="33"/>
  <c r="F64" i="33"/>
  <c r="G64" i="33"/>
  <c r="H64" i="33"/>
  <c r="I64" i="33"/>
  <c r="J64" i="33"/>
  <c r="K64" i="33"/>
  <c r="L64" i="33"/>
  <c r="M64" i="33"/>
  <c r="N64" i="33"/>
  <c r="O64" i="33"/>
  <c r="E66" i="33"/>
  <c r="F66" i="33"/>
  <c r="G66" i="33"/>
  <c r="H66" i="33"/>
  <c r="I66" i="33"/>
  <c r="J66" i="33"/>
  <c r="K66" i="33"/>
  <c r="L66" i="33"/>
  <c r="M66" i="33"/>
  <c r="N66" i="33"/>
  <c r="O66" i="33"/>
  <c r="E68" i="33"/>
  <c r="F68" i="33"/>
  <c r="G68" i="33"/>
  <c r="H68" i="33"/>
  <c r="I68" i="33"/>
  <c r="J68" i="33"/>
  <c r="K68" i="33"/>
  <c r="L68" i="33"/>
  <c r="M68" i="33"/>
  <c r="N68" i="33"/>
  <c r="O68" i="33"/>
  <c r="E70" i="33"/>
  <c r="F70" i="33"/>
  <c r="G70" i="33"/>
  <c r="H70" i="33"/>
  <c r="I70" i="33"/>
  <c r="J70" i="33"/>
  <c r="K70" i="33"/>
  <c r="L70" i="33"/>
  <c r="M70" i="33"/>
  <c r="N70" i="33"/>
  <c r="O70" i="33"/>
  <c r="E72" i="33"/>
  <c r="F72" i="33"/>
  <c r="G72" i="33"/>
  <c r="H72" i="33"/>
  <c r="I72" i="33"/>
  <c r="J72" i="33"/>
  <c r="K72" i="33"/>
  <c r="L72" i="33"/>
  <c r="M72" i="33"/>
  <c r="N72" i="33"/>
  <c r="O72" i="33"/>
  <c r="E74" i="33"/>
  <c r="F74" i="33"/>
  <c r="G74" i="33"/>
  <c r="H74" i="33"/>
  <c r="I74" i="33"/>
  <c r="J74" i="33"/>
  <c r="K74" i="33"/>
  <c r="L74" i="33"/>
  <c r="M74" i="33"/>
  <c r="N74" i="33"/>
  <c r="O74" i="33"/>
  <c r="E76" i="33"/>
  <c r="F76" i="33"/>
  <c r="G76" i="33"/>
  <c r="H76" i="33"/>
  <c r="I76" i="33"/>
  <c r="J76" i="33"/>
  <c r="K76" i="33"/>
  <c r="L76" i="33"/>
  <c r="M76" i="33"/>
  <c r="N76" i="33"/>
  <c r="O76" i="33"/>
  <c r="E78" i="33"/>
  <c r="F78" i="33"/>
  <c r="G78" i="33"/>
  <c r="H78" i="33"/>
  <c r="I78" i="33"/>
  <c r="J78" i="33"/>
  <c r="K78" i="33"/>
  <c r="L78" i="33"/>
  <c r="M78" i="33"/>
  <c r="N78" i="33"/>
  <c r="O78" i="33"/>
  <c r="D20" i="33"/>
  <c r="D19" i="33"/>
  <c r="D18" i="33"/>
  <c r="D84" i="20"/>
  <c r="D85" i="20"/>
  <c r="E84" i="20"/>
  <c r="E89" i="20"/>
  <c r="E88" i="20"/>
  <c r="N17" i="35" l="1"/>
  <c r="Q140" i="35"/>
  <c r="J48" i="35"/>
  <c r="Q44" i="35"/>
  <c r="Q28" i="35"/>
  <c r="Q52" i="35"/>
  <c r="Q60" i="35"/>
  <c r="Q26" i="35"/>
  <c r="Q42" i="35"/>
  <c r="L197" i="35"/>
  <c r="L202" i="35" s="1"/>
  <c r="K17" i="35"/>
  <c r="Q46" i="35"/>
  <c r="Q56" i="35"/>
  <c r="Q62" i="35"/>
  <c r="Q12" i="35"/>
  <c r="I17" i="35"/>
  <c r="Q38" i="35"/>
  <c r="Q34" i="35"/>
  <c r="Q168" i="35"/>
  <c r="L18" i="35"/>
  <c r="L17" i="35" s="1"/>
  <c r="Q24" i="35"/>
  <c r="Q32" i="35"/>
  <c r="Q50" i="35"/>
  <c r="Q54" i="35"/>
  <c r="Q74" i="35"/>
  <c r="Q66" i="35"/>
  <c r="Q160" i="35"/>
  <c r="Q58" i="35"/>
  <c r="Q109" i="35"/>
  <c r="Q36" i="35"/>
  <c r="E48" i="35"/>
  <c r="Q48" i="35" s="1"/>
  <c r="Q64" i="35"/>
  <c r="Q20" i="35"/>
  <c r="Q22" i="35"/>
  <c r="K197" i="35"/>
  <c r="K202" i="35" s="1"/>
  <c r="I197" i="35"/>
  <c r="I202" i="35" s="1"/>
  <c r="E197" i="35"/>
  <c r="E202" i="35" s="1"/>
  <c r="M197" i="35"/>
  <c r="F197" i="35"/>
  <c r="F202" i="35" s="1"/>
  <c r="N197" i="35"/>
  <c r="N202" i="35" s="1"/>
  <c r="G197" i="35"/>
  <c r="G202" i="35" s="1"/>
  <c r="O197" i="35"/>
  <c r="O202" i="35" s="1"/>
  <c r="J197" i="35"/>
  <c r="J202" i="35" s="1"/>
  <c r="H197" i="35"/>
  <c r="H202" i="35" s="1"/>
  <c r="P197" i="35"/>
  <c r="P202" i="35" s="1"/>
  <c r="M78" i="35"/>
  <c r="Q10" i="35"/>
  <c r="F78" i="35"/>
  <c r="N78" i="35"/>
  <c r="Q70" i="35"/>
  <c r="I78" i="35"/>
  <c r="O78" i="35"/>
  <c r="Q30" i="35"/>
  <c r="P78" i="35"/>
  <c r="Q193" i="35"/>
  <c r="G17" i="35"/>
  <c r="H40" i="35"/>
  <c r="Q40" i="35" s="1"/>
  <c r="H72" i="35"/>
  <c r="Q117" i="35"/>
  <c r="Q14" i="35"/>
  <c r="J72" i="35"/>
  <c r="J78" i="35" s="1"/>
  <c r="G68" i="35"/>
  <c r="G78" i="35" s="1"/>
  <c r="K72" i="35"/>
  <c r="K78" i="35" s="1"/>
  <c r="Q125" i="35"/>
  <c r="L78" i="35" l="1"/>
  <c r="Q17" i="35"/>
  <c r="Q72" i="35"/>
  <c r="Q18" i="35"/>
  <c r="L79" i="35"/>
  <c r="L199" i="35"/>
  <c r="K79" i="35"/>
  <c r="G79" i="35"/>
  <c r="E78" i="35"/>
  <c r="Q68" i="35"/>
  <c r="H78" i="35"/>
  <c r="H199" i="35" s="1"/>
  <c r="O79" i="35"/>
  <c r="J199" i="35"/>
  <c r="N79" i="35"/>
  <c r="F199" i="35"/>
  <c r="M199" i="35"/>
  <c r="F79" i="35"/>
  <c r="K199" i="35"/>
  <c r="I79" i="35"/>
  <c r="J79" i="35"/>
  <c r="Q197" i="35"/>
  <c r="Q202" i="35" s="1"/>
  <c r="M202" i="35"/>
  <c r="P79" i="35"/>
  <c r="M79" i="35"/>
  <c r="P199" i="35"/>
  <c r="O199" i="35"/>
  <c r="G199" i="35"/>
  <c r="I199" i="35"/>
  <c r="N199" i="35"/>
  <c r="E199" i="35" l="1"/>
  <c r="E79" i="35"/>
  <c r="H79" i="35"/>
  <c r="Q78" i="35"/>
  <c r="O10" i="16" l="1"/>
  <c r="O12" i="16"/>
  <c r="O14" i="16"/>
  <c r="O16" i="16"/>
  <c r="O17" i="16"/>
  <c r="O18" i="16"/>
  <c r="O20" i="16"/>
  <c r="O22" i="16"/>
  <c r="O24" i="16"/>
  <c r="O26" i="16"/>
  <c r="O28" i="16"/>
  <c r="O30" i="16"/>
  <c r="O32" i="16"/>
  <c r="O34" i="16"/>
  <c r="O36" i="16"/>
  <c r="O38" i="16"/>
  <c r="O40" i="16"/>
  <c r="O42" i="16"/>
  <c r="O44" i="16"/>
  <c r="O46" i="16"/>
  <c r="O48" i="16"/>
  <c r="O50" i="16"/>
  <c r="O52" i="16"/>
  <c r="O54" i="16"/>
  <c r="O56" i="16"/>
  <c r="O58" i="16"/>
  <c r="O60" i="16"/>
  <c r="O62" i="16"/>
  <c r="O64" i="16"/>
  <c r="O66" i="16"/>
  <c r="O68" i="16"/>
  <c r="O70" i="16"/>
  <c r="O72" i="16"/>
  <c r="O74" i="16"/>
  <c r="O76" i="16"/>
  <c r="E10" i="16"/>
  <c r="F10" i="16"/>
  <c r="G10" i="16"/>
  <c r="H10" i="16"/>
  <c r="I10" i="16"/>
  <c r="J10" i="16"/>
  <c r="K10" i="16"/>
  <c r="L10" i="16"/>
  <c r="M10" i="16"/>
  <c r="N10" i="16"/>
  <c r="E12" i="16"/>
  <c r="F12" i="16"/>
  <c r="G12" i="16"/>
  <c r="H12" i="16"/>
  <c r="I12" i="16"/>
  <c r="J12" i="16"/>
  <c r="K12" i="16"/>
  <c r="L12" i="16"/>
  <c r="M12" i="16"/>
  <c r="N12" i="16"/>
  <c r="E14" i="16"/>
  <c r="F14" i="16"/>
  <c r="G14" i="16"/>
  <c r="H14" i="16"/>
  <c r="I14" i="16"/>
  <c r="J14" i="16"/>
  <c r="K14" i="16"/>
  <c r="L14" i="16"/>
  <c r="M14" i="16"/>
  <c r="N14" i="16"/>
  <c r="E16" i="16"/>
  <c r="F16" i="16"/>
  <c r="G16" i="16"/>
  <c r="H16" i="16"/>
  <c r="I16" i="16"/>
  <c r="J16" i="16"/>
  <c r="K16" i="16"/>
  <c r="L16" i="16"/>
  <c r="M16" i="16"/>
  <c r="N16" i="16"/>
  <c r="E17" i="16"/>
  <c r="F17" i="16"/>
  <c r="G17" i="16"/>
  <c r="H17" i="16"/>
  <c r="I17" i="16"/>
  <c r="J17" i="16"/>
  <c r="K17" i="16"/>
  <c r="L17" i="16"/>
  <c r="M17" i="16"/>
  <c r="N17" i="16"/>
  <c r="E18" i="16"/>
  <c r="F18" i="16"/>
  <c r="G18" i="16"/>
  <c r="H18" i="16"/>
  <c r="I18" i="16"/>
  <c r="J18" i="16"/>
  <c r="K18" i="16"/>
  <c r="L18" i="16"/>
  <c r="M18" i="16"/>
  <c r="N18" i="16"/>
  <c r="E20" i="16"/>
  <c r="F20" i="16"/>
  <c r="G20" i="16"/>
  <c r="H20" i="16"/>
  <c r="I20" i="16"/>
  <c r="J20" i="16"/>
  <c r="K20" i="16"/>
  <c r="L20" i="16"/>
  <c r="M20" i="16"/>
  <c r="N20" i="16"/>
  <c r="E22" i="16"/>
  <c r="F22" i="16"/>
  <c r="G22" i="16"/>
  <c r="H22" i="16"/>
  <c r="I22" i="16"/>
  <c r="J22" i="16"/>
  <c r="K22" i="16"/>
  <c r="L22" i="16"/>
  <c r="M22" i="16"/>
  <c r="N22" i="16"/>
  <c r="E24" i="16"/>
  <c r="F24" i="16"/>
  <c r="G24" i="16"/>
  <c r="H24" i="16"/>
  <c r="I24" i="16"/>
  <c r="J24" i="16"/>
  <c r="K24" i="16"/>
  <c r="L24" i="16"/>
  <c r="M24" i="16"/>
  <c r="N24" i="16"/>
  <c r="E26" i="16"/>
  <c r="F26" i="16"/>
  <c r="G26" i="16"/>
  <c r="H26" i="16"/>
  <c r="I26" i="16"/>
  <c r="J26" i="16"/>
  <c r="K26" i="16"/>
  <c r="L26" i="16"/>
  <c r="M26" i="16"/>
  <c r="N26" i="16"/>
  <c r="E28" i="16"/>
  <c r="F28" i="16"/>
  <c r="G28" i="16"/>
  <c r="H28" i="16"/>
  <c r="I28" i="16"/>
  <c r="J28" i="16"/>
  <c r="K28" i="16"/>
  <c r="L28" i="16"/>
  <c r="M28" i="16"/>
  <c r="N28" i="16"/>
  <c r="E30" i="16"/>
  <c r="F30" i="16"/>
  <c r="G30" i="16"/>
  <c r="H30" i="16"/>
  <c r="I30" i="16"/>
  <c r="J30" i="16"/>
  <c r="K30" i="16"/>
  <c r="L30" i="16"/>
  <c r="M30" i="16"/>
  <c r="N30" i="16"/>
  <c r="E32" i="16"/>
  <c r="F32" i="16"/>
  <c r="G32" i="16"/>
  <c r="H32" i="16"/>
  <c r="I32" i="16"/>
  <c r="J32" i="16"/>
  <c r="K32" i="16"/>
  <c r="L32" i="16"/>
  <c r="M32" i="16"/>
  <c r="N32" i="16"/>
  <c r="E34" i="16"/>
  <c r="F34" i="16"/>
  <c r="G34" i="16"/>
  <c r="H34" i="16"/>
  <c r="I34" i="16"/>
  <c r="J34" i="16"/>
  <c r="K34" i="16"/>
  <c r="L34" i="16"/>
  <c r="M34" i="16"/>
  <c r="N34" i="16"/>
  <c r="E36" i="16"/>
  <c r="F36" i="16"/>
  <c r="G36" i="16"/>
  <c r="H36" i="16"/>
  <c r="I36" i="16"/>
  <c r="J36" i="16"/>
  <c r="K36" i="16"/>
  <c r="L36" i="16"/>
  <c r="M36" i="16"/>
  <c r="N36" i="16"/>
  <c r="E38" i="16"/>
  <c r="F38" i="16"/>
  <c r="G38" i="16"/>
  <c r="H38" i="16"/>
  <c r="I38" i="16"/>
  <c r="J38" i="16"/>
  <c r="K38" i="16"/>
  <c r="L38" i="16"/>
  <c r="M38" i="16"/>
  <c r="N38" i="16"/>
  <c r="E40" i="16"/>
  <c r="F40" i="16"/>
  <c r="G40" i="16"/>
  <c r="H40" i="16"/>
  <c r="I40" i="16"/>
  <c r="J40" i="16"/>
  <c r="K40" i="16"/>
  <c r="L40" i="16"/>
  <c r="M40" i="16"/>
  <c r="N40" i="16"/>
  <c r="E42" i="16"/>
  <c r="F42" i="16"/>
  <c r="G42" i="16"/>
  <c r="H42" i="16"/>
  <c r="I42" i="16"/>
  <c r="J42" i="16"/>
  <c r="K42" i="16"/>
  <c r="L42" i="16"/>
  <c r="M42" i="16"/>
  <c r="N42" i="16"/>
  <c r="E44" i="16"/>
  <c r="F44" i="16"/>
  <c r="G44" i="16"/>
  <c r="H44" i="16"/>
  <c r="I44" i="16"/>
  <c r="J44" i="16"/>
  <c r="K44" i="16"/>
  <c r="L44" i="16"/>
  <c r="M44" i="16"/>
  <c r="N44" i="16"/>
  <c r="E46" i="16"/>
  <c r="F46" i="16"/>
  <c r="G46" i="16"/>
  <c r="H46" i="16"/>
  <c r="I46" i="16"/>
  <c r="J46" i="16"/>
  <c r="K46" i="16"/>
  <c r="L46" i="16"/>
  <c r="M46" i="16"/>
  <c r="N46" i="16"/>
  <c r="E48" i="16"/>
  <c r="F48" i="16"/>
  <c r="G48" i="16"/>
  <c r="H48" i="16"/>
  <c r="I48" i="16"/>
  <c r="J48" i="16"/>
  <c r="K48" i="16"/>
  <c r="L48" i="16"/>
  <c r="M48" i="16"/>
  <c r="N48" i="16"/>
  <c r="E50" i="16"/>
  <c r="F50" i="16"/>
  <c r="G50" i="16"/>
  <c r="H50" i="16"/>
  <c r="I50" i="16"/>
  <c r="J50" i="16"/>
  <c r="K50" i="16"/>
  <c r="L50" i="16"/>
  <c r="M50" i="16"/>
  <c r="N50" i="16"/>
  <c r="E52" i="16"/>
  <c r="F52" i="16"/>
  <c r="G52" i="16"/>
  <c r="H52" i="16"/>
  <c r="I52" i="16"/>
  <c r="J52" i="16"/>
  <c r="K52" i="16"/>
  <c r="L52" i="16"/>
  <c r="M52" i="16"/>
  <c r="N52" i="16"/>
  <c r="E54" i="16"/>
  <c r="F54" i="16"/>
  <c r="G54" i="16"/>
  <c r="H54" i="16"/>
  <c r="I54" i="16"/>
  <c r="J54" i="16"/>
  <c r="K54" i="16"/>
  <c r="L54" i="16"/>
  <c r="M54" i="16"/>
  <c r="N54" i="16"/>
  <c r="E56" i="16"/>
  <c r="F56" i="16"/>
  <c r="G56" i="16"/>
  <c r="H56" i="16"/>
  <c r="I56" i="16"/>
  <c r="J56" i="16"/>
  <c r="K56" i="16"/>
  <c r="L56" i="16"/>
  <c r="M56" i="16"/>
  <c r="N56" i="16"/>
  <c r="E58" i="16"/>
  <c r="F58" i="16"/>
  <c r="G58" i="16"/>
  <c r="H58" i="16"/>
  <c r="I58" i="16"/>
  <c r="J58" i="16"/>
  <c r="K58" i="16"/>
  <c r="L58" i="16"/>
  <c r="M58" i="16"/>
  <c r="N58" i="16"/>
  <c r="E60" i="16"/>
  <c r="F60" i="16"/>
  <c r="G60" i="16"/>
  <c r="H60" i="16"/>
  <c r="I60" i="16"/>
  <c r="J60" i="16"/>
  <c r="K60" i="16"/>
  <c r="L60" i="16"/>
  <c r="M60" i="16"/>
  <c r="N60" i="16"/>
  <c r="E62" i="16"/>
  <c r="F62" i="16"/>
  <c r="G62" i="16"/>
  <c r="H62" i="16"/>
  <c r="I62" i="16"/>
  <c r="J62" i="16"/>
  <c r="K62" i="16"/>
  <c r="L62" i="16"/>
  <c r="M62" i="16"/>
  <c r="N62" i="16"/>
  <c r="E64" i="16"/>
  <c r="F64" i="16"/>
  <c r="G64" i="16"/>
  <c r="H64" i="16"/>
  <c r="I64" i="16"/>
  <c r="J64" i="16"/>
  <c r="K64" i="16"/>
  <c r="L64" i="16"/>
  <c r="M64" i="16"/>
  <c r="N64" i="16"/>
  <c r="E66" i="16"/>
  <c r="F66" i="16"/>
  <c r="G66" i="16"/>
  <c r="H66" i="16"/>
  <c r="I66" i="16"/>
  <c r="J66" i="16"/>
  <c r="K66" i="16"/>
  <c r="L66" i="16"/>
  <c r="M66" i="16"/>
  <c r="N66" i="16"/>
  <c r="E68" i="16"/>
  <c r="F68" i="16"/>
  <c r="G68" i="16"/>
  <c r="H68" i="16"/>
  <c r="I68" i="16"/>
  <c r="J68" i="16"/>
  <c r="K68" i="16"/>
  <c r="L68" i="16"/>
  <c r="M68" i="16"/>
  <c r="N68" i="16"/>
  <c r="E70" i="16"/>
  <c r="F70" i="16"/>
  <c r="G70" i="16"/>
  <c r="H70" i="16"/>
  <c r="I70" i="16"/>
  <c r="J70" i="16"/>
  <c r="K70" i="16"/>
  <c r="L70" i="16"/>
  <c r="M70" i="16"/>
  <c r="N70" i="16"/>
  <c r="E72" i="16"/>
  <c r="F72" i="16"/>
  <c r="G72" i="16"/>
  <c r="H72" i="16"/>
  <c r="I72" i="16"/>
  <c r="J72" i="16"/>
  <c r="K72" i="16"/>
  <c r="L72" i="16"/>
  <c r="M72" i="16"/>
  <c r="N72" i="16"/>
  <c r="E74" i="16"/>
  <c r="F74" i="16"/>
  <c r="G74" i="16"/>
  <c r="H74" i="16"/>
  <c r="I74" i="16"/>
  <c r="J74" i="16"/>
  <c r="K74" i="16"/>
  <c r="L74" i="16"/>
  <c r="M74" i="16"/>
  <c r="N74" i="16"/>
  <c r="E76" i="16"/>
  <c r="F76" i="16"/>
  <c r="G76" i="16"/>
  <c r="H76" i="16"/>
  <c r="I76" i="16"/>
  <c r="J76" i="16"/>
  <c r="K76" i="16"/>
  <c r="L76" i="16"/>
  <c r="M76" i="16"/>
  <c r="N76" i="16"/>
  <c r="D6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4" i="16"/>
  <c r="D46" i="16"/>
  <c r="D48" i="16"/>
  <c r="D50" i="16"/>
  <c r="D52" i="16"/>
  <c r="D54" i="16"/>
  <c r="D56" i="16"/>
  <c r="D58" i="16"/>
  <c r="D62" i="16"/>
  <c r="D64" i="16"/>
  <c r="D66" i="16"/>
  <c r="D68" i="16"/>
  <c r="D70" i="16"/>
  <c r="D72" i="16"/>
  <c r="D74" i="16"/>
  <c r="D76" i="16"/>
  <c r="D10" i="16"/>
  <c r="D10" i="23" s="1"/>
  <c r="I78" i="16" l="1"/>
  <c r="I80" i="16" s="1"/>
  <c r="G78" i="16"/>
  <c r="G80" i="16" s="1"/>
  <c r="N78" i="16"/>
  <c r="N80" i="16" s="1"/>
  <c r="F78" i="16"/>
  <c r="F80" i="16" s="1"/>
  <c r="M78" i="16"/>
  <c r="M80" i="16" s="1"/>
  <c r="E78" i="16"/>
  <c r="E80" i="16" s="1"/>
  <c r="L78" i="16"/>
  <c r="L80" i="16" s="1"/>
  <c r="K78" i="16"/>
  <c r="K80" i="16" s="1"/>
  <c r="J78" i="16"/>
  <c r="J80" i="16" s="1"/>
  <c r="H78" i="16"/>
  <c r="H80" i="16" s="1"/>
  <c r="O78" i="16"/>
  <c r="O80" i="16" s="1"/>
  <c r="F68" i="7"/>
  <c r="G68" i="7"/>
  <c r="H68" i="7"/>
  <c r="I68" i="7"/>
  <c r="J68" i="7"/>
  <c r="K68" i="7"/>
  <c r="L68" i="7"/>
  <c r="M68" i="7"/>
  <c r="N68" i="7"/>
  <c r="O68" i="7"/>
  <c r="P68" i="7"/>
  <c r="E68" i="7"/>
  <c r="E70" i="7"/>
  <c r="P157" i="7"/>
  <c r="P138" i="7"/>
  <c r="P129" i="7"/>
  <c r="P40" i="7" s="1"/>
  <c r="P123" i="7"/>
  <c r="P36" i="7" s="1"/>
  <c r="P109" i="7"/>
  <c r="P26" i="7" s="1"/>
  <c r="P24" i="7"/>
  <c r="P64" i="7"/>
  <c r="P22" i="7"/>
  <c r="P20" i="7"/>
  <c r="P17" i="7"/>
  <c r="P14" i="7"/>
  <c r="Q79" i="7"/>
  <c r="Q80" i="7"/>
  <c r="Q206" i="7"/>
  <c r="Q74" i="7"/>
  <c r="Q72" i="7"/>
  <c r="F10" i="7"/>
  <c r="G10" i="7"/>
  <c r="H10" i="7"/>
  <c r="I10" i="7"/>
  <c r="J10" i="7"/>
  <c r="K10" i="7"/>
  <c r="M10" i="7"/>
  <c r="N10" i="7"/>
  <c r="O10" i="7"/>
  <c r="P10" i="7"/>
  <c r="F12" i="7"/>
  <c r="G12" i="7"/>
  <c r="H12" i="7"/>
  <c r="I12" i="7"/>
  <c r="I78" i="7" s="1"/>
  <c r="I81" i="7" s="1"/>
  <c r="J12" i="7"/>
  <c r="K12" i="7"/>
  <c r="L12" i="7"/>
  <c r="M12" i="7"/>
  <c r="N12" i="7"/>
  <c r="O12" i="7"/>
  <c r="P12" i="7"/>
  <c r="F14" i="7"/>
  <c r="G14" i="7"/>
  <c r="H14" i="7"/>
  <c r="I14" i="7"/>
  <c r="J14" i="7"/>
  <c r="K14" i="7"/>
  <c r="L14" i="7"/>
  <c r="M14" i="7"/>
  <c r="N14" i="7"/>
  <c r="O14" i="7"/>
  <c r="F16" i="7"/>
  <c r="G16" i="7"/>
  <c r="H16" i="7"/>
  <c r="I16" i="7"/>
  <c r="J16" i="7"/>
  <c r="K16" i="7"/>
  <c r="K17" i="7" s="1"/>
  <c r="L16" i="7"/>
  <c r="L17" i="7" s="1"/>
  <c r="L78" i="7" s="1"/>
  <c r="L81" i="7" s="1"/>
  <c r="M16" i="7"/>
  <c r="N16" i="7"/>
  <c r="O16" i="7"/>
  <c r="P16" i="7"/>
  <c r="H17" i="7"/>
  <c r="H78" i="7" s="1"/>
  <c r="H81" i="7" s="1"/>
  <c r="I17" i="7"/>
  <c r="J17" i="7"/>
  <c r="J78" i="7" s="1"/>
  <c r="J81" i="7" s="1"/>
  <c r="F18" i="7"/>
  <c r="F17" i="7" s="1"/>
  <c r="F78" i="7" s="1"/>
  <c r="F81" i="7" s="1"/>
  <c r="G18" i="7"/>
  <c r="G17" i="7" s="1"/>
  <c r="H18" i="7"/>
  <c r="I18" i="7"/>
  <c r="J18" i="7"/>
  <c r="K18" i="7"/>
  <c r="L18" i="7"/>
  <c r="M18" i="7"/>
  <c r="M17" i="7" s="1"/>
  <c r="N18" i="7"/>
  <c r="N17" i="7" s="1"/>
  <c r="N78" i="7" s="1"/>
  <c r="N81" i="7" s="1"/>
  <c r="O18" i="7"/>
  <c r="O17" i="7" s="1"/>
  <c r="P18" i="7"/>
  <c r="F20" i="7"/>
  <c r="G20" i="7"/>
  <c r="H20" i="7"/>
  <c r="I20" i="7"/>
  <c r="J20" i="7"/>
  <c r="K20" i="7"/>
  <c r="L20" i="7"/>
  <c r="M20" i="7"/>
  <c r="N20" i="7"/>
  <c r="O20" i="7"/>
  <c r="F22" i="7"/>
  <c r="G22" i="7"/>
  <c r="H22" i="7"/>
  <c r="I22" i="7"/>
  <c r="J22" i="7"/>
  <c r="K22" i="7"/>
  <c r="L22" i="7"/>
  <c r="M22" i="7"/>
  <c r="N22" i="7"/>
  <c r="O22" i="7"/>
  <c r="F24" i="7"/>
  <c r="G24" i="7"/>
  <c r="H24" i="7"/>
  <c r="I24" i="7"/>
  <c r="J24" i="7"/>
  <c r="K24" i="7"/>
  <c r="L24" i="7"/>
  <c r="M24" i="7"/>
  <c r="N24" i="7"/>
  <c r="O24" i="7"/>
  <c r="F26" i="7"/>
  <c r="G26" i="7"/>
  <c r="H26" i="7"/>
  <c r="I26" i="7"/>
  <c r="J26" i="7"/>
  <c r="K26" i="7"/>
  <c r="L26" i="7"/>
  <c r="M26" i="7"/>
  <c r="N26" i="7"/>
  <c r="O26" i="7"/>
  <c r="F28" i="7"/>
  <c r="G28" i="7"/>
  <c r="H28" i="7"/>
  <c r="I28" i="7"/>
  <c r="J28" i="7"/>
  <c r="K28" i="7"/>
  <c r="L28" i="7"/>
  <c r="M28" i="7"/>
  <c r="N28" i="7"/>
  <c r="O28" i="7"/>
  <c r="P28" i="7"/>
  <c r="F30" i="7"/>
  <c r="G30" i="7"/>
  <c r="H30" i="7"/>
  <c r="I30" i="7"/>
  <c r="J30" i="7"/>
  <c r="K30" i="7"/>
  <c r="L30" i="7"/>
  <c r="M30" i="7"/>
  <c r="N30" i="7"/>
  <c r="O30" i="7"/>
  <c r="P30" i="7"/>
  <c r="F32" i="7"/>
  <c r="G32" i="7"/>
  <c r="H32" i="7"/>
  <c r="I32" i="7"/>
  <c r="J32" i="7"/>
  <c r="K32" i="7"/>
  <c r="L32" i="7"/>
  <c r="M32" i="7"/>
  <c r="N32" i="7"/>
  <c r="O32" i="7"/>
  <c r="P32" i="7"/>
  <c r="F34" i="7"/>
  <c r="G34" i="7"/>
  <c r="H34" i="7"/>
  <c r="I34" i="7"/>
  <c r="J34" i="7"/>
  <c r="K34" i="7"/>
  <c r="L34" i="7"/>
  <c r="M34" i="7"/>
  <c r="N34" i="7"/>
  <c r="O34" i="7"/>
  <c r="P34" i="7"/>
  <c r="F36" i="7"/>
  <c r="G36" i="7"/>
  <c r="H36" i="7"/>
  <c r="I36" i="7"/>
  <c r="J36" i="7"/>
  <c r="K36" i="7"/>
  <c r="L36" i="7"/>
  <c r="M36" i="7"/>
  <c r="N36" i="7"/>
  <c r="O36" i="7"/>
  <c r="F38" i="7"/>
  <c r="G38" i="7"/>
  <c r="H38" i="7"/>
  <c r="I38" i="7"/>
  <c r="J38" i="7"/>
  <c r="K38" i="7"/>
  <c r="L38" i="7"/>
  <c r="M38" i="7"/>
  <c r="N38" i="7"/>
  <c r="O38" i="7"/>
  <c r="P38" i="7"/>
  <c r="F40" i="7"/>
  <c r="G40" i="7"/>
  <c r="H40" i="7"/>
  <c r="I40" i="7"/>
  <c r="J40" i="7"/>
  <c r="K40" i="7"/>
  <c r="L40" i="7"/>
  <c r="M40" i="7"/>
  <c r="N40" i="7"/>
  <c r="O40" i="7"/>
  <c r="F42" i="7"/>
  <c r="G42" i="7"/>
  <c r="H42" i="7"/>
  <c r="I42" i="7"/>
  <c r="J42" i="7"/>
  <c r="K42" i="7"/>
  <c r="L42" i="7"/>
  <c r="M42" i="7"/>
  <c r="N42" i="7"/>
  <c r="O42" i="7"/>
  <c r="P42" i="7"/>
  <c r="F44" i="7"/>
  <c r="G44" i="7"/>
  <c r="H44" i="7"/>
  <c r="I44" i="7"/>
  <c r="J44" i="7"/>
  <c r="K44" i="7"/>
  <c r="L44" i="7"/>
  <c r="M44" i="7"/>
  <c r="N44" i="7"/>
  <c r="O44" i="7"/>
  <c r="P44" i="7"/>
  <c r="F46" i="7"/>
  <c r="G46" i="7"/>
  <c r="H46" i="7"/>
  <c r="I46" i="7"/>
  <c r="J46" i="7"/>
  <c r="K46" i="7"/>
  <c r="L46" i="7"/>
  <c r="M46" i="7"/>
  <c r="N46" i="7"/>
  <c r="O46" i="7"/>
  <c r="P46" i="7"/>
  <c r="F48" i="7"/>
  <c r="G48" i="7"/>
  <c r="H48" i="7"/>
  <c r="I48" i="7"/>
  <c r="J48" i="7"/>
  <c r="K48" i="7"/>
  <c r="L48" i="7"/>
  <c r="M48" i="7"/>
  <c r="N48" i="7"/>
  <c r="O48" i="7"/>
  <c r="P48" i="7"/>
  <c r="F50" i="7"/>
  <c r="G50" i="7"/>
  <c r="H50" i="7"/>
  <c r="I50" i="7"/>
  <c r="J50" i="7"/>
  <c r="K50" i="7"/>
  <c r="L50" i="7"/>
  <c r="M50" i="7"/>
  <c r="N50" i="7"/>
  <c r="O50" i="7"/>
  <c r="P50" i="7"/>
  <c r="F52" i="7"/>
  <c r="G52" i="7"/>
  <c r="H52" i="7"/>
  <c r="I52" i="7"/>
  <c r="J52" i="7"/>
  <c r="K52" i="7"/>
  <c r="L52" i="7"/>
  <c r="M52" i="7"/>
  <c r="N52" i="7"/>
  <c r="O52" i="7"/>
  <c r="P52" i="7"/>
  <c r="F54" i="7"/>
  <c r="G54" i="7"/>
  <c r="H54" i="7"/>
  <c r="I54" i="7"/>
  <c r="J54" i="7"/>
  <c r="K54" i="7"/>
  <c r="L54" i="7"/>
  <c r="M54" i="7"/>
  <c r="N54" i="7"/>
  <c r="O54" i="7"/>
  <c r="P54" i="7"/>
  <c r="F56" i="7"/>
  <c r="G56" i="7"/>
  <c r="H56" i="7"/>
  <c r="I56" i="7"/>
  <c r="J56" i="7"/>
  <c r="K56" i="7"/>
  <c r="L56" i="7"/>
  <c r="M56" i="7"/>
  <c r="N56" i="7"/>
  <c r="O56" i="7"/>
  <c r="P56" i="7"/>
  <c r="F58" i="7"/>
  <c r="G58" i="7"/>
  <c r="H58" i="7"/>
  <c r="I58" i="7"/>
  <c r="J58" i="7"/>
  <c r="K58" i="7"/>
  <c r="L58" i="7"/>
  <c r="M58" i="7"/>
  <c r="N58" i="7"/>
  <c r="O58" i="7"/>
  <c r="P58" i="7"/>
  <c r="F60" i="7"/>
  <c r="G60" i="7"/>
  <c r="H60" i="7"/>
  <c r="I60" i="7"/>
  <c r="J60" i="7"/>
  <c r="K60" i="7"/>
  <c r="L60" i="7"/>
  <c r="M60" i="7"/>
  <c r="N60" i="7"/>
  <c r="O60" i="7"/>
  <c r="P60" i="7"/>
  <c r="F62" i="7"/>
  <c r="G62" i="7"/>
  <c r="H62" i="7"/>
  <c r="I62" i="7"/>
  <c r="J62" i="7"/>
  <c r="K62" i="7"/>
  <c r="L62" i="7"/>
  <c r="M62" i="7"/>
  <c r="N62" i="7"/>
  <c r="O62" i="7"/>
  <c r="P62" i="7"/>
  <c r="F64" i="7"/>
  <c r="G64" i="7"/>
  <c r="H64" i="7"/>
  <c r="I64" i="7"/>
  <c r="J64" i="7"/>
  <c r="K64" i="7"/>
  <c r="L64" i="7"/>
  <c r="M64" i="7"/>
  <c r="N64" i="7"/>
  <c r="O64" i="7"/>
  <c r="F66" i="7"/>
  <c r="G66" i="7"/>
  <c r="H66" i="7"/>
  <c r="I66" i="7"/>
  <c r="J66" i="7"/>
  <c r="K66" i="7"/>
  <c r="L66" i="7"/>
  <c r="M66" i="7"/>
  <c r="N66" i="7"/>
  <c r="O66" i="7"/>
  <c r="P66" i="7"/>
  <c r="F70" i="7"/>
  <c r="G70" i="7"/>
  <c r="H70" i="7"/>
  <c r="I70" i="7"/>
  <c r="J70" i="7"/>
  <c r="K70" i="7"/>
  <c r="L70" i="7"/>
  <c r="M70" i="7"/>
  <c r="N70" i="7"/>
  <c r="O70" i="7"/>
  <c r="P70" i="7"/>
  <c r="F72" i="7"/>
  <c r="G72" i="7"/>
  <c r="H72" i="7"/>
  <c r="I72" i="7"/>
  <c r="J72" i="7"/>
  <c r="K72" i="7"/>
  <c r="L72" i="7"/>
  <c r="M72" i="7"/>
  <c r="N72" i="7"/>
  <c r="O72" i="7"/>
  <c r="P72" i="7"/>
  <c r="F74" i="7"/>
  <c r="G74" i="7"/>
  <c r="H74" i="7"/>
  <c r="I74" i="7"/>
  <c r="J74" i="7"/>
  <c r="K74" i="7"/>
  <c r="L74" i="7"/>
  <c r="M74" i="7"/>
  <c r="N74" i="7"/>
  <c r="O74" i="7"/>
  <c r="P74" i="7"/>
  <c r="F76" i="7"/>
  <c r="G76" i="7"/>
  <c r="H76" i="7"/>
  <c r="I76" i="7"/>
  <c r="J76" i="7"/>
  <c r="K76" i="7"/>
  <c r="L76" i="7"/>
  <c r="M76" i="7"/>
  <c r="N76" i="7"/>
  <c r="O76" i="7"/>
  <c r="P76" i="7"/>
  <c r="E78" i="7"/>
  <c r="E81" i="7" s="1"/>
  <c r="E18" i="7"/>
  <c r="E14" i="7"/>
  <c r="E12" i="7"/>
  <c r="E76" i="7"/>
  <c r="E74" i="7"/>
  <c r="E72" i="7"/>
  <c r="E66" i="7"/>
  <c r="E64" i="7"/>
  <c r="E62" i="7"/>
  <c r="E58" i="7"/>
  <c r="E56" i="7"/>
  <c r="E52" i="7"/>
  <c r="E48" i="7"/>
  <c r="E50" i="7"/>
  <c r="E54" i="7"/>
  <c r="E60" i="7"/>
  <c r="E46" i="7"/>
  <c r="E44" i="7"/>
  <c r="E42" i="7"/>
  <c r="E40" i="7"/>
  <c r="E38" i="7"/>
  <c r="E36" i="7"/>
  <c r="E34" i="7"/>
  <c r="E32" i="7"/>
  <c r="E30" i="7"/>
  <c r="E28" i="7"/>
  <c r="E26" i="7"/>
  <c r="E24" i="7"/>
  <c r="E22" i="7"/>
  <c r="E20" i="7"/>
  <c r="E17" i="7"/>
  <c r="E16" i="7"/>
  <c r="F91" i="7"/>
  <c r="G91" i="7"/>
  <c r="H91" i="7"/>
  <c r="I91" i="7"/>
  <c r="J91" i="7"/>
  <c r="K91" i="7"/>
  <c r="L91" i="7"/>
  <c r="M91" i="7"/>
  <c r="N91" i="7"/>
  <c r="O91" i="7"/>
  <c r="P91" i="7"/>
  <c r="O78" i="7" l="1"/>
  <c r="O81" i="7" s="1"/>
  <c r="G78" i="7"/>
  <c r="G81" i="7" s="1"/>
  <c r="M78" i="7"/>
  <c r="M81" i="7" s="1"/>
  <c r="K78" i="7"/>
  <c r="K81" i="7" s="1"/>
  <c r="P78" i="7"/>
  <c r="P81" i="7" s="1"/>
  <c r="E91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F161" i="7"/>
  <c r="G161" i="7"/>
  <c r="H161" i="7"/>
  <c r="I161" i="7"/>
  <c r="J161" i="7"/>
  <c r="K161" i="7"/>
  <c r="L161" i="7"/>
  <c r="M161" i="7"/>
  <c r="N161" i="7"/>
  <c r="O161" i="7"/>
  <c r="P161" i="7"/>
  <c r="E161" i="7"/>
  <c r="F157" i="7"/>
  <c r="G157" i="7"/>
  <c r="H157" i="7"/>
  <c r="I157" i="7"/>
  <c r="J157" i="7"/>
  <c r="K157" i="7"/>
  <c r="L157" i="7"/>
  <c r="M157" i="7"/>
  <c r="N157" i="7"/>
  <c r="O157" i="7"/>
  <c r="E157" i="7"/>
  <c r="Q78" i="7" l="1"/>
  <c r="P89" i="21"/>
  <c r="P88" i="21"/>
  <c r="P86" i="21"/>
  <c r="P84" i="21"/>
  <c r="P77" i="21" l="1"/>
  <c r="P61" i="21"/>
  <c r="P37" i="21"/>
  <c r="P45" i="21"/>
  <c r="P51" i="21"/>
  <c r="P57" i="21"/>
  <c r="P69" i="21"/>
  <c r="P73" i="21"/>
  <c r="P81" i="21"/>
  <c r="P85" i="21"/>
  <c r="P33" i="21"/>
  <c r="P41" i="21"/>
  <c r="P49" i="21"/>
  <c r="P53" i="21"/>
  <c r="P65" i="21"/>
  <c r="P67" i="21"/>
  <c r="P83" i="21"/>
  <c r="P63" i="21"/>
  <c r="P39" i="21"/>
  <c r="P47" i="21"/>
  <c r="P59" i="21"/>
  <c r="P71" i="21"/>
  <c r="P75" i="21"/>
  <c r="P79" i="21"/>
  <c r="P87" i="21"/>
  <c r="P92" i="21" l="1"/>
  <c r="D78" i="33"/>
  <c r="D76" i="33"/>
  <c r="D74" i="33"/>
  <c r="D72" i="33"/>
  <c r="D70" i="33"/>
  <c r="D68" i="33"/>
  <c r="D66" i="33"/>
  <c r="D64" i="33"/>
  <c r="D62" i="33"/>
  <c r="D60" i="33"/>
  <c r="D58" i="33"/>
  <c r="D56" i="33"/>
  <c r="D54" i="33"/>
  <c r="D52" i="33"/>
  <c r="D50" i="33"/>
  <c r="D46" i="33"/>
  <c r="D44" i="33"/>
  <c r="D42" i="33"/>
  <c r="D40" i="33"/>
  <c r="D38" i="33"/>
  <c r="D36" i="33"/>
  <c r="D34" i="33"/>
  <c r="D32" i="33"/>
  <c r="D30" i="33"/>
  <c r="D28" i="33"/>
  <c r="D26" i="33"/>
  <c r="D24" i="33"/>
  <c r="D22" i="33"/>
  <c r="D16" i="33"/>
  <c r="D14" i="33"/>
  <c r="D12" i="33"/>
  <c r="P73" i="15" l="1"/>
  <c r="P75" i="15"/>
  <c r="P77" i="15"/>
  <c r="P72" i="15"/>
  <c r="P78" i="15"/>
  <c r="P76" i="15"/>
  <c r="P58" i="15"/>
  <c r="P42" i="15"/>
  <c r="P28" i="15"/>
  <c r="P74" i="15"/>
  <c r="D18" i="15"/>
  <c r="D19" i="15" s="1"/>
  <c r="D16" i="15"/>
  <c r="D14" i="15"/>
  <c r="D12" i="15"/>
  <c r="E12" i="14"/>
  <c r="F12" i="14"/>
  <c r="G12" i="14"/>
  <c r="H12" i="14"/>
  <c r="I12" i="14"/>
  <c r="J12" i="14"/>
  <c r="K12" i="14"/>
  <c r="L12" i="14"/>
  <c r="M12" i="14"/>
  <c r="N12" i="14"/>
  <c r="O12" i="14"/>
  <c r="E14" i="14"/>
  <c r="F14" i="14"/>
  <c r="G14" i="14"/>
  <c r="H14" i="14"/>
  <c r="I14" i="14"/>
  <c r="J14" i="14"/>
  <c r="K14" i="14"/>
  <c r="L14" i="14"/>
  <c r="M14" i="14"/>
  <c r="N14" i="14"/>
  <c r="O14" i="14"/>
  <c r="E16" i="14"/>
  <c r="F16" i="14"/>
  <c r="G16" i="14"/>
  <c r="H16" i="14"/>
  <c r="I16" i="14"/>
  <c r="J16" i="14"/>
  <c r="K16" i="14"/>
  <c r="L16" i="14"/>
  <c r="M16" i="14"/>
  <c r="N16" i="14"/>
  <c r="O16" i="14"/>
  <c r="E18" i="14"/>
  <c r="E19" i="14" s="1"/>
  <c r="F18" i="14"/>
  <c r="G18" i="14"/>
  <c r="H18" i="14"/>
  <c r="I18" i="14"/>
  <c r="J18" i="14"/>
  <c r="J19" i="14" s="1"/>
  <c r="K18" i="14"/>
  <c r="L18" i="14"/>
  <c r="M18" i="14"/>
  <c r="M19" i="14" s="1"/>
  <c r="N18" i="14"/>
  <c r="O18" i="14"/>
  <c r="L19" i="14"/>
  <c r="E20" i="14"/>
  <c r="F20" i="14"/>
  <c r="F19" i="14" s="1"/>
  <c r="G20" i="14"/>
  <c r="G19" i="14" s="1"/>
  <c r="H20" i="14"/>
  <c r="H19" i="14" s="1"/>
  <c r="I20" i="14"/>
  <c r="I19" i="14" s="1"/>
  <c r="J20" i="14"/>
  <c r="K20" i="14"/>
  <c r="K19" i="14" s="1"/>
  <c r="L20" i="14"/>
  <c r="M20" i="14"/>
  <c r="N20" i="14"/>
  <c r="N19" i="14" s="1"/>
  <c r="O20" i="14"/>
  <c r="O19" i="14" s="1"/>
  <c r="E22" i="14"/>
  <c r="F22" i="14"/>
  <c r="G22" i="14"/>
  <c r="H22" i="14"/>
  <c r="I22" i="14"/>
  <c r="J22" i="14"/>
  <c r="K22" i="14"/>
  <c r="M22" i="14"/>
  <c r="N22" i="14"/>
  <c r="O22" i="14"/>
  <c r="E24" i="14"/>
  <c r="F24" i="14"/>
  <c r="G24" i="14"/>
  <c r="H24" i="14"/>
  <c r="I24" i="14"/>
  <c r="J24" i="14"/>
  <c r="K24" i="14"/>
  <c r="L24" i="14"/>
  <c r="M24" i="14"/>
  <c r="N24" i="14"/>
  <c r="O24" i="14"/>
  <c r="E26" i="14"/>
  <c r="F26" i="14"/>
  <c r="G26" i="14"/>
  <c r="H26" i="14"/>
  <c r="I26" i="14"/>
  <c r="J26" i="14"/>
  <c r="K26" i="14"/>
  <c r="L26" i="14"/>
  <c r="M26" i="14"/>
  <c r="N26" i="14"/>
  <c r="O26" i="14"/>
  <c r="E28" i="14"/>
  <c r="F28" i="14"/>
  <c r="G28" i="14"/>
  <c r="H28" i="14"/>
  <c r="I28" i="14"/>
  <c r="J28" i="14"/>
  <c r="K28" i="14"/>
  <c r="L28" i="14"/>
  <c r="M28" i="14"/>
  <c r="N28" i="14"/>
  <c r="O28" i="14"/>
  <c r="E30" i="14"/>
  <c r="F30" i="14"/>
  <c r="G30" i="14"/>
  <c r="H30" i="14"/>
  <c r="I30" i="14"/>
  <c r="J30" i="14"/>
  <c r="K30" i="14"/>
  <c r="L30" i="14"/>
  <c r="M30" i="14"/>
  <c r="N30" i="14"/>
  <c r="O30" i="14"/>
  <c r="E32" i="14"/>
  <c r="F32" i="14"/>
  <c r="G32" i="14"/>
  <c r="H32" i="14"/>
  <c r="I32" i="14"/>
  <c r="J32" i="14"/>
  <c r="K32" i="14"/>
  <c r="L32" i="14"/>
  <c r="M32" i="14"/>
  <c r="N32" i="14"/>
  <c r="O32" i="14"/>
  <c r="E34" i="14"/>
  <c r="F34" i="14"/>
  <c r="G34" i="14"/>
  <c r="H34" i="14"/>
  <c r="I34" i="14"/>
  <c r="J34" i="14"/>
  <c r="K34" i="14"/>
  <c r="L34" i="14"/>
  <c r="M34" i="14"/>
  <c r="N34" i="14"/>
  <c r="O34" i="14"/>
  <c r="E36" i="14"/>
  <c r="F36" i="14"/>
  <c r="G36" i="14"/>
  <c r="H36" i="14"/>
  <c r="I36" i="14"/>
  <c r="J36" i="14"/>
  <c r="K36" i="14"/>
  <c r="L36" i="14"/>
  <c r="M36" i="14"/>
  <c r="N36" i="14"/>
  <c r="O36" i="14"/>
  <c r="E38" i="14"/>
  <c r="F38" i="14"/>
  <c r="G38" i="14"/>
  <c r="H38" i="14"/>
  <c r="I38" i="14"/>
  <c r="J38" i="14"/>
  <c r="K38" i="14"/>
  <c r="L38" i="14"/>
  <c r="M38" i="14"/>
  <c r="N38" i="14"/>
  <c r="O38" i="14"/>
  <c r="E40" i="14"/>
  <c r="F40" i="14"/>
  <c r="G40" i="14"/>
  <c r="H40" i="14"/>
  <c r="I40" i="14"/>
  <c r="J40" i="14"/>
  <c r="K40" i="14"/>
  <c r="L40" i="14"/>
  <c r="M40" i="14"/>
  <c r="N40" i="14"/>
  <c r="O40" i="14"/>
  <c r="E66" i="14"/>
  <c r="F66" i="14"/>
  <c r="G66" i="14"/>
  <c r="H66" i="14"/>
  <c r="I66" i="14"/>
  <c r="J66" i="14"/>
  <c r="K66" i="14"/>
  <c r="L66" i="14"/>
  <c r="M66" i="14"/>
  <c r="N66" i="14"/>
  <c r="O66" i="14"/>
  <c r="E76" i="14"/>
  <c r="F76" i="14"/>
  <c r="G76" i="14"/>
  <c r="H76" i="14"/>
  <c r="I76" i="14"/>
  <c r="J76" i="14"/>
  <c r="K76" i="14"/>
  <c r="L76" i="14"/>
  <c r="N76" i="14"/>
  <c r="O76" i="14"/>
  <c r="E78" i="14"/>
  <c r="F78" i="14"/>
  <c r="G78" i="14"/>
  <c r="H78" i="14"/>
  <c r="I78" i="14"/>
  <c r="J78" i="14"/>
  <c r="K78" i="14"/>
  <c r="L78" i="14"/>
  <c r="N78" i="14"/>
  <c r="O78" i="14"/>
  <c r="C62" i="14"/>
  <c r="C60" i="14"/>
  <c r="C48" i="14"/>
  <c r="D20" i="14"/>
  <c r="P74" i="10"/>
  <c r="P76" i="10"/>
  <c r="P78" i="10"/>
  <c r="E12" i="10"/>
  <c r="F12" i="10"/>
  <c r="G12" i="10"/>
  <c r="H12" i="10"/>
  <c r="I12" i="10"/>
  <c r="J12" i="10"/>
  <c r="K12" i="10"/>
  <c r="L12" i="10"/>
  <c r="M12" i="10"/>
  <c r="N12" i="10"/>
  <c r="O12" i="10"/>
  <c r="E14" i="10"/>
  <c r="F14" i="10"/>
  <c r="G14" i="10"/>
  <c r="H14" i="10"/>
  <c r="I14" i="10"/>
  <c r="J14" i="10"/>
  <c r="K14" i="10"/>
  <c r="L14" i="10"/>
  <c r="M14" i="10"/>
  <c r="N14" i="10"/>
  <c r="O14" i="10"/>
  <c r="E16" i="10"/>
  <c r="F16" i="10"/>
  <c r="G16" i="10"/>
  <c r="H16" i="10"/>
  <c r="I16" i="10"/>
  <c r="J16" i="10"/>
  <c r="K16" i="10"/>
  <c r="L16" i="10"/>
  <c r="M16" i="10"/>
  <c r="N16" i="10"/>
  <c r="O16" i="10"/>
  <c r="E18" i="10"/>
  <c r="F18" i="10"/>
  <c r="G18" i="10"/>
  <c r="H18" i="10"/>
  <c r="I18" i="10"/>
  <c r="J18" i="10"/>
  <c r="K18" i="10"/>
  <c r="L18" i="10"/>
  <c r="M18" i="10"/>
  <c r="N18" i="10"/>
  <c r="O18" i="10"/>
  <c r="E19" i="10"/>
  <c r="F19" i="10"/>
  <c r="L19" i="10"/>
  <c r="M19" i="10"/>
  <c r="N19" i="10"/>
  <c r="E20" i="10"/>
  <c r="F20" i="10"/>
  <c r="G20" i="10"/>
  <c r="G19" i="10" s="1"/>
  <c r="H20" i="10"/>
  <c r="H19" i="10" s="1"/>
  <c r="I20" i="10"/>
  <c r="I19" i="10" s="1"/>
  <c r="J20" i="10"/>
  <c r="J19" i="10" s="1"/>
  <c r="K20" i="10"/>
  <c r="K19" i="10" s="1"/>
  <c r="L20" i="10"/>
  <c r="M20" i="10"/>
  <c r="N20" i="10"/>
  <c r="O20" i="10"/>
  <c r="O19" i="10" s="1"/>
  <c r="E22" i="10"/>
  <c r="F22" i="10"/>
  <c r="G22" i="10"/>
  <c r="H22" i="10"/>
  <c r="I22" i="10"/>
  <c r="J22" i="10"/>
  <c r="K22" i="10"/>
  <c r="L22" i="10"/>
  <c r="M22" i="10"/>
  <c r="N22" i="10"/>
  <c r="O22" i="10"/>
  <c r="E24" i="10"/>
  <c r="F24" i="10"/>
  <c r="G24" i="10"/>
  <c r="H24" i="10"/>
  <c r="I24" i="10"/>
  <c r="J24" i="10"/>
  <c r="K24" i="10"/>
  <c r="L24" i="10"/>
  <c r="M24" i="10"/>
  <c r="N24" i="10"/>
  <c r="O24" i="10"/>
  <c r="E26" i="10"/>
  <c r="F26" i="10"/>
  <c r="G26" i="10"/>
  <c r="H26" i="10"/>
  <c r="I26" i="10"/>
  <c r="J26" i="10"/>
  <c r="K26" i="10"/>
  <c r="L26" i="10"/>
  <c r="M26" i="10"/>
  <c r="N26" i="10"/>
  <c r="O26" i="10"/>
  <c r="E28" i="10"/>
  <c r="F28" i="10"/>
  <c r="G28" i="10"/>
  <c r="H28" i="10"/>
  <c r="I28" i="10"/>
  <c r="J28" i="10"/>
  <c r="K28" i="10"/>
  <c r="L28" i="10"/>
  <c r="M28" i="10"/>
  <c r="N28" i="10"/>
  <c r="O28" i="10"/>
  <c r="E30" i="10"/>
  <c r="F30" i="10"/>
  <c r="G30" i="10"/>
  <c r="H30" i="10"/>
  <c r="I30" i="10"/>
  <c r="J30" i="10"/>
  <c r="K30" i="10"/>
  <c r="L30" i="10"/>
  <c r="M30" i="10"/>
  <c r="N30" i="10"/>
  <c r="O30" i="10"/>
  <c r="E32" i="10"/>
  <c r="F32" i="10"/>
  <c r="G32" i="10"/>
  <c r="H32" i="10"/>
  <c r="I32" i="10"/>
  <c r="J32" i="10"/>
  <c r="K32" i="10"/>
  <c r="L32" i="10"/>
  <c r="M32" i="10"/>
  <c r="N32" i="10"/>
  <c r="O32" i="10"/>
  <c r="E34" i="10"/>
  <c r="F34" i="10"/>
  <c r="G34" i="10"/>
  <c r="H34" i="10"/>
  <c r="I34" i="10"/>
  <c r="J34" i="10"/>
  <c r="K34" i="10"/>
  <c r="L34" i="10"/>
  <c r="M34" i="10"/>
  <c r="N34" i="10"/>
  <c r="O34" i="10"/>
  <c r="E36" i="10"/>
  <c r="F36" i="10"/>
  <c r="G36" i="10"/>
  <c r="H36" i="10"/>
  <c r="I36" i="10"/>
  <c r="J36" i="10"/>
  <c r="K36" i="10"/>
  <c r="L36" i="10"/>
  <c r="M36" i="10"/>
  <c r="N36" i="10"/>
  <c r="O36" i="10"/>
  <c r="E38" i="10"/>
  <c r="F38" i="10"/>
  <c r="G38" i="10"/>
  <c r="H38" i="10"/>
  <c r="I38" i="10"/>
  <c r="J38" i="10"/>
  <c r="K38" i="10"/>
  <c r="L38" i="10"/>
  <c r="M38" i="10"/>
  <c r="N38" i="10"/>
  <c r="O38" i="10"/>
  <c r="E40" i="10"/>
  <c r="F40" i="10"/>
  <c r="G40" i="10"/>
  <c r="H40" i="10"/>
  <c r="I40" i="10"/>
  <c r="J40" i="10"/>
  <c r="K40" i="10"/>
  <c r="L40" i="10"/>
  <c r="M40" i="10"/>
  <c r="N40" i="10"/>
  <c r="O40" i="10"/>
  <c r="E42" i="10"/>
  <c r="F42" i="10"/>
  <c r="G42" i="10"/>
  <c r="H42" i="10"/>
  <c r="I42" i="10"/>
  <c r="J42" i="10"/>
  <c r="K42" i="10"/>
  <c r="L42" i="10"/>
  <c r="M42" i="10"/>
  <c r="N42" i="10"/>
  <c r="O42" i="10"/>
  <c r="E44" i="10"/>
  <c r="F44" i="10"/>
  <c r="G44" i="10"/>
  <c r="H44" i="10"/>
  <c r="I44" i="10"/>
  <c r="J44" i="10"/>
  <c r="K44" i="10"/>
  <c r="L44" i="10"/>
  <c r="M44" i="10"/>
  <c r="N44" i="10"/>
  <c r="O44" i="10"/>
  <c r="E46" i="10"/>
  <c r="F46" i="10"/>
  <c r="G46" i="10"/>
  <c r="H46" i="10"/>
  <c r="I46" i="10"/>
  <c r="J46" i="10"/>
  <c r="K46" i="10"/>
  <c r="L46" i="10"/>
  <c r="M46" i="10"/>
  <c r="N46" i="10"/>
  <c r="O46" i="10"/>
  <c r="E48" i="10"/>
  <c r="F48" i="10"/>
  <c r="G48" i="10"/>
  <c r="H48" i="10"/>
  <c r="I48" i="10"/>
  <c r="J48" i="10"/>
  <c r="K48" i="10"/>
  <c r="L48" i="10"/>
  <c r="M48" i="10"/>
  <c r="N48" i="10"/>
  <c r="O48" i="10"/>
  <c r="E50" i="10"/>
  <c r="F50" i="10"/>
  <c r="G50" i="10"/>
  <c r="H50" i="10"/>
  <c r="I50" i="10"/>
  <c r="J50" i="10"/>
  <c r="K50" i="10"/>
  <c r="L50" i="10"/>
  <c r="M50" i="10"/>
  <c r="N50" i="10"/>
  <c r="O50" i="10"/>
  <c r="E52" i="10"/>
  <c r="F52" i="10"/>
  <c r="G52" i="10"/>
  <c r="H52" i="10"/>
  <c r="I52" i="10"/>
  <c r="J52" i="10"/>
  <c r="K52" i="10"/>
  <c r="L52" i="10"/>
  <c r="M52" i="10"/>
  <c r="N52" i="10"/>
  <c r="O52" i="10"/>
  <c r="E54" i="10"/>
  <c r="F54" i="10"/>
  <c r="G54" i="10"/>
  <c r="H54" i="10"/>
  <c r="I54" i="10"/>
  <c r="J54" i="10"/>
  <c r="K54" i="10"/>
  <c r="K81" i="10" s="1"/>
  <c r="N54" i="10"/>
  <c r="O54" i="10"/>
  <c r="E56" i="10"/>
  <c r="F56" i="10"/>
  <c r="G56" i="10"/>
  <c r="H56" i="10"/>
  <c r="I56" i="10"/>
  <c r="J56" i="10"/>
  <c r="K56" i="10"/>
  <c r="L56" i="10"/>
  <c r="M56" i="10"/>
  <c r="N56" i="10"/>
  <c r="O56" i="10"/>
  <c r="E58" i="10"/>
  <c r="F58" i="10"/>
  <c r="G58" i="10"/>
  <c r="H58" i="10"/>
  <c r="I58" i="10"/>
  <c r="J58" i="10"/>
  <c r="K58" i="10"/>
  <c r="L58" i="10"/>
  <c r="M58" i="10"/>
  <c r="N58" i="10"/>
  <c r="O58" i="10"/>
  <c r="E60" i="10"/>
  <c r="F60" i="10"/>
  <c r="G60" i="10"/>
  <c r="H60" i="10"/>
  <c r="I60" i="10"/>
  <c r="J60" i="10"/>
  <c r="K60" i="10"/>
  <c r="L60" i="10"/>
  <c r="M60" i="10"/>
  <c r="N60" i="10"/>
  <c r="O60" i="10"/>
  <c r="E62" i="10"/>
  <c r="F62" i="10"/>
  <c r="G62" i="10"/>
  <c r="H62" i="10"/>
  <c r="I62" i="10"/>
  <c r="J62" i="10"/>
  <c r="K62" i="10"/>
  <c r="L62" i="10"/>
  <c r="M62" i="10"/>
  <c r="N62" i="10"/>
  <c r="O62" i="10"/>
  <c r="E64" i="10"/>
  <c r="F64" i="10"/>
  <c r="G64" i="10"/>
  <c r="H64" i="10"/>
  <c r="I64" i="10"/>
  <c r="J64" i="10"/>
  <c r="K64" i="10"/>
  <c r="L64" i="10"/>
  <c r="M64" i="10"/>
  <c r="N64" i="10"/>
  <c r="O64" i="10"/>
  <c r="E66" i="10"/>
  <c r="F66" i="10"/>
  <c r="G66" i="10"/>
  <c r="H66" i="10"/>
  <c r="I66" i="10"/>
  <c r="J66" i="10"/>
  <c r="K66" i="10"/>
  <c r="L66" i="10"/>
  <c r="M66" i="10"/>
  <c r="N66" i="10"/>
  <c r="O66" i="10"/>
  <c r="E68" i="10"/>
  <c r="F68" i="10"/>
  <c r="G68" i="10"/>
  <c r="H68" i="10"/>
  <c r="I68" i="10"/>
  <c r="J68" i="10"/>
  <c r="K68" i="10"/>
  <c r="L68" i="10"/>
  <c r="M68" i="10"/>
  <c r="N68" i="10"/>
  <c r="O68" i="10"/>
  <c r="E70" i="10"/>
  <c r="F70" i="10"/>
  <c r="G70" i="10"/>
  <c r="H70" i="10"/>
  <c r="I70" i="10"/>
  <c r="J70" i="10"/>
  <c r="K70" i="10"/>
  <c r="L70" i="10"/>
  <c r="M70" i="10"/>
  <c r="N70" i="10"/>
  <c r="O70" i="10"/>
  <c r="E72" i="10"/>
  <c r="F72" i="10"/>
  <c r="G72" i="10"/>
  <c r="H72" i="10"/>
  <c r="I72" i="10"/>
  <c r="J72" i="10"/>
  <c r="K72" i="10"/>
  <c r="L72" i="10"/>
  <c r="M72" i="10"/>
  <c r="N72" i="10"/>
  <c r="O72" i="10"/>
  <c r="E74" i="10"/>
  <c r="F74" i="10"/>
  <c r="G74" i="10"/>
  <c r="H74" i="10"/>
  <c r="I74" i="10"/>
  <c r="J74" i="10"/>
  <c r="K74" i="10"/>
  <c r="L74" i="10"/>
  <c r="M74" i="10"/>
  <c r="N74" i="10"/>
  <c r="O74" i="10"/>
  <c r="E76" i="10"/>
  <c r="F76" i="10"/>
  <c r="G76" i="10"/>
  <c r="H76" i="10"/>
  <c r="I76" i="10"/>
  <c r="J76" i="10"/>
  <c r="K76" i="10"/>
  <c r="L76" i="10"/>
  <c r="M76" i="10"/>
  <c r="N76" i="10"/>
  <c r="O76" i="10"/>
  <c r="E78" i="10"/>
  <c r="F78" i="10"/>
  <c r="G78" i="10"/>
  <c r="H78" i="10"/>
  <c r="I78" i="10"/>
  <c r="J78" i="10"/>
  <c r="K78" i="10"/>
  <c r="L78" i="10"/>
  <c r="M78" i="10"/>
  <c r="N78" i="10"/>
  <c r="O78" i="10"/>
  <c r="D78" i="10"/>
  <c r="D76" i="10"/>
  <c r="D74" i="10"/>
  <c r="D72" i="10"/>
  <c r="D70" i="10"/>
  <c r="D68" i="10"/>
  <c r="D66" i="10"/>
  <c r="D64" i="10"/>
  <c r="D62" i="10"/>
  <c r="D60" i="10"/>
  <c r="D58" i="10"/>
  <c r="D56" i="10"/>
  <c r="D54" i="10"/>
  <c r="D52" i="10"/>
  <c r="D50" i="10"/>
  <c r="D48" i="10"/>
  <c r="D46" i="10"/>
  <c r="D44" i="10"/>
  <c r="D42" i="10"/>
  <c r="D40" i="10"/>
  <c r="D38" i="10"/>
  <c r="D36" i="10"/>
  <c r="D34" i="10"/>
  <c r="D32" i="10"/>
  <c r="D30" i="10"/>
  <c r="D28" i="10"/>
  <c r="D26" i="10"/>
  <c r="D24" i="10"/>
  <c r="D22" i="10"/>
  <c r="D20" i="10"/>
  <c r="D19" i="10" s="1"/>
  <c r="D18" i="10"/>
  <c r="D16" i="10"/>
  <c r="D14" i="10"/>
  <c r="D12" i="10"/>
  <c r="E140" i="6"/>
  <c r="F140" i="6"/>
  <c r="F48" i="6" s="1"/>
  <c r="E50" i="5" s="1"/>
  <c r="G140" i="6"/>
  <c r="G48" i="6" s="1"/>
  <c r="F50" i="5" s="1"/>
  <c r="H140" i="6"/>
  <c r="I140" i="6"/>
  <c r="J140" i="6"/>
  <c r="K140" i="6"/>
  <c r="L140" i="6"/>
  <c r="M140" i="6"/>
  <c r="N140" i="6"/>
  <c r="N48" i="6" s="1"/>
  <c r="M50" i="5" s="1"/>
  <c r="O140" i="6"/>
  <c r="O48" i="6" s="1"/>
  <c r="N50" i="5" s="1"/>
  <c r="P140" i="6"/>
  <c r="E16" i="5"/>
  <c r="N16" i="5"/>
  <c r="E18" i="5"/>
  <c r="F18" i="5"/>
  <c r="G18" i="5"/>
  <c r="H18" i="5"/>
  <c r="I18" i="5"/>
  <c r="J18" i="5"/>
  <c r="K18" i="5"/>
  <c r="L18" i="5"/>
  <c r="M18" i="5"/>
  <c r="N18" i="5"/>
  <c r="O18" i="5"/>
  <c r="I22" i="5"/>
  <c r="J22" i="5"/>
  <c r="K22" i="5"/>
  <c r="F24" i="5"/>
  <c r="G24" i="5"/>
  <c r="H24" i="5"/>
  <c r="N24" i="5"/>
  <c r="O24" i="5"/>
  <c r="E26" i="5"/>
  <c r="L26" i="5"/>
  <c r="M26" i="5"/>
  <c r="F30" i="5"/>
  <c r="M30" i="5"/>
  <c r="N30" i="5"/>
  <c r="F34" i="5"/>
  <c r="I34" i="5"/>
  <c r="L34" i="5"/>
  <c r="N34" i="5"/>
  <c r="E36" i="5"/>
  <c r="I40" i="5"/>
  <c r="H52" i="5"/>
  <c r="I52" i="5"/>
  <c r="L52" i="5"/>
  <c r="M52" i="5"/>
  <c r="F54" i="5"/>
  <c r="J54" i="5"/>
  <c r="N54" i="5"/>
  <c r="E56" i="5"/>
  <c r="F58" i="5"/>
  <c r="H58" i="5"/>
  <c r="J58" i="5"/>
  <c r="K58" i="5"/>
  <c r="N58" i="5"/>
  <c r="E60" i="5"/>
  <c r="L60" i="5"/>
  <c r="M60" i="5"/>
  <c r="J62" i="5"/>
  <c r="K66" i="5"/>
  <c r="L66" i="5"/>
  <c r="E68" i="5"/>
  <c r="F68" i="5"/>
  <c r="G76" i="5"/>
  <c r="J76" i="5"/>
  <c r="O76" i="5"/>
  <c r="H78" i="5"/>
  <c r="I78" i="5"/>
  <c r="L78" i="5"/>
  <c r="Q11" i="6"/>
  <c r="Q13" i="6"/>
  <c r="Q15" i="6"/>
  <c r="Q16" i="6"/>
  <c r="Q19" i="6"/>
  <c r="Q21" i="6"/>
  <c r="Q23" i="6"/>
  <c r="Q25" i="6"/>
  <c r="Q27" i="6"/>
  <c r="Q29" i="6"/>
  <c r="Q31" i="6"/>
  <c r="Q33" i="6"/>
  <c r="Q35" i="6"/>
  <c r="Q37" i="6"/>
  <c r="Q39" i="6"/>
  <c r="Q41" i="6"/>
  <c r="Q43" i="6"/>
  <c r="Q45" i="6"/>
  <c r="Q47" i="6"/>
  <c r="Q49" i="6"/>
  <c r="Q51" i="6"/>
  <c r="Q53" i="6"/>
  <c r="Q55" i="6"/>
  <c r="Q57" i="6"/>
  <c r="Q59" i="6"/>
  <c r="Q61" i="6"/>
  <c r="Q63" i="6"/>
  <c r="Q65" i="6"/>
  <c r="Q67" i="6"/>
  <c r="Q69" i="6"/>
  <c r="Q71" i="6"/>
  <c r="Q73" i="6"/>
  <c r="Q75" i="6"/>
  <c r="Q77" i="6"/>
  <c r="G10" i="6"/>
  <c r="F12" i="5" s="1"/>
  <c r="K10" i="6"/>
  <c r="J12" i="5" s="1"/>
  <c r="M10" i="6"/>
  <c r="L12" i="5" s="1"/>
  <c r="O10" i="6"/>
  <c r="N12" i="5" s="1"/>
  <c r="J12" i="6"/>
  <c r="I14" i="5" s="1"/>
  <c r="K12" i="6"/>
  <c r="J14" i="5" s="1"/>
  <c r="L12" i="6"/>
  <c r="K14" i="5" s="1"/>
  <c r="G14" i="6"/>
  <c r="F16" i="5" s="1"/>
  <c r="H14" i="6"/>
  <c r="G16" i="5" s="1"/>
  <c r="I14" i="6"/>
  <c r="H16" i="5" s="1"/>
  <c r="J14" i="6"/>
  <c r="I16" i="5" s="1"/>
  <c r="K14" i="6"/>
  <c r="J16" i="5" s="1"/>
  <c r="L14" i="6"/>
  <c r="K16" i="5" s="1"/>
  <c r="M14" i="6"/>
  <c r="L16" i="5" s="1"/>
  <c r="N14" i="6"/>
  <c r="M16" i="5" s="1"/>
  <c r="O14" i="6"/>
  <c r="P14" i="6"/>
  <c r="O16" i="5" s="1"/>
  <c r="G16" i="6"/>
  <c r="H16" i="6"/>
  <c r="I16" i="6"/>
  <c r="J16" i="6"/>
  <c r="K16" i="6"/>
  <c r="L16" i="6"/>
  <c r="M16" i="6"/>
  <c r="N16" i="6"/>
  <c r="O16" i="6"/>
  <c r="P16" i="6"/>
  <c r="M18" i="6"/>
  <c r="M17" i="6" s="1"/>
  <c r="G20" i="6"/>
  <c r="Q20" i="6" s="1"/>
  <c r="H20" i="6"/>
  <c r="G22" i="5" s="1"/>
  <c r="I20" i="6"/>
  <c r="H22" i="5" s="1"/>
  <c r="J20" i="6"/>
  <c r="K20" i="6"/>
  <c r="L20" i="6"/>
  <c r="M20" i="6"/>
  <c r="L22" i="5" s="1"/>
  <c r="N20" i="6"/>
  <c r="M22" i="5" s="1"/>
  <c r="O20" i="6"/>
  <c r="N22" i="5" s="1"/>
  <c r="P20" i="6"/>
  <c r="O22" i="5" s="1"/>
  <c r="G22" i="6"/>
  <c r="H22" i="6"/>
  <c r="I22" i="6"/>
  <c r="J22" i="6"/>
  <c r="I24" i="5" s="1"/>
  <c r="K22" i="6"/>
  <c r="J24" i="5" s="1"/>
  <c r="L22" i="6"/>
  <c r="K24" i="5" s="1"/>
  <c r="M22" i="6"/>
  <c r="L24" i="5" s="1"/>
  <c r="N22" i="6"/>
  <c r="M24" i="5" s="1"/>
  <c r="O22" i="6"/>
  <c r="P22" i="6"/>
  <c r="G24" i="6"/>
  <c r="F26" i="5" s="1"/>
  <c r="H24" i="6"/>
  <c r="G26" i="5" s="1"/>
  <c r="I24" i="6"/>
  <c r="H26" i="5" s="1"/>
  <c r="J24" i="6"/>
  <c r="I26" i="5" s="1"/>
  <c r="K24" i="6"/>
  <c r="J26" i="5" s="1"/>
  <c r="L24" i="6"/>
  <c r="K26" i="5" s="1"/>
  <c r="M24" i="6"/>
  <c r="N24" i="6"/>
  <c r="O24" i="6"/>
  <c r="N26" i="5" s="1"/>
  <c r="P24" i="6"/>
  <c r="O26" i="5" s="1"/>
  <c r="H26" i="6"/>
  <c r="G28" i="5" s="1"/>
  <c r="I26" i="6"/>
  <c r="H28" i="5" s="1"/>
  <c r="J26" i="6"/>
  <c r="I28" i="5" s="1"/>
  <c r="P26" i="6"/>
  <c r="O28" i="5" s="1"/>
  <c r="G28" i="6"/>
  <c r="H28" i="6"/>
  <c r="G30" i="5" s="1"/>
  <c r="I28" i="6"/>
  <c r="H30" i="5" s="1"/>
  <c r="J28" i="6"/>
  <c r="I30" i="5" s="1"/>
  <c r="K28" i="6"/>
  <c r="J30" i="5" s="1"/>
  <c r="L28" i="6"/>
  <c r="K30" i="5" s="1"/>
  <c r="M28" i="6"/>
  <c r="L30" i="5" s="1"/>
  <c r="N28" i="6"/>
  <c r="O28" i="6"/>
  <c r="P28" i="6"/>
  <c r="O30" i="5" s="1"/>
  <c r="K30" i="6"/>
  <c r="L30" i="6"/>
  <c r="K32" i="5" s="1"/>
  <c r="G32" i="6"/>
  <c r="H32" i="6"/>
  <c r="G34" i="5" s="1"/>
  <c r="I32" i="6"/>
  <c r="H34" i="5" s="1"/>
  <c r="J32" i="6"/>
  <c r="K32" i="6"/>
  <c r="J34" i="5" s="1"/>
  <c r="L32" i="6"/>
  <c r="K34" i="5" s="1"/>
  <c r="M32" i="6"/>
  <c r="N32" i="6"/>
  <c r="M34" i="5" s="1"/>
  <c r="O32" i="6"/>
  <c r="P32" i="6"/>
  <c r="O34" i="5" s="1"/>
  <c r="G34" i="6"/>
  <c r="F36" i="5" s="1"/>
  <c r="H34" i="6"/>
  <c r="G36" i="5" s="1"/>
  <c r="I34" i="6"/>
  <c r="H36" i="5" s="1"/>
  <c r="J34" i="6"/>
  <c r="I36" i="5" s="1"/>
  <c r="K34" i="6"/>
  <c r="J36" i="5" s="1"/>
  <c r="L34" i="6"/>
  <c r="K36" i="5" s="1"/>
  <c r="M34" i="6"/>
  <c r="L36" i="5" s="1"/>
  <c r="N34" i="6"/>
  <c r="M36" i="5" s="1"/>
  <c r="O34" i="6"/>
  <c r="N36" i="5" s="1"/>
  <c r="P34" i="6"/>
  <c r="O36" i="5" s="1"/>
  <c r="G38" i="6"/>
  <c r="F40" i="5" s="1"/>
  <c r="H38" i="6"/>
  <c r="G40" i="5" s="1"/>
  <c r="I38" i="6"/>
  <c r="H40" i="5" s="1"/>
  <c r="J38" i="6"/>
  <c r="K38" i="6"/>
  <c r="J40" i="5" s="1"/>
  <c r="L38" i="6"/>
  <c r="K40" i="5" s="1"/>
  <c r="M38" i="6"/>
  <c r="L40" i="5" s="1"/>
  <c r="N38" i="6"/>
  <c r="M40" i="5" s="1"/>
  <c r="O38" i="6"/>
  <c r="N40" i="5" s="1"/>
  <c r="P38" i="6"/>
  <c r="O40" i="5" s="1"/>
  <c r="G42" i="6"/>
  <c r="F44" i="5" s="1"/>
  <c r="H42" i="6"/>
  <c r="G44" i="5" s="1"/>
  <c r="I42" i="6"/>
  <c r="H44" i="5" s="1"/>
  <c r="J42" i="6"/>
  <c r="I44" i="5" s="1"/>
  <c r="K42" i="6"/>
  <c r="J44" i="5" s="1"/>
  <c r="L42" i="6"/>
  <c r="K44" i="5" s="1"/>
  <c r="M42" i="6"/>
  <c r="L44" i="5" s="1"/>
  <c r="N42" i="6"/>
  <c r="M44" i="5" s="1"/>
  <c r="O42" i="6"/>
  <c r="N44" i="5" s="1"/>
  <c r="P42" i="6"/>
  <c r="O44" i="5" s="1"/>
  <c r="G44" i="6"/>
  <c r="F46" i="5" s="1"/>
  <c r="H44" i="6"/>
  <c r="G46" i="5" s="1"/>
  <c r="I44" i="6"/>
  <c r="H46" i="5" s="1"/>
  <c r="J44" i="6"/>
  <c r="I46" i="5" s="1"/>
  <c r="K44" i="6"/>
  <c r="J46" i="5" s="1"/>
  <c r="L44" i="6"/>
  <c r="K46" i="5" s="1"/>
  <c r="M44" i="6"/>
  <c r="L46" i="5" s="1"/>
  <c r="N44" i="6"/>
  <c r="M46" i="5" s="1"/>
  <c r="O44" i="6"/>
  <c r="N46" i="5" s="1"/>
  <c r="P44" i="6"/>
  <c r="O46" i="5" s="1"/>
  <c r="G46" i="6"/>
  <c r="F48" i="5" s="1"/>
  <c r="H46" i="6"/>
  <c r="G48" i="5" s="1"/>
  <c r="I46" i="6"/>
  <c r="H48" i="5" s="1"/>
  <c r="J46" i="6"/>
  <c r="I48" i="5" s="1"/>
  <c r="K46" i="6"/>
  <c r="J48" i="5" s="1"/>
  <c r="L46" i="6"/>
  <c r="K48" i="5" s="1"/>
  <c r="M46" i="6"/>
  <c r="L48" i="5" s="1"/>
  <c r="N46" i="6"/>
  <c r="M48" i="5" s="1"/>
  <c r="O46" i="6"/>
  <c r="N48" i="5" s="1"/>
  <c r="P46" i="6"/>
  <c r="O48" i="5" s="1"/>
  <c r="H48" i="6"/>
  <c r="G50" i="5" s="1"/>
  <c r="I48" i="6"/>
  <c r="H50" i="5" s="1"/>
  <c r="J48" i="6"/>
  <c r="I50" i="5" s="1"/>
  <c r="K48" i="6"/>
  <c r="J50" i="5" s="1"/>
  <c r="L48" i="6"/>
  <c r="K50" i="5" s="1"/>
  <c r="M48" i="6"/>
  <c r="L50" i="5" s="1"/>
  <c r="P48" i="6"/>
  <c r="O50" i="5" s="1"/>
  <c r="G50" i="6"/>
  <c r="F52" i="5" s="1"/>
  <c r="H50" i="6"/>
  <c r="G52" i="5" s="1"/>
  <c r="I50" i="6"/>
  <c r="J50" i="6"/>
  <c r="K50" i="6"/>
  <c r="J52" i="5" s="1"/>
  <c r="L50" i="6"/>
  <c r="K52" i="5" s="1"/>
  <c r="M50" i="6"/>
  <c r="N50" i="6"/>
  <c r="O50" i="6"/>
  <c r="N52" i="5" s="1"/>
  <c r="P50" i="6"/>
  <c r="O52" i="5" s="1"/>
  <c r="G52" i="6"/>
  <c r="H52" i="6"/>
  <c r="G54" i="5" s="1"/>
  <c r="I52" i="6"/>
  <c r="H54" i="5" s="1"/>
  <c r="J52" i="6"/>
  <c r="I54" i="5" s="1"/>
  <c r="K52" i="6"/>
  <c r="L52" i="6"/>
  <c r="M52" i="6"/>
  <c r="N52" i="6"/>
  <c r="O52" i="6"/>
  <c r="P52" i="6"/>
  <c r="O54" i="5" s="1"/>
  <c r="G54" i="6"/>
  <c r="F56" i="5" s="1"/>
  <c r="H54" i="6"/>
  <c r="G56" i="5" s="1"/>
  <c r="I54" i="6"/>
  <c r="H56" i="5" s="1"/>
  <c r="J54" i="6"/>
  <c r="I56" i="5" s="1"/>
  <c r="K54" i="6"/>
  <c r="J56" i="5" s="1"/>
  <c r="L54" i="6"/>
  <c r="K56" i="5" s="1"/>
  <c r="M54" i="6"/>
  <c r="L56" i="5" s="1"/>
  <c r="N54" i="6"/>
  <c r="M56" i="5" s="1"/>
  <c r="O54" i="6"/>
  <c r="N56" i="5" s="1"/>
  <c r="P54" i="6"/>
  <c r="O56" i="5" s="1"/>
  <c r="G56" i="6"/>
  <c r="H56" i="6"/>
  <c r="G58" i="5" s="1"/>
  <c r="I56" i="6"/>
  <c r="J56" i="6"/>
  <c r="Q56" i="6" s="1"/>
  <c r="K56" i="6"/>
  <c r="L56" i="6"/>
  <c r="M56" i="6"/>
  <c r="L58" i="5" s="1"/>
  <c r="N56" i="6"/>
  <c r="M58" i="5" s="1"/>
  <c r="O56" i="6"/>
  <c r="P56" i="6"/>
  <c r="O58" i="5" s="1"/>
  <c r="G58" i="6"/>
  <c r="F60" i="5" s="1"/>
  <c r="H58" i="6"/>
  <c r="G60" i="5" s="1"/>
  <c r="I58" i="6"/>
  <c r="H60" i="5" s="1"/>
  <c r="J58" i="6"/>
  <c r="I60" i="5" s="1"/>
  <c r="K58" i="6"/>
  <c r="J60" i="5" s="1"/>
  <c r="L58" i="6"/>
  <c r="K60" i="5" s="1"/>
  <c r="M58" i="6"/>
  <c r="N58" i="6"/>
  <c r="O58" i="6"/>
  <c r="N60" i="5" s="1"/>
  <c r="P58" i="6"/>
  <c r="O60" i="5" s="1"/>
  <c r="G60" i="6"/>
  <c r="F62" i="5" s="1"/>
  <c r="H60" i="6"/>
  <c r="G62" i="5" s="1"/>
  <c r="I60" i="6"/>
  <c r="H62" i="5" s="1"/>
  <c r="J60" i="6"/>
  <c r="I62" i="5" s="1"/>
  <c r="K60" i="6"/>
  <c r="L60" i="6"/>
  <c r="K62" i="5" s="1"/>
  <c r="M60" i="6"/>
  <c r="L62" i="5" s="1"/>
  <c r="N60" i="6"/>
  <c r="M62" i="5" s="1"/>
  <c r="O60" i="6"/>
  <c r="N62" i="5" s="1"/>
  <c r="P60" i="6"/>
  <c r="O62" i="5" s="1"/>
  <c r="G62" i="6"/>
  <c r="F64" i="5" s="1"/>
  <c r="H62" i="6"/>
  <c r="G64" i="5" s="1"/>
  <c r="I62" i="6"/>
  <c r="H64" i="5" s="1"/>
  <c r="J62" i="6"/>
  <c r="I64" i="5" s="1"/>
  <c r="K62" i="6"/>
  <c r="J64" i="5" s="1"/>
  <c r="L62" i="6"/>
  <c r="K64" i="5" s="1"/>
  <c r="M62" i="6"/>
  <c r="L64" i="5" s="1"/>
  <c r="N62" i="6"/>
  <c r="M64" i="5" s="1"/>
  <c r="O62" i="6"/>
  <c r="N64" i="5" s="1"/>
  <c r="P62" i="6"/>
  <c r="O64" i="5" s="1"/>
  <c r="G64" i="6"/>
  <c r="F66" i="5" s="1"/>
  <c r="H64" i="6"/>
  <c r="G66" i="5" s="1"/>
  <c r="I64" i="6"/>
  <c r="H66" i="5" s="1"/>
  <c r="J64" i="6"/>
  <c r="I66" i="5" s="1"/>
  <c r="K64" i="6"/>
  <c r="J66" i="5" s="1"/>
  <c r="L64" i="6"/>
  <c r="M64" i="6"/>
  <c r="N64" i="6"/>
  <c r="M66" i="5" s="1"/>
  <c r="O64" i="6"/>
  <c r="N66" i="5" s="1"/>
  <c r="P64" i="6"/>
  <c r="O66" i="5" s="1"/>
  <c r="G66" i="6"/>
  <c r="H66" i="6"/>
  <c r="G68" i="5" s="1"/>
  <c r="I66" i="6"/>
  <c r="H68" i="5" s="1"/>
  <c r="J66" i="6"/>
  <c r="I68" i="5" s="1"/>
  <c r="K66" i="6"/>
  <c r="J68" i="5" s="1"/>
  <c r="L66" i="6"/>
  <c r="K68" i="5" s="1"/>
  <c r="M66" i="6"/>
  <c r="L68" i="5" s="1"/>
  <c r="N66" i="6"/>
  <c r="M68" i="5" s="1"/>
  <c r="O66" i="6"/>
  <c r="N68" i="5" s="1"/>
  <c r="P66" i="6"/>
  <c r="O68" i="5" s="1"/>
  <c r="G68" i="6"/>
  <c r="F70" i="5" s="1"/>
  <c r="H68" i="6"/>
  <c r="G70" i="5" s="1"/>
  <c r="K68" i="6"/>
  <c r="J70" i="5" s="1"/>
  <c r="N68" i="6"/>
  <c r="M70" i="5" s="1"/>
  <c r="O68" i="6"/>
  <c r="N70" i="5" s="1"/>
  <c r="P68" i="6"/>
  <c r="O70" i="5" s="1"/>
  <c r="L70" i="6"/>
  <c r="K72" i="5" s="1"/>
  <c r="M70" i="6"/>
  <c r="L72" i="5" s="1"/>
  <c r="H72" i="6"/>
  <c r="G74" i="5" s="1"/>
  <c r="I72" i="6"/>
  <c r="H74" i="5" s="1"/>
  <c r="L72" i="6"/>
  <c r="K74" i="5" s="1"/>
  <c r="M72" i="6"/>
  <c r="L74" i="5" s="1"/>
  <c r="P72" i="6"/>
  <c r="O74" i="5" s="1"/>
  <c r="G74" i="6"/>
  <c r="F76" i="5" s="1"/>
  <c r="H74" i="6"/>
  <c r="I74" i="6"/>
  <c r="H76" i="5" s="1"/>
  <c r="J74" i="6"/>
  <c r="I76" i="5" s="1"/>
  <c r="K74" i="6"/>
  <c r="L74" i="6"/>
  <c r="K76" i="5" s="1"/>
  <c r="M74" i="6"/>
  <c r="L76" i="5" s="1"/>
  <c r="N74" i="6"/>
  <c r="M76" i="5" s="1"/>
  <c r="O74" i="6"/>
  <c r="N76" i="5" s="1"/>
  <c r="P74" i="6"/>
  <c r="G76" i="6"/>
  <c r="F78" i="5" s="1"/>
  <c r="H76" i="6"/>
  <c r="G78" i="5" s="1"/>
  <c r="I76" i="6"/>
  <c r="J76" i="6"/>
  <c r="K76" i="6"/>
  <c r="J78" i="5" s="1"/>
  <c r="L76" i="6"/>
  <c r="K78" i="5" s="1"/>
  <c r="M76" i="6"/>
  <c r="N76" i="6"/>
  <c r="M78" i="5" s="1"/>
  <c r="O76" i="6"/>
  <c r="N78" i="5" s="1"/>
  <c r="P76" i="6"/>
  <c r="O78" i="5" s="1"/>
  <c r="F12" i="6"/>
  <c r="E14" i="5" s="1"/>
  <c r="F14" i="6"/>
  <c r="F16" i="6"/>
  <c r="F18" i="6"/>
  <c r="F17" i="6" s="1"/>
  <c r="F20" i="6"/>
  <c r="E22" i="5" s="1"/>
  <c r="F22" i="6"/>
  <c r="E24" i="5" s="1"/>
  <c r="F24" i="6"/>
  <c r="F26" i="6"/>
  <c r="E28" i="5" s="1"/>
  <c r="F28" i="6"/>
  <c r="E30" i="5" s="1"/>
  <c r="F32" i="6"/>
  <c r="E34" i="5" s="1"/>
  <c r="F34" i="6"/>
  <c r="F36" i="6"/>
  <c r="F38" i="6"/>
  <c r="E40" i="5" s="1"/>
  <c r="F42" i="6"/>
  <c r="E44" i="5" s="1"/>
  <c r="F44" i="6"/>
  <c r="E46" i="5" s="1"/>
  <c r="F46" i="6"/>
  <c r="E48" i="5" s="1"/>
  <c r="F50" i="6"/>
  <c r="E52" i="5" s="1"/>
  <c r="F52" i="6"/>
  <c r="E54" i="5" s="1"/>
  <c r="F54" i="6"/>
  <c r="F56" i="6"/>
  <c r="E58" i="5" s="1"/>
  <c r="F58" i="6"/>
  <c r="F60" i="6"/>
  <c r="E62" i="5" s="1"/>
  <c r="F62" i="6"/>
  <c r="E64" i="5" s="1"/>
  <c r="F64" i="6"/>
  <c r="E66" i="5" s="1"/>
  <c r="F66" i="6"/>
  <c r="F74" i="6"/>
  <c r="E76" i="5" s="1"/>
  <c r="F76" i="6"/>
  <c r="E78" i="5" s="1"/>
  <c r="E16" i="6"/>
  <c r="E76" i="6"/>
  <c r="Q76" i="6" s="1"/>
  <c r="E74" i="6"/>
  <c r="Q74" i="6" s="1"/>
  <c r="E66" i="6"/>
  <c r="Q66" i="6" s="1"/>
  <c r="E64" i="6"/>
  <c r="D66" i="5" s="1"/>
  <c r="E62" i="6"/>
  <c r="D64" i="5" s="1"/>
  <c r="E60" i="6"/>
  <c r="Q60" i="6" s="1"/>
  <c r="E58" i="6"/>
  <c r="Q58" i="6" s="1"/>
  <c r="E56" i="6"/>
  <c r="E54" i="6"/>
  <c r="Q54" i="6" s="1"/>
  <c r="E52" i="6"/>
  <c r="E50" i="6"/>
  <c r="Q50" i="6" s="1"/>
  <c r="E48" i="6"/>
  <c r="E46" i="6"/>
  <c r="D48" i="5" s="1"/>
  <c r="E44" i="6"/>
  <c r="E34" i="6"/>
  <c r="Q34" i="6" s="1"/>
  <c r="E32" i="6"/>
  <c r="Q32" i="6" s="1"/>
  <c r="E28" i="6"/>
  <c r="E24" i="6"/>
  <c r="Q24" i="6" s="1"/>
  <c r="E22" i="6"/>
  <c r="F193" i="6"/>
  <c r="G193" i="6"/>
  <c r="G18" i="6" s="1"/>
  <c r="H193" i="6"/>
  <c r="H18" i="6" s="1"/>
  <c r="I193" i="6"/>
  <c r="I18" i="6" s="1"/>
  <c r="J193" i="6"/>
  <c r="J18" i="6" s="1"/>
  <c r="J17" i="6" s="1"/>
  <c r="K193" i="6"/>
  <c r="K18" i="6" s="1"/>
  <c r="J20" i="5" s="1"/>
  <c r="J19" i="5" s="1"/>
  <c r="L193" i="6"/>
  <c r="L18" i="6" s="1"/>
  <c r="K20" i="5" s="1"/>
  <c r="K19" i="5" s="1"/>
  <c r="M193" i="6"/>
  <c r="N193" i="6"/>
  <c r="N18" i="6" s="1"/>
  <c r="O193" i="6"/>
  <c r="O18" i="6" s="1"/>
  <c r="P193" i="6"/>
  <c r="P18" i="6" s="1"/>
  <c r="O20" i="5" s="1"/>
  <c r="O19" i="5" s="1"/>
  <c r="F168" i="6"/>
  <c r="F72" i="6" s="1"/>
  <c r="E74" i="5" s="1"/>
  <c r="G168" i="6"/>
  <c r="G72" i="6" s="1"/>
  <c r="F74" i="5" s="1"/>
  <c r="H168" i="6"/>
  <c r="I168" i="6"/>
  <c r="J168" i="6"/>
  <c r="J72" i="6" s="1"/>
  <c r="I74" i="5" s="1"/>
  <c r="K168" i="6"/>
  <c r="K72" i="6" s="1"/>
  <c r="J74" i="5" s="1"/>
  <c r="L168" i="6"/>
  <c r="M168" i="6"/>
  <c r="N168" i="6"/>
  <c r="N72" i="6" s="1"/>
  <c r="M74" i="5" s="1"/>
  <c r="O168" i="6"/>
  <c r="O72" i="6" s="1"/>
  <c r="N74" i="5" s="1"/>
  <c r="P168" i="6"/>
  <c r="F164" i="6"/>
  <c r="F70" i="6" s="1"/>
  <c r="E72" i="5" s="1"/>
  <c r="G164" i="6"/>
  <c r="G70" i="6" s="1"/>
  <c r="F72" i="5" s="1"/>
  <c r="H164" i="6"/>
  <c r="H70" i="6" s="1"/>
  <c r="G72" i="5" s="1"/>
  <c r="I164" i="6"/>
  <c r="I70" i="6" s="1"/>
  <c r="H72" i="5" s="1"/>
  <c r="J164" i="6"/>
  <c r="J70" i="6" s="1"/>
  <c r="I72" i="5" s="1"/>
  <c r="K164" i="6"/>
  <c r="K70" i="6" s="1"/>
  <c r="J72" i="5" s="1"/>
  <c r="L164" i="6"/>
  <c r="M164" i="6"/>
  <c r="N164" i="6"/>
  <c r="N70" i="6" s="1"/>
  <c r="M72" i="5" s="1"/>
  <c r="O164" i="6"/>
  <c r="O70" i="6" s="1"/>
  <c r="N72" i="5" s="1"/>
  <c r="P164" i="6"/>
  <c r="P70" i="6" s="1"/>
  <c r="O72" i="5" s="1"/>
  <c r="E164" i="6"/>
  <c r="E70" i="6" s="1"/>
  <c r="Q70" i="6" s="1"/>
  <c r="F160" i="6"/>
  <c r="F68" i="6" s="1"/>
  <c r="E70" i="5" s="1"/>
  <c r="G160" i="6"/>
  <c r="H160" i="6"/>
  <c r="I160" i="6"/>
  <c r="I68" i="6" s="1"/>
  <c r="H70" i="5" s="1"/>
  <c r="J160" i="6"/>
  <c r="J68" i="6" s="1"/>
  <c r="I70" i="5" s="1"/>
  <c r="K160" i="6"/>
  <c r="L160" i="6"/>
  <c r="L68" i="6" s="1"/>
  <c r="K70" i="5" s="1"/>
  <c r="M160" i="6"/>
  <c r="M68" i="6" s="1"/>
  <c r="L70" i="5" s="1"/>
  <c r="N160" i="6"/>
  <c r="O160" i="6"/>
  <c r="P160" i="6"/>
  <c r="E160" i="6"/>
  <c r="E68" i="6" s="1"/>
  <c r="F131" i="6"/>
  <c r="F40" i="6" s="1"/>
  <c r="E42" i="5" s="1"/>
  <c r="G131" i="6"/>
  <c r="G40" i="6" s="1"/>
  <c r="F42" i="5" s="1"/>
  <c r="H131" i="6"/>
  <c r="H40" i="6" s="1"/>
  <c r="G42" i="5" s="1"/>
  <c r="I131" i="6"/>
  <c r="I40" i="6" s="1"/>
  <c r="H42" i="5" s="1"/>
  <c r="J131" i="6"/>
  <c r="J40" i="6" s="1"/>
  <c r="I42" i="5" s="1"/>
  <c r="K131" i="6"/>
  <c r="K40" i="6" s="1"/>
  <c r="J42" i="5" s="1"/>
  <c r="L131" i="6"/>
  <c r="L40" i="6" s="1"/>
  <c r="K42" i="5" s="1"/>
  <c r="M131" i="6"/>
  <c r="M40" i="6" s="1"/>
  <c r="L42" i="5" s="1"/>
  <c r="N131" i="6"/>
  <c r="N40" i="6" s="1"/>
  <c r="M42" i="5" s="1"/>
  <c r="O131" i="6"/>
  <c r="O40" i="6" s="1"/>
  <c r="N42" i="5" s="1"/>
  <c r="P131" i="6"/>
  <c r="P40" i="6" s="1"/>
  <c r="O42" i="5" s="1"/>
  <c r="E131" i="6"/>
  <c r="F125" i="6"/>
  <c r="G125" i="6"/>
  <c r="G36" i="6" s="1"/>
  <c r="F38" i="5" s="1"/>
  <c r="H125" i="6"/>
  <c r="H36" i="6" s="1"/>
  <c r="G38" i="5" s="1"/>
  <c r="I125" i="6"/>
  <c r="I36" i="6" s="1"/>
  <c r="H38" i="5" s="1"/>
  <c r="J125" i="6"/>
  <c r="J36" i="6" s="1"/>
  <c r="I38" i="5" s="1"/>
  <c r="K125" i="6"/>
  <c r="K36" i="6" s="1"/>
  <c r="J38" i="5" s="1"/>
  <c r="L125" i="6"/>
  <c r="L36" i="6" s="1"/>
  <c r="K38" i="5" s="1"/>
  <c r="M125" i="6"/>
  <c r="M36" i="6" s="1"/>
  <c r="L38" i="5" s="1"/>
  <c r="N125" i="6"/>
  <c r="N36" i="6" s="1"/>
  <c r="O125" i="6"/>
  <c r="O36" i="6" s="1"/>
  <c r="N38" i="5" s="1"/>
  <c r="P125" i="6"/>
  <c r="P36" i="6" s="1"/>
  <c r="O38" i="5" s="1"/>
  <c r="E125" i="6"/>
  <c r="E36" i="6" s="1"/>
  <c r="F117" i="6"/>
  <c r="F30" i="6" s="1"/>
  <c r="E32" i="5" s="1"/>
  <c r="G117" i="6"/>
  <c r="G30" i="6" s="1"/>
  <c r="F32" i="5" s="1"/>
  <c r="H117" i="6"/>
  <c r="H30" i="6" s="1"/>
  <c r="G32" i="5" s="1"/>
  <c r="I117" i="6"/>
  <c r="I30" i="6" s="1"/>
  <c r="H32" i="5" s="1"/>
  <c r="J117" i="6"/>
  <c r="J30" i="6" s="1"/>
  <c r="I32" i="5" s="1"/>
  <c r="K117" i="6"/>
  <c r="L117" i="6"/>
  <c r="M117" i="6"/>
  <c r="M30" i="6" s="1"/>
  <c r="L32" i="5" s="1"/>
  <c r="N117" i="6"/>
  <c r="N30" i="6" s="1"/>
  <c r="M32" i="5" s="1"/>
  <c r="O117" i="6"/>
  <c r="O30" i="6" s="1"/>
  <c r="N32" i="5" s="1"/>
  <c r="P117" i="6"/>
  <c r="P30" i="6" s="1"/>
  <c r="O32" i="5" s="1"/>
  <c r="E117" i="6"/>
  <c r="F109" i="6"/>
  <c r="G109" i="6"/>
  <c r="G26" i="6" s="1"/>
  <c r="F28" i="5" s="1"/>
  <c r="H109" i="6"/>
  <c r="I109" i="6"/>
  <c r="J109" i="6"/>
  <c r="K109" i="6"/>
  <c r="K26" i="6" s="1"/>
  <c r="J28" i="5" s="1"/>
  <c r="L109" i="6"/>
  <c r="L26" i="6" s="1"/>
  <c r="K28" i="5" s="1"/>
  <c r="M109" i="6"/>
  <c r="M26" i="6" s="1"/>
  <c r="L28" i="5" s="1"/>
  <c r="N109" i="6"/>
  <c r="N26" i="6" s="1"/>
  <c r="M28" i="5" s="1"/>
  <c r="O109" i="6"/>
  <c r="O26" i="6" s="1"/>
  <c r="N28" i="5" s="1"/>
  <c r="P109" i="6"/>
  <c r="E109" i="6"/>
  <c r="F97" i="6"/>
  <c r="G97" i="6"/>
  <c r="G12" i="6" s="1"/>
  <c r="F14" i="5" s="1"/>
  <c r="H97" i="6"/>
  <c r="H12" i="6" s="1"/>
  <c r="G14" i="5" s="1"/>
  <c r="I97" i="6"/>
  <c r="I12" i="6" s="1"/>
  <c r="H14" i="5" s="1"/>
  <c r="J97" i="6"/>
  <c r="K97" i="6"/>
  <c r="L97" i="6"/>
  <c r="M97" i="6"/>
  <c r="M12" i="6" s="1"/>
  <c r="L14" i="5" s="1"/>
  <c r="N97" i="6"/>
  <c r="N12" i="6" s="1"/>
  <c r="M14" i="5" s="1"/>
  <c r="O97" i="6"/>
  <c r="O12" i="6" s="1"/>
  <c r="N14" i="5" s="1"/>
  <c r="P97" i="6"/>
  <c r="P12" i="6" s="1"/>
  <c r="O14" i="5" s="1"/>
  <c r="E97" i="6"/>
  <c r="F91" i="6"/>
  <c r="F10" i="6" s="1"/>
  <c r="E12" i="5" s="1"/>
  <c r="G91" i="6"/>
  <c r="H91" i="6"/>
  <c r="H10" i="6" s="1"/>
  <c r="G12" i="5" s="1"/>
  <c r="I91" i="6"/>
  <c r="I10" i="6" s="1"/>
  <c r="J91" i="6"/>
  <c r="J10" i="6" s="1"/>
  <c r="K91" i="6"/>
  <c r="L91" i="6"/>
  <c r="L10" i="6" s="1"/>
  <c r="K12" i="5" s="1"/>
  <c r="M91" i="6"/>
  <c r="N91" i="6"/>
  <c r="N10" i="6" s="1"/>
  <c r="M12" i="5" s="1"/>
  <c r="O91" i="6"/>
  <c r="P91" i="6"/>
  <c r="P10" i="6" s="1"/>
  <c r="O12" i="5" s="1"/>
  <c r="E20" i="6"/>
  <c r="Q52" i="6" l="1"/>
  <c r="M54" i="5"/>
  <c r="M80" i="5" s="1"/>
  <c r="M54" i="14"/>
  <c r="M80" i="14" s="1"/>
  <c r="M54" i="33"/>
  <c r="M80" i="33" s="1"/>
  <c r="M54" i="10"/>
  <c r="M81" i="10" s="1"/>
  <c r="L54" i="5"/>
  <c r="L80" i="5" s="1"/>
  <c r="L54" i="14"/>
  <c r="L80" i="14" s="1"/>
  <c r="L80" i="33"/>
  <c r="L54" i="10"/>
  <c r="L81" i="10" s="1"/>
  <c r="P81" i="10" s="1"/>
  <c r="K54" i="5"/>
  <c r="K54" i="14"/>
  <c r="K80" i="33"/>
  <c r="D17" i="16"/>
  <c r="D78" i="16" s="1"/>
  <c r="D82" i="16"/>
  <c r="P64" i="15"/>
  <c r="P48" i="15"/>
  <c r="P14" i="15"/>
  <c r="P12" i="15"/>
  <c r="S17" i="15" s="1"/>
  <c r="P70" i="15"/>
  <c r="P68" i="15"/>
  <c r="P62" i="15"/>
  <c r="P56" i="15"/>
  <c r="P52" i="15"/>
  <c r="P50" i="15"/>
  <c r="P46" i="15"/>
  <c r="P44" i="15"/>
  <c r="P40" i="15"/>
  <c r="P38" i="15"/>
  <c r="P36" i="15"/>
  <c r="P34" i="15"/>
  <c r="P32" i="15"/>
  <c r="P30" i="15"/>
  <c r="P26" i="15"/>
  <c r="P24" i="15"/>
  <c r="P22" i="15"/>
  <c r="P66" i="15"/>
  <c r="P60" i="15"/>
  <c r="P54" i="15"/>
  <c r="P16" i="15"/>
  <c r="P202" i="6"/>
  <c r="H197" i="6"/>
  <c r="H202" i="6" s="1"/>
  <c r="Q68" i="6"/>
  <c r="Q62" i="6"/>
  <c r="Q64" i="6"/>
  <c r="I58" i="5"/>
  <c r="Q48" i="6"/>
  <c r="N17" i="6"/>
  <c r="M20" i="5"/>
  <c r="M19" i="5" s="1"/>
  <c r="H20" i="5"/>
  <c r="H19" i="5" s="1"/>
  <c r="I17" i="6"/>
  <c r="H17" i="6"/>
  <c r="G20" i="5"/>
  <c r="G19" i="5" s="1"/>
  <c r="O17" i="6"/>
  <c r="N20" i="5"/>
  <c r="N19" i="5" s="1"/>
  <c r="G17" i="6"/>
  <c r="F20" i="5"/>
  <c r="F19" i="5" s="1"/>
  <c r="E20" i="5"/>
  <c r="E19" i="5" s="1"/>
  <c r="L20" i="5"/>
  <c r="L19" i="5" s="1"/>
  <c r="L17" i="6"/>
  <c r="K17" i="6"/>
  <c r="I20" i="5"/>
  <c r="I19" i="5" s="1"/>
  <c r="Q44" i="6"/>
  <c r="Q46" i="6"/>
  <c r="Q36" i="6"/>
  <c r="E38" i="5"/>
  <c r="I197" i="6"/>
  <c r="I202" i="6" s="1"/>
  <c r="Q28" i="6"/>
  <c r="Q22" i="6"/>
  <c r="F22" i="5"/>
  <c r="I12" i="5"/>
  <c r="J78" i="6"/>
  <c r="H12" i="5"/>
  <c r="I78" i="6"/>
  <c r="L78" i="6"/>
  <c r="P78" i="6"/>
  <c r="K78" i="6"/>
  <c r="J197" i="6"/>
  <c r="J202" i="6" s="1"/>
  <c r="H78" i="6"/>
  <c r="P17" i="6"/>
  <c r="N78" i="6"/>
  <c r="M78" i="6"/>
  <c r="O78" i="6"/>
  <c r="G78" i="6"/>
  <c r="F78" i="6"/>
  <c r="G197" i="6"/>
  <c r="G202" i="6" s="1"/>
  <c r="N197" i="6"/>
  <c r="N202" i="6" s="1"/>
  <c r="F197" i="6"/>
  <c r="F202" i="6" s="1"/>
  <c r="M197" i="6"/>
  <c r="M202" i="6" s="1"/>
  <c r="L197" i="6"/>
  <c r="O197" i="6"/>
  <c r="O202" i="6" s="1"/>
  <c r="K197" i="6"/>
  <c r="K202" i="6" s="1"/>
  <c r="P80" i="33" l="1"/>
  <c r="L202" i="6"/>
  <c r="Q197" i="6"/>
  <c r="K80" i="14"/>
  <c r="P80" i="14" s="1"/>
  <c r="P54" i="14"/>
  <c r="P54" i="5"/>
  <c r="P80" i="5" s="1"/>
  <c r="K80" i="5"/>
  <c r="D80" i="16"/>
  <c r="Q192" i="6"/>
  <c r="Q191" i="6"/>
  <c r="Q190" i="6"/>
  <c r="Q189" i="6"/>
  <c r="Q188" i="6"/>
  <c r="Q187" i="6"/>
  <c r="Q186" i="6"/>
  <c r="Q185" i="6"/>
  <c r="Q184" i="6"/>
  <c r="Q183" i="6"/>
  <c r="Q182" i="6"/>
  <c r="Q181" i="6"/>
  <c r="Q180" i="6"/>
  <c r="Q179" i="6"/>
  <c r="Q178" i="6"/>
  <c r="Q177" i="6"/>
  <c r="Q176" i="6"/>
  <c r="Q175" i="6"/>
  <c r="Q174" i="6"/>
  <c r="Q163" i="6"/>
  <c r="Q162" i="6"/>
  <c r="Q159" i="6"/>
  <c r="Q139" i="6"/>
  <c r="Q138" i="6"/>
  <c r="Q136" i="6"/>
  <c r="Q127" i="6"/>
  <c r="E42" i="6" l="1"/>
  <c r="Q42" i="6" s="1"/>
  <c r="E38" i="6"/>
  <c r="Q38" i="6" s="1"/>
  <c r="E14" i="6"/>
  <c r="Q14" i="6" s="1"/>
  <c r="B12" i="33" l="1"/>
  <c r="C72" i="33"/>
  <c r="B72" i="33"/>
  <c r="C70" i="33"/>
  <c r="B70" i="33"/>
  <c r="C68" i="33"/>
  <c r="B68" i="33"/>
  <c r="C66" i="33"/>
  <c r="B66" i="33"/>
  <c r="C64" i="33"/>
  <c r="B64" i="33"/>
  <c r="C62" i="33"/>
  <c r="B62" i="33"/>
  <c r="C60" i="33"/>
  <c r="B60" i="33"/>
  <c r="C58" i="33"/>
  <c r="B58" i="33"/>
  <c r="C56" i="33"/>
  <c r="B56" i="33"/>
  <c r="C54" i="33"/>
  <c r="B54" i="33"/>
  <c r="C52" i="33"/>
  <c r="B52" i="33"/>
  <c r="C50" i="33"/>
  <c r="B50" i="33"/>
  <c r="C48" i="33"/>
  <c r="B48" i="33"/>
  <c r="C46" i="33"/>
  <c r="B46" i="33"/>
  <c r="C44" i="33"/>
  <c r="B44" i="33"/>
  <c r="C42" i="33"/>
  <c r="B42" i="33"/>
  <c r="C40" i="33"/>
  <c r="B40" i="33"/>
  <c r="C38" i="33"/>
  <c r="B38" i="33"/>
  <c r="C36" i="33"/>
  <c r="B36" i="33"/>
  <c r="C34" i="33"/>
  <c r="B34" i="33"/>
  <c r="C32" i="33"/>
  <c r="B32" i="33"/>
  <c r="C30" i="33"/>
  <c r="B30" i="33"/>
  <c r="C28" i="33"/>
  <c r="B28" i="33"/>
  <c r="C26" i="33"/>
  <c r="B26" i="33"/>
  <c r="C24" i="33"/>
  <c r="B24" i="33"/>
  <c r="C22" i="33"/>
  <c r="B22" i="33"/>
  <c r="C20" i="33"/>
  <c r="B20" i="33"/>
  <c r="C16" i="33"/>
  <c r="B16" i="33"/>
  <c r="C14" i="33"/>
  <c r="B14" i="33"/>
  <c r="C12" i="33"/>
  <c r="C80" i="33" l="1"/>
  <c r="B80" i="33"/>
  <c r="P70" i="34"/>
  <c r="P60" i="34"/>
  <c r="P44" i="34"/>
  <c r="P36" i="34"/>
  <c r="P30" i="34"/>
  <c r="C79" i="34"/>
  <c r="B79" i="34"/>
  <c r="A3" i="34"/>
  <c r="A3" i="33"/>
  <c r="P14" i="34" l="1"/>
  <c r="P16" i="34"/>
  <c r="P26" i="34"/>
  <c r="P28" i="34"/>
  <c r="P50" i="34"/>
  <c r="P54" i="34"/>
  <c r="P58" i="34"/>
  <c r="P66" i="34"/>
  <c r="P68" i="34"/>
  <c r="P24" i="34"/>
  <c r="P32" i="34"/>
  <c r="P40" i="34"/>
  <c r="P52" i="34"/>
  <c r="P56" i="34"/>
  <c r="P64" i="34"/>
  <c r="P22" i="34"/>
  <c r="P34" i="34"/>
  <c r="P38" i="34"/>
  <c r="P46" i="34"/>
  <c r="P48" i="34"/>
  <c r="P62" i="34"/>
  <c r="P72" i="34"/>
  <c r="S72" i="34" s="1"/>
  <c r="P12" i="34"/>
  <c r="A3" i="5"/>
  <c r="S57" i="34" l="1"/>
  <c r="S41" i="34"/>
  <c r="S69" i="34"/>
  <c r="S29" i="34"/>
  <c r="P79" i="34" s="1"/>
  <c r="S17" i="34"/>
  <c r="S53" i="34"/>
  <c r="C16" i="31"/>
  <c r="B16" i="31"/>
  <c r="C14" i="31"/>
  <c r="B14" i="31"/>
  <c r="C12" i="31"/>
  <c r="B12" i="31"/>
  <c r="A3" i="31"/>
  <c r="S79" i="34" l="1"/>
  <c r="P14" i="31"/>
  <c r="B81" i="31"/>
  <c r="C81" i="31"/>
  <c r="S53" i="31"/>
  <c r="S57" i="31"/>
  <c r="S69" i="31"/>
  <c r="S29" i="31"/>
  <c r="S41" i="31"/>
  <c r="S72" i="31"/>
  <c r="P16" i="31"/>
  <c r="S17" i="31" l="1"/>
  <c r="S81" i="31" s="1"/>
  <c r="P81" i="31"/>
  <c r="O187" i="29"/>
  <c r="P187" i="29"/>
  <c r="Q169" i="29" l="1"/>
  <c r="Q168" i="29"/>
  <c r="Q165" i="29"/>
  <c r="Q164" i="29"/>
  <c r="Q161" i="29"/>
  <c r="Q160" i="29"/>
  <c r="Q159" i="29"/>
  <c r="Q158" i="29"/>
  <c r="Q156" i="29"/>
  <c r="Q154" i="29"/>
  <c r="Q152" i="29"/>
  <c r="Q150" i="29"/>
  <c r="Q148" i="29"/>
  <c r="Q146" i="29"/>
  <c r="Q144" i="29"/>
  <c r="Q140" i="29"/>
  <c r="Q136" i="29"/>
  <c r="Q132" i="29"/>
  <c r="Q130" i="29"/>
  <c r="Q122" i="29"/>
  <c r="O113" i="29"/>
  <c r="P113" i="29"/>
  <c r="O107" i="29"/>
  <c r="P107" i="29"/>
  <c r="O99" i="29"/>
  <c r="P99" i="29"/>
  <c r="O93" i="29"/>
  <c r="P93" i="29"/>
  <c r="P191" i="29" l="1"/>
  <c r="O191" i="29"/>
  <c r="P199" i="29"/>
  <c r="P200" i="29" s="1"/>
  <c r="O199" i="29"/>
  <c r="O200" i="29" s="1"/>
  <c r="N199" i="29"/>
  <c r="M199" i="29"/>
  <c r="L199" i="29"/>
  <c r="K199" i="29"/>
  <c r="J199" i="29"/>
  <c r="I199" i="29"/>
  <c r="H199" i="29"/>
  <c r="G199" i="29"/>
  <c r="F199" i="29"/>
  <c r="E199" i="29"/>
  <c r="Q16" i="7" l="1"/>
  <c r="D18" i="5"/>
  <c r="D18" i="14"/>
  <c r="P18" i="14" l="1"/>
  <c r="P18" i="10"/>
  <c r="Q192" i="7"/>
  <c r="Q167" i="7"/>
  <c r="O165" i="7"/>
  <c r="P165" i="7"/>
  <c r="Q155" i="7"/>
  <c r="Q153" i="7"/>
  <c r="Q146" i="7"/>
  <c r="Q144" i="7"/>
  <c r="Q142" i="7"/>
  <c r="Q140" i="7"/>
  <c r="Q133" i="7"/>
  <c r="Q131" i="7"/>
  <c r="O138" i="7"/>
  <c r="Q125" i="7"/>
  <c r="O129" i="7"/>
  <c r="Q119" i="7"/>
  <c r="Q117" i="7"/>
  <c r="O123" i="7"/>
  <c r="Q112" i="7"/>
  <c r="O115" i="7"/>
  <c r="P115" i="7"/>
  <c r="Q103" i="7"/>
  <c r="Q99" i="7"/>
  <c r="O109" i="7"/>
  <c r="O97" i="7"/>
  <c r="P97" i="7"/>
  <c r="O193" i="7"/>
  <c r="O208" i="7" s="1"/>
  <c r="P193" i="7"/>
  <c r="P208" i="7" s="1"/>
  <c r="Q195" i="6"/>
  <c r="Q170" i="6"/>
  <c r="Q158" i="6"/>
  <c r="Q156" i="6"/>
  <c r="Q153" i="6"/>
  <c r="Q148" i="6"/>
  <c r="Q146" i="6"/>
  <c r="Q144" i="6"/>
  <c r="Q142" i="6"/>
  <c r="Q135" i="6"/>
  <c r="Q133" i="6"/>
  <c r="Q121" i="6"/>
  <c r="Q119" i="6"/>
  <c r="Q113" i="6"/>
  <c r="Q111" i="6"/>
  <c r="N84" i="20" l="1"/>
  <c r="O84" i="20"/>
  <c r="N85" i="20"/>
  <c r="O85" i="20"/>
  <c r="N88" i="20"/>
  <c r="O88" i="20"/>
  <c r="N89" i="20"/>
  <c r="O89" i="20"/>
  <c r="N83" i="23"/>
  <c r="O83" i="23"/>
  <c r="N84" i="23"/>
  <c r="O84" i="23"/>
  <c r="N87" i="23"/>
  <c r="O87" i="23"/>
  <c r="N88" i="23"/>
  <c r="O88" i="23"/>
  <c r="O81" i="12"/>
  <c r="P81" i="12"/>
  <c r="O85" i="29"/>
  <c r="P85" i="29"/>
  <c r="A3" i="24"/>
  <c r="A3" i="15"/>
  <c r="A3" i="21"/>
  <c r="A3" i="18"/>
  <c r="A3" i="14"/>
  <c r="A3" i="10"/>
  <c r="B3" i="12"/>
  <c r="A3" i="23"/>
  <c r="A3" i="20"/>
  <c r="A3" i="16"/>
  <c r="B3" i="7"/>
  <c r="B3" i="29"/>
  <c r="O82" i="6"/>
  <c r="P82" i="6"/>
  <c r="O76" i="20" l="1"/>
  <c r="O79" i="24" s="1"/>
  <c r="O60" i="20"/>
  <c r="O63" i="24" s="1"/>
  <c r="O44" i="20"/>
  <c r="O47" i="24" s="1"/>
  <c r="O28" i="20"/>
  <c r="O31" i="24" s="1"/>
  <c r="O20" i="20"/>
  <c r="O23" i="24" s="1"/>
  <c r="O70" i="20"/>
  <c r="O73" i="24" s="1"/>
  <c r="O54" i="20"/>
  <c r="O57" i="24" s="1"/>
  <c r="O38" i="20"/>
  <c r="O41" i="24" s="1"/>
  <c r="O25" i="20"/>
  <c r="O17" i="20"/>
  <c r="O20" i="24" s="1"/>
  <c r="O64" i="20"/>
  <c r="O67" i="24" s="1"/>
  <c r="O32" i="20"/>
  <c r="O35" i="24" s="1"/>
  <c r="O66" i="20"/>
  <c r="O69" i="24" s="1"/>
  <c r="O34" i="20"/>
  <c r="O37" i="24" s="1"/>
  <c r="O48" i="20"/>
  <c r="O51" i="24" s="1"/>
  <c r="O22" i="20"/>
  <c r="O25" i="24" s="1"/>
  <c r="O74" i="20"/>
  <c r="O77" i="24" s="1"/>
  <c r="O58" i="20"/>
  <c r="O61" i="24" s="1"/>
  <c r="O42" i="20"/>
  <c r="O45" i="24" s="1"/>
  <c r="O27" i="20"/>
  <c r="O19" i="20"/>
  <c r="O40" i="20"/>
  <c r="O43" i="24" s="1"/>
  <c r="O18" i="20"/>
  <c r="O68" i="20"/>
  <c r="O71" i="24" s="1"/>
  <c r="O52" i="20"/>
  <c r="O55" i="24" s="1"/>
  <c r="O36" i="20"/>
  <c r="O39" i="24" s="1"/>
  <c r="O24" i="20"/>
  <c r="O27" i="24" s="1"/>
  <c r="O56" i="20"/>
  <c r="O59" i="24" s="1"/>
  <c r="O26" i="20"/>
  <c r="O29" i="24" s="1"/>
  <c r="O62" i="20"/>
  <c r="O65" i="24" s="1"/>
  <c r="O46" i="20"/>
  <c r="O49" i="24" s="1"/>
  <c r="O30" i="20"/>
  <c r="O33" i="24" s="1"/>
  <c r="O21" i="20"/>
  <c r="O72" i="20"/>
  <c r="O75" i="24" s="1"/>
  <c r="O50" i="20"/>
  <c r="O53" i="24" s="1"/>
  <c r="O23" i="20"/>
  <c r="N16" i="23"/>
  <c r="N12" i="23"/>
  <c r="N14" i="23"/>
  <c r="N10" i="23"/>
  <c r="N66" i="20"/>
  <c r="N69" i="24" s="1"/>
  <c r="N50" i="20"/>
  <c r="N53" i="24" s="1"/>
  <c r="N34" i="20"/>
  <c r="N37" i="24" s="1"/>
  <c r="N23" i="20"/>
  <c r="N76" i="20"/>
  <c r="N79" i="24" s="1"/>
  <c r="N60" i="20"/>
  <c r="N63" i="24" s="1"/>
  <c r="N44" i="20"/>
  <c r="N47" i="24" s="1"/>
  <c r="N28" i="20"/>
  <c r="N31" i="24" s="1"/>
  <c r="N20" i="20"/>
  <c r="N23" i="24" s="1"/>
  <c r="N54" i="20"/>
  <c r="N57" i="24" s="1"/>
  <c r="N25" i="20"/>
  <c r="N17" i="20"/>
  <c r="N20" i="24" s="1"/>
  <c r="N18" i="20"/>
  <c r="N70" i="20"/>
  <c r="N73" i="24" s="1"/>
  <c r="N38" i="20"/>
  <c r="N41" i="24" s="1"/>
  <c r="N64" i="20"/>
  <c r="N67" i="24" s="1"/>
  <c r="N48" i="20"/>
  <c r="N51" i="24" s="1"/>
  <c r="N32" i="20"/>
  <c r="N35" i="24" s="1"/>
  <c r="N22" i="20"/>
  <c r="N25" i="24" s="1"/>
  <c r="N72" i="20"/>
  <c r="N75" i="24" s="1"/>
  <c r="N26" i="20"/>
  <c r="N29" i="24" s="1"/>
  <c r="N74" i="20"/>
  <c r="N77" i="24" s="1"/>
  <c r="N58" i="20"/>
  <c r="N61" i="24" s="1"/>
  <c r="N42" i="20"/>
  <c r="N45" i="24" s="1"/>
  <c r="N27" i="20"/>
  <c r="N19" i="20"/>
  <c r="N40" i="20"/>
  <c r="N43" i="24" s="1"/>
  <c r="N68" i="20"/>
  <c r="N71" i="24" s="1"/>
  <c r="N52" i="20"/>
  <c r="N55" i="24" s="1"/>
  <c r="N36" i="20"/>
  <c r="N39" i="24" s="1"/>
  <c r="N24" i="20"/>
  <c r="N27" i="24" s="1"/>
  <c r="N62" i="20"/>
  <c r="N65" i="24" s="1"/>
  <c r="N46" i="20"/>
  <c r="N49" i="24" s="1"/>
  <c r="N30" i="20"/>
  <c r="N33" i="24" s="1"/>
  <c r="N21" i="20"/>
  <c r="N56" i="20"/>
  <c r="N59" i="24" s="1"/>
  <c r="O10" i="23"/>
  <c r="O12" i="23"/>
  <c r="O16" i="23"/>
  <c r="O14" i="23"/>
  <c r="P79" i="6"/>
  <c r="O79" i="6"/>
  <c r="N15" i="18" l="1"/>
  <c r="N15" i="24"/>
  <c r="N19" i="18"/>
  <c r="N19" i="24"/>
  <c r="N21" i="24" s="1"/>
  <c r="O15" i="18"/>
  <c r="O15" i="24"/>
  <c r="N13" i="18"/>
  <c r="N13" i="24"/>
  <c r="O13" i="18"/>
  <c r="O13" i="24"/>
  <c r="O17" i="18"/>
  <c r="O17" i="24"/>
  <c r="N17" i="18"/>
  <c r="N17" i="24"/>
  <c r="O19" i="18"/>
  <c r="O19" i="24"/>
  <c r="O21" i="24" s="1"/>
  <c r="N42" i="23"/>
  <c r="N45" i="18"/>
  <c r="N64" i="23"/>
  <c r="N67" i="18"/>
  <c r="N28" i="23"/>
  <c r="N31" i="18"/>
  <c r="O30" i="23"/>
  <c r="O33" i="18"/>
  <c r="O68" i="23"/>
  <c r="O71" i="18"/>
  <c r="O22" i="23"/>
  <c r="O25" i="18"/>
  <c r="O38" i="23"/>
  <c r="O41" i="18"/>
  <c r="N24" i="23"/>
  <c r="N27" i="18"/>
  <c r="N58" i="23"/>
  <c r="N61" i="18"/>
  <c r="N38" i="23"/>
  <c r="N41" i="18"/>
  <c r="N44" i="23"/>
  <c r="N47" i="18"/>
  <c r="O46" i="23"/>
  <c r="O49" i="18"/>
  <c r="O48" i="23"/>
  <c r="O51" i="18"/>
  <c r="O54" i="23"/>
  <c r="O57" i="18"/>
  <c r="N36" i="23"/>
  <c r="N39" i="18"/>
  <c r="O26" i="23"/>
  <c r="O29" i="18"/>
  <c r="O66" i="23"/>
  <c r="O69" i="18"/>
  <c r="O20" i="23"/>
  <c r="O23" i="18"/>
  <c r="O40" i="23"/>
  <c r="O43" i="18"/>
  <c r="N76" i="23"/>
  <c r="N79" i="18"/>
  <c r="N56" i="23"/>
  <c r="N59" i="18"/>
  <c r="N68" i="23"/>
  <c r="N71" i="18"/>
  <c r="N72" i="23"/>
  <c r="N75" i="18"/>
  <c r="N17" i="23"/>
  <c r="N20" i="18"/>
  <c r="O56" i="23"/>
  <c r="O59" i="18"/>
  <c r="O32" i="23"/>
  <c r="O35" i="18"/>
  <c r="O28" i="23"/>
  <c r="O31" i="18"/>
  <c r="N70" i="23"/>
  <c r="N73" i="18"/>
  <c r="O62" i="23"/>
  <c r="O65" i="18"/>
  <c r="O34" i="23"/>
  <c r="O37" i="18"/>
  <c r="N40" i="23"/>
  <c r="N43" i="18"/>
  <c r="N22" i="23"/>
  <c r="N25" i="18"/>
  <c r="N34" i="23"/>
  <c r="N37" i="18"/>
  <c r="O50" i="23"/>
  <c r="O53" i="18"/>
  <c r="O24" i="23"/>
  <c r="O27" i="18"/>
  <c r="O42" i="23"/>
  <c r="O45" i="18"/>
  <c r="O64" i="23"/>
  <c r="O67" i="18"/>
  <c r="O44" i="23"/>
  <c r="O47" i="18"/>
  <c r="N74" i="23"/>
  <c r="N77" i="18"/>
  <c r="N60" i="23"/>
  <c r="N63" i="18"/>
  <c r="O70" i="23"/>
  <c r="O73" i="18"/>
  <c r="N26" i="23"/>
  <c r="N29" i="18"/>
  <c r="N30" i="23"/>
  <c r="N33" i="18"/>
  <c r="N32" i="23"/>
  <c r="N35" i="18"/>
  <c r="N54" i="23"/>
  <c r="N57" i="18"/>
  <c r="N50" i="23"/>
  <c r="N53" i="18"/>
  <c r="O72" i="23"/>
  <c r="O75" i="18"/>
  <c r="O36" i="23"/>
  <c r="O39" i="18"/>
  <c r="O58" i="23"/>
  <c r="O61" i="18"/>
  <c r="O17" i="23"/>
  <c r="O20" i="18"/>
  <c r="O60" i="23"/>
  <c r="O63" i="18"/>
  <c r="N62" i="23"/>
  <c r="N65" i="18"/>
  <c r="N52" i="23"/>
  <c r="N55" i="18"/>
  <c r="N46" i="23"/>
  <c r="N49" i="18"/>
  <c r="N48" i="23"/>
  <c r="N51" i="18"/>
  <c r="N20" i="23"/>
  <c r="N23" i="18"/>
  <c r="N66" i="23"/>
  <c r="N69" i="18"/>
  <c r="O52" i="23"/>
  <c r="O55" i="18"/>
  <c r="O74" i="23"/>
  <c r="O77" i="18"/>
  <c r="O76" i="23"/>
  <c r="O79" i="18"/>
  <c r="O82" i="29"/>
  <c r="O193" i="29"/>
  <c r="P82" i="29"/>
  <c r="P193" i="29"/>
  <c r="O78" i="12"/>
  <c r="P78" i="12"/>
  <c r="N80" i="24" l="1"/>
  <c r="N21" i="18"/>
  <c r="O80" i="24"/>
  <c r="N81" i="18"/>
  <c r="O55" i="21"/>
  <c r="N30" i="21"/>
  <c r="N31" i="21" s="1"/>
  <c r="O30" i="21"/>
  <c r="O31" i="21" s="1"/>
  <c r="N55" i="21"/>
  <c r="O21" i="18"/>
  <c r="O81" i="18" s="1"/>
  <c r="N187" i="29" l="1"/>
  <c r="M187" i="29"/>
  <c r="L187" i="29"/>
  <c r="L200" i="29" s="1"/>
  <c r="K187" i="29"/>
  <c r="J187" i="29"/>
  <c r="I187" i="29"/>
  <c r="H187" i="29"/>
  <c r="H200" i="29" s="1"/>
  <c r="G187" i="29"/>
  <c r="F187" i="29"/>
  <c r="E187" i="29"/>
  <c r="D187" i="29"/>
  <c r="C187" i="29"/>
  <c r="N113" i="29"/>
  <c r="M113" i="29"/>
  <c r="L113" i="29"/>
  <c r="K113" i="29"/>
  <c r="J113" i="29"/>
  <c r="I113" i="29"/>
  <c r="H113" i="29"/>
  <c r="G113" i="29"/>
  <c r="F113" i="29"/>
  <c r="E113" i="29"/>
  <c r="D113" i="29"/>
  <c r="C113" i="29"/>
  <c r="N107" i="29"/>
  <c r="M107" i="29"/>
  <c r="L107" i="29"/>
  <c r="K107" i="29"/>
  <c r="J107" i="29"/>
  <c r="I107" i="29"/>
  <c r="H107" i="29"/>
  <c r="G107" i="29"/>
  <c r="F107" i="29"/>
  <c r="E107" i="29"/>
  <c r="D107" i="29"/>
  <c r="C107" i="29"/>
  <c r="N99" i="29"/>
  <c r="M99" i="29"/>
  <c r="L99" i="29"/>
  <c r="K99" i="29"/>
  <c r="J99" i="29"/>
  <c r="I99" i="29"/>
  <c r="H99" i="29"/>
  <c r="G99" i="29"/>
  <c r="F99" i="29"/>
  <c r="E99" i="29"/>
  <c r="D99" i="29"/>
  <c r="C99" i="29"/>
  <c r="N93" i="29"/>
  <c r="M93" i="29"/>
  <c r="L93" i="29"/>
  <c r="K93" i="29"/>
  <c r="J93" i="29"/>
  <c r="J191" i="29" s="1"/>
  <c r="I93" i="29"/>
  <c r="I191" i="29" s="1"/>
  <c r="H93" i="29"/>
  <c r="G93" i="29"/>
  <c r="F93" i="29"/>
  <c r="E93" i="29"/>
  <c r="D93" i="29"/>
  <c r="C93" i="29"/>
  <c r="N85" i="29"/>
  <c r="M85" i="29"/>
  <c r="L85" i="29"/>
  <c r="K85" i="29"/>
  <c r="J85" i="29"/>
  <c r="I85" i="29"/>
  <c r="H85" i="29"/>
  <c r="G85" i="29"/>
  <c r="F85" i="29"/>
  <c r="E85" i="29"/>
  <c r="D85" i="29"/>
  <c r="N191" i="29" l="1"/>
  <c r="F191" i="29"/>
  <c r="G191" i="29"/>
  <c r="H191" i="29"/>
  <c r="E200" i="29"/>
  <c r="M200" i="29"/>
  <c r="F200" i="29"/>
  <c r="N200" i="29"/>
  <c r="G200" i="29"/>
  <c r="C191" i="29"/>
  <c r="D191" i="29"/>
  <c r="L191" i="29"/>
  <c r="I200" i="29"/>
  <c r="K191" i="29"/>
  <c r="E191" i="29"/>
  <c r="M191" i="29"/>
  <c r="J200" i="29"/>
  <c r="K200" i="29"/>
  <c r="C81" i="29"/>
  <c r="D81" i="29"/>
  <c r="M88" i="23"/>
  <c r="L88" i="23"/>
  <c r="K88" i="23"/>
  <c r="J88" i="23"/>
  <c r="I88" i="23"/>
  <c r="H88" i="23"/>
  <c r="G88" i="23"/>
  <c r="F88" i="23"/>
  <c r="E88" i="23"/>
  <c r="D88" i="23"/>
  <c r="C88" i="23"/>
  <c r="B88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C92" i="20"/>
  <c r="B92" i="20"/>
  <c r="M89" i="20"/>
  <c r="L89" i="20"/>
  <c r="K89" i="20"/>
  <c r="J89" i="20"/>
  <c r="I89" i="20"/>
  <c r="H89" i="20"/>
  <c r="G89" i="20"/>
  <c r="F89" i="20"/>
  <c r="D89" i="20"/>
  <c r="C89" i="20"/>
  <c r="B89" i="20"/>
  <c r="M88" i="20"/>
  <c r="L88" i="20"/>
  <c r="K88" i="20"/>
  <c r="J88" i="20"/>
  <c r="I88" i="20"/>
  <c r="H88" i="20"/>
  <c r="G88" i="20"/>
  <c r="F88" i="20"/>
  <c r="D88" i="20"/>
  <c r="C88" i="20"/>
  <c r="B88" i="20"/>
  <c r="M85" i="20"/>
  <c r="L85" i="20"/>
  <c r="K85" i="20"/>
  <c r="J85" i="20"/>
  <c r="I85" i="20"/>
  <c r="H85" i="20"/>
  <c r="G85" i="20"/>
  <c r="F85" i="20"/>
  <c r="E85" i="20"/>
  <c r="C85" i="20"/>
  <c r="B85" i="20"/>
  <c r="M84" i="20"/>
  <c r="L84" i="20"/>
  <c r="K84" i="20"/>
  <c r="J84" i="20"/>
  <c r="I84" i="20"/>
  <c r="H84" i="20"/>
  <c r="G84" i="20"/>
  <c r="F84" i="20"/>
  <c r="C84" i="20"/>
  <c r="B84" i="20"/>
  <c r="C193" i="29" l="1"/>
  <c r="D44" i="20"/>
  <c r="D47" i="24" s="1"/>
  <c r="D34" i="20"/>
  <c r="D37" i="24" s="1"/>
  <c r="D64" i="20"/>
  <c r="D67" i="24" s="1"/>
  <c r="D48" i="20"/>
  <c r="D51" i="24" s="1"/>
  <c r="D28" i="20"/>
  <c r="D31" i="24" s="1"/>
  <c r="D20" i="20"/>
  <c r="D42" i="20"/>
  <c r="D45" i="24" s="1"/>
  <c r="D26" i="20"/>
  <c r="D29" i="24" s="1"/>
  <c r="D68" i="20"/>
  <c r="D71" i="24" s="1"/>
  <c r="D50" i="20"/>
  <c r="D53" i="24" s="1"/>
  <c r="D17" i="20"/>
  <c r="D17" i="23" s="1"/>
  <c r="D62" i="20"/>
  <c r="D65" i="24" s="1"/>
  <c r="D46" i="20"/>
  <c r="D49" i="24" s="1"/>
  <c r="D27" i="20"/>
  <c r="D19" i="20"/>
  <c r="D60" i="20"/>
  <c r="D63" i="24" s="1"/>
  <c r="D52" i="20"/>
  <c r="D55" i="24" s="1"/>
  <c r="D21" i="20"/>
  <c r="D76" i="20"/>
  <c r="D79" i="24" s="1"/>
  <c r="D74" i="20"/>
  <c r="D77" i="24" s="1"/>
  <c r="D58" i="20"/>
  <c r="D61" i="24" s="1"/>
  <c r="D40" i="20"/>
  <c r="D43" i="24" s="1"/>
  <c r="D25" i="20"/>
  <c r="D54" i="20"/>
  <c r="D57" i="24" s="1"/>
  <c r="D22" i="20"/>
  <c r="D25" i="24" s="1"/>
  <c r="D66" i="20"/>
  <c r="D69" i="24" s="1"/>
  <c r="D72" i="20"/>
  <c r="D75" i="24" s="1"/>
  <c r="D56" i="20"/>
  <c r="D59" i="24" s="1"/>
  <c r="D38" i="20"/>
  <c r="D41" i="24" s="1"/>
  <c r="D24" i="20"/>
  <c r="D27" i="24" s="1"/>
  <c r="D70" i="20"/>
  <c r="D73" i="24" s="1"/>
  <c r="D36" i="20"/>
  <c r="D39" i="24" s="1"/>
  <c r="D23" i="20"/>
  <c r="D32" i="20"/>
  <c r="D35" i="24" s="1"/>
  <c r="D30" i="20"/>
  <c r="D33" i="24" s="1"/>
  <c r="M14" i="23"/>
  <c r="M12" i="23"/>
  <c r="M16" i="23"/>
  <c r="M10" i="23"/>
  <c r="F16" i="23"/>
  <c r="F12" i="23"/>
  <c r="F14" i="23"/>
  <c r="F10" i="23"/>
  <c r="F66" i="20"/>
  <c r="F69" i="24" s="1"/>
  <c r="F50" i="20"/>
  <c r="F53" i="24" s="1"/>
  <c r="F34" i="20"/>
  <c r="F37" i="24" s="1"/>
  <c r="F23" i="20"/>
  <c r="F76" i="20"/>
  <c r="F79" i="24" s="1"/>
  <c r="F60" i="20"/>
  <c r="F63" i="24" s="1"/>
  <c r="F44" i="20"/>
  <c r="F47" i="24" s="1"/>
  <c r="F28" i="20"/>
  <c r="F31" i="24" s="1"/>
  <c r="F20" i="20"/>
  <c r="F23" i="24" s="1"/>
  <c r="F54" i="20"/>
  <c r="F57" i="24" s="1"/>
  <c r="F38" i="20"/>
  <c r="F41" i="24" s="1"/>
  <c r="F72" i="20"/>
  <c r="F75" i="24" s="1"/>
  <c r="F56" i="20"/>
  <c r="F59" i="24" s="1"/>
  <c r="F70" i="20"/>
  <c r="F73" i="24" s="1"/>
  <c r="F25" i="20"/>
  <c r="F17" i="20"/>
  <c r="F20" i="24" s="1"/>
  <c r="F26" i="20"/>
  <c r="F29" i="24" s="1"/>
  <c r="F64" i="20"/>
  <c r="F67" i="24" s="1"/>
  <c r="F48" i="20"/>
  <c r="F51" i="24" s="1"/>
  <c r="F32" i="20"/>
  <c r="F35" i="24" s="1"/>
  <c r="F22" i="20"/>
  <c r="F25" i="24" s="1"/>
  <c r="F46" i="20"/>
  <c r="F49" i="24" s="1"/>
  <c r="F74" i="20"/>
  <c r="F77" i="24" s="1"/>
  <c r="F58" i="20"/>
  <c r="F61" i="24" s="1"/>
  <c r="F42" i="20"/>
  <c r="F45" i="24" s="1"/>
  <c r="F27" i="20"/>
  <c r="F19" i="20"/>
  <c r="F62" i="20"/>
  <c r="F65" i="24" s="1"/>
  <c r="F30" i="20"/>
  <c r="F33" i="24" s="1"/>
  <c r="F21" i="20"/>
  <c r="F18" i="20"/>
  <c r="F68" i="20"/>
  <c r="F71" i="24" s="1"/>
  <c r="F52" i="20"/>
  <c r="F55" i="24" s="1"/>
  <c r="F36" i="20"/>
  <c r="F39" i="24" s="1"/>
  <c r="F24" i="20"/>
  <c r="F27" i="24" s="1"/>
  <c r="F40" i="20"/>
  <c r="F43" i="24" s="1"/>
  <c r="D12" i="23"/>
  <c r="D14" i="23"/>
  <c r="D16" i="23"/>
  <c r="E72" i="20"/>
  <c r="E75" i="24" s="1"/>
  <c r="E56" i="20"/>
  <c r="E59" i="24" s="1"/>
  <c r="E40" i="20"/>
  <c r="E43" i="24" s="1"/>
  <c r="E26" i="20"/>
  <c r="E29" i="24" s="1"/>
  <c r="E66" i="20"/>
  <c r="E69" i="24" s="1"/>
  <c r="E50" i="20"/>
  <c r="E53" i="24" s="1"/>
  <c r="E34" i="20"/>
  <c r="E37" i="24" s="1"/>
  <c r="E23" i="20"/>
  <c r="E28" i="20"/>
  <c r="E31" i="24" s="1"/>
  <c r="E30" i="20"/>
  <c r="E33" i="24" s="1"/>
  <c r="E76" i="20"/>
  <c r="E79" i="24" s="1"/>
  <c r="E60" i="20"/>
  <c r="E63" i="24" s="1"/>
  <c r="E44" i="20"/>
  <c r="E47" i="24" s="1"/>
  <c r="E20" i="20"/>
  <c r="E23" i="24" s="1"/>
  <c r="E18" i="20"/>
  <c r="E70" i="20"/>
  <c r="E73" i="24" s="1"/>
  <c r="E54" i="20"/>
  <c r="E57" i="24" s="1"/>
  <c r="E38" i="20"/>
  <c r="E41" i="24" s="1"/>
  <c r="E25" i="20"/>
  <c r="E17" i="20"/>
  <c r="E20" i="24" s="1"/>
  <c r="E36" i="20"/>
  <c r="E39" i="24" s="1"/>
  <c r="E21" i="20"/>
  <c r="E64" i="20"/>
  <c r="E67" i="24" s="1"/>
  <c r="E48" i="20"/>
  <c r="E51" i="24" s="1"/>
  <c r="E32" i="20"/>
  <c r="E35" i="24" s="1"/>
  <c r="E22" i="20"/>
  <c r="E25" i="24" s="1"/>
  <c r="E62" i="20"/>
  <c r="E65" i="24" s="1"/>
  <c r="E74" i="20"/>
  <c r="E77" i="24" s="1"/>
  <c r="E58" i="20"/>
  <c r="E61" i="24" s="1"/>
  <c r="E42" i="20"/>
  <c r="E45" i="24" s="1"/>
  <c r="E27" i="20"/>
  <c r="E19" i="20"/>
  <c r="E68" i="20"/>
  <c r="E71" i="24" s="1"/>
  <c r="E52" i="20"/>
  <c r="E55" i="24" s="1"/>
  <c r="E24" i="20"/>
  <c r="E27" i="24" s="1"/>
  <c r="E46" i="20"/>
  <c r="E49" i="24" s="1"/>
  <c r="H10" i="23"/>
  <c r="H12" i="23"/>
  <c r="H16" i="23"/>
  <c r="H14" i="23"/>
  <c r="H70" i="20"/>
  <c r="H73" i="24" s="1"/>
  <c r="H54" i="20"/>
  <c r="H57" i="24" s="1"/>
  <c r="H38" i="20"/>
  <c r="H41" i="24" s="1"/>
  <c r="H25" i="20"/>
  <c r="H64" i="20"/>
  <c r="H67" i="24" s="1"/>
  <c r="H48" i="20"/>
  <c r="H51" i="24" s="1"/>
  <c r="H32" i="20"/>
  <c r="H35" i="24" s="1"/>
  <c r="H22" i="20"/>
  <c r="H25" i="24" s="1"/>
  <c r="H58" i="20"/>
  <c r="H61" i="24" s="1"/>
  <c r="H42" i="20"/>
  <c r="H45" i="24" s="1"/>
  <c r="H19" i="20"/>
  <c r="H17" i="20"/>
  <c r="H20" i="24" s="1"/>
  <c r="H74" i="20"/>
  <c r="H77" i="24" s="1"/>
  <c r="H27" i="20"/>
  <c r="H44" i="20"/>
  <c r="H47" i="24" s="1"/>
  <c r="H68" i="20"/>
  <c r="H71" i="24" s="1"/>
  <c r="H52" i="20"/>
  <c r="H55" i="24" s="1"/>
  <c r="H36" i="20"/>
  <c r="H39" i="24" s="1"/>
  <c r="H24" i="20"/>
  <c r="H27" i="24" s="1"/>
  <c r="H66" i="20"/>
  <c r="H69" i="24" s="1"/>
  <c r="H60" i="20"/>
  <c r="H63" i="24" s="1"/>
  <c r="H62" i="20"/>
  <c r="H65" i="24" s="1"/>
  <c r="H46" i="20"/>
  <c r="H49" i="24" s="1"/>
  <c r="H30" i="20"/>
  <c r="H33" i="24" s="1"/>
  <c r="H21" i="20"/>
  <c r="H50" i="20"/>
  <c r="H53" i="24" s="1"/>
  <c r="H34" i="20"/>
  <c r="H37" i="24" s="1"/>
  <c r="H23" i="20"/>
  <c r="H28" i="20"/>
  <c r="H31" i="24" s="1"/>
  <c r="H72" i="20"/>
  <c r="H75" i="24" s="1"/>
  <c r="H56" i="20"/>
  <c r="H59" i="24" s="1"/>
  <c r="H40" i="20"/>
  <c r="H43" i="24" s="1"/>
  <c r="H26" i="20"/>
  <c r="H29" i="24" s="1"/>
  <c r="H18" i="20"/>
  <c r="H76" i="20"/>
  <c r="H79" i="24" s="1"/>
  <c r="H20" i="20"/>
  <c r="H23" i="24" s="1"/>
  <c r="I14" i="23"/>
  <c r="I10" i="23"/>
  <c r="I16" i="23"/>
  <c r="I12" i="23"/>
  <c r="E14" i="23"/>
  <c r="E12" i="23"/>
  <c r="E10" i="23"/>
  <c r="E16" i="23"/>
  <c r="I64" i="20"/>
  <c r="I67" i="24" s="1"/>
  <c r="I48" i="20"/>
  <c r="I51" i="24" s="1"/>
  <c r="I32" i="20"/>
  <c r="I35" i="24" s="1"/>
  <c r="I22" i="20"/>
  <c r="I25" i="24" s="1"/>
  <c r="I74" i="20"/>
  <c r="I77" i="24" s="1"/>
  <c r="I58" i="20"/>
  <c r="I61" i="24" s="1"/>
  <c r="I42" i="20"/>
  <c r="I45" i="24" s="1"/>
  <c r="I27" i="20"/>
  <c r="I19" i="20"/>
  <c r="I24" i="20"/>
  <c r="I27" i="24" s="1"/>
  <c r="I25" i="20"/>
  <c r="I68" i="20"/>
  <c r="I71" i="24" s="1"/>
  <c r="I52" i="20"/>
  <c r="I55" i="24" s="1"/>
  <c r="I36" i="20"/>
  <c r="I39" i="24" s="1"/>
  <c r="I70" i="20"/>
  <c r="I73" i="24" s="1"/>
  <c r="I38" i="20"/>
  <c r="I41" i="24" s="1"/>
  <c r="I62" i="20"/>
  <c r="I65" i="24" s="1"/>
  <c r="I46" i="20"/>
  <c r="I49" i="24" s="1"/>
  <c r="I30" i="20"/>
  <c r="I33" i="24" s="1"/>
  <c r="I21" i="20"/>
  <c r="I28" i="20"/>
  <c r="I31" i="24" s="1"/>
  <c r="I72" i="20"/>
  <c r="I75" i="24" s="1"/>
  <c r="I56" i="20"/>
  <c r="I59" i="24" s="1"/>
  <c r="I40" i="20"/>
  <c r="I43" i="24" s="1"/>
  <c r="I26" i="20"/>
  <c r="I29" i="24" s="1"/>
  <c r="I18" i="20"/>
  <c r="I44" i="20"/>
  <c r="I47" i="24" s="1"/>
  <c r="I54" i="20"/>
  <c r="I57" i="24" s="1"/>
  <c r="I66" i="20"/>
  <c r="I69" i="24" s="1"/>
  <c r="I50" i="20"/>
  <c r="I53" i="24" s="1"/>
  <c r="I34" i="20"/>
  <c r="I37" i="24" s="1"/>
  <c r="I23" i="20"/>
  <c r="I76" i="20"/>
  <c r="I79" i="24" s="1"/>
  <c r="I60" i="20"/>
  <c r="I63" i="24" s="1"/>
  <c r="I20" i="20"/>
  <c r="I23" i="24" s="1"/>
  <c r="I17" i="20"/>
  <c r="I20" i="24" s="1"/>
  <c r="J14" i="23"/>
  <c r="J16" i="23"/>
  <c r="J10" i="23"/>
  <c r="J12" i="23"/>
  <c r="K68" i="20"/>
  <c r="K71" i="24" s="1"/>
  <c r="K52" i="20"/>
  <c r="K55" i="24" s="1"/>
  <c r="K36" i="20"/>
  <c r="K39" i="24" s="1"/>
  <c r="K24" i="20"/>
  <c r="K27" i="24" s="1"/>
  <c r="K62" i="20"/>
  <c r="K65" i="24" s="1"/>
  <c r="K46" i="20"/>
  <c r="K49" i="24" s="1"/>
  <c r="K30" i="20"/>
  <c r="K33" i="24" s="1"/>
  <c r="K21" i="20"/>
  <c r="K40" i="20"/>
  <c r="K43" i="24" s="1"/>
  <c r="K26" i="20"/>
  <c r="K29" i="24" s="1"/>
  <c r="K42" i="20"/>
  <c r="K45" i="24" s="1"/>
  <c r="K72" i="20"/>
  <c r="K75" i="24" s="1"/>
  <c r="K56" i="20"/>
  <c r="K59" i="24" s="1"/>
  <c r="K18" i="20"/>
  <c r="K58" i="20"/>
  <c r="K61" i="24" s="1"/>
  <c r="K19" i="20"/>
  <c r="K66" i="20"/>
  <c r="K69" i="24" s="1"/>
  <c r="K50" i="20"/>
  <c r="K53" i="24" s="1"/>
  <c r="K34" i="20"/>
  <c r="K37" i="24" s="1"/>
  <c r="K23" i="20"/>
  <c r="K22" i="20"/>
  <c r="K25" i="24" s="1"/>
  <c r="K76" i="20"/>
  <c r="K79" i="24" s="1"/>
  <c r="K60" i="20"/>
  <c r="K63" i="24" s="1"/>
  <c r="K44" i="20"/>
  <c r="K47" i="24" s="1"/>
  <c r="K28" i="20"/>
  <c r="K31" i="24" s="1"/>
  <c r="K20" i="20"/>
  <c r="K23" i="24" s="1"/>
  <c r="K64" i="20"/>
  <c r="K67" i="24" s="1"/>
  <c r="K48" i="20"/>
  <c r="K51" i="24" s="1"/>
  <c r="K74" i="20"/>
  <c r="K77" i="24" s="1"/>
  <c r="K70" i="20"/>
  <c r="K73" i="24" s="1"/>
  <c r="K54" i="20"/>
  <c r="K57" i="24" s="1"/>
  <c r="K38" i="20"/>
  <c r="K41" i="24" s="1"/>
  <c r="K25" i="20"/>
  <c r="K17" i="20"/>
  <c r="K20" i="24" s="1"/>
  <c r="K32" i="20"/>
  <c r="K35" i="24" s="1"/>
  <c r="K27" i="20"/>
  <c r="L12" i="23"/>
  <c r="L14" i="23"/>
  <c r="L16" i="23"/>
  <c r="L10" i="23"/>
  <c r="L62" i="20"/>
  <c r="L65" i="24" s="1"/>
  <c r="L46" i="20"/>
  <c r="L49" i="24" s="1"/>
  <c r="L30" i="20"/>
  <c r="L33" i="24" s="1"/>
  <c r="L21" i="20"/>
  <c r="L72" i="20"/>
  <c r="L75" i="24" s="1"/>
  <c r="L56" i="20"/>
  <c r="L59" i="24" s="1"/>
  <c r="L40" i="20"/>
  <c r="L43" i="24" s="1"/>
  <c r="L26" i="20"/>
  <c r="L29" i="24" s="1"/>
  <c r="L18" i="20"/>
  <c r="L50" i="20"/>
  <c r="L53" i="24" s="1"/>
  <c r="L34" i="20"/>
  <c r="L37" i="24" s="1"/>
  <c r="L23" i="20"/>
  <c r="L66" i="20"/>
  <c r="L69" i="24" s="1"/>
  <c r="L52" i="20"/>
  <c r="L55" i="24" s="1"/>
  <c r="L76" i="20"/>
  <c r="L79" i="24" s="1"/>
  <c r="L60" i="20"/>
  <c r="L63" i="24" s="1"/>
  <c r="L44" i="20"/>
  <c r="L47" i="24" s="1"/>
  <c r="L28" i="20"/>
  <c r="L31" i="24" s="1"/>
  <c r="L20" i="20"/>
  <c r="L23" i="24" s="1"/>
  <c r="L36" i="20"/>
  <c r="L39" i="24" s="1"/>
  <c r="L70" i="20"/>
  <c r="L73" i="24" s="1"/>
  <c r="L54" i="20"/>
  <c r="L57" i="24" s="1"/>
  <c r="L38" i="20"/>
  <c r="L41" i="24" s="1"/>
  <c r="L25" i="20"/>
  <c r="L17" i="20"/>
  <c r="L20" i="24" s="1"/>
  <c r="L74" i="20"/>
  <c r="L77" i="24" s="1"/>
  <c r="L19" i="20"/>
  <c r="L24" i="20"/>
  <c r="L27" i="24" s="1"/>
  <c r="L64" i="20"/>
  <c r="L67" i="24" s="1"/>
  <c r="L48" i="20"/>
  <c r="L51" i="24" s="1"/>
  <c r="L32" i="20"/>
  <c r="L35" i="24" s="1"/>
  <c r="L22" i="20"/>
  <c r="L25" i="24" s="1"/>
  <c r="L58" i="20"/>
  <c r="L61" i="24" s="1"/>
  <c r="L42" i="20"/>
  <c r="L45" i="24" s="1"/>
  <c r="L27" i="20"/>
  <c r="L68" i="20"/>
  <c r="L71" i="24" s="1"/>
  <c r="M72" i="20"/>
  <c r="M75" i="24" s="1"/>
  <c r="M56" i="20"/>
  <c r="M59" i="24" s="1"/>
  <c r="M40" i="20"/>
  <c r="M43" i="24" s="1"/>
  <c r="M26" i="20"/>
  <c r="M29" i="24" s="1"/>
  <c r="M18" i="20"/>
  <c r="M66" i="20"/>
  <c r="M69" i="24" s="1"/>
  <c r="M50" i="20"/>
  <c r="M53" i="24" s="1"/>
  <c r="M34" i="20"/>
  <c r="M37" i="24" s="1"/>
  <c r="M23" i="20"/>
  <c r="M60" i="20"/>
  <c r="M63" i="24" s="1"/>
  <c r="M44" i="20"/>
  <c r="M47" i="24" s="1"/>
  <c r="M20" i="20"/>
  <c r="M23" i="24" s="1"/>
  <c r="M62" i="20"/>
  <c r="M65" i="24" s="1"/>
  <c r="M76" i="20"/>
  <c r="M79" i="24" s="1"/>
  <c r="M28" i="20"/>
  <c r="M31" i="24" s="1"/>
  <c r="M30" i="20"/>
  <c r="M33" i="24" s="1"/>
  <c r="M70" i="20"/>
  <c r="M73" i="24" s="1"/>
  <c r="M54" i="20"/>
  <c r="M57" i="24" s="1"/>
  <c r="M38" i="20"/>
  <c r="M41" i="24" s="1"/>
  <c r="M25" i="20"/>
  <c r="M17" i="20"/>
  <c r="M20" i="24" s="1"/>
  <c r="M52" i="20"/>
  <c r="M55" i="24" s="1"/>
  <c r="M64" i="20"/>
  <c r="M67" i="24" s="1"/>
  <c r="M48" i="20"/>
  <c r="M51" i="24" s="1"/>
  <c r="M32" i="20"/>
  <c r="M35" i="24" s="1"/>
  <c r="M22" i="20"/>
  <c r="M25" i="24" s="1"/>
  <c r="M68" i="20"/>
  <c r="M71" i="24" s="1"/>
  <c r="M24" i="20"/>
  <c r="M27" i="24" s="1"/>
  <c r="M46" i="20"/>
  <c r="M49" i="24" s="1"/>
  <c r="M21" i="20"/>
  <c r="M74" i="20"/>
  <c r="M77" i="24" s="1"/>
  <c r="M58" i="20"/>
  <c r="M61" i="24" s="1"/>
  <c r="M42" i="20"/>
  <c r="M45" i="24" s="1"/>
  <c r="M27" i="20"/>
  <c r="M19" i="20"/>
  <c r="M36" i="20"/>
  <c r="M39" i="24" s="1"/>
  <c r="G10" i="23"/>
  <c r="G16" i="23"/>
  <c r="G12" i="23"/>
  <c r="G14" i="23"/>
  <c r="G76" i="20"/>
  <c r="G79" i="24" s="1"/>
  <c r="G60" i="20"/>
  <c r="G63" i="24" s="1"/>
  <c r="G44" i="20"/>
  <c r="G47" i="24" s="1"/>
  <c r="G28" i="20"/>
  <c r="G31" i="24" s="1"/>
  <c r="G20" i="20"/>
  <c r="G23" i="24" s="1"/>
  <c r="G70" i="20"/>
  <c r="G73" i="24" s="1"/>
  <c r="G54" i="20"/>
  <c r="G57" i="24" s="1"/>
  <c r="G38" i="20"/>
  <c r="G41" i="24" s="1"/>
  <c r="G25" i="20"/>
  <c r="G17" i="20"/>
  <c r="G20" i="24" s="1"/>
  <c r="G48" i="20"/>
  <c r="G51" i="24" s="1"/>
  <c r="G22" i="20"/>
  <c r="G25" i="24" s="1"/>
  <c r="G50" i="20"/>
  <c r="G53" i="24" s="1"/>
  <c r="G64" i="20"/>
  <c r="G67" i="24" s="1"/>
  <c r="G32" i="20"/>
  <c r="G35" i="24" s="1"/>
  <c r="G23" i="20"/>
  <c r="G74" i="20"/>
  <c r="G77" i="24" s="1"/>
  <c r="G58" i="20"/>
  <c r="G61" i="24" s="1"/>
  <c r="G42" i="20"/>
  <c r="G45" i="24" s="1"/>
  <c r="G27" i="20"/>
  <c r="G19" i="20"/>
  <c r="G68" i="20"/>
  <c r="G71" i="24" s="1"/>
  <c r="G52" i="20"/>
  <c r="G55" i="24" s="1"/>
  <c r="G36" i="20"/>
  <c r="G39" i="24" s="1"/>
  <c r="G24" i="20"/>
  <c r="G27" i="24" s="1"/>
  <c r="G72" i="20"/>
  <c r="G75" i="24" s="1"/>
  <c r="G40" i="20"/>
  <c r="G43" i="24" s="1"/>
  <c r="G66" i="20"/>
  <c r="G69" i="24" s="1"/>
  <c r="G34" i="20"/>
  <c r="G37" i="24" s="1"/>
  <c r="G62" i="20"/>
  <c r="G65" i="24" s="1"/>
  <c r="G46" i="20"/>
  <c r="G49" i="24" s="1"/>
  <c r="G30" i="20"/>
  <c r="G33" i="24" s="1"/>
  <c r="G21" i="20"/>
  <c r="G56" i="20"/>
  <c r="G59" i="24" s="1"/>
  <c r="G26" i="20"/>
  <c r="G29" i="24" s="1"/>
  <c r="G18" i="20"/>
  <c r="J74" i="20"/>
  <c r="J77" i="24" s="1"/>
  <c r="J58" i="20"/>
  <c r="J61" i="24" s="1"/>
  <c r="J42" i="20"/>
  <c r="J45" i="24" s="1"/>
  <c r="J27" i="20"/>
  <c r="J19" i="20"/>
  <c r="J68" i="20"/>
  <c r="J71" i="24" s="1"/>
  <c r="J52" i="20"/>
  <c r="J55" i="24" s="1"/>
  <c r="J36" i="20"/>
  <c r="J39" i="24" s="1"/>
  <c r="J24" i="20"/>
  <c r="J27" i="24" s="1"/>
  <c r="J30" i="20"/>
  <c r="J33" i="24" s="1"/>
  <c r="J22" i="20"/>
  <c r="J25" i="24" s="1"/>
  <c r="J62" i="20"/>
  <c r="J65" i="24" s="1"/>
  <c r="J46" i="20"/>
  <c r="J49" i="24" s="1"/>
  <c r="J21" i="20"/>
  <c r="J72" i="20"/>
  <c r="J75" i="24" s="1"/>
  <c r="J56" i="20"/>
  <c r="J59" i="24" s="1"/>
  <c r="J40" i="20"/>
  <c r="J43" i="24" s="1"/>
  <c r="J26" i="20"/>
  <c r="J29" i="24" s="1"/>
  <c r="J18" i="20"/>
  <c r="J25" i="20"/>
  <c r="J48" i="20"/>
  <c r="J51" i="24" s="1"/>
  <c r="J66" i="20"/>
  <c r="J69" i="24" s="1"/>
  <c r="J50" i="20"/>
  <c r="J53" i="24" s="1"/>
  <c r="J34" i="20"/>
  <c r="J37" i="24" s="1"/>
  <c r="J23" i="20"/>
  <c r="J54" i="20"/>
  <c r="J57" i="24" s="1"/>
  <c r="J17" i="20"/>
  <c r="J20" i="24" s="1"/>
  <c r="J76" i="20"/>
  <c r="J79" i="24" s="1"/>
  <c r="J60" i="20"/>
  <c r="J63" i="24" s="1"/>
  <c r="J44" i="20"/>
  <c r="J47" i="24" s="1"/>
  <c r="J28" i="20"/>
  <c r="J31" i="24" s="1"/>
  <c r="J20" i="20"/>
  <c r="J23" i="24" s="1"/>
  <c r="J70" i="20"/>
  <c r="J73" i="24" s="1"/>
  <c r="J38" i="20"/>
  <c r="J41" i="24" s="1"/>
  <c r="J64" i="20"/>
  <c r="J67" i="24" s="1"/>
  <c r="J32" i="20"/>
  <c r="J35" i="24" s="1"/>
  <c r="K14" i="23"/>
  <c r="K10" i="23"/>
  <c r="K16" i="23"/>
  <c r="K12" i="23"/>
  <c r="J82" i="29"/>
  <c r="N82" i="29"/>
  <c r="Q191" i="29"/>
  <c r="G82" i="29"/>
  <c r="F82" i="29"/>
  <c r="K82" i="29"/>
  <c r="D19" i="24"/>
  <c r="D19" i="18"/>
  <c r="H82" i="29"/>
  <c r="D193" i="29"/>
  <c r="L82" i="29"/>
  <c r="I193" i="29"/>
  <c r="E193" i="29"/>
  <c r="M193" i="29"/>
  <c r="I82" i="29"/>
  <c r="E82" i="29"/>
  <c r="L193" i="29"/>
  <c r="D82" i="29"/>
  <c r="M82" i="29"/>
  <c r="C82" i="29"/>
  <c r="J193" i="29" l="1"/>
  <c r="H193" i="29"/>
  <c r="G193" i="29"/>
  <c r="N193" i="29"/>
  <c r="F193" i="29"/>
  <c r="Q81" i="29"/>
  <c r="K193" i="29"/>
  <c r="J15" i="18"/>
  <c r="J15" i="24"/>
  <c r="E19" i="18"/>
  <c r="E19" i="24"/>
  <c r="E21" i="24" s="1"/>
  <c r="H15" i="18"/>
  <c r="H15" i="24"/>
  <c r="J13" i="18"/>
  <c r="J13" i="24"/>
  <c r="E13" i="18"/>
  <c r="E13" i="24"/>
  <c r="F19" i="18"/>
  <c r="F19" i="24"/>
  <c r="F21" i="24" s="1"/>
  <c r="J19" i="18"/>
  <c r="J19" i="24"/>
  <c r="J21" i="24" s="1"/>
  <c r="E15" i="18"/>
  <c r="E15" i="24"/>
  <c r="I13" i="18"/>
  <c r="I13" i="24"/>
  <c r="G13" i="18"/>
  <c r="G13" i="24"/>
  <c r="H13" i="18"/>
  <c r="H13" i="24"/>
  <c r="J17" i="18"/>
  <c r="J17" i="24"/>
  <c r="E17" i="18"/>
  <c r="E17" i="24"/>
  <c r="F13" i="18"/>
  <c r="F13" i="24"/>
  <c r="G19" i="18"/>
  <c r="G19" i="24"/>
  <c r="G21" i="24" s="1"/>
  <c r="I17" i="18"/>
  <c r="I17" i="24"/>
  <c r="G17" i="18"/>
  <c r="G17" i="24"/>
  <c r="I15" i="18"/>
  <c r="I15" i="24"/>
  <c r="H17" i="18"/>
  <c r="H17" i="24"/>
  <c r="F17" i="18"/>
  <c r="F17" i="24"/>
  <c r="G15" i="18"/>
  <c r="G15" i="24"/>
  <c r="I19" i="24"/>
  <c r="I21" i="24" s="1"/>
  <c r="H19" i="18"/>
  <c r="H19" i="24"/>
  <c r="H21" i="24" s="1"/>
  <c r="H80" i="24" s="1"/>
  <c r="F15" i="18"/>
  <c r="F15" i="24"/>
  <c r="P77" i="24"/>
  <c r="P75" i="24"/>
  <c r="P79" i="24"/>
  <c r="D31" i="21"/>
  <c r="M13" i="18"/>
  <c r="M13" i="24"/>
  <c r="K15" i="18"/>
  <c r="K15" i="24"/>
  <c r="L13" i="18"/>
  <c r="L13" i="24"/>
  <c r="M19" i="18"/>
  <c r="M19" i="24"/>
  <c r="M21" i="24" s="1"/>
  <c r="L19" i="18"/>
  <c r="L19" i="24"/>
  <c r="L21" i="24" s="1"/>
  <c r="M15" i="18"/>
  <c r="M15" i="24"/>
  <c r="K19" i="24"/>
  <c r="K21" i="24" s="1"/>
  <c r="L17" i="18"/>
  <c r="L17" i="24"/>
  <c r="M17" i="18"/>
  <c r="M17" i="24"/>
  <c r="K13" i="18"/>
  <c r="K13" i="24"/>
  <c r="K17" i="18"/>
  <c r="K17" i="24"/>
  <c r="L15" i="18"/>
  <c r="L15" i="24"/>
  <c r="J36" i="23"/>
  <c r="J39" i="18"/>
  <c r="M36" i="23"/>
  <c r="M39" i="18"/>
  <c r="K44" i="23"/>
  <c r="K47" i="18"/>
  <c r="J76" i="23"/>
  <c r="J79" i="18"/>
  <c r="M58" i="23"/>
  <c r="M61" i="18"/>
  <c r="J38" i="23"/>
  <c r="J41" i="18"/>
  <c r="J54" i="23"/>
  <c r="J57" i="18"/>
  <c r="J26" i="23"/>
  <c r="J29" i="18"/>
  <c r="J30" i="23"/>
  <c r="J33" i="18"/>
  <c r="J58" i="23"/>
  <c r="J61" i="18"/>
  <c r="G62" i="23"/>
  <c r="G65" i="18"/>
  <c r="G68" i="23"/>
  <c r="G71" i="18"/>
  <c r="G64" i="23"/>
  <c r="G67" i="18"/>
  <c r="G70" i="23"/>
  <c r="G73" i="18"/>
  <c r="M52" i="23"/>
  <c r="M55" i="18"/>
  <c r="M76" i="23"/>
  <c r="M79" i="18"/>
  <c r="M66" i="23"/>
  <c r="M69" i="18"/>
  <c r="L42" i="23"/>
  <c r="L45" i="18"/>
  <c r="L74" i="23"/>
  <c r="L77" i="18"/>
  <c r="L28" i="23"/>
  <c r="L31" i="18"/>
  <c r="L50" i="23"/>
  <c r="L53" i="18"/>
  <c r="L46" i="23"/>
  <c r="L49" i="18"/>
  <c r="K17" i="23"/>
  <c r="K20" i="18"/>
  <c r="K20" i="23"/>
  <c r="K23" i="18"/>
  <c r="K50" i="23"/>
  <c r="K53" i="18"/>
  <c r="K26" i="23"/>
  <c r="K29" i="18"/>
  <c r="K52" i="23"/>
  <c r="K55" i="18"/>
  <c r="I60" i="23"/>
  <c r="I63" i="18"/>
  <c r="I46" i="23"/>
  <c r="I49" i="18"/>
  <c r="I24" i="23"/>
  <c r="I27" i="18"/>
  <c r="I48" i="23"/>
  <c r="I51" i="18"/>
  <c r="H72" i="23"/>
  <c r="H75" i="18"/>
  <c r="H62" i="23"/>
  <c r="H65" i="18"/>
  <c r="H48" i="23"/>
  <c r="H51" i="18"/>
  <c r="E42" i="23"/>
  <c r="E45" i="18"/>
  <c r="E20" i="23"/>
  <c r="E23" i="18"/>
  <c r="E50" i="23"/>
  <c r="E53" i="18"/>
  <c r="F30" i="23"/>
  <c r="F33" i="18"/>
  <c r="F22" i="23"/>
  <c r="F25" i="18"/>
  <c r="F56" i="23"/>
  <c r="F59" i="18"/>
  <c r="F76" i="23"/>
  <c r="F79" i="18"/>
  <c r="D36" i="23"/>
  <c r="D39" i="18"/>
  <c r="D54" i="23"/>
  <c r="D57" i="18"/>
  <c r="D60" i="23"/>
  <c r="D63" i="18"/>
  <c r="D26" i="23"/>
  <c r="D29" i="18"/>
  <c r="J34" i="23"/>
  <c r="J37" i="18"/>
  <c r="G22" i="23"/>
  <c r="G25" i="18"/>
  <c r="I38" i="23"/>
  <c r="I41" i="18"/>
  <c r="F48" i="23"/>
  <c r="F51" i="18"/>
  <c r="G30" i="23"/>
  <c r="G33" i="18"/>
  <c r="J70" i="23"/>
  <c r="J73" i="18"/>
  <c r="J40" i="23"/>
  <c r="J43" i="18"/>
  <c r="J24" i="23"/>
  <c r="J27" i="18"/>
  <c r="J74" i="23"/>
  <c r="J77" i="18"/>
  <c r="G34" i="23"/>
  <c r="G37" i="18"/>
  <c r="G50" i="23"/>
  <c r="G53" i="18"/>
  <c r="G20" i="23"/>
  <c r="G23" i="18"/>
  <c r="M46" i="23"/>
  <c r="M49" i="18"/>
  <c r="M17" i="23"/>
  <c r="M20" i="18"/>
  <c r="M62" i="23"/>
  <c r="M65" i="18"/>
  <c r="L58" i="23"/>
  <c r="L61" i="18"/>
  <c r="L17" i="23"/>
  <c r="L20" i="18"/>
  <c r="L21" i="18" s="1"/>
  <c r="L44" i="23"/>
  <c r="L47" i="18"/>
  <c r="L62" i="23"/>
  <c r="L65" i="18"/>
  <c r="K28" i="23"/>
  <c r="K31" i="18"/>
  <c r="K66" i="23"/>
  <c r="K69" i="18"/>
  <c r="K40" i="23"/>
  <c r="K43" i="18"/>
  <c r="K68" i="23"/>
  <c r="K71" i="18"/>
  <c r="I76" i="23"/>
  <c r="I79" i="18"/>
  <c r="I26" i="23"/>
  <c r="I29" i="18"/>
  <c r="I62" i="23"/>
  <c r="I65" i="18"/>
  <c r="I64" i="23"/>
  <c r="I67" i="18"/>
  <c r="H28" i="23"/>
  <c r="H31" i="18"/>
  <c r="H60" i="23"/>
  <c r="H63" i="18"/>
  <c r="H74" i="23"/>
  <c r="H77" i="18"/>
  <c r="H64" i="23"/>
  <c r="H67" i="18"/>
  <c r="E58" i="23"/>
  <c r="E61" i="18"/>
  <c r="E36" i="23"/>
  <c r="E39" i="18"/>
  <c r="E44" i="23"/>
  <c r="E47" i="18"/>
  <c r="E66" i="23"/>
  <c r="E69" i="18"/>
  <c r="F40" i="23"/>
  <c r="F43" i="18"/>
  <c r="F62" i="23"/>
  <c r="F65" i="18"/>
  <c r="F32" i="23"/>
  <c r="F35" i="18"/>
  <c r="F72" i="23"/>
  <c r="F75" i="18"/>
  <c r="D70" i="23"/>
  <c r="D73" i="18"/>
  <c r="D42" i="23"/>
  <c r="D45" i="18"/>
  <c r="G66" i="23"/>
  <c r="G69" i="18"/>
  <c r="L26" i="23"/>
  <c r="L29" i="18"/>
  <c r="I40" i="23"/>
  <c r="I43" i="18"/>
  <c r="H66" i="23"/>
  <c r="H69" i="18"/>
  <c r="E46" i="23"/>
  <c r="E49" i="18"/>
  <c r="F24" i="23"/>
  <c r="F27" i="18"/>
  <c r="F38" i="23"/>
  <c r="F41" i="18"/>
  <c r="D24" i="23"/>
  <c r="D27" i="18"/>
  <c r="D40" i="23"/>
  <c r="D43" i="18"/>
  <c r="J28" i="23"/>
  <c r="J31" i="18"/>
  <c r="J50" i="23"/>
  <c r="J53" i="18"/>
  <c r="J72" i="23"/>
  <c r="J75" i="18"/>
  <c r="J52" i="23"/>
  <c r="J55" i="18"/>
  <c r="G26" i="23"/>
  <c r="G29" i="18"/>
  <c r="G40" i="23"/>
  <c r="G43" i="18"/>
  <c r="G42" i="23"/>
  <c r="G45" i="18"/>
  <c r="G48" i="23"/>
  <c r="G51" i="18"/>
  <c r="G44" i="23"/>
  <c r="G47" i="18"/>
  <c r="M68" i="23"/>
  <c r="M71" i="18"/>
  <c r="M38" i="23"/>
  <c r="M41" i="18"/>
  <c r="M44" i="23"/>
  <c r="M47" i="18"/>
  <c r="M40" i="23"/>
  <c r="M43" i="18"/>
  <c r="L32" i="23"/>
  <c r="L35" i="18"/>
  <c r="L38" i="23"/>
  <c r="L41" i="18"/>
  <c r="L76" i="23"/>
  <c r="L79" i="18"/>
  <c r="L40" i="23"/>
  <c r="L43" i="18"/>
  <c r="K54" i="23"/>
  <c r="K57" i="18"/>
  <c r="K60" i="23"/>
  <c r="K63" i="18"/>
  <c r="K58" i="23"/>
  <c r="K61" i="18"/>
  <c r="K30" i="23"/>
  <c r="K33" i="18"/>
  <c r="I34" i="23"/>
  <c r="I37" i="18"/>
  <c r="I56" i="23"/>
  <c r="I59" i="18"/>
  <c r="I70" i="23"/>
  <c r="I73" i="18"/>
  <c r="I42" i="23"/>
  <c r="I45" i="18"/>
  <c r="H76" i="23"/>
  <c r="H79" i="18"/>
  <c r="H34" i="23"/>
  <c r="H37" i="18"/>
  <c r="H24" i="23"/>
  <c r="H27" i="18"/>
  <c r="H38" i="23"/>
  <c r="H41" i="18"/>
  <c r="E24" i="23"/>
  <c r="E27" i="18"/>
  <c r="E62" i="23"/>
  <c r="E65" i="18"/>
  <c r="E76" i="23"/>
  <c r="E79" i="18"/>
  <c r="E40" i="23"/>
  <c r="E43" i="18"/>
  <c r="F36" i="23"/>
  <c r="F39" i="18"/>
  <c r="F64" i="23"/>
  <c r="F67" i="18"/>
  <c r="F54" i="23"/>
  <c r="F57" i="18"/>
  <c r="F50" i="23"/>
  <c r="F53" i="18"/>
  <c r="D38" i="23"/>
  <c r="D41" i="18"/>
  <c r="D58" i="23"/>
  <c r="D61" i="18"/>
  <c r="D46" i="23"/>
  <c r="D49" i="18"/>
  <c r="D28" i="23"/>
  <c r="D31" i="18"/>
  <c r="M24" i="23"/>
  <c r="M27" i="18"/>
  <c r="L60" i="23"/>
  <c r="L63" i="18"/>
  <c r="E26" i="23"/>
  <c r="E29" i="18"/>
  <c r="F34" i="23"/>
  <c r="F37" i="18"/>
  <c r="D20" i="23"/>
  <c r="D23" i="18"/>
  <c r="K19" i="18"/>
  <c r="J44" i="23"/>
  <c r="J47" i="18"/>
  <c r="J66" i="23"/>
  <c r="J69" i="18"/>
  <c r="J68" i="23"/>
  <c r="J71" i="18"/>
  <c r="G56" i="23"/>
  <c r="G59" i="18"/>
  <c r="G72" i="23"/>
  <c r="G75" i="18"/>
  <c r="G58" i="23"/>
  <c r="G61" i="18"/>
  <c r="G17" i="23"/>
  <c r="G20" i="18"/>
  <c r="G60" i="23"/>
  <c r="G63" i="18"/>
  <c r="M22" i="23"/>
  <c r="M25" i="18"/>
  <c r="M54" i="23"/>
  <c r="M57" i="18"/>
  <c r="M60" i="23"/>
  <c r="M63" i="18"/>
  <c r="M56" i="23"/>
  <c r="M59" i="18"/>
  <c r="L48" i="23"/>
  <c r="L51" i="18"/>
  <c r="L54" i="23"/>
  <c r="L57" i="18"/>
  <c r="L52" i="23"/>
  <c r="L55" i="18"/>
  <c r="L56" i="23"/>
  <c r="L59" i="18"/>
  <c r="K70" i="23"/>
  <c r="K73" i="18"/>
  <c r="K76" i="23"/>
  <c r="K79" i="18"/>
  <c r="K46" i="23"/>
  <c r="K49" i="18"/>
  <c r="I50" i="23"/>
  <c r="I53" i="18"/>
  <c r="I72" i="23"/>
  <c r="I75" i="18"/>
  <c r="I36" i="23"/>
  <c r="I39" i="18"/>
  <c r="I58" i="23"/>
  <c r="I61" i="18"/>
  <c r="H50" i="23"/>
  <c r="H53" i="18"/>
  <c r="H36" i="23"/>
  <c r="H39" i="18"/>
  <c r="H42" i="23"/>
  <c r="H45" i="18"/>
  <c r="H54" i="23"/>
  <c r="H57" i="18"/>
  <c r="E52" i="23"/>
  <c r="E55" i="18"/>
  <c r="E22" i="23"/>
  <c r="E25" i="18"/>
  <c r="E38" i="23"/>
  <c r="E41" i="18"/>
  <c r="E30" i="23"/>
  <c r="E33" i="18"/>
  <c r="E56" i="23"/>
  <c r="E59" i="18"/>
  <c r="F52" i="23"/>
  <c r="F55" i="18"/>
  <c r="F42" i="23"/>
  <c r="F45" i="18"/>
  <c r="F26" i="23"/>
  <c r="F29" i="18"/>
  <c r="F20" i="23"/>
  <c r="F23" i="18"/>
  <c r="F66" i="23"/>
  <c r="F69" i="18"/>
  <c r="D56" i="23"/>
  <c r="D59" i="18"/>
  <c r="D74" i="23"/>
  <c r="D77" i="18"/>
  <c r="D62" i="23"/>
  <c r="D65" i="18"/>
  <c r="D48" i="23"/>
  <c r="D51" i="18"/>
  <c r="J56" i="23"/>
  <c r="J59" i="18"/>
  <c r="G28" i="23"/>
  <c r="G31" i="18"/>
  <c r="M20" i="23"/>
  <c r="M23" i="18"/>
  <c r="K38" i="23"/>
  <c r="K41" i="18"/>
  <c r="H17" i="23"/>
  <c r="H20" i="18"/>
  <c r="E17" i="23"/>
  <c r="E20" i="18"/>
  <c r="J60" i="23"/>
  <c r="J63" i="18"/>
  <c r="J48" i="23"/>
  <c r="J51" i="18"/>
  <c r="J46" i="23"/>
  <c r="J49" i="18"/>
  <c r="G24" i="23"/>
  <c r="G27" i="18"/>
  <c r="G74" i="23"/>
  <c r="G77" i="18"/>
  <c r="G76" i="23"/>
  <c r="G79" i="18"/>
  <c r="M42" i="23"/>
  <c r="M45" i="18"/>
  <c r="M32" i="23"/>
  <c r="M35" i="18"/>
  <c r="M70" i="23"/>
  <c r="M73" i="18"/>
  <c r="M72" i="23"/>
  <c r="M75" i="18"/>
  <c r="L64" i="23"/>
  <c r="L67" i="18"/>
  <c r="L70" i="23"/>
  <c r="L73" i="18"/>
  <c r="L66" i="23"/>
  <c r="L69" i="18"/>
  <c r="L72" i="23"/>
  <c r="L75" i="18"/>
  <c r="K74" i="23"/>
  <c r="K77" i="18"/>
  <c r="K22" i="23"/>
  <c r="K25" i="18"/>
  <c r="K56" i="23"/>
  <c r="K59" i="18"/>
  <c r="K62" i="23"/>
  <c r="K65" i="18"/>
  <c r="I66" i="23"/>
  <c r="I69" i="18"/>
  <c r="I28" i="23"/>
  <c r="I31" i="18"/>
  <c r="I52" i="23"/>
  <c r="I55" i="18"/>
  <c r="I74" i="23"/>
  <c r="I77" i="18"/>
  <c r="H26" i="23"/>
  <c r="H29" i="18"/>
  <c r="H52" i="23"/>
  <c r="H55" i="18"/>
  <c r="H58" i="23"/>
  <c r="H61" i="18"/>
  <c r="H70" i="23"/>
  <c r="H73" i="18"/>
  <c r="E68" i="23"/>
  <c r="E71" i="18"/>
  <c r="E32" i="23"/>
  <c r="E35" i="18"/>
  <c r="E54" i="23"/>
  <c r="E57" i="18"/>
  <c r="E28" i="23"/>
  <c r="E31" i="18"/>
  <c r="E72" i="23"/>
  <c r="E75" i="18"/>
  <c r="F68" i="23"/>
  <c r="F71" i="18"/>
  <c r="F58" i="23"/>
  <c r="F61" i="18"/>
  <c r="F17" i="23"/>
  <c r="F20" i="18"/>
  <c r="F21" i="18" s="1"/>
  <c r="F28" i="23"/>
  <c r="F31" i="18"/>
  <c r="D30" i="23"/>
  <c r="D33" i="18"/>
  <c r="D72" i="23"/>
  <c r="D75" i="18"/>
  <c r="D76" i="23"/>
  <c r="D79" i="18"/>
  <c r="D64" i="23"/>
  <c r="D67" i="18"/>
  <c r="L22" i="23"/>
  <c r="L25" i="18"/>
  <c r="E74" i="23"/>
  <c r="E77" i="18"/>
  <c r="G36" i="23"/>
  <c r="G39" i="18"/>
  <c r="G38" i="23"/>
  <c r="G41" i="18"/>
  <c r="M48" i="23"/>
  <c r="M51" i="18"/>
  <c r="M34" i="23"/>
  <c r="M37" i="18"/>
  <c r="L68" i="23"/>
  <c r="L71" i="18"/>
  <c r="L24" i="23"/>
  <c r="L27" i="18"/>
  <c r="L36" i="23"/>
  <c r="L39" i="18"/>
  <c r="K48" i="23"/>
  <c r="K51" i="18"/>
  <c r="K72" i="23"/>
  <c r="K75" i="18"/>
  <c r="K24" i="23"/>
  <c r="K27" i="18"/>
  <c r="I17" i="23"/>
  <c r="I20" i="18"/>
  <c r="I54" i="23"/>
  <c r="I57" i="18"/>
  <c r="I68" i="23"/>
  <c r="I71" i="18"/>
  <c r="I22" i="23"/>
  <c r="I25" i="18"/>
  <c r="H40" i="23"/>
  <c r="H43" i="18"/>
  <c r="H30" i="23"/>
  <c r="H33" i="18"/>
  <c r="H68" i="23"/>
  <c r="H71" i="18"/>
  <c r="H22" i="23"/>
  <c r="H25" i="18"/>
  <c r="E48" i="23"/>
  <c r="E51" i="18"/>
  <c r="E70" i="23"/>
  <c r="E73" i="18"/>
  <c r="F74" i="23"/>
  <c r="F77" i="18"/>
  <c r="F44" i="23"/>
  <c r="F47" i="18"/>
  <c r="D32" i="23"/>
  <c r="D35" i="18"/>
  <c r="D66" i="23"/>
  <c r="D69" i="18"/>
  <c r="D50" i="23"/>
  <c r="D53" i="18"/>
  <c r="D34" i="23"/>
  <c r="D37" i="18"/>
  <c r="J20" i="23"/>
  <c r="J23" i="18"/>
  <c r="M26" i="23"/>
  <c r="M29" i="18"/>
  <c r="H20" i="23"/>
  <c r="H23" i="18"/>
  <c r="E60" i="23"/>
  <c r="E63" i="18"/>
  <c r="J32" i="23"/>
  <c r="J35" i="18"/>
  <c r="J62" i="23"/>
  <c r="J65" i="18"/>
  <c r="M30" i="23"/>
  <c r="M33" i="18"/>
  <c r="J64" i="23"/>
  <c r="J67" i="18"/>
  <c r="J17" i="23"/>
  <c r="J20" i="18"/>
  <c r="J22" i="23"/>
  <c r="J25" i="18"/>
  <c r="J42" i="23"/>
  <c r="J45" i="18"/>
  <c r="G46" i="23"/>
  <c r="G49" i="18"/>
  <c r="G52" i="23"/>
  <c r="G55" i="18"/>
  <c r="G32" i="23"/>
  <c r="G35" i="18"/>
  <c r="G54" i="23"/>
  <c r="G57" i="18"/>
  <c r="M74" i="23"/>
  <c r="M77" i="18"/>
  <c r="M64" i="23"/>
  <c r="M67" i="18"/>
  <c r="M28" i="23"/>
  <c r="M31" i="18"/>
  <c r="M50" i="23"/>
  <c r="M53" i="18"/>
  <c r="L20" i="23"/>
  <c r="L23" i="18"/>
  <c r="L34" i="23"/>
  <c r="L37" i="18"/>
  <c r="L30" i="23"/>
  <c r="L33" i="18"/>
  <c r="K32" i="23"/>
  <c r="K35" i="18"/>
  <c r="K64" i="23"/>
  <c r="K67" i="18"/>
  <c r="K34" i="23"/>
  <c r="K37" i="18"/>
  <c r="K42" i="23"/>
  <c r="K45" i="18"/>
  <c r="K36" i="23"/>
  <c r="K39" i="18"/>
  <c r="I20" i="23"/>
  <c r="I23" i="18"/>
  <c r="I44" i="23"/>
  <c r="I47" i="18"/>
  <c r="I30" i="23"/>
  <c r="I33" i="18"/>
  <c r="I32" i="23"/>
  <c r="I35" i="18"/>
  <c r="I19" i="18"/>
  <c r="H56" i="23"/>
  <c r="H59" i="18"/>
  <c r="H46" i="23"/>
  <c r="H49" i="18"/>
  <c r="H44" i="23"/>
  <c r="H47" i="18"/>
  <c r="H32" i="23"/>
  <c r="H35" i="18"/>
  <c r="H21" i="18"/>
  <c r="E64" i="23"/>
  <c r="E67" i="18"/>
  <c r="E34" i="23"/>
  <c r="E37" i="18"/>
  <c r="F46" i="23"/>
  <c r="F49" i="18"/>
  <c r="F70" i="23"/>
  <c r="F73" i="18"/>
  <c r="F60" i="23"/>
  <c r="F63" i="18"/>
  <c r="D22" i="23"/>
  <c r="D25" i="18"/>
  <c r="D52" i="23"/>
  <c r="D55" i="18"/>
  <c r="D68" i="23"/>
  <c r="D71" i="18"/>
  <c r="D44" i="23"/>
  <c r="D47" i="18"/>
  <c r="D13" i="18"/>
  <c r="P79" i="37" l="1"/>
  <c r="J80" i="24"/>
  <c r="K80" i="24"/>
  <c r="M80" i="24"/>
  <c r="I80" i="24"/>
  <c r="G80" i="24"/>
  <c r="M21" i="18"/>
  <c r="M81" i="18" s="1"/>
  <c r="P81" i="37"/>
  <c r="P65" i="37"/>
  <c r="E80" i="24"/>
  <c r="F80" i="24"/>
  <c r="L80" i="24"/>
  <c r="J21" i="18"/>
  <c r="J81" i="18" s="1"/>
  <c r="G21" i="18"/>
  <c r="G81" i="18" s="1"/>
  <c r="P61" i="37"/>
  <c r="P53" i="37"/>
  <c r="M30" i="21"/>
  <c r="M31" i="21" s="1"/>
  <c r="E55" i="21"/>
  <c r="K30" i="21"/>
  <c r="K31" i="21" s="1"/>
  <c r="K55" i="21"/>
  <c r="P85" i="37"/>
  <c r="P71" i="37"/>
  <c r="P75" i="37"/>
  <c r="G55" i="21"/>
  <c r="L30" i="21"/>
  <c r="L31" i="21" s="1"/>
  <c r="L55" i="21"/>
  <c r="P57" i="37"/>
  <c r="J30" i="21"/>
  <c r="J31" i="21" s="1"/>
  <c r="I30" i="21"/>
  <c r="I31" i="21" s="1"/>
  <c r="H81" i="18"/>
  <c r="E30" i="21"/>
  <c r="E31" i="21" s="1"/>
  <c r="G30" i="21"/>
  <c r="G31" i="21" s="1"/>
  <c r="L81" i="18"/>
  <c r="P83" i="37"/>
  <c r="M55" i="21"/>
  <c r="I55" i="21"/>
  <c r="F81" i="18"/>
  <c r="H30" i="21"/>
  <c r="H31" i="21" s="1"/>
  <c r="F55" i="21"/>
  <c r="H55" i="21"/>
  <c r="P73" i="37"/>
  <c r="J55" i="21"/>
  <c r="P63" i="37"/>
  <c r="F30" i="21"/>
  <c r="F31" i="21" s="1"/>
  <c r="P59" i="37"/>
  <c r="P23" i="21"/>
  <c r="P25" i="21"/>
  <c r="P27" i="21"/>
  <c r="D78" i="23"/>
  <c r="I21" i="18"/>
  <c r="I81" i="18" s="1"/>
  <c r="K21" i="18"/>
  <c r="K81" i="18" s="1"/>
  <c r="P79" i="18"/>
  <c r="P75" i="18"/>
  <c r="E21" i="18"/>
  <c r="E81" i="18" s="1"/>
  <c r="P77" i="18"/>
  <c r="P19" i="24"/>
  <c r="C93" i="20"/>
  <c r="P19" i="18"/>
  <c r="B93" i="20"/>
  <c r="B72" i="14"/>
  <c r="B56" i="14"/>
  <c r="B70" i="10"/>
  <c r="B60" i="10"/>
  <c r="C62" i="5"/>
  <c r="D70" i="5"/>
  <c r="B78" i="5"/>
  <c r="B58" i="5"/>
  <c r="C18" i="12"/>
  <c r="D66" i="12"/>
  <c r="D64" i="12"/>
  <c r="C64" i="12"/>
  <c r="D46" i="12"/>
  <c r="C46" i="12"/>
  <c r="C40" i="12"/>
  <c r="D36" i="12"/>
  <c r="C38" i="15" s="1"/>
  <c r="C36" i="12"/>
  <c r="B38" i="15" s="1"/>
  <c r="D30" i="12"/>
  <c r="C30" i="12"/>
  <c r="D26" i="12"/>
  <c r="D20" i="12"/>
  <c r="C20" i="12"/>
  <c r="D12" i="12"/>
  <c r="C12" i="12"/>
  <c r="N81" i="12"/>
  <c r="M81" i="12"/>
  <c r="L81" i="12"/>
  <c r="K81" i="12"/>
  <c r="J81" i="12"/>
  <c r="I81" i="12"/>
  <c r="H81" i="12"/>
  <c r="G81" i="12"/>
  <c r="F81" i="12"/>
  <c r="E81" i="12"/>
  <c r="D81" i="12"/>
  <c r="C81" i="12"/>
  <c r="D70" i="12"/>
  <c r="C70" i="12"/>
  <c r="D68" i="12"/>
  <c r="C68" i="12"/>
  <c r="C66" i="12"/>
  <c r="D62" i="12"/>
  <c r="C62" i="12"/>
  <c r="D60" i="12"/>
  <c r="C60" i="12"/>
  <c r="D58" i="12"/>
  <c r="C58" i="12"/>
  <c r="D56" i="12"/>
  <c r="C56" i="12"/>
  <c r="D54" i="12"/>
  <c r="C54" i="12"/>
  <c r="D52" i="12"/>
  <c r="C52" i="12"/>
  <c r="D50" i="12"/>
  <c r="C50" i="12"/>
  <c r="D48" i="12"/>
  <c r="C48" i="12"/>
  <c r="D44" i="12"/>
  <c r="C44" i="12"/>
  <c r="D42" i="12"/>
  <c r="C42" i="12"/>
  <c r="D40" i="12"/>
  <c r="D38" i="12"/>
  <c r="C38" i="12"/>
  <c r="D34" i="12"/>
  <c r="C34" i="12"/>
  <c r="D32" i="12"/>
  <c r="C32" i="12"/>
  <c r="D28" i="12"/>
  <c r="C28" i="12"/>
  <c r="C26" i="12"/>
  <c r="D24" i="12"/>
  <c r="C24" i="12"/>
  <c r="D22" i="12"/>
  <c r="C22" i="12"/>
  <c r="D18" i="12"/>
  <c r="D14" i="12"/>
  <c r="C14" i="12"/>
  <c r="D18" i="7"/>
  <c r="C18" i="7"/>
  <c r="N165" i="7"/>
  <c r="M165" i="7"/>
  <c r="L165" i="7"/>
  <c r="L193" i="7" s="1"/>
  <c r="L208" i="7" s="1"/>
  <c r="K165" i="7"/>
  <c r="J165" i="7"/>
  <c r="J193" i="7" s="1"/>
  <c r="J208" i="7" s="1"/>
  <c r="I165" i="7"/>
  <c r="H165" i="7"/>
  <c r="G165" i="7"/>
  <c r="F165" i="7"/>
  <c r="E165" i="7"/>
  <c r="D165" i="7"/>
  <c r="D66" i="7" s="1"/>
  <c r="C165" i="7"/>
  <c r="C66" i="7" s="1"/>
  <c r="D157" i="7"/>
  <c r="D64" i="7" s="1"/>
  <c r="C157" i="7"/>
  <c r="C64" i="7" s="1"/>
  <c r="N138" i="7"/>
  <c r="M138" i="7"/>
  <c r="L138" i="7"/>
  <c r="K138" i="7"/>
  <c r="K193" i="7" s="1"/>
  <c r="K208" i="7" s="1"/>
  <c r="J138" i="7"/>
  <c r="I138" i="7"/>
  <c r="H138" i="7"/>
  <c r="G138" i="7"/>
  <c r="F138" i="7"/>
  <c r="E138" i="7"/>
  <c r="D138" i="7"/>
  <c r="D46" i="7" s="1"/>
  <c r="C138" i="7"/>
  <c r="C46" i="7" s="1"/>
  <c r="N129" i="7"/>
  <c r="M129" i="7"/>
  <c r="L129" i="7"/>
  <c r="K129" i="7"/>
  <c r="J129" i="7"/>
  <c r="I129" i="7"/>
  <c r="H129" i="7"/>
  <c r="G129" i="7"/>
  <c r="F129" i="7"/>
  <c r="F193" i="7" s="1"/>
  <c r="F208" i="7" s="1"/>
  <c r="E129" i="7"/>
  <c r="D129" i="7"/>
  <c r="D40" i="7" s="1"/>
  <c r="C129" i="7"/>
  <c r="C40" i="7" s="1"/>
  <c r="N123" i="7"/>
  <c r="M123" i="7"/>
  <c r="L123" i="7"/>
  <c r="K123" i="7"/>
  <c r="J123" i="7"/>
  <c r="I123" i="7"/>
  <c r="H123" i="7"/>
  <c r="G123" i="7"/>
  <c r="F123" i="7"/>
  <c r="E123" i="7"/>
  <c r="D123" i="7"/>
  <c r="D36" i="7" s="1"/>
  <c r="C123" i="7"/>
  <c r="C36" i="7" s="1"/>
  <c r="N109" i="7"/>
  <c r="M109" i="7"/>
  <c r="L109" i="7"/>
  <c r="K109" i="7"/>
  <c r="J109" i="7"/>
  <c r="I109" i="7"/>
  <c r="H109" i="7"/>
  <c r="G109" i="7"/>
  <c r="F109" i="7"/>
  <c r="E109" i="7"/>
  <c r="D109" i="7"/>
  <c r="D20" i="7" s="1"/>
  <c r="C109" i="7"/>
  <c r="C20" i="7" s="1"/>
  <c r="N97" i="7"/>
  <c r="M97" i="7"/>
  <c r="L97" i="7"/>
  <c r="K97" i="7"/>
  <c r="J97" i="7"/>
  <c r="I97" i="7"/>
  <c r="H97" i="7"/>
  <c r="G97" i="7"/>
  <c r="F97" i="7"/>
  <c r="E97" i="7"/>
  <c r="D97" i="7"/>
  <c r="D12" i="7" s="1"/>
  <c r="C97" i="7"/>
  <c r="C12" i="7" s="1"/>
  <c r="N193" i="7"/>
  <c r="N208" i="7" s="1"/>
  <c r="I193" i="7"/>
  <c r="I208" i="7" s="1"/>
  <c r="G193" i="7"/>
  <c r="G208" i="7" s="1"/>
  <c r="D91" i="7"/>
  <c r="D10" i="7" s="1"/>
  <c r="C91" i="7"/>
  <c r="C10" i="7" s="1"/>
  <c r="N115" i="7"/>
  <c r="M115" i="7"/>
  <c r="M193" i="7" s="1"/>
  <c r="M208" i="7" s="1"/>
  <c r="L115" i="7"/>
  <c r="K115" i="7"/>
  <c r="J115" i="7"/>
  <c r="I115" i="7"/>
  <c r="H115" i="7"/>
  <c r="G115" i="7"/>
  <c r="F115" i="7"/>
  <c r="E115" i="7"/>
  <c r="D115" i="7"/>
  <c r="D30" i="7" s="1"/>
  <c r="C115" i="7"/>
  <c r="C30" i="7" s="1"/>
  <c r="D70" i="7"/>
  <c r="C70" i="7"/>
  <c r="D68" i="7"/>
  <c r="C68" i="7"/>
  <c r="D62" i="7"/>
  <c r="C62" i="7"/>
  <c r="D60" i="7"/>
  <c r="C60" i="7"/>
  <c r="D58" i="7"/>
  <c r="C58" i="7"/>
  <c r="D56" i="7"/>
  <c r="C56" i="7"/>
  <c r="D54" i="7"/>
  <c r="C54" i="7"/>
  <c r="D52" i="7"/>
  <c r="C52" i="7"/>
  <c r="D50" i="7"/>
  <c r="C50" i="7"/>
  <c r="D48" i="7"/>
  <c r="C48" i="7"/>
  <c r="D44" i="7"/>
  <c r="C44" i="7"/>
  <c r="D42" i="7"/>
  <c r="C42" i="7"/>
  <c r="D38" i="7"/>
  <c r="C38" i="7"/>
  <c r="D34" i="7"/>
  <c r="C34" i="7"/>
  <c r="D32" i="7"/>
  <c r="C32" i="7"/>
  <c r="D28" i="7"/>
  <c r="C28" i="7"/>
  <c r="D14" i="7"/>
  <c r="C14" i="7"/>
  <c r="D82" i="6"/>
  <c r="E82" i="6"/>
  <c r="F82" i="6"/>
  <c r="G82" i="6"/>
  <c r="H82" i="6"/>
  <c r="I82" i="6"/>
  <c r="J82" i="6"/>
  <c r="K82" i="6"/>
  <c r="L82" i="6"/>
  <c r="M82" i="6"/>
  <c r="N82" i="6"/>
  <c r="D60" i="5"/>
  <c r="D62" i="5"/>
  <c r="D168" i="6"/>
  <c r="E168" i="6"/>
  <c r="C168" i="6"/>
  <c r="P82" i="18" l="1"/>
  <c r="P30" i="21"/>
  <c r="P55" i="21"/>
  <c r="P55" i="37"/>
  <c r="P93" i="37" s="1"/>
  <c r="P31" i="21"/>
  <c r="P43" i="21"/>
  <c r="P35" i="21"/>
  <c r="D91" i="37"/>
  <c r="E193" i="7"/>
  <c r="E208" i="7" s="1"/>
  <c r="H193" i="7"/>
  <c r="H208" i="7" s="1"/>
  <c r="Q52" i="7"/>
  <c r="Q56" i="7"/>
  <c r="Q60" i="7"/>
  <c r="Q48" i="7"/>
  <c r="E72" i="6"/>
  <c r="Q160" i="6"/>
  <c r="Q22" i="7"/>
  <c r="Q34" i="7"/>
  <c r="Q42" i="7"/>
  <c r="E78" i="12"/>
  <c r="B56" i="5"/>
  <c r="B76" i="5"/>
  <c r="C74" i="5"/>
  <c r="C64" i="10"/>
  <c r="B70" i="14"/>
  <c r="C72" i="14"/>
  <c r="C58" i="14"/>
  <c r="Q14" i="7"/>
  <c r="Q28" i="7"/>
  <c r="J78" i="12"/>
  <c r="B60" i="5"/>
  <c r="B54" i="10"/>
  <c r="C60" i="10"/>
  <c r="C70" i="10"/>
  <c r="B58" i="14"/>
  <c r="B74" i="14"/>
  <c r="C70" i="14"/>
  <c r="Q24" i="7"/>
  <c r="Q70" i="7"/>
  <c r="Q91" i="7"/>
  <c r="Q20" i="7"/>
  <c r="Q109" i="7"/>
  <c r="Q36" i="7"/>
  <c r="Q123" i="7"/>
  <c r="Q46" i="7"/>
  <c r="Q138" i="7"/>
  <c r="Q165" i="7"/>
  <c r="B62" i="5"/>
  <c r="D78" i="5"/>
  <c r="C60" i="5"/>
  <c r="D58" i="5"/>
  <c r="C54" i="10"/>
  <c r="B66" i="10"/>
  <c r="C72" i="10"/>
  <c r="B68" i="14"/>
  <c r="C68" i="14"/>
  <c r="C56" i="14"/>
  <c r="Q168" i="6"/>
  <c r="Q26" i="7"/>
  <c r="Q44" i="7"/>
  <c r="Q66" i="7"/>
  <c r="B46" i="5"/>
  <c r="D46" i="5"/>
  <c r="B68" i="5"/>
  <c r="C78" i="5"/>
  <c r="C70" i="5"/>
  <c r="C58" i="5"/>
  <c r="D56" i="5"/>
  <c r="B46" i="10"/>
  <c r="B56" i="10"/>
  <c r="B62" i="10"/>
  <c r="C66" i="10"/>
  <c r="B76" i="14"/>
  <c r="Q32" i="7"/>
  <c r="Q38" i="7"/>
  <c r="Q50" i="7"/>
  <c r="Q54" i="7"/>
  <c r="Q58" i="7"/>
  <c r="Q62" i="7"/>
  <c r="C46" i="5"/>
  <c r="B70" i="5"/>
  <c r="D76" i="5"/>
  <c r="D68" i="5"/>
  <c r="C56" i="5"/>
  <c r="C46" i="10"/>
  <c r="C56" i="10"/>
  <c r="C62" i="10"/>
  <c r="B72" i="10"/>
  <c r="B78" i="14"/>
  <c r="C78" i="14"/>
  <c r="B72" i="5"/>
  <c r="C76" i="5"/>
  <c r="C68" i="5"/>
  <c r="B58" i="10"/>
  <c r="B68" i="10"/>
  <c r="B46" i="14"/>
  <c r="B62" i="14"/>
  <c r="C76" i="14"/>
  <c r="C64" i="14"/>
  <c r="C72" i="5"/>
  <c r="Q68" i="7"/>
  <c r="Q30" i="7"/>
  <c r="Q115" i="7"/>
  <c r="Q12" i="7"/>
  <c r="Q97" i="7"/>
  <c r="Q40" i="7"/>
  <c r="Q129" i="7"/>
  <c r="Q64" i="7"/>
  <c r="Q157" i="7"/>
  <c r="Q190" i="7"/>
  <c r="B74" i="5"/>
  <c r="D74" i="5"/>
  <c r="C58" i="10"/>
  <c r="B64" i="10"/>
  <c r="C68" i="10"/>
  <c r="B64" i="14"/>
  <c r="C74" i="14"/>
  <c r="C46" i="14"/>
  <c r="C77" i="12"/>
  <c r="D10" i="12"/>
  <c r="D77" i="12" s="1"/>
  <c r="D76" i="7"/>
  <c r="C76" i="7"/>
  <c r="P91" i="37" l="1"/>
  <c r="Q72" i="6"/>
  <c r="P64" i="10"/>
  <c r="P58" i="10"/>
  <c r="P60" i="10"/>
  <c r="P72" i="10"/>
  <c r="D72" i="5"/>
  <c r="P46" i="10"/>
  <c r="Q193" i="7"/>
  <c r="D78" i="12"/>
  <c r="Q10" i="7"/>
  <c r="P62" i="10"/>
  <c r="N78" i="12"/>
  <c r="P70" i="10"/>
  <c r="P54" i="10"/>
  <c r="P56" i="10"/>
  <c r="I78" i="12"/>
  <c r="M78" i="12"/>
  <c r="K78" i="12"/>
  <c r="G78" i="12"/>
  <c r="C78" i="12"/>
  <c r="H78" i="12"/>
  <c r="C64" i="15"/>
  <c r="B64" i="15"/>
  <c r="C20" i="15"/>
  <c r="B20" i="15"/>
  <c r="C72" i="15"/>
  <c r="B72" i="15"/>
  <c r="L78" i="12" l="1"/>
  <c r="P68" i="10"/>
  <c r="P66" i="10"/>
  <c r="C18" i="16"/>
  <c r="B18" i="16"/>
  <c r="C62" i="16"/>
  <c r="B62" i="16"/>
  <c r="C70" i="16"/>
  <c r="B70" i="16"/>
  <c r="Q76" i="7" l="1"/>
  <c r="E91" i="6"/>
  <c r="B70" i="15"/>
  <c r="C70" i="15"/>
  <c r="B58" i="15"/>
  <c r="C58" i="15"/>
  <c r="B66" i="15"/>
  <c r="C66" i="15"/>
  <c r="B44" i="15"/>
  <c r="C44" i="15"/>
  <c r="B52" i="15"/>
  <c r="C52" i="15"/>
  <c r="B40" i="15"/>
  <c r="C40" i="15"/>
  <c r="C22" i="15"/>
  <c r="B68" i="15"/>
  <c r="C68" i="15"/>
  <c r="B50" i="15"/>
  <c r="C50" i="15"/>
  <c r="B48" i="15"/>
  <c r="C48" i="15"/>
  <c r="B36" i="15"/>
  <c r="C36" i="15"/>
  <c r="B32" i="15"/>
  <c r="B62" i="15"/>
  <c r="C62" i="15"/>
  <c r="B26" i="15"/>
  <c r="C26" i="15"/>
  <c r="B56" i="15"/>
  <c r="C56" i="15"/>
  <c r="B34" i="15"/>
  <c r="C34" i="15"/>
  <c r="B30" i="15"/>
  <c r="C30" i="15"/>
  <c r="B60" i="15"/>
  <c r="C60" i="15"/>
  <c r="B24" i="15"/>
  <c r="C24" i="15"/>
  <c r="B54" i="15"/>
  <c r="C54" i="15"/>
  <c r="B42" i="15"/>
  <c r="C22" i="5"/>
  <c r="Q18" i="7" l="1"/>
  <c r="E10" i="6"/>
  <c r="C36" i="14"/>
  <c r="C36" i="10"/>
  <c r="B54" i="5"/>
  <c r="B54" i="14"/>
  <c r="B52" i="10"/>
  <c r="B24" i="10"/>
  <c r="C26" i="10"/>
  <c r="B40" i="10"/>
  <c r="D52" i="5"/>
  <c r="D26" i="5"/>
  <c r="D16" i="5"/>
  <c r="C44" i="14"/>
  <c r="C44" i="10"/>
  <c r="C16" i="10"/>
  <c r="C34" i="10"/>
  <c r="D30" i="5"/>
  <c r="B30" i="10"/>
  <c r="D36" i="14"/>
  <c r="D24" i="14"/>
  <c r="C54" i="5"/>
  <c r="C54" i="14"/>
  <c r="C52" i="10"/>
  <c r="C24" i="14"/>
  <c r="C24" i="10"/>
  <c r="B52" i="14"/>
  <c r="B50" i="10"/>
  <c r="B52" i="5"/>
  <c r="D44" i="14"/>
  <c r="C40" i="14"/>
  <c r="C40" i="10"/>
  <c r="C36" i="5"/>
  <c r="B36" i="10"/>
  <c r="B26" i="10"/>
  <c r="D34" i="5"/>
  <c r="C30" i="14"/>
  <c r="C30" i="10"/>
  <c r="B34" i="5"/>
  <c r="B34" i="10"/>
  <c r="D40" i="14"/>
  <c r="B44" i="10"/>
  <c r="B16" i="10"/>
  <c r="D54" i="5"/>
  <c r="C50" i="10"/>
  <c r="C52" i="5"/>
  <c r="C52" i="14"/>
  <c r="C22" i="14"/>
  <c r="C22" i="10"/>
  <c r="B22" i="10"/>
  <c r="C24" i="5"/>
  <c r="C44" i="5"/>
  <c r="C30" i="5"/>
  <c r="D22" i="5"/>
  <c r="D36" i="5"/>
  <c r="B24" i="5"/>
  <c r="D40" i="5"/>
  <c r="C40" i="5"/>
  <c r="B30" i="5"/>
  <c r="D91" i="6"/>
  <c r="D44" i="5"/>
  <c r="C117" i="6"/>
  <c r="B44" i="14"/>
  <c r="B40" i="14"/>
  <c r="B40" i="5"/>
  <c r="C131" i="6"/>
  <c r="B16" i="5"/>
  <c r="B30" i="14"/>
  <c r="B24" i="14"/>
  <c r="B34" i="14"/>
  <c r="D117" i="6"/>
  <c r="C91" i="6"/>
  <c r="C42" i="15"/>
  <c r="C40" i="16" s="1"/>
  <c r="D131" i="6"/>
  <c r="B36" i="14"/>
  <c r="B36" i="5"/>
  <c r="B26" i="5"/>
  <c r="B26" i="14"/>
  <c r="B22" i="14"/>
  <c r="C193" i="6"/>
  <c r="B22" i="5"/>
  <c r="C52" i="16"/>
  <c r="C22" i="16"/>
  <c r="C32" i="16"/>
  <c r="C46" i="15"/>
  <c r="C54" i="16"/>
  <c r="C24" i="16"/>
  <c r="E40" i="6"/>
  <c r="Q40" i="6" s="1"/>
  <c r="E30" i="6"/>
  <c r="Q30" i="6" s="1"/>
  <c r="D26" i="14"/>
  <c r="B28" i="15"/>
  <c r="B30" i="16"/>
  <c r="B34" i="16"/>
  <c r="B46" i="16"/>
  <c r="B48" i="16"/>
  <c r="B66" i="16"/>
  <c r="D193" i="6"/>
  <c r="C26" i="5"/>
  <c r="C26" i="14"/>
  <c r="B22" i="15"/>
  <c r="B38" i="16"/>
  <c r="B50" i="16"/>
  <c r="B42" i="16"/>
  <c r="B64" i="16"/>
  <c r="B56" i="16"/>
  <c r="B68" i="16"/>
  <c r="C140" i="6"/>
  <c r="B16" i="15"/>
  <c r="B16" i="14"/>
  <c r="C58" i="16"/>
  <c r="D97" i="6"/>
  <c r="B28" i="16"/>
  <c r="B32" i="16"/>
  <c r="B46" i="15"/>
  <c r="B54" i="16"/>
  <c r="B24" i="16"/>
  <c r="B60" i="16"/>
  <c r="E193" i="6"/>
  <c r="D34" i="14"/>
  <c r="E26" i="6"/>
  <c r="Q26" i="6" s="1"/>
  <c r="D16" i="14"/>
  <c r="D125" i="6"/>
  <c r="C42" i="16"/>
  <c r="C56" i="16"/>
  <c r="C68" i="16"/>
  <c r="B40" i="16"/>
  <c r="B52" i="16"/>
  <c r="B22" i="16"/>
  <c r="B58" i="16"/>
  <c r="C34" i="16"/>
  <c r="C48" i="16"/>
  <c r="B44" i="5"/>
  <c r="C125" i="6"/>
  <c r="C28" i="16"/>
  <c r="C60" i="16"/>
  <c r="C97" i="6"/>
  <c r="C28" i="15"/>
  <c r="C32" i="15"/>
  <c r="C46" i="16"/>
  <c r="C66" i="16"/>
  <c r="D140" i="6"/>
  <c r="C34" i="5"/>
  <c r="C34" i="14"/>
  <c r="C16" i="5"/>
  <c r="C16" i="15"/>
  <c r="C16" i="14"/>
  <c r="C20" i="16"/>
  <c r="C38" i="16"/>
  <c r="C50" i="16"/>
  <c r="C64" i="16"/>
  <c r="Q17" i="7" l="1"/>
  <c r="D12" i="5"/>
  <c r="E17" i="6"/>
  <c r="Q17" i="6" s="1"/>
  <c r="E18" i="6"/>
  <c r="Q18" i="6" s="1"/>
  <c r="E197" i="6"/>
  <c r="E12" i="6"/>
  <c r="Q91" i="6"/>
  <c r="P44" i="10"/>
  <c r="P40" i="10"/>
  <c r="Q117" i="6"/>
  <c r="Q10" i="6"/>
  <c r="P50" i="10"/>
  <c r="C38" i="5"/>
  <c r="C38" i="14"/>
  <c r="C38" i="10"/>
  <c r="C14" i="10"/>
  <c r="Q97" i="6"/>
  <c r="Q131" i="6"/>
  <c r="Q125" i="6"/>
  <c r="D22" i="14"/>
  <c r="P22" i="14" s="1"/>
  <c r="P81" i="14" s="1"/>
  <c r="P22" i="10"/>
  <c r="Q193" i="6"/>
  <c r="B38" i="10"/>
  <c r="B38" i="5"/>
  <c r="B38" i="14"/>
  <c r="Q109" i="6"/>
  <c r="C20" i="10"/>
  <c r="P26" i="10"/>
  <c r="C42" i="10"/>
  <c r="Q140" i="6"/>
  <c r="P24" i="10"/>
  <c r="P30" i="10"/>
  <c r="P34" i="10"/>
  <c r="P52" i="10"/>
  <c r="P16" i="10"/>
  <c r="P36" i="10"/>
  <c r="C28" i="10"/>
  <c r="B20" i="10"/>
  <c r="B14" i="10"/>
  <c r="B28" i="10"/>
  <c r="B12" i="10"/>
  <c r="C12" i="10"/>
  <c r="B50" i="14"/>
  <c r="B48" i="10"/>
  <c r="B50" i="5"/>
  <c r="D50" i="5"/>
  <c r="C50" i="5"/>
  <c r="C48" i="10"/>
  <c r="C50" i="14"/>
  <c r="B42" i="14"/>
  <c r="B42" i="10"/>
  <c r="B42" i="5"/>
  <c r="C28" i="14"/>
  <c r="C28" i="5"/>
  <c r="B28" i="14"/>
  <c r="B28" i="5"/>
  <c r="C32" i="14"/>
  <c r="C42" i="14"/>
  <c r="C42" i="5"/>
  <c r="C26" i="16"/>
  <c r="D20" i="5"/>
  <c r="B20" i="14"/>
  <c r="B20" i="5"/>
  <c r="C14" i="16"/>
  <c r="C14" i="23" s="1"/>
  <c r="B14" i="16"/>
  <c r="B14" i="23" s="1"/>
  <c r="B36" i="16"/>
  <c r="B20" i="16"/>
  <c r="B26" i="16"/>
  <c r="B14" i="15"/>
  <c r="B14" i="14"/>
  <c r="B14" i="5"/>
  <c r="B44" i="16"/>
  <c r="C12" i="15"/>
  <c r="C12" i="14"/>
  <c r="C12" i="5"/>
  <c r="B12" i="15"/>
  <c r="B12" i="14"/>
  <c r="C44" i="16"/>
  <c r="C36" i="16"/>
  <c r="C30" i="16"/>
  <c r="D28" i="5"/>
  <c r="C14" i="14"/>
  <c r="C14" i="15"/>
  <c r="C14" i="5"/>
  <c r="C20" i="14"/>
  <c r="C20" i="5"/>
  <c r="D42" i="5"/>
  <c r="B12" i="5"/>
  <c r="Q12" i="6" l="1"/>
  <c r="E78" i="6"/>
  <c r="E202" i="6"/>
  <c r="Q202" i="6"/>
  <c r="G199" i="6"/>
  <c r="N199" i="6"/>
  <c r="P28" i="10"/>
  <c r="D19" i="5"/>
  <c r="F199" i="6"/>
  <c r="H199" i="6"/>
  <c r="P38" i="10"/>
  <c r="D38" i="5"/>
  <c r="D38" i="14"/>
  <c r="D19" i="14"/>
  <c r="K199" i="6"/>
  <c r="I199" i="6"/>
  <c r="C32" i="10"/>
  <c r="C81" i="10" s="1"/>
  <c r="P42" i="10"/>
  <c r="L199" i="6"/>
  <c r="J199" i="6"/>
  <c r="M199" i="6"/>
  <c r="B17" i="18"/>
  <c r="B27" i="21"/>
  <c r="B17" i="24"/>
  <c r="C17" i="24"/>
  <c r="C27" i="21"/>
  <c r="C17" i="18"/>
  <c r="D17" i="24"/>
  <c r="D17" i="18"/>
  <c r="B32" i="14"/>
  <c r="B80" i="14" s="1"/>
  <c r="B32" i="10"/>
  <c r="D78" i="6"/>
  <c r="D32" i="5"/>
  <c r="B32" i="5"/>
  <c r="C78" i="6"/>
  <c r="C79" i="6" s="1"/>
  <c r="D32" i="14"/>
  <c r="C32" i="5"/>
  <c r="D14" i="14"/>
  <c r="D14" i="5"/>
  <c r="C80" i="14"/>
  <c r="C12" i="16"/>
  <c r="C12" i="23" s="1"/>
  <c r="B10" i="16"/>
  <c r="B10" i="23" s="1"/>
  <c r="B79" i="15"/>
  <c r="C10" i="16"/>
  <c r="C10" i="23" s="1"/>
  <c r="C79" i="15"/>
  <c r="B12" i="16"/>
  <c r="B12" i="23" s="1"/>
  <c r="P48" i="10" l="1"/>
  <c r="P20" i="14"/>
  <c r="P14" i="10"/>
  <c r="Q78" i="6"/>
  <c r="P20" i="10"/>
  <c r="P17" i="24"/>
  <c r="J79" i="6"/>
  <c r="P32" i="10"/>
  <c r="P12" i="5"/>
  <c r="P17" i="18"/>
  <c r="B80" i="5"/>
  <c r="N79" i="6"/>
  <c r="B13" i="24"/>
  <c r="B23" i="21"/>
  <c r="B13" i="18"/>
  <c r="C15" i="24"/>
  <c r="C25" i="21"/>
  <c r="C15" i="18"/>
  <c r="B15" i="24"/>
  <c r="B25" i="21"/>
  <c r="B15" i="18"/>
  <c r="C13" i="24"/>
  <c r="C23" i="21"/>
  <c r="C13" i="18"/>
  <c r="L79" i="6"/>
  <c r="I79" i="6"/>
  <c r="F79" i="6"/>
  <c r="K79" i="6"/>
  <c r="G79" i="6"/>
  <c r="B81" i="10"/>
  <c r="D79" i="6"/>
  <c r="H79" i="6"/>
  <c r="M79" i="6"/>
  <c r="C80" i="5"/>
  <c r="B77" i="16"/>
  <c r="C75" i="16"/>
  <c r="C77" i="16" s="1"/>
  <c r="P19" i="14" l="1"/>
  <c r="P19" i="10"/>
  <c r="D15" i="18" l="1"/>
  <c r="D15" i="24"/>
  <c r="P15" i="24" l="1"/>
  <c r="P15" i="18"/>
  <c r="P13" i="18"/>
  <c r="P13" i="24"/>
  <c r="D18" i="20"/>
  <c r="D79" i="20" s="1"/>
  <c r="D80" i="23" s="1"/>
  <c r="C62" i="20"/>
  <c r="C62" i="23" s="1"/>
  <c r="B54" i="20"/>
  <c r="B57" i="24" s="1"/>
  <c r="B66" i="20"/>
  <c r="B58" i="20"/>
  <c r="B61" i="24" s="1"/>
  <c r="B60" i="20"/>
  <c r="B63" i="18" s="1"/>
  <c r="B68" i="20"/>
  <c r="B71" i="18" s="1"/>
  <c r="B70" i="20"/>
  <c r="B64" i="20"/>
  <c r="B38" i="20"/>
  <c r="B38" i="23" s="1"/>
  <c r="C56" i="20"/>
  <c r="C59" i="24" s="1"/>
  <c r="C32" i="20"/>
  <c r="C35" i="18" s="1"/>
  <c r="C50" i="20"/>
  <c r="B62" i="20"/>
  <c r="B65" i="24" s="1"/>
  <c r="C64" i="20"/>
  <c r="C67" i="18" s="1"/>
  <c r="C60" i="20"/>
  <c r="C68" i="20"/>
  <c r="C71" i="24" s="1"/>
  <c r="B42" i="20"/>
  <c r="B45" i="24" s="1"/>
  <c r="C58" i="20"/>
  <c r="B28" i="20"/>
  <c r="B31" i="24" s="1"/>
  <c r="B48" i="20"/>
  <c r="B50" i="20"/>
  <c r="B50" i="23" s="1"/>
  <c r="B44" i="20"/>
  <c r="B44" i="23" s="1"/>
  <c r="C54" i="20"/>
  <c r="C57" i="24" s="1"/>
  <c r="C42" i="20"/>
  <c r="C45" i="18" s="1"/>
  <c r="C66" i="20"/>
  <c r="C69" i="18" s="1"/>
  <c r="B52" i="20"/>
  <c r="B52" i="23" s="1"/>
  <c r="C48" i="20"/>
  <c r="C51" i="18" s="1"/>
  <c r="B24" i="20"/>
  <c r="B40" i="20"/>
  <c r="B43" i="24" s="1"/>
  <c r="B46" i="20"/>
  <c r="B49" i="24" s="1"/>
  <c r="C52" i="20"/>
  <c r="C52" i="23" s="1"/>
  <c r="C38" i="20"/>
  <c r="C41" i="18" s="1"/>
  <c r="C34" i="20"/>
  <c r="C37" i="24" s="1"/>
  <c r="C36" i="20"/>
  <c r="C39" i="24" s="1"/>
  <c r="C40" i="20"/>
  <c r="C43" i="24" s="1"/>
  <c r="C22" i="20"/>
  <c r="C22" i="23" s="1"/>
  <c r="B34" i="20"/>
  <c r="C26" i="20"/>
  <c r="C29" i="24" s="1"/>
  <c r="C46" i="20"/>
  <c r="C49" i="24" s="1"/>
  <c r="D20" i="18"/>
  <c r="D21" i="18" s="1"/>
  <c r="C70" i="20"/>
  <c r="B32" i="20"/>
  <c r="B32" i="23" s="1"/>
  <c r="C28" i="20"/>
  <c r="C28" i="23" s="1"/>
  <c r="D23" i="24"/>
  <c r="B22" i="20"/>
  <c r="B22" i="23" s="1"/>
  <c r="B36" i="20"/>
  <c r="B39" i="24" s="1"/>
  <c r="C44" i="20"/>
  <c r="C44" i="23" s="1"/>
  <c r="B20" i="20"/>
  <c r="B23" i="24" s="1"/>
  <c r="C24" i="20"/>
  <c r="C24" i="23" s="1"/>
  <c r="C20" i="20"/>
  <c r="C23" i="18" s="1"/>
  <c r="B18" i="20"/>
  <c r="B18" i="23" s="1"/>
  <c r="D20" i="24"/>
  <c r="B56" i="20"/>
  <c r="C30" i="20"/>
  <c r="C33" i="24" s="1"/>
  <c r="B30" i="20"/>
  <c r="B30" i="23" s="1"/>
  <c r="C18" i="20"/>
  <c r="C79" i="20" s="1"/>
  <c r="B26" i="20"/>
  <c r="C37" i="21" l="1"/>
  <c r="B51" i="21"/>
  <c r="C75" i="21"/>
  <c r="B45" i="21"/>
  <c r="B43" i="21"/>
  <c r="C57" i="21"/>
  <c r="C65" i="21"/>
  <c r="B65" i="21"/>
  <c r="B57" i="21"/>
  <c r="C41" i="21"/>
  <c r="B63" i="21"/>
  <c r="B35" i="21"/>
  <c r="C35" i="21"/>
  <c r="B47" i="18"/>
  <c r="C48" i="23"/>
  <c r="C30" i="23"/>
  <c r="B71" i="24"/>
  <c r="B68" i="23"/>
  <c r="C66" i="23"/>
  <c r="C42" i="23"/>
  <c r="C34" i="23"/>
  <c r="C18" i="23"/>
  <c r="C68" i="23"/>
  <c r="C40" i="23"/>
  <c r="B45" i="18"/>
  <c r="B54" i="23"/>
  <c r="B65" i="18"/>
  <c r="B62" i="23"/>
  <c r="C64" i="23"/>
  <c r="C32" i="23"/>
  <c r="B28" i="23"/>
  <c r="B42" i="23"/>
  <c r="B58" i="23"/>
  <c r="C65" i="18"/>
  <c r="K79" i="20"/>
  <c r="B23" i="18"/>
  <c r="C65" i="24"/>
  <c r="B79" i="20"/>
  <c r="B36" i="23"/>
  <c r="C49" i="18"/>
  <c r="O79" i="20"/>
  <c r="C46" i="23"/>
  <c r="C26" i="23"/>
  <c r="C29" i="18"/>
  <c r="B53" i="24"/>
  <c r="C51" i="24"/>
  <c r="B31" i="18"/>
  <c r="C23" i="24"/>
  <c r="H79" i="20"/>
  <c r="B41" i="24"/>
  <c r="B61" i="18"/>
  <c r="C67" i="24"/>
  <c r="C20" i="23"/>
  <c r="C36" i="23"/>
  <c r="B53" i="18"/>
  <c r="D21" i="24"/>
  <c r="D80" i="24" s="1"/>
  <c r="P80" i="24" s="1"/>
  <c r="B21" i="24"/>
  <c r="B80" i="24" s="1"/>
  <c r="B31" i="21"/>
  <c r="B78" i="23"/>
  <c r="B80" i="23" s="1"/>
  <c r="B59" i="18"/>
  <c r="B59" i="24"/>
  <c r="N79" i="20"/>
  <c r="B20" i="23"/>
  <c r="B25" i="18"/>
  <c r="B25" i="24"/>
  <c r="C61" i="18"/>
  <c r="C58" i="23"/>
  <c r="C61" i="24"/>
  <c r="B37" i="24"/>
  <c r="B34" i="23"/>
  <c r="B37" i="18"/>
  <c r="I79" i="20"/>
  <c r="B29" i="24"/>
  <c r="B29" i="18"/>
  <c r="B33" i="18"/>
  <c r="B33" i="24"/>
  <c r="B35" i="24"/>
  <c r="B35" i="18"/>
  <c r="C47" i="24"/>
  <c r="C47" i="18"/>
  <c r="C78" i="23"/>
  <c r="C80" i="23" s="1"/>
  <c r="C73" i="18"/>
  <c r="C73" i="24"/>
  <c r="C70" i="23"/>
  <c r="G79" i="20"/>
  <c r="M79" i="20"/>
  <c r="J79" i="20"/>
  <c r="B46" i="23"/>
  <c r="B49" i="18"/>
  <c r="C41" i="24"/>
  <c r="B51" i="18"/>
  <c r="B51" i="24"/>
  <c r="B48" i="23"/>
  <c r="B67" i="24"/>
  <c r="B67" i="18"/>
  <c r="B64" i="23"/>
  <c r="F79" i="20"/>
  <c r="C25" i="18"/>
  <c r="C25" i="24"/>
  <c r="C55" i="18"/>
  <c r="C55" i="24"/>
  <c r="C33" i="18"/>
  <c r="C57" i="18"/>
  <c r="C54" i="23"/>
  <c r="L79" i="20"/>
  <c r="C38" i="23"/>
  <c r="B40" i="23"/>
  <c r="B43" i="18"/>
  <c r="C63" i="18"/>
  <c r="C63" i="24"/>
  <c r="C60" i="23"/>
  <c r="E79" i="20"/>
  <c r="B26" i="23"/>
  <c r="B56" i="23"/>
  <c r="C27" i="18"/>
  <c r="C27" i="24"/>
  <c r="C31" i="24"/>
  <c r="C31" i="18"/>
  <c r="B27" i="18"/>
  <c r="B24" i="23"/>
  <c r="B27" i="24"/>
  <c r="B39" i="18"/>
  <c r="P47" i="18"/>
  <c r="B55" i="24"/>
  <c r="B55" i="18"/>
  <c r="C69" i="24"/>
  <c r="C37" i="18"/>
  <c r="C50" i="23"/>
  <c r="C53" i="24"/>
  <c r="P27" i="24"/>
  <c r="B47" i="24"/>
  <c r="C43" i="18"/>
  <c r="C45" i="24"/>
  <c r="C53" i="18"/>
  <c r="B73" i="24"/>
  <c r="B73" i="18"/>
  <c r="B70" i="23"/>
  <c r="C71" i="18"/>
  <c r="C39" i="18"/>
  <c r="B69" i="18"/>
  <c r="B66" i="23"/>
  <c r="B69" i="24"/>
  <c r="C59" i="18"/>
  <c r="C56" i="23"/>
  <c r="P45" i="24"/>
  <c r="B41" i="18"/>
  <c r="B60" i="23"/>
  <c r="B63" i="24"/>
  <c r="B57" i="18"/>
  <c r="C35" i="24"/>
  <c r="B67" i="21" l="1"/>
  <c r="B83" i="21"/>
  <c r="B39" i="21"/>
  <c r="B71" i="21"/>
  <c r="C71" i="21"/>
  <c r="C79" i="21"/>
  <c r="C59" i="21"/>
  <c r="B77" i="21"/>
  <c r="C53" i="21"/>
  <c r="C73" i="21"/>
  <c r="B33" i="21"/>
  <c r="B49" i="21"/>
  <c r="B41" i="21"/>
  <c r="C81" i="21"/>
  <c r="C61" i="21"/>
  <c r="B53" i="21"/>
  <c r="B69" i="21"/>
  <c r="B81" i="21"/>
  <c r="C63" i="21"/>
  <c r="B59" i="21"/>
  <c r="B47" i="21"/>
  <c r="C49" i="21"/>
  <c r="C45" i="21"/>
  <c r="C31" i="21"/>
  <c r="C51" i="21"/>
  <c r="C67" i="21"/>
  <c r="B79" i="21"/>
  <c r="B61" i="21"/>
  <c r="C33" i="21"/>
  <c r="C77" i="21"/>
  <c r="C47" i="21"/>
  <c r="B73" i="21"/>
  <c r="C39" i="21"/>
  <c r="C69" i="21"/>
  <c r="B37" i="21"/>
  <c r="B55" i="21"/>
  <c r="C43" i="21"/>
  <c r="C83" i="21"/>
  <c r="B75" i="21"/>
  <c r="C55" i="21"/>
  <c r="C21" i="24"/>
  <c r="C80" i="24" s="1"/>
  <c r="P33" i="18"/>
  <c r="P67" i="24"/>
  <c r="P55" i="18"/>
  <c r="P81" i="18" s="1"/>
  <c r="P35" i="18"/>
  <c r="P20" i="24"/>
  <c r="P53" i="18"/>
  <c r="P37" i="24"/>
  <c r="P35" i="24"/>
  <c r="P67" i="18"/>
  <c r="P47" i="24"/>
  <c r="P25" i="18"/>
  <c r="F78" i="23"/>
  <c r="F80" i="23" s="1"/>
  <c r="P31" i="24"/>
  <c r="P49" i="18"/>
  <c r="P65" i="24"/>
  <c r="K78" i="23"/>
  <c r="K80" i="23" s="1"/>
  <c r="P33" i="24"/>
  <c r="P43" i="18"/>
  <c r="P63" i="18"/>
  <c r="L78" i="23"/>
  <c r="L80" i="23" s="1"/>
  <c r="P69" i="24"/>
  <c r="O78" i="23"/>
  <c r="O80" i="23" s="1"/>
  <c r="P65" i="18"/>
  <c r="N78" i="23"/>
  <c r="N80" i="23" s="1"/>
  <c r="P43" i="24"/>
  <c r="P51" i="18"/>
  <c r="P53" i="24"/>
  <c r="C81" i="18"/>
  <c r="P73" i="24"/>
  <c r="M78" i="23"/>
  <c r="M80" i="23" s="1"/>
  <c r="P57" i="24"/>
  <c r="E78" i="23"/>
  <c r="E80" i="23" s="1"/>
  <c r="P31" i="18"/>
  <c r="P39" i="24"/>
  <c r="P20" i="18"/>
  <c r="P23" i="18"/>
  <c r="P41" i="24"/>
  <c r="P39" i="18"/>
  <c r="P71" i="18"/>
  <c r="P69" i="18"/>
  <c r="P73" i="18"/>
  <c r="P41" i="18"/>
  <c r="P29" i="18"/>
  <c r="J78" i="23"/>
  <c r="J80" i="23" s="1"/>
  <c r="I78" i="23"/>
  <c r="I80" i="23" s="1"/>
  <c r="P55" i="24"/>
  <c r="P23" i="24"/>
  <c r="P63" i="24"/>
  <c r="P45" i="18"/>
  <c r="P57" i="18"/>
  <c r="P59" i="24"/>
  <c r="P29" i="24"/>
  <c r="P61" i="24"/>
  <c r="B81" i="18"/>
  <c r="P71" i="24"/>
  <c r="P59" i="18"/>
  <c r="P61" i="18"/>
  <c r="H78" i="23"/>
  <c r="H80" i="23" s="1"/>
  <c r="P25" i="24"/>
  <c r="G78" i="23"/>
  <c r="G80" i="23" s="1"/>
  <c r="P51" i="24"/>
  <c r="P49" i="24"/>
  <c r="P27" i="18"/>
  <c r="P37" i="18"/>
  <c r="P21" i="24" l="1"/>
  <c r="P81" i="24" s="1"/>
  <c r="P21" i="18"/>
  <c r="D80" i="33"/>
</calcChain>
</file>

<file path=xl/comments1.xml><?xml version="1.0" encoding="utf-8"?>
<comments xmlns="http://schemas.openxmlformats.org/spreadsheetml/2006/main">
  <authors>
    <author>AEP</author>
  </authors>
  <commentList>
    <comment ref="K156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on peak</t>
        </r>
      </text>
    </comment>
    <comment ref="M156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includes
 min demands</t>
        </r>
      </text>
    </comment>
  </commentList>
</comments>
</file>

<file path=xl/comments2.xml><?xml version="1.0" encoding="utf-8"?>
<comments xmlns="http://schemas.openxmlformats.org/spreadsheetml/2006/main">
  <authors>
    <author>s322036</author>
  </authors>
  <commentList>
    <comment ref="A80" authorId="0" shapeId="0">
      <text>
        <r>
          <rPr>
            <b/>
            <sz val="9"/>
            <color indexed="81"/>
            <rFont val="Tahoma"/>
            <family val="2"/>
          </rPr>
          <t>s322036:</t>
        </r>
        <r>
          <rPr>
            <sz val="9"/>
            <color indexed="81"/>
            <rFont val="Tahoma"/>
            <family val="2"/>
          </rPr>
          <t xml:space="preserve">
this says check figure but whats it checking </t>
        </r>
      </text>
    </comment>
  </commentList>
</comments>
</file>

<file path=xl/sharedStrings.xml><?xml version="1.0" encoding="utf-8"?>
<sst xmlns="http://schemas.openxmlformats.org/spreadsheetml/2006/main" count="2152" uniqueCount="284">
  <si>
    <t>Total</t>
  </si>
  <si>
    <t>MW (540)</t>
  </si>
  <si>
    <t>SL (528)</t>
  </si>
  <si>
    <t>LGS Tran (250)</t>
  </si>
  <si>
    <t>LGS Sub (248)</t>
  </si>
  <si>
    <t>LGS Pri Total</t>
  </si>
  <si>
    <t>LGSLMTOD (251)</t>
  </si>
  <si>
    <t>LGS Sec Total</t>
  </si>
  <si>
    <t>MGS Sub (236)</t>
  </si>
  <si>
    <t>MGS Pri Total</t>
  </si>
  <si>
    <t>MGSTOD (229)</t>
  </si>
  <si>
    <t>MGSLMTOD (223)</t>
  </si>
  <si>
    <t>MGS Sec Total</t>
  </si>
  <si>
    <t>MGS RL (214)</t>
  </si>
  <si>
    <t>SGS NM Total</t>
  </si>
  <si>
    <t>EXP SGS TOD (227)</t>
  </si>
  <si>
    <t>SGS TOD (225)</t>
  </si>
  <si>
    <t>SGS (211)</t>
  </si>
  <si>
    <t>OL</t>
  </si>
  <si>
    <t>RS-TOD (036)</t>
  </si>
  <si>
    <t>RSLMTOD Total</t>
  </si>
  <si>
    <t>RS Total</t>
  </si>
  <si>
    <t>Tariff</t>
  </si>
  <si>
    <t>011 RSW-LMWH</t>
  </si>
  <si>
    <t>012 RSW-A</t>
  </si>
  <si>
    <t>013 RSW-B</t>
  </si>
  <si>
    <t>015 RS</t>
  </si>
  <si>
    <t>017 RS EMP</t>
  </si>
  <si>
    <t>022 RSW-RS</t>
  </si>
  <si>
    <t>028 AORH-W ON</t>
  </si>
  <si>
    <t>030 RSW-ONPK</t>
  </si>
  <si>
    <t>032 RS LM-ON</t>
  </si>
  <si>
    <t>034 AORH-ON</t>
  </si>
  <si>
    <t>036 RS TOD</t>
  </si>
  <si>
    <t>027 RS TOD 2</t>
  </si>
  <si>
    <t>211 SGS</t>
  </si>
  <si>
    <t>212 SGS - M</t>
  </si>
  <si>
    <t>SGS Metered Total</t>
  </si>
  <si>
    <t>225 SGSTOD ON</t>
  </si>
  <si>
    <t>204 SGS-MTRD</t>
  </si>
  <si>
    <t>213 SGS-UMR</t>
  </si>
  <si>
    <t>227 EXP SGS TOD</t>
  </si>
  <si>
    <t>214 MGS - AF</t>
  </si>
  <si>
    <t>215 MGS SEC</t>
  </si>
  <si>
    <t>216 MGSCC SEC</t>
  </si>
  <si>
    <t>218 MGS M SEC</t>
  </si>
  <si>
    <t>223 MGS LM ON</t>
  </si>
  <si>
    <t>229 MGS-TOD</t>
  </si>
  <si>
    <t>217 MGS PRI</t>
  </si>
  <si>
    <t>220 MGSCC PRI</t>
  </si>
  <si>
    <t>240 LGS SEC</t>
  </si>
  <si>
    <t>242 LGS M SEC</t>
  </si>
  <si>
    <t>251 LGS-LM-TD</t>
  </si>
  <si>
    <t>244 LGS PRI</t>
  </si>
  <si>
    <t>246 LGS M PRI</t>
  </si>
  <si>
    <t>093 OL 175 MV</t>
  </si>
  <si>
    <t>094 OL 100 HP</t>
  </si>
  <si>
    <t>095 OL 400 MV</t>
  </si>
  <si>
    <t>097 OL 200 HP</t>
  </si>
  <si>
    <t>098 OL 400 HP</t>
  </si>
  <si>
    <t>099 OL175 MVP</t>
  </si>
  <si>
    <t>107 OL 200HPF</t>
  </si>
  <si>
    <t>109 OL400 HPF</t>
  </si>
  <si>
    <t>110 OL 250 MH</t>
  </si>
  <si>
    <t>111 OL100 HPP</t>
  </si>
  <si>
    <t>113 OL 150 HP</t>
  </si>
  <si>
    <t>116 OL 400 MH</t>
  </si>
  <si>
    <t>120 OL 250 HPP</t>
  </si>
  <si>
    <t>122 OL150 HPP</t>
  </si>
  <si>
    <t>131 OL 1000MH</t>
  </si>
  <si>
    <t>KENTUCKY POWER BILLING ANALYSIS</t>
  </si>
  <si>
    <t>PER BOOKS</t>
  </si>
  <si>
    <t>236 MGS-Sub</t>
  </si>
  <si>
    <t>248 LGS Sub</t>
  </si>
  <si>
    <t>250 LGS Tran</t>
  </si>
  <si>
    <t>528 SL</t>
  </si>
  <si>
    <t>540 MW</t>
  </si>
  <si>
    <t>BILLED, ACCRUED AND ESTIMATED KWH BY TARIFF</t>
  </si>
  <si>
    <t>CheckSum</t>
  </si>
  <si>
    <t>BILLED, ACCRUED AND ESTIMATED REVENUES BY TARIFF</t>
  </si>
  <si>
    <t>Summary</t>
  </si>
  <si>
    <t/>
  </si>
  <si>
    <t>FUEL ADJUSTMENT CHARGE RIDER</t>
  </si>
  <si>
    <t>SYSTEM SALES CLAUSE RIDER</t>
  </si>
  <si>
    <t>Residential</t>
  </si>
  <si>
    <t>These kWh are subjected to the Commercial DSM Charge</t>
  </si>
  <si>
    <t>CAPACITY CHARGE RIDER</t>
  </si>
  <si>
    <t>Residential Rate</t>
  </si>
  <si>
    <t>Commercial Rate</t>
  </si>
  <si>
    <t>DEMAND SIDE MANAGEMENT RIDER</t>
  </si>
  <si>
    <t>BILLED, ACCRUED,  ESTIMATED AND DSM REVENUES BY TARIFF</t>
  </si>
  <si>
    <t>ENVIRONMENTAL SURCHARGE</t>
  </si>
  <si>
    <t>All Other</t>
  </si>
  <si>
    <t>256 LGSSECTOD</t>
  </si>
  <si>
    <t>260 PS SEC</t>
  </si>
  <si>
    <t>264 PS PRI</t>
  </si>
  <si>
    <t>CS-IRP</t>
  </si>
  <si>
    <t>CS-IRP ST</t>
  </si>
  <si>
    <t>356 IGS SEC</t>
  </si>
  <si>
    <t>358 IGS PRI</t>
  </si>
  <si>
    <t>359 IGS-Sub</t>
  </si>
  <si>
    <t>371 IGS</t>
  </si>
  <si>
    <t>IGS Sub Total</t>
  </si>
  <si>
    <t>360 IGS</t>
  </si>
  <si>
    <t>372 IGS</t>
  </si>
  <si>
    <t>IGS Tran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</si>
  <si>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</si>
  <si>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</si>
  <si>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</si>
  <si>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</si>
  <si>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</si>
  <si>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</si>
  <si>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</si>
  <si>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</si>
  <si>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</si>
  <si>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</si>
  <si>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</si>
  <si>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</si>
  <si>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LGSSECTOD (256)</t>
  </si>
  <si>
    <t>PS Sec (260)</t>
  </si>
  <si>
    <t>PS Pri (264)</t>
  </si>
  <si>
    <t>CS IRP (321)</t>
  </si>
  <si>
    <t>CS IRP (331)</t>
  </si>
  <si>
    <t>IGS Sec (356)</t>
  </si>
  <si>
    <t>IGS Pri (358)</t>
  </si>
  <si>
    <t>IGS Sub Total (359,371)</t>
  </si>
  <si>
    <t>IGS Tran Total (360,372)</t>
  </si>
  <si>
    <t xml:space="preserve">Source: </t>
  </si>
  <si>
    <t>IGS Rate</t>
  </si>
  <si>
    <t>All Other Rate</t>
  </si>
  <si>
    <t>RS don't take out fuel</t>
  </si>
  <si>
    <t>($/kWh)</t>
  </si>
  <si>
    <t>(% of Revenues, all classes)</t>
  </si>
  <si>
    <t>MGS</t>
  </si>
  <si>
    <t>PS</t>
  </si>
  <si>
    <t>MW</t>
  </si>
  <si>
    <t>(% of Tot Revenue - RS, % of Non-Fuel Revenue - C&amp;I)</t>
  </si>
  <si>
    <t>(028,030,032,034)</t>
  </si>
  <si>
    <t>(093-131)</t>
  </si>
  <si>
    <t>(204, 213)</t>
  </si>
  <si>
    <t>(215, 218)</t>
  </si>
  <si>
    <t>(217, 220)</t>
  </si>
  <si>
    <t>(240, 242)</t>
  </si>
  <si>
    <t>(244, 246)</t>
  </si>
  <si>
    <t>(011,012,013,015,017,22)</t>
  </si>
  <si>
    <t>BILLED, ACCRUED AND ESTIMATED COMMERCIAL REVENUE CLASS KWH BY TARIFF</t>
  </si>
  <si>
    <t>Base Fuel</t>
  </si>
  <si>
    <t>/kWh</t>
  </si>
  <si>
    <t>Environmental Surcharge</t>
  </si>
  <si>
    <t>Check - Total Fuel</t>
  </si>
  <si>
    <t>All Tariffs do not take out base fuel or FAC</t>
  </si>
  <si>
    <t>PURCHASED POWER ADJUSTMENT</t>
  </si>
  <si>
    <t>BIG SANDY RETIREMENT RIDER</t>
  </si>
  <si>
    <t>c</t>
  </si>
  <si>
    <t>checked</t>
  </si>
  <si>
    <t>356 min demand</t>
  </si>
  <si>
    <t>358 min demand</t>
  </si>
  <si>
    <t>359 371 min demand</t>
  </si>
  <si>
    <t>372 min demand</t>
  </si>
  <si>
    <t xml:space="preserve">Tariff Ratio File </t>
  </si>
  <si>
    <t>OL - Residential</t>
  </si>
  <si>
    <t>Check</t>
  </si>
  <si>
    <t>OL - All Other</t>
  </si>
  <si>
    <t>RS</t>
  </si>
  <si>
    <t>SGS</t>
  </si>
  <si>
    <t>LGS</t>
  </si>
  <si>
    <t>IGS</t>
  </si>
  <si>
    <t>12 M Mar20</t>
  </si>
  <si>
    <t>12 M Mar 20</t>
  </si>
  <si>
    <t>12 M Mar 2020</t>
  </si>
  <si>
    <t>12 M March 2020</t>
  </si>
  <si>
    <t xml:space="preserve">Residential Energy Assistance </t>
  </si>
  <si>
    <t>Federal Tax Cut</t>
  </si>
  <si>
    <t>Kentucky economic development</t>
  </si>
  <si>
    <t>RS, RS-LM-TOD, RS-TOD, RS-TOD2, RSD</t>
  </si>
  <si>
    <t>GS, SGS-TOD, MGS-TOD</t>
  </si>
  <si>
    <t>LGS, LGS-TOD kWh</t>
  </si>
  <si>
    <t>LGS, LGS-TOD kW</t>
  </si>
  <si>
    <t>LGS-LM-TOD kWh</t>
  </si>
  <si>
    <t>LGS-LM-TOD Kw</t>
  </si>
  <si>
    <t>IGS, CS-IRP kWh</t>
  </si>
  <si>
    <t>IGS, CS-IRP kW</t>
  </si>
  <si>
    <t>MW kWh</t>
  </si>
  <si>
    <t>OL kWh</t>
  </si>
  <si>
    <t>SL kWh</t>
  </si>
  <si>
    <t>Commercial Only Rate</t>
  </si>
  <si>
    <t>RS-TOD-ON</t>
  </si>
  <si>
    <t>RSW-LMWH</t>
  </si>
  <si>
    <t>RSW-A</t>
  </si>
  <si>
    <t>RSW-B</t>
  </si>
  <si>
    <t>RSW-C</t>
  </si>
  <si>
    <t>RS EMP</t>
  </si>
  <si>
    <t>RSW-RS</t>
  </si>
  <si>
    <t>AORH-W ON</t>
  </si>
  <si>
    <t>RSW-ONPK</t>
  </si>
  <si>
    <t>RS LM-ON</t>
  </si>
  <si>
    <t>AORH-ON</t>
  </si>
  <si>
    <t>OL 175 MV</t>
  </si>
  <si>
    <t>OL 100 HP</t>
  </si>
  <si>
    <t>OL 400 MV</t>
  </si>
  <si>
    <t>OL 200 HP</t>
  </si>
  <si>
    <t>OL 400 HP</t>
  </si>
  <si>
    <t>OL175 MVP</t>
  </si>
  <si>
    <t>OL 250 HP</t>
  </si>
  <si>
    <t>OL 200HPF</t>
  </si>
  <si>
    <t>OL400 HPF</t>
  </si>
  <si>
    <t>OL 250 MH</t>
  </si>
  <si>
    <t>OL100 HPP</t>
  </si>
  <si>
    <t>OL 150 HP</t>
  </si>
  <si>
    <t>OL 400 MH</t>
  </si>
  <si>
    <t>OL 250HPP</t>
  </si>
  <si>
    <t>OL150 HPP</t>
  </si>
  <si>
    <t>OL 400HPP</t>
  </si>
  <si>
    <t>OL 250MON</t>
  </si>
  <si>
    <t>OL 1000MH</t>
  </si>
  <si>
    <t>OL 400MON</t>
  </si>
  <si>
    <t>GSTOD ON</t>
  </si>
  <si>
    <t>GS SEC</t>
  </si>
  <si>
    <t>EXPGSTOD</t>
  </si>
  <si>
    <t>GS-MTRD</t>
  </si>
  <si>
    <t>GS-UMR</t>
  </si>
  <si>
    <t>GS NM Total</t>
  </si>
  <si>
    <t>LGSPRITOD</t>
  </si>
  <si>
    <t>CS-IRP PR</t>
  </si>
  <si>
    <t>CS-IRP TR</t>
  </si>
  <si>
    <t>IGS PRI</t>
  </si>
  <si>
    <t>IGS SUB</t>
  </si>
  <si>
    <t>IGS SUB Total</t>
  </si>
  <si>
    <t>TEST YEAR ENDED March 31, 2020</t>
  </si>
  <si>
    <t>source totals</t>
  </si>
  <si>
    <t>check</t>
  </si>
  <si>
    <t>formula above</t>
  </si>
  <si>
    <t>lgspritod 257</t>
  </si>
  <si>
    <t>CS IRP (330)</t>
  </si>
  <si>
    <t>CS IRP (332)</t>
  </si>
  <si>
    <t>CS IRP (333)</t>
  </si>
  <si>
    <t>source check</t>
  </si>
  <si>
    <t>214 GS - AF</t>
  </si>
  <si>
    <t>215 GS SEC</t>
  </si>
  <si>
    <t>218 GS M SEC</t>
  </si>
  <si>
    <t>GS Sec Total</t>
  </si>
  <si>
    <t>223 GS LM ON</t>
  </si>
  <si>
    <t>229 GS-TOD</t>
  </si>
  <si>
    <t>217 GS PRI</t>
  </si>
  <si>
    <t>220 GSCC PRI</t>
  </si>
  <si>
    <t>GS Pri Total</t>
  </si>
  <si>
    <t>236 GSCC-Sub</t>
  </si>
  <si>
    <t>OL Total</t>
  </si>
  <si>
    <t>total</t>
  </si>
  <si>
    <t>SOURCE</t>
  </si>
  <si>
    <t>B&amp;a</t>
  </si>
  <si>
    <t>DSM</t>
  </si>
  <si>
    <t>CHECK</t>
  </si>
  <si>
    <t>ba+DSM</t>
  </si>
  <si>
    <t>fac</t>
  </si>
  <si>
    <t>ba kwh</t>
  </si>
  <si>
    <t>Decommisioning</t>
  </si>
  <si>
    <t>BILLED AND ACCRUED NO. OF CUSTOMERS</t>
  </si>
  <si>
    <t xml:space="preserve">KW </t>
  </si>
  <si>
    <t>B&amp;A kWh</t>
  </si>
  <si>
    <t>B&amp;A kWh check formula</t>
  </si>
  <si>
    <t>LGSpritod 257</t>
  </si>
  <si>
    <t>B&amp;A +dsm- fuel</t>
  </si>
  <si>
    <t>B&amp;A customer by month</t>
  </si>
  <si>
    <t>Decommissioning</t>
  </si>
  <si>
    <t>below total check</t>
  </si>
  <si>
    <t>check overal</t>
  </si>
  <si>
    <t>Source total from katy email</t>
  </si>
  <si>
    <t>kwh</t>
  </si>
  <si>
    <t>12 M mar 2020</t>
  </si>
  <si>
    <t>IGS   (371)</t>
  </si>
  <si>
    <t>IGS   (359)</t>
  </si>
  <si>
    <t>IGS Sub TOTAL (359 &amp; 371)</t>
  </si>
  <si>
    <t>IGS Tran  (360,)</t>
  </si>
  <si>
    <t>IGS Tran Total (372)</t>
  </si>
  <si>
    <t>LGS Pri (244)</t>
  </si>
  <si>
    <t>LGS Pri (246)</t>
  </si>
  <si>
    <t>formula check</t>
  </si>
  <si>
    <t>Pri</t>
  </si>
  <si>
    <t>sub</t>
  </si>
  <si>
    <t>tran</t>
  </si>
  <si>
    <t xml:space="preserve">BILLED, ACCRUED AND ESTIMATED KW BY TARIFF </t>
  </si>
  <si>
    <t>BILLED, ACCRUED,  ESTIMATED AND DSM REVENUES BY TARIFF  (Excludes Base Fuel, Fuel Adjustment, Enviromental Surcharge, Decommissioning Rider)</t>
  </si>
  <si>
    <t>BILLED, ACCRUED,  ESTIMATED AND DSM REVENUES BY TARIFF (Excludes Enviromental Surcharge, Decommissioning Rider)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</si>
</sst>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&quot;$&quot;#,##0.00"/>
    <numFmt numFmtId="166" formatCode="&quot;$&quot;#,##0.00000_);[Red]\(&quot;$&quot;#,##0.00000\)"/>
    <numFmt numFmtId="167" formatCode="&quot;$&quot;#,##0.000000_);[Red]\(&quot;$&quot;#,##0.000000\)"/>
    <numFmt numFmtId="168" formatCode="0.0000%"/>
    <numFmt numFmtId="169" formatCode="&quot;$&quot;#,##0.0000000_);[Red]\(&quot;$&quot;#,##0.0000000\)"/>
    <numFmt numFmtId="170" formatCode="&quot;$&quot;#,##0"/>
    <numFmt numFmtId="171" formatCode="_(* #,##0_);_(* \(#,##0\);_(* &quot;-&quot;??_);_(@_)"/>
    <numFmt numFmtId="172" formatCode="_(&quot;$&quot;* #,##0_);_(&quot;$&quot;* \(#,##0\);_(&quot;$&quot;* &quot;-&quot;??_);_(@_)"/>
    <numFmt numFmtId="173" formatCode="_(* #,##0.000000_);_(* \(#,##0.000000\);_(* &quot;-&quot;??_);_(@_)"/>
    <numFmt numFmtId="174" formatCode="0.00_);[Red]\(0.00\)"/>
    <numFmt numFmtId="175" formatCode="_(* #,##0.00000_);_(* \(#,##0.00000\);_(* &quot;-&quot;??_);_(@_)"/>
    <numFmt numFmtId="176" formatCode="_(* #,##0.0000000_);_(* \(#,##0.0000000\);_(* &quot;-&quot;??_);_(@_)"/>
    <numFmt numFmtId="177" formatCode="0.00000_);[Red]\(0.00000\)"/>
    <numFmt numFmtId="178" formatCode="&quot;$&quot;#,##0.00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sz val="11"/>
      <color rgb="FFFF0000"/>
      <name val="Arial"/>
      <family val="2"/>
    </font>
    <font>
      <b/>
      <sz val="11"/>
      <name val="Arial"/>
      <family val="2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</borders>
  <cellStyleXfs count="52">
    <xf numFmtId="0" fontId="0" fillId="0" borderId="0"/>
    <xf numFmtId="0" fontId="8" fillId="0" borderId="0"/>
    <xf numFmtId="4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8" applyNumberFormat="0" applyAlignment="0" applyProtection="0"/>
    <xf numFmtId="0" fontId="37" fillId="8" borderId="9" applyNumberFormat="0" applyAlignment="0" applyProtection="0"/>
    <xf numFmtId="0" fontId="38" fillId="8" borderId="8" applyNumberFormat="0" applyAlignment="0" applyProtection="0"/>
    <xf numFmtId="0" fontId="39" fillId="0" borderId="10" applyNumberFormat="0" applyFill="0" applyAlignment="0" applyProtection="0"/>
    <xf numFmtId="0" fontId="40" fillId="9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3" applyNumberFormat="0" applyFill="0" applyAlignment="0" applyProtection="0"/>
    <xf numFmtId="0" fontId="4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4" fillId="34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44" fontId="2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70">
    <xf numFmtId="0" fontId="0" fillId="0" borderId="0" xfId="0"/>
    <xf numFmtId="0" fontId="8" fillId="0" borderId="0" xfId="1"/>
    <xf numFmtId="0" fontId="8" fillId="0" borderId="1" xfId="1" applyBorder="1"/>
    <xf numFmtId="37" fontId="9" fillId="0" borderId="0" xfId="1" applyNumberFormat="1" applyFont="1"/>
    <xf numFmtId="37" fontId="10" fillId="0" borderId="0" xfId="1" applyNumberFormat="1" applyFont="1"/>
    <xf numFmtId="165" fontId="0" fillId="0" borderId="0" xfId="0" applyNumberFormat="1"/>
    <xf numFmtId="0" fontId="12" fillId="0" borderId="0" xfId="0" applyFont="1"/>
    <xf numFmtId="37" fontId="12" fillId="0" borderId="0" xfId="0" applyNumberFormat="1" applyFont="1"/>
    <xf numFmtId="0" fontId="13" fillId="0" borderId="0" xfId="0" applyFont="1"/>
    <xf numFmtId="165" fontId="0" fillId="0" borderId="4" xfId="0" applyNumberFormat="1" applyBorder="1"/>
    <xf numFmtId="164" fontId="0" fillId="0" borderId="0" xfId="0" applyNumberFormat="1" applyAlignment="1">
      <alignment horizontal="right"/>
    </xf>
    <xf numFmtId="0" fontId="15" fillId="0" borderId="0" xfId="0" applyFont="1"/>
    <xf numFmtId="0" fontId="17" fillId="0" borderId="0" xfId="1" applyFont="1"/>
    <xf numFmtId="0" fontId="18" fillId="0" borderId="0" xfId="1" applyFont="1"/>
    <xf numFmtId="164" fontId="9" fillId="0" borderId="0" xfId="0" applyNumberFormat="1" applyFont="1" applyAlignment="1">
      <alignment horizontal="right"/>
    </xf>
    <xf numFmtId="0" fontId="17" fillId="0" borderId="0" xfId="1" applyFont="1" applyAlignment="1">
      <alignment horizontal="right"/>
    </xf>
    <xf numFmtId="166" fontId="17" fillId="0" borderId="0" xfId="1" applyNumberFormat="1" applyFont="1"/>
    <xf numFmtId="165" fontId="17" fillId="0" borderId="0" xfId="1" applyNumberFormat="1" applyFont="1"/>
    <xf numFmtId="0" fontId="17" fillId="0" borderId="1" xfId="1" applyFont="1" applyBorder="1"/>
    <xf numFmtId="0" fontId="17" fillId="0" borderId="2" xfId="1" applyFont="1" applyBorder="1"/>
    <xf numFmtId="169" fontId="17" fillId="0" borderId="0" xfId="1" applyNumberFormat="1" applyFont="1"/>
    <xf numFmtId="165" fontId="17" fillId="0" borderId="0" xfId="1" applyNumberFormat="1" applyFont="1" applyFill="1"/>
    <xf numFmtId="0" fontId="8" fillId="2" borderId="0" xfId="1" applyFill="1"/>
    <xf numFmtId="0" fontId="3" fillId="0" borderId="0" xfId="1" applyFont="1"/>
    <xf numFmtId="168" fontId="3" fillId="0" borderId="0" xfId="1" applyNumberFormat="1" applyFont="1"/>
    <xf numFmtId="0" fontId="27" fillId="0" borderId="0" xfId="0" applyFont="1"/>
    <xf numFmtId="3" fontId="0" fillId="0" borderId="2" xfId="0" applyNumberFormat="1" applyFill="1" applyBorder="1"/>
    <xf numFmtId="171" fontId="26" fillId="0" borderId="0" xfId="3" applyNumberFormat="1" applyFont="1" applyFill="1"/>
    <xf numFmtId="0" fontId="17" fillId="0" borderId="3" xfId="1" applyFont="1" applyBorder="1"/>
    <xf numFmtId="0" fontId="1" fillId="0" borderId="0" xfId="1" applyFont="1"/>
    <xf numFmtId="0" fontId="8" fillId="0" borderId="0" xfId="1" applyFill="1"/>
    <xf numFmtId="3" fontId="16" fillId="0" borderId="2" xfId="0" applyNumberFormat="1" applyFont="1" applyFill="1" applyBorder="1"/>
    <xf numFmtId="0" fontId="17" fillId="0" borderId="0" xfId="1" applyFont="1" applyFill="1"/>
    <xf numFmtId="0" fontId="17" fillId="0" borderId="2" xfId="1" applyFont="1" applyFill="1" applyBorder="1"/>
    <xf numFmtId="0" fontId="17" fillId="0" borderId="3" xfId="1" applyFont="1" applyFill="1" applyBorder="1"/>
    <xf numFmtId="173" fontId="17" fillId="0" borderId="0" xfId="3" applyNumberFormat="1" applyFont="1"/>
    <xf numFmtId="174" fontId="7" fillId="0" borderId="15" xfId="0" applyNumberFormat="1" applyFont="1" applyFill="1" applyBorder="1" applyAlignment="1">
      <alignment wrapText="1"/>
    </xf>
    <xf numFmtId="177" fontId="7" fillId="0" borderId="14" xfId="0" applyNumberFormat="1" applyFont="1" applyFill="1" applyBorder="1" applyAlignment="1">
      <alignment wrapText="1"/>
    </xf>
    <xf numFmtId="173" fontId="7" fillId="0" borderId="0" xfId="3" applyNumberFormat="1" applyFont="1" applyFill="1" applyBorder="1" applyAlignment="1">
      <alignment wrapText="1"/>
    </xf>
    <xf numFmtId="3" fontId="16" fillId="0" borderId="0" xfId="0" applyNumberFormat="1" applyFont="1" applyFill="1"/>
    <xf numFmtId="0" fontId="16" fillId="0" borderId="0" xfId="0" applyFont="1" applyFill="1"/>
    <xf numFmtId="37" fontId="16" fillId="0" borderId="0" xfId="0" applyNumberFormat="1" applyFont="1" applyFill="1"/>
    <xf numFmtId="0" fontId="16" fillId="0" borderId="0" xfId="0" applyFont="1" applyFill="1" applyAlignment="1">
      <alignment horizontal="left"/>
    </xf>
    <xf numFmtId="3" fontId="16" fillId="0" borderId="0" xfId="0" applyNumberFormat="1" applyFont="1" applyFill="1" applyBorder="1"/>
    <xf numFmtId="0" fontId="16" fillId="0" borderId="16" xfId="0" applyFont="1" applyFill="1" applyBorder="1"/>
    <xf numFmtId="37" fontId="16" fillId="0" borderId="16" xfId="0" applyNumberFormat="1" applyFont="1" applyFill="1" applyBorder="1"/>
    <xf numFmtId="0" fontId="16" fillId="0" borderId="17" xfId="0" applyFont="1" applyFill="1" applyBorder="1"/>
    <xf numFmtId="37" fontId="16" fillId="0" borderId="17" xfId="0" applyNumberFormat="1" applyFont="1" applyFill="1" applyBorder="1"/>
    <xf numFmtId="0" fontId="16" fillId="0" borderId="0" xfId="0" applyFont="1" applyFill="1" applyBorder="1"/>
    <xf numFmtId="37" fontId="16" fillId="0" borderId="0" xfId="0" applyNumberFormat="1" applyFont="1" applyFill="1" applyBorder="1"/>
    <xf numFmtId="37" fontId="16" fillId="0" borderId="0" xfId="0" quotePrefix="1" applyNumberFormat="1" applyFont="1" applyFill="1"/>
    <xf numFmtId="0" fontId="1" fillId="0" borderId="0" xfId="1" applyFont="1" applyFill="1"/>
    <xf numFmtId="165" fontId="17" fillId="0" borderId="17" xfId="1" applyNumberFormat="1" applyFont="1" applyFill="1" applyBorder="1"/>
    <xf numFmtId="0" fontId="11" fillId="0" borderId="0" xfId="0" applyFont="1" applyFill="1"/>
    <xf numFmtId="0" fontId="12" fillId="0" borderId="0" xfId="0" applyFont="1" applyFill="1"/>
    <xf numFmtId="170" fontId="16" fillId="0" borderId="0" xfId="0" applyNumberFormat="1" applyFont="1" applyFill="1"/>
    <xf numFmtId="170" fontId="21" fillId="0" borderId="19" xfId="0" applyNumberFormat="1" applyFont="1" applyFill="1" applyBorder="1"/>
    <xf numFmtId="0" fontId="7" fillId="3" borderId="0" xfId="0" applyFont="1" applyFill="1"/>
    <xf numFmtId="173" fontId="17" fillId="0" borderId="0" xfId="3" applyNumberFormat="1" applyFont="1" applyFill="1" applyBorder="1"/>
    <xf numFmtId="37" fontId="0" fillId="0" borderId="0" xfId="0" applyNumberFormat="1" applyFill="1"/>
    <xf numFmtId="0" fontId="0" fillId="0" borderId="0" xfId="0" applyFill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" fontId="0" fillId="0" borderId="0" xfId="0" applyNumberFormat="1" applyFill="1" applyBorder="1"/>
    <xf numFmtId="37" fontId="7" fillId="0" borderId="0" xfId="0" applyNumberFormat="1" applyFont="1" applyFill="1"/>
    <xf numFmtId="37" fontId="7" fillId="0" borderId="1" xfId="0" applyNumberFormat="1" applyFont="1" applyFill="1" applyBorder="1"/>
    <xf numFmtId="37" fontId="16" fillId="0" borderId="0" xfId="0" applyNumberFormat="1" applyFont="1" applyFill="1" applyAlignment="1">
      <alignment horizontal="right"/>
    </xf>
    <xf numFmtId="37" fontId="16" fillId="0" borderId="1" xfId="0" applyNumberFormat="1" applyFont="1" applyFill="1" applyBorder="1"/>
    <xf numFmtId="0" fontId="18" fillId="0" borderId="0" xfId="1" applyFont="1" applyFill="1"/>
    <xf numFmtId="37" fontId="10" fillId="0" borderId="0" xfId="1" applyNumberFormat="1" applyFont="1" applyFill="1"/>
    <xf numFmtId="164" fontId="9" fillId="0" borderId="0" xfId="0" applyNumberFormat="1" applyFont="1" applyFill="1" applyAlignment="1">
      <alignment horizontal="right"/>
    </xf>
    <xf numFmtId="0" fontId="17" fillId="0" borderId="0" xfId="1" applyFont="1" applyFill="1" applyAlignment="1">
      <alignment horizontal="right"/>
    </xf>
    <xf numFmtId="168" fontId="17" fillId="0" borderId="0" xfId="1" applyNumberFormat="1" applyFont="1" applyFill="1"/>
    <xf numFmtId="173" fontId="17" fillId="0" borderId="0" xfId="3" applyNumberFormat="1" applyFont="1" applyFill="1"/>
    <xf numFmtId="176" fontId="17" fillId="0" borderId="0" xfId="3" applyNumberFormat="1" applyFont="1" applyFill="1"/>
    <xf numFmtId="0" fontId="17" fillId="0" borderId="1" xfId="1" applyFont="1" applyFill="1" applyBorder="1"/>
    <xf numFmtId="43" fontId="17" fillId="0" borderId="0" xfId="3" applyFont="1" applyFill="1"/>
    <xf numFmtId="172" fontId="17" fillId="0" borderId="0" xfId="2" applyNumberFormat="1" applyFont="1" applyFill="1"/>
    <xf numFmtId="0" fontId="45" fillId="0" borderId="0" xfId="0" applyFont="1" applyFill="1" applyAlignment="1">
      <alignment vertical="center" wrapText="1"/>
    </xf>
    <xf numFmtId="37" fontId="19" fillId="0" borderId="0" xfId="1" applyNumberFormat="1" applyFont="1" applyFill="1"/>
    <xf numFmtId="167" fontId="17" fillId="0" borderId="0" xfId="1" applyNumberFormat="1" applyFont="1" applyFill="1"/>
    <xf numFmtId="0" fontId="17" fillId="0" borderId="0" xfId="1" applyFont="1" applyFill="1" applyBorder="1"/>
    <xf numFmtId="175" fontId="17" fillId="0" borderId="0" xfId="3" applyNumberFormat="1" applyFont="1" applyFill="1"/>
    <xf numFmtId="0" fontId="17" fillId="0" borderId="17" xfId="1" applyFont="1" applyFill="1" applyBorder="1"/>
    <xf numFmtId="165" fontId="17" fillId="0" borderId="0" xfId="1" applyNumberFormat="1" applyFont="1" applyFill="1" applyBorder="1"/>
    <xf numFmtId="44" fontId="17" fillId="0" borderId="0" xfId="2" applyFont="1" applyFill="1"/>
    <xf numFmtId="165" fontId="17" fillId="0" borderId="19" xfId="1" applyNumberFormat="1" applyFont="1" applyFill="1" applyBorder="1"/>
    <xf numFmtId="9" fontId="17" fillId="0" borderId="0" xfId="51" applyFont="1" applyFill="1"/>
    <xf numFmtId="43" fontId="17" fillId="0" borderId="0" xfId="1" applyNumberFormat="1" applyFont="1" applyFill="1"/>
    <xf numFmtId="0" fontId="17" fillId="0" borderId="19" xfId="1" applyFont="1" applyFill="1" applyBorder="1"/>
    <xf numFmtId="170" fontId="17" fillId="0" borderId="0" xfId="1" applyNumberFormat="1" applyFont="1" applyFill="1" applyBorder="1"/>
    <xf numFmtId="170" fontId="16" fillId="0" borderId="0" xfId="0" applyNumberFormat="1" applyFont="1" applyFill="1" applyBorder="1"/>
    <xf numFmtId="170" fontId="17" fillId="0" borderId="0" xfId="1" applyNumberFormat="1" applyFont="1" applyFill="1" applyBorder="1" applyAlignment="1">
      <alignment horizontal="right"/>
    </xf>
    <xf numFmtId="170" fontId="17" fillId="0" borderId="0" xfId="3" applyNumberFormat="1" applyFont="1" applyFill="1" applyBorder="1"/>
    <xf numFmtId="170" fontId="17" fillId="0" borderId="0" xfId="1" applyNumberFormat="1" applyFont="1" applyFill="1"/>
    <xf numFmtId="0" fontId="20" fillId="0" borderId="0" xfId="0" applyFont="1" applyFill="1"/>
    <xf numFmtId="0" fontId="21" fillId="0" borderId="0" xfId="0" applyFont="1" applyFill="1"/>
    <xf numFmtId="164" fontId="16" fillId="0" borderId="0" xfId="0" applyNumberFormat="1" applyFont="1" applyFill="1" applyAlignment="1">
      <alignment horizontal="right"/>
    </xf>
    <xf numFmtId="0" fontId="6" fillId="0" borderId="1" xfId="1" applyFont="1" applyFill="1" applyBorder="1"/>
    <xf numFmtId="0" fontId="16" fillId="0" borderId="2" xfId="0" applyFont="1" applyFill="1" applyBorder="1"/>
    <xf numFmtId="0" fontId="16" fillId="0" borderId="18" xfId="0" applyFont="1" applyFill="1" applyBorder="1"/>
    <xf numFmtId="0" fontId="6" fillId="0" borderId="0" xfId="1" applyFont="1" applyFill="1"/>
    <xf numFmtId="3" fontId="16" fillId="0" borderId="17" xfId="0" applyNumberFormat="1" applyFont="1" applyFill="1" applyBorder="1"/>
    <xf numFmtId="0" fontId="16" fillId="0" borderId="0" xfId="0" applyFont="1" applyFill="1" applyAlignment="1">
      <alignment horizontal="right"/>
    </xf>
    <xf numFmtId="3" fontId="16" fillId="0" borderId="1" xfId="0" applyNumberFormat="1" applyFont="1" applyFill="1" applyBorder="1"/>
    <xf numFmtId="3" fontId="16" fillId="0" borderId="3" xfId="0" applyNumberFormat="1" applyFont="1" applyFill="1" applyBorder="1"/>
    <xf numFmtId="171" fontId="16" fillId="0" borderId="0" xfId="3" applyNumberFormat="1" applyFont="1" applyFill="1"/>
    <xf numFmtId="171" fontId="16" fillId="0" borderId="0" xfId="3" applyNumberFormat="1" applyFont="1" applyFill="1" applyBorder="1"/>
    <xf numFmtId="43" fontId="16" fillId="0" borderId="0" xfId="3" applyFont="1" applyFill="1"/>
    <xf numFmtId="0" fontId="11" fillId="0" borderId="0" xfId="0" applyFont="1" applyFill="1" applyBorder="1"/>
    <xf numFmtId="3" fontId="16" fillId="0" borderId="16" xfId="0" applyNumberFormat="1" applyFont="1" applyFill="1" applyBorder="1"/>
    <xf numFmtId="43" fontId="16" fillId="0" borderId="0" xfId="0" applyNumberFormat="1" applyFont="1" applyFill="1"/>
    <xf numFmtId="38" fontId="16" fillId="0" borderId="0" xfId="0" applyNumberFormat="1" applyFont="1" applyFill="1"/>
    <xf numFmtId="0" fontId="16" fillId="0" borderId="0" xfId="0" applyFont="1" applyFill="1" applyAlignment="1">
      <alignment wrapText="1"/>
    </xf>
    <xf numFmtId="0" fontId="16" fillId="0" borderId="3" xfId="0" applyFont="1" applyFill="1" applyBorder="1"/>
    <xf numFmtId="0" fontId="22" fillId="0" borderId="0" xfId="0" applyFont="1" applyFill="1"/>
    <xf numFmtId="0" fontId="18" fillId="0" borderId="0" xfId="0" applyFont="1" applyFill="1"/>
    <xf numFmtId="37" fontId="22" fillId="0" borderId="0" xfId="0" applyNumberFormat="1" applyFont="1" applyFill="1"/>
    <xf numFmtId="170" fontId="16" fillId="0" borderId="0" xfId="2" applyNumberFormat="1" applyFont="1" applyFill="1"/>
    <xf numFmtId="0" fontId="6" fillId="0" borderId="0" xfId="1" applyFont="1" applyFill="1" applyBorder="1"/>
    <xf numFmtId="170" fontId="16" fillId="0" borderId="0" xfId="2" applyNumberFormat="1" applyFont="1" applyFill="1" applyBorder="1"/>
    <xf numFmtId="0" fontId="21" fillId="0" borderId="19" xfId="0" applyFont="1" applyFill="1" applyBorder="1"/>
    <xf numFmtId="170" fontId="21" fillId="0" borderId="19" xfId="2" applyNumberFormat="1" applyFont="1" applyFill="1" applyBorder="1"/>
    <xf numFmtId="0" fontId="12" fillId="0" borderId="17" xfId="0" applyFont="1" applyFill="1" applyBorder="1"/>
    <xf numFmtId="43" fontId="16" fillId="0" borderId="17" xfId="3" applyFont="1" applyFill="1" applyBorder="1"/>
    <xf numFmtId="165" fontId="12" fillId="0" borderId="0" xfId="0" applyNumberFormat="1" applyFont="1" applyFill="1"/>
    <xf numFmtId="40" fontId="16" fillId="0" borderId="0" xfId="0" applyNumberFormat="1" applyFont="1" applyFill="1"/>
    <xf numFmtId="43" fontId="12" fillId="0" borderId="0" xfId="3" applyFont="1" applyFill="1"/>
    <xf numFmtId="43" fontId="12" fillId="0" borderId="0" xfId="0" applyNumberFormat="1" applyFont="1" applyFill="1"/>
    <xf numFmtId="0" fontId="15" fillId="0" borderId="0" xfId="0" applyFont="1" applyFill="1"/>
    <xf numFmtId="37" fontId="12" fillId="0" borderId="0" xfId="0" applyNumberFormat="1" applyFont="1" applyFill="1"/>
    <xf numFmtId="0" fontId="13" fillId="0" borderId="0" xfId="0" applyFont="1" applyFill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/>
    <xf numFmtId="0" fontId="8" fillId="0" borderId="0" xfId="1" applyFill="1" applyBorder="1"/>
    <xf numFmtId="0" fontId="0" fillId="0" borderId="0" xfId="0" applyFill="1" applyBorder="1"/>
    <xf numFmtId="165" fontId="0" fillId="0" borderId="0" xfId="0" applyNumberFormat="1" applyFill="1" applyBorder="1"/>
    <xf numFmtId="165" fontId="0" fillId="0" borderId="4" xfId="0" applyNumberFormat="1" applyFill="1" applyBorder="1"/>
    <xf numFmtId="43" fontId="0" fillId="0" borderId="0" xfId="3" applyFont="1" applyFill="1"/>
    <xf numFmtId="0" fontId="3" fillId="0" borderId="0" xfId="1" applyFont="1" applyFill="1"/>
    <xf numFmtId="164" fontId="12" fillId="0" borderId="0" xfId="0" applyNumberFormat="1" applyFont="1" applyFill="1" applyAlignment="1">
      <alignment horizontal="right"/>
    </xf>
    <xf numFmtId="0" fontId="3" fillId="0" borderId="1" xfId="1" applyFont="1" applyFill="1" applyBorder="1"/>
    <xf numFmtId="165" fontId="12" fillId="0" borderId="4" xfId="0" applyNumberFormat="1" applyFont="1" applyFill="1" applyBorder="1"/>
    <xf numFmtId="178" fontId="12" fillId="0" borderId="0" xfId="0" applyNumberFormat="1" applyFont="1" applyFill="1"/>
    <xf numFmtId="165" fontId="12" fillId="0" borderId="0" xfId="0" quotePrefix="1" applyNumberFormat="1" applyFont="1" applyFill="1"/>
    <xf numFmtId="0" fontId="27" fillId="0" borderId="0" xfId="0" applyFont="1" applyFill="1"/>
    <xf numFmtId="168" fontId="3" fillId="0" borderId="0" xfId="1" applyNumberFormat="1" applyFont="1" applyFill="1"/>
    <xf numFmtId="0" fontId="26" fillId="0" borderId="0" xfId="0" applyFont="1" applyFill="1" applyAlignment="1">
      <alignment horizontal="center"/>
    </xf>
    <xf numFmtId="0" fontId="7" fillId="0" borderId="0" xfId="0" applyFont="1" applyFill="1"/>
    <xf numFmtId="37" fontId="11" fillId="0" borderId="0" xfId="0" applyNumberFormat="1" applyFont="1" applyFill="1"/>
    <xf numFmtId="3" fontId="0" fillId="0" borderId="0" xfId="0" applyNumberFormat="1" applyFill="1"/>
    <xf numFmtId="0" fontId="0" fillId="0" borderId="0" xfId="0" applyFill="1" applyAlignment="1">
      <alignment horizontal="right"/>
    </xf>
    <xf numFmtId="37" fontId="0" fillId="0" borderId="1" xfId="0" applyNumberFormat="1" applyFill="1" applyBorder="1"/>
    <xf numFmtId="3" fontId="0" fillId="0" borderId="1" xfId="0" applyNumberFormat="1" applyFill="1" applyBorder="1"/>
    <xf numFmtId="37" fontId="0" fillId="0" borderId="0" xfId="0" quotePrefix="1" applyNumberFormat="1" applyFill="1"/>
    <xf numFmtId="171" fontId="0" fillId="0" borderId="0" xfId="3" applyNumberFormat="1" applyFont="1" applyFill="1"/>
    <xf numFmtId="171" fontId="0" fillId="0" borderId="0" xfId="3" applyNumberFormat="1" applyFont="1" applyFill="1" applyBorder="1"/>
    <xf numFmtId="171" fontId="0" fillId="0" borderId="4" xfId="3" applyNumberFormat="1" applyFont="1" applyFill="1" applyBorder="1"/>
    <xf numFmtId="171" fontId="0" fillId="0" borderId="20" xfId="3" applyNumberFormat="1" applyFont="1" applyFill="1" applyBorder="1"/>
    <xf numFmtId="171" fontId="0" fillId="0" borderId="17" xfId="3" applyNumberFormat="1" applyFont="1" applyFill="1" applyBorder="1"/>
    <xf numFmtId="37" fontId="0" fillId="0" borderId="0" xfId="0" applyNumberFormat="1" applyFill="1" applyBorder="1"/>
    <xf numFmtId="3" fontId="0" fillId="0" borderId="21" xfId="0" applyNumberFormat="1" applyFill="1" applyBorder="1"/>
    <xf numFmtId="3" fontId="0" fillId="0" borderId="3" xfId="0" applyNumberFormat="1" applyFill="1" applyBorder="1"/>
    <xf numFmtId="171" fontId="0" fillId="0" borderId="16" xfId="3" applyNumberFormat="1" applyFont="1" applyFill="1" applyBorder="1"/>
    <xf numFmtId="171" fontId="0" fillId="0" borderId="1" xfId="3" applyNumberFormat="1" applyFont="1" applyFill="1" applyBorder="1"/>
    <xf numFmtId="171" fontId="0" fillId="0" borderId="0" xfId="0" applyNumberFormat="1" applyFill="1"/>
    <xf numFmtId="37" fontId="9" fillId="0" borderId="0" xfId="1" applyNumberFormat="1" applyFont="1" applyFill="1"/>
    <xf numFmtId="0" fontId="4" fillId="0" borderId="0" xfId="1" quotePrefix="1" applyFont="1" applyFill="1"/>
    <xf numFmtId="0" fontId="5" fillId="0" borderId="0" xfId="1" quotePrefix="1" applyFont="1" applyFill="1"/>
    <xf numFmtId="0" fontId="26" fillId="0" borderId="0" xfId="0" applyFont="1" applyFill="1" applyAlignment="1">
      <alignment horizontal="center"/>
    </xf>
  </cellXfs>
  <cellStyles count="5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Comma 2" xfId="47"/>
    <cellStyle name="Currency" xfId="2" builtinId="4"/>
    <cellStyle name="Currency 2" xfId="50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2 2" xfId="46"/>
    <cellStyle name="Normal 3" xfId="49"/>
    <cellStyle name="Normal 4" xfId="44"/>
    <cellStyle name="Note 2" xfId="45"/>
    <cellStyle name="Output" xfId="13" builtinId="21" customBuiltin="1"/>
    <cellStyle name="Percent" xfId="51" builtinId="5"/>
    <cellStyle name="Percent 2" xfId="48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207</xdr:row>
          <xdr:rowOff>0</xdr:rowOff>
        </xdr:from>
        <xdr:to>
          <xdr:col>4</xdr:col>
          <xdr:colOff>868680</xdr:colOff>
          <xdr:row>210</xdr:row>
          <xdr:rowOff>30480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zoomScale="87" zoomScaleNormal="87" workbookViewId="0">
      <pane xSplit="1" ySplit="9" topLeftCell="P10" activePane="bottomRight" state="frozen"/>
      <selection pane="topRight" activeCell="B1" sqref="B1"/>
      <selection pane="bottomLeft" activeCell="A10" sqref="A10"/>
      <selection pane="bottomRight" activeCell="U23" sqref="U23"/>
    </sheetView>
  </sheetViews>
  <sheetFormatPr defaultColWidth="9.109375" defaultRowHeight="15.6" outlineLevelCol="1" x14ac:dyDescent="0.3"/>
  <cols>
    <col min="1" max="1" width="36.6640625" style="12" bestFit="1" customWidth="1"/>
    <col min="2" max="2" width="20.44140625" style="12" hidden="1" customWidth="1" outlineLevel="1"/>
    <col min="3" max="3" width="10.33203125" style="12" hidden="1" customWidth="1" outlineLevel="1"/>
    <col min="4" max="4" width="15.44140625" style="12" hidden="1" customWidth="1" outlineLevel="1"/>
    <col min="5" max="5" width="13.44140625" style="12" hidden="1" customWidth="1" outlineLevel="1"/>
    <col min="6" max="7" width="13.5546875" style="12" hidden="1" customWidth="1" outlineLevel="1"/>
    <col min="8" max="8" width="15" style="12" hidden="1" customWidth="1" outlineLevel="1"/>
    <col min="9" max="9" width="12.6640625" style="12" hidden="1" customWidth="1" outlineLevel="1"/>
    <col min="10" max="10" width="15.44140625" style="12" hidden="1" customWidth="1" outlineLevel="1"/>
    <col min="11" max="14" width="14.33203125" style="12" hidden="1" customWidth="1" outlineLevel="1"/>
    <col min="15" max="15" width="15.44140625" style="12" hidden="1" customWidth="1" outlineLevel="1"/>
    <col min="16" max="16" width="15" style="12" customWidth="1" collapsed="1"/>
    <col min="17" max="17" width="9.109375" style="12"/>
    <col min="18" max="18" width="24" style="12" bestFit="1" customWidth="1"/>
    <col min="19" max="16384" width="9.109375" style="12"/>
  </cols>
  <sheetData>
    <row r="1" spans="1:19" x14ac:dyDescent="0.3">
      <c r="A1" s="12" t="s">
        <v>70</v>
      </c>
      <c r="N1" s="13"/>
    </row>
    <row r="2" spans="1:19" x14ac:dyDescent="0.3">
      <c r="A2" s="12" t="s">
        <v>71</v>
      </c>
    </row>
    <row r="3" spans="1:19" x14ac:dyDescent="0.3">
      <c r="A3" s="12" t="str">
        <f>'B&amp;A kWh'!B3</f>
        <v>TEST YEAR ENDED March 31, 2020</v>
      </c>
    </row>
    <row r="4" spans="1:19" x14ac:dyDescent="0.3">
      <c r="A4" s="12" t="s">
        <v>81</v>
      </c>
    </row>
    <row r="5" spans="1:19" x14ac:dyDescent="0.3">
      <c r="A5" s="12" t="s">
        <v>82</v>
      </c>
    </row>
    <row r="6" spans="1:19" x14ac:dyDescent="0.3">
      <c r="A6" s="12" t="s">
        <v>131</v>
      </c>
    </row>
    <row r="7" spans="1:19" x14ac:dyDescent="0.3">
      <c r="D7" s="12">
        <v>2019</v>
      </c>
      <c r="O7" s="12">
        <v>2020</v>
      </c>
      <c r="P7" s="40" t="s">
        <v>167</v>
      </c>
    </row>
    <row r="8" spans="1:19" x14ac:dyDescent="0.3">
      <c r="A8" s="4" t="s">
        <v>22</v>
      </c>
      <c r="B8" s="14" t="s">
        <v>106</v>
      </c>
      <c r="C8" s="14" t="s">
        <v>107</v>
      </c>
      <c r="D8" s="14" t="s">
        <v>109</v>
      </c>
      <c r="E8" s="14" t="s">
        <v>110</v>
      </c>
      <c r="F8" s="14" t="s">
        <v>111</v>
      </c>
      <c r="G8" s="14" t="s">
        <v>112</v>
      </c>
      <c r="H8" s="14" t="s">
        <v>113</v>
      </c>
      <c r="I8" s="14" t="s">
        <v>114</v>
      </c>
      <c r="J8" s="14" t="s">
        <v>115</v>
      </c>
      <c r="K8" s="14" t="s">
        <v>116</v>
      </c>
      <c r="L8" s="14" t="s">
        <v>117</v>
      </c>
      <c r="M8" s="14" t="s">
        <v>106</v>
      </c>
      <c r="N8" s="14" t="s">
        <v>107</v>
      </c>
      <c r="O8" s="14" t="s">
        <v>108</v>
      </c>
      <c r="P8" s="15" t="s">
        <v>0</v>
      </c>
    </row>
    <row r="9" spans="1:19" x14ac:dyDescent="0.3">
      <c r="A9" s="3"/>
      <c r="B9" s="16">
        <v>0</v>
      </c>
      <c r="C9" s="16">
        <v>0</v>
      </c>
      <c r="D9" s="35">
        <v>-3.2100000000000002E-3</v>
      </c>
      <c r="E9" s="35">
        <v>1.01E-3</v>
      </c>
      <c r="F9" s="35">
        <v>-5.4000000000000001E-4</v>
      </c>
      <c r="G9" s="35">
        <v>-7.1000000000000002E-4</v>
      </c>
      <c r="H9" s="35">
        <v>-2.1000000000000001E-4</v>
      </c>
      <c r="I9" s="35">
        <v>2E-3</v>
      </c>
      <c r="J9" s="35">
        <v>-4.15E-3</v>
      </c>
      <c r="K9" s="35">
        <v>5.2999999999999998E-4</v>
      </c>
      <c r="L9" s="35">
        <v>-6.3000000000000003E-4</v>
      </c>
      <c r="M9" s="35">
        <v>3.0599999999999998E-3</v>
      </c>
      <c r="N9" s="35">
        <v>-1.83E-3</v>
      </c>
      <c r="O9" s="35">
        <v>-3.64E-3</v>
      </c>
    </row>
    <row r="11" spans="1:19" x14ac:dyDescent="0.3">
      <c r="R11" s="12" t="s">
        <v>260</v>
      </c>
      <c r="S11" s="12" t="s">
        <v>259</v>
      </c>
    </row>
    <row r="12" spans="1:19" x14ac:dyDescent="0.3">
      <c r="A12" s="1" t="s">
        <v>21</v>
      </c>
      <c r="B12" s="17">
        <f>ROUND(B$9*'B&amp;A kWh'!C10,2)</f>
        <v>0</v>
      </c>
      <c r="C12" s="17">
        <f>ROUND(C$9*'B&amp;A kWh'!D10,2)</f>
        <v>0</v>
      </c>
      <c r="D12" s="17">
        <f>ROUND(D$9*'B&amp;A kWh'!E10,2)</f>
        <v>-374952.33</v>
      </c>
      <c r="E12" s="17">
        <f>ROUND(E$9*'B&amp;A kWh'!F10,2)</f>
        <v>125163.83</v>
      </c>
      <c r="F12" s="17">
        <f>ROUND(F$9*'B&amp;A kWh'!G10,2)</f>
        <v>-76161.09</v>
      </c>
      <c r="G12" s="17">
        <f>ROUND(G$9*'B&amp;A kWh'!H10,2)</f>
        <v>-125853.92</v>
      </c>
      <c r="H12" s="17">
        <f>ROUND(H$9*'B&amp;A kWh'!I10,2)</f>
        <v>-36830.21</v>
      </c>
      <c r="I12" s="17">
        <f>ROUND(I$9*'B&amp;A kWh'!J10,2)</f>
        <v>291066.86</v>
      </c>
      <c r="J12" s="17">
        <f>ROUND(J$9*'B&amp;A kWh'!K10,2)</f>
        <v>-508655.07</v>
      </c>
      <c r="K12" s="17">
        <f>ROUND(K$9*'B&amp;A kWh'!L10,2)</f>
        <v>86499.520000000004</v>
      </c>
      <c r="L12" s="17">
        <f>ROUND(L$9*'B&amp;A kWh'!M10,2)</f>
        <v>-138414.26</v>
      </c>
      <c r="M12" s="17">
        <f>ROUND(M$9*'B&amp;A kWh'!N10,2)</f>
        <v>651031.68000000005</v>
      </c>
      <c r="N12" s="17">
        <f>ROUND(N$9*'B&amp;A kWh'!O10,2)</f>
        <v>-362264.52</v>
      </c>
      <c r="O12" s="17">
        <f>ROUND(O$9*'B&amp;A kWh'!P10,2)</f>
        <v>-580265.85</v>
      </c>
      <c r="P12" s="17">
        <f>SUM(D12:O12)</f>
        <v>-1049635.3599999999</v>
      </c>
      <c r="R12" s="12" t="s">
        <v>21</v>
      </c>
      <c r="S12" s="12">
        <v>10</v>
      </c>
    </row>
    <row r="13" spans="1:19" x14ac:dyDescent="0.3">
      <c r="A13" s="1"/>
      <c r="S13" s="12">
        <v>11</v>
      </c>
    </row>
    <row r="14" spans="1:19" x14ac:dyDescent="0.3">
      <c r="A14" s="1" t="s">
        <v>20</v>
      </c>
      <c r="B14" s="17">
        <f>ROUND(B$9*'B&amp;A kWh'!C12,2)</f>
        <v>0</v>
      </c>
      <c r="C14" s="17">
        <f>ROUND(C$9*'B&amp;A kWh'!D12,2)</f>
        <v>0</v>
      </c>
      <c r="D14" s="17">
        <f>ROUND(D$9*'B&amp;A kWh'!E12,2)</f>
        <v>-557.03</v>
      </c>
      <c r="E14" s="17">
        <f>ROUND(E$9*'B&amp;A kWh'!F12,2)</f>
        <v>182.79</v>
      </c>
      <c r="F14" s="17">
        <f>ROUND(F$9*'B&amp;A kWh'!G12,2)</f>
        <v>-116.52</v>
      </c>
      <c r="G14" s="17">
        <f>ROUND(G$9*'B&amp;A kWh'!H12,2)</f>
        <v>-190.98</v>
      </c>
      <c r="H14" s="17">
        <f>ROUND(H$9*'B&amp;A kWh'!I12,2)</f>
        <v>-54.94</v>
      </c>
      <c r="I14" s="17">
        <f>ROUND(I$9*'B&amp;A kWh'!J12,2)</f>
        <v>454.37</v>
      </c>
      <c r="J14" s="17">
        <f>ROUND(J$9*'B&amp;A kWh'!K12,2)</f>
        <v>-779.2</v>
      </c>
      <c r="K14" s="17">
        <f>ROUND(K$9*'B&amp;A kWh'!L12,2)</f>
        <v>121.81</v>
      </c>
      <c r="L14" s="17">
        <f>ROUND(L$9*'B&amp;A kWh'!M12,2)</f>
        <v>-224.93</v>
      </c>
      <c r="M14" s="17">
        <f>ROUND(M$9*'B&amp;A kWh'!N12,2)</f>
        <v>1087.92</v>
      </c>
      <c r="N14" s="17">
        <f>ROUND(N$9*'B&amp;A kWh'!O12,2)</f>
        <v>-594.66999999999996</v>
      </c>
      <c r="O14" s="17">
        <f>ROUND(O$9*'B&amp;A kWh'!P12,2)</f>
        <v>-917.31</v>
      </c>
      <c r="P14" s="17">
        <f t="shared" ref="P14" si="0">SUM(D14:O14)</f>
        <v>-1588.69</v>
      </c>
      <c r="R14" s="12" t="s">
        <v>20</v>
      </c>
      <c r="S14" s="12">
        <v>12</v>
      </c>
    </row>
    <row r="15" spans="1:19" x14ac:dyDescent="0.3">
      <c r="A15" s="1"/>
      <c r="S15" s="12">
        <v>13</v>
      </c>
    </row>
    <row r="16" spans="1:19" x14ac:dyDescent="0.3">
      <c r="A16" s="1" t="s">
        <v>19</v>
      </c>
      <c r="B16" s="17">
        <f>ROUND(B$9*'B&amp;A kWh'!C14,2)</f>
        <v>0</v>
      </c>
      <c r="C16" s="17">
        <f>ROUND(C$9*'B&amp;A kWh'!D14,2)</f>
        <v>0</v>
      </c>
      <c r="D16" s="17">
        <f>ROUND(D$9*'B&amp;A kWh'!E14,2)</f>
        <v>-16.87</v>
      </c>
      <c r="E16" s="17">
        <f>ROUND(E$9*'B&amp;A kWh'!F14,2)</f>
        <v>4.7300000000000004</v>
      </c>
      <c r="F16" s="17">
        <f>ROUND(F$9*'B&amp;A kWh'!G14,2)</f>
        <v>-4.1399999999999997</v>
      </c>
      <c r="G16" s="17">
        <f>ROUND(G$9*'B&amp;A kWh'!H14,2)</f>
        <v>-6</v>
      </c>
      <c r="H16" s="17">
        <f>ROUND(H$9*'B&amp;A kWh'!I14,2)</f>
        <v>-1.84</v>
      </c>
      <c r="I16" s="17">
        <f>ROUND(I$9*'B&amp;A kWh'!J14,2)</f>
        <v>16.739999999999998</v>
      </c>
      <c r="J16" s="17">
        <f>ROUND(J$9*'B&amp;A kWh'!K14,2)</f>
        <v>-30.77</v>
      </c>
      <c r="K16" s="17">
        <f>ROUND(K$9*'B&amp;A kWh'!L14,2)</f>
        <v>2.0699999999999998</v>
      </c>
      <c r="L16" s="17">
        <f>ROUND(L$9*'B&amp;A kWh'!M14,2)</f>
        <v>-8.24</v>
      </c>
      <c r="M16" s="17">
        <f>ROUND(M$9*'B&amp;A kWh'!N14,2)</f>
        <v>30.12</v>
      </c>
      <c r="N16" s="17">
        <f>ROUND(N$9*'B&amp;A kWh'!O14,2)</f>
        <v>-19.25</v>
      </c>
      <c r="O16" s="17">
        <f>ROUND(O$9*'B&amp;A kWh'!P14,2)</f>
        <v>-27.73</v>
      </c>
      <c r="P16" s="17">
        <f t="shared" ref="P16" si="1">SUM(D16:O16)</f>
        <v>-61.180000000000007</v>
      </c>
      <c r="R16" s="12" t="s">
        <v>19</v>
      </c>
      <c r="S16" s="12">
        <v>14</v>
      </c>
    </row>
    <row r="17" spans="1:19" x14ac:dyDescent="0.3">
      <c r="A17" s="1"/>
      <c r="S17" s="12">
        <v>15</v>
      </c>
    </row>
    <row r="18" spans="1:19" x14ac:dyDescent="0.3">
      <c r="A18" s="29" t="s">
        <v>160</v>
      </c>
      <c r="D18" s="17">
        <f>ROUND(D$9*'B&amp;A kWh'!E16,2)</f>
        <v>0</v>
      </c>
      <c r="E18" s="17">
        <f>ROUND(E$9*'B&amp;A kWh'!F16,2)</f>
        <v>0</v>
      </c>
      <c r="F18" s="17">
        <f>ROUND(F$9*'B&amp;A kWh'!G16,2)</f>
        <v>0</v>
      </c>
      <c r="G18" s="17">
        <f>ROUND(G$9*'B&amp;A kWh'!H16,2)</f>
        <v>0</v>
      </c>
      <c r="H18" s="17">
        <f>ROUND(H$9*'B&amp;A kWh'!I16,2)</f>
        <v>0</v>
      </c>
      <c r="I18" s="17">
        <f>ROUND(I$9*'B&amp;A kWh'!J16,2)</f>
        <v>0</v>
      </c>
      <c r="J18" s="17">
        <f>ROUND(J$9*'B&amp;A kWh'!K16,2)</f>
        <v>0</v>
      </c>
      <c r="K18" s="17">
        <f>ROUND(K$9*'B&amp;A kWh'!L16,2)</f>
        <v>0</v>
      </c>
      <c r="L18" s="17">
        <f>ROUND(L$9*'B&amp;A kWh'!M16,2)</f>
        <v>0</v>
      </c>
      <c r="M18" s="17">
        <f>ROUND(M$9*'B&amp;A kWh'!N16,2)</f>
        <v>0</v>
      </c>
      <c r="N18" s="17">
        <f>ROUND(N$9*'B&amp;A kWh'!O16,2)</f>
        <v>0</v>
      </c>
      <c r="O18" s="17">
        <f>ROUND(O$9*'B&amp;A kWh'!P16,2)</f>
        <v>0</v>
      </c>
      <c r="P18" s="17">
        <f t="shared" ref="P18" si="2">SUM(D18:O18)</f>
        <v>0</v>
      </c>
      <c r="R18" s="12" t="s">
        <v>160</v>
      </c>
      <c r="S18" s="12">
        <v>16</v>
      </c>
    </row>
    <row r="19" spans="1:19" x14ac:dyDescent="0.3">
      <c r="A19" s="29" t="s">
        <v>162</v>
      </c>
      <c r="D19" s="17">
        <f>D20-D18</f>
        <v>-8314.2999999999993</v>
      </c>
      <c r="E19" s="17">
        <f t="shared" ref="E19:O19" si="3">E20-E18</f>
        <v>3267.86</v>
      </c>
      <c r="F19" s="17">
        <f t="shared" si="3"/>
        <v>-1252.6300000000001</v>
      </c>
      <c r="G19" s="17">
        <f t="shared" si="3"/>
        <v>-2014.97</v>
      </c>
      <c r="H19" s="17">
        <f t="shared" si="3"/>
        <v>-657.55</v>
      </c>
      <c r="I19" s="17">
        <f t="shared" si="3"/>
        <v>6785.35</v>
      </c>
      <c r="J19" s="17">
        <f t="shared" si="3"/>
        <v>-17142.53</v>
      </c>
      <c r="K19" s="17">
        <f t="shared" si="3"/>
        <v>2790.08</v>
      </c>
      <c r="L19" s="17">
        <f t="shared" si="3"/>
        <v>-2305.64</v>
      </c>
      <c r="M19" s="17">
        <f t="shared" si="3"/>
        <v>12110.07</v>
      </c>
      <c r="N19" s="17">
        <f t="shared" si="3"/>
        <v>-6473.93</v>
      </c>
      <c r="O19" s="17">
        <f t="shared" si="3"/>
        <v>-11717.72</v>
      </c>
      <c r="P19" s="17">
        <f>SUM(D19:O19)</f>
        <v>-24925.909999999996</v>
      </c>
      <c r="R19" s="12" t="s">
        <v>162</v>
      </c>
      <c r="S19" s="12">
        <v>17</v>
      </c>
    </row>
    <row r="20" spans="1:19" x14ac:dyDescent="0.3">
      <c r="A20" s="1" t="s">
        <v>18</v>
      </c>
      <c r="B20" s="17">
        <f>ROUND(B$9*'B&amp;A kWh'!C18,2)</f>
        <v>0</v>
      </c>
      <c r="C20" s="17">
        <f>ROUND(C$9*'B&amp;A kWh'!D18,2)</f>
        <v>0</v>
      </c>
      <c r="D20" s="17">
        <f>ROUND(D$9*'B&amp;A kWh'!E18,2)</f>
        <v>-8314.2999999999993</v>
      </c>
      <c r="E20" s="17">
        <f>ROUND(E$9*'B&amp;A kWh'!F18,2)</f>
        <v>3267.86</v>
      </c>
      <c r="F20" s="17">
        <f>ROUND(F$9*'B&amp;A kWh'!G18,2)</f>
        <v>-1252.6300000000001</v>
      </c>
      <c r="G20" s="17">
        <f>ROUND(G$9*'B&amp;A kWh'!H18,2)</f>
        <v>-2014.97</v>
      </c>
      <c r="H20" s="17">
        <f>ROUND(H$9*'B&amp;A kWh'!I18,2)</f>
        <v>-657.55</v>
      </c>
      <c r="I20" s="17">
        <f>ROUND(I$9*'B&amp;A kWh'!J18,2)</f>
        <v>6785.35</v>
      </c>
      <c r="J20" s="17">
        <f>ROUND(J$9*'B&amp;A kWh'!K18,2)</f>
        <v>-17142.53</v>
      </c>
      <c r="K20" s="17">
        <f>ROUND(K$9*'B&amp;A kWh'!L18,2)</f>
        <v>2790.08</v>
      </c>
      <c r="L20" s="17">
        <f>ROUND(L$9*'B&amp;A kWh'!M18,2)</f>
        <v>-2305.64</v>
      </c>
      <c r="M20" s="17">
        <f>ROUND(M$9*'B&amp;A kWh'!N18,2)</f>
        <v>12110.07</v>
      </c>
      <c r="N20" s="17">
        <f>ROUND(N$9*'B&amp;A kWh'!O18,2)</f>
        <v>-6473.93</v>
      </c>
      <c r="O20" s="17">
        <f>ROUND(O$9*'B&amp;A kWh'!P18,2)</f>
        <v>-11717.72</v>
      </c>
      <c r="P20" s="17">
        <f t="shared" ref="P20" si="4">SUM(D20:O20)</f>
        <v>-24925.909999999996</v>
      </c>
      <c r="R20" s="12" t="s">
        <v>18</v>
      </c>
      <c r="S20" s="12">
        <v>18</v>
      </c>
    </row>
    <row r="21" spans="1:19" x14ac:dyDescent="0.3">
      <c r="A21" s="1"/>
      <c r="S21" s="12">
        <v>19</v>
      </c>
    </row>
    <row r="22" spans="1:19" x14ac:dyDescent="0.3">
      <c r="A22" s="1" t="s">
        <v>17</v>
      </c>
      <c r="B22" s="17">
        <f>ROUND(B$9*'B&amp;A kWh'!C20,2)</f>
        <v>0</v>
      </c>
      <c r="C22" s="17">
        <f>ROUND(C$9*'B&amp;A kWh'!D20,2)</f>
        <v>0</v>
      </c>
      <c r="D22" s="17">
        <f>ROUND(D$9*'B&amp;A kWh'!E20,2)</f>
        <v>-27300.400000000001</v>
      </c>
      <c r="E22" s="17">
        <f>ROUND(E$9*'B&amp;A kWh'!F20,2)</f>
        <v>10380.950000000001</v>
      </c>
      <c r="F22" s="17">
        <f>ROUND(F$9*'B&amp;A kWh'!G20,2)</f>
        <v>-5647.49</v>
      </c>
      <c r="G22" s="17">
        <f>ROUND(G$9*'B&amp;A kWh'!H20,2)</f>
        <v>-8801.64</v>
      </c>
      <c r="H22" s="17">
        <f>ROUND(H$9*'B&amp;A kWh'!I20,2)</f>
        <v>-2524.33</v>
      </c>
      <c r="I22" s="17">
        <f>ROUND(I$9*'B&amp;A kWh'!J20,2)</f>
        <v>22054.43</v>
      </c>
      <c r="J22" s="17">
        <f>ROUND(J$9*'B&amp;A kWh'!K20,2)</f>
        <v>-40346.1</v>
      </c>
      <c r="K22" s="17">
        <f>ROUND(K$9*'B&amp;A kWh'!L20,2)</f>
        <v>6020.78</v>
      </c>
      <c r="L22" s="17">
        <f>ROUND(L$9*'B&amp;A kWh'!M20,2)</f>
        <v>-8285.2099999999991</v>
      </c>
      <c r="M22" s="17">
        <f>ROUND(M$9*'B&amp;A kWh'!N20,2)</f>
        <v>42155.09</v>
      </c>
      <c r="N22" s="17">
        <f>ROUND(N$9*'B&amp;A kWh'!O20,2)</f>
        <v>-23706.71</v>
      </c>
      <c r="O22" s="17">
        <f>ROUND(O$9*'B&amp;A kWh'!P20,2)</f>
        <v>-39002.949999999997</v>
      </c>
      <c r="P22" s="17">
        <f t="shared" ref="P22" si="5">SUM(D22:O22)</f>
        <v>-75003.58</v>
      </c>
      <c r="R22" s="12" t="s">
        <v>17</v>
      </c>
      <c r="S22" s="12">
        <v>20</v>
      </c>
    </row>
    <row r="23" spans="1:19" x14ac:dyDescent="0.3">
      <c r="A23" s="1"/>
      <c r="S23" s="12">
        <v>21</v>
      </c>
    </row>
    <row r="24" spans="1:19" x14ac:dyDescent="0.3">
      <c r="A24" s="1" t="s">
        <v>16</v>
      </c>
      <c r="B24" s="17">
        <f>ROUND(B$9*'B&amp;A kWh'!C22,2)</f>
        <v>0</v>
      </c>
      <c r="C24" s="17">
        <f>ROUND(C$9*'B&amp;A kWh'!D22,2)</f>
        <v>0</v>
      </c>
      <c r="D24" s="17">
        <f>ROUND(D$9*'B&amp;A kWh'!E22,2)</f>
        <v>-65.8</v>
      </c>
      <c r="E24" s="17">
        <f>ROUND(E$9*'B&amp;A kWh'!F22,2)</f>
        <v>28.41</v>
      </c>
      <c r="F24" s="17">
        <f>ROUND(F$9*'B&amp;A kWh'!G22,2)</f>
        <v>-11.64</v>
      </c>
      <c r="G24" s="17">
        <f>ROUND(G$9*'B&amp;A kWh'!H22,2)</f>
        <v>-15.58</v>
      </c>
      <c r="H24" s="17">
        <f>ROUND(H$9*'B&amp;A kWh'!I22,2)</f>
        <v>-4.08</v>
      </c>
      <c r="I24" s="17">
        <f>ROUND(I$9*'B&amp;A kWh'!J22,2)</f>
        <v>42.66</v>
      </c>
      <c r="J24" s="17">
        <f>ROUND(J$9*'B&amp;A kWh'!K22,2)</f>
        <v>-80.260000000000005</v>
      </c>
      <c r="K24" s="17">
        <f>ROUND(K$9*'B&amp;A kWh'!L22,2)</f>
        <v>12.86</v>
      </c>
      <c r="L24" s="17">
        <f>ROUND(L$9*'B&amp;A kWh'!M22,2)</f>
        <v>-13.65</v>
      </c>
      <c r="M24" s="17">
        <f>ROUND(M$9*'B&amp;A kWh'!N22,2)</f>
        <v>77.680000000000007</v>
      </c>
      <c r="N24" s="17">
        <f>ROUND(N$9*'B&amp;A kWh'!O22,2)</f>
        <v>-38.82</v>
      </c>
      <c r="O24" s="17">
        <f>ROUND(O$9*'B&amp;A kWh'!P22,2)</f>
        <v>-71.8</v>
      </c>
      <c r="P24" s="17">
        <f t="shared" ref="P24" si="6">SUM(D24:O24)</f>
        <v>-140.01999999999998</v>
      </c>
      <c r="R24" s="12" t="s">
        <v>16</v>
      </c>
      <c r="S24" s="12">
        <v>22</v>
      </c>
    </row>
    <row r="25" spans="1:19" x14ac:dyDescent="0.3">
      <c r="A25" s="1"/>
      <c r="S25" s="12">
        <v>23</v>
      </c>
    </row>
    <row r="26" spans="1:19" x14ac:dyDescent="0.3">
      <c r="A26" s="1" t="s">
        <v>15</v>
      </c>
      <c r="B26" s="17">
        <f>ROUND(B$9*'B&amp;A kWh'!C24,2)</f>
        <v>0</v>
      </c>
      <c r="C26" s="17">
        <f>ROUND(C$9*'B&amp;A kWh'!D24,2)</f>
        <v>0</v>
      </c>
      <c r="D26" s="17">
        <f>ROUND(D$9*'B&amp;A kWh'!E24,2)</f>
        <v>-808.26</v>
      </c>
      <c r="E26" s="17">
        <f>ROUND(E$9*'B&amp;A kWh'!F24,2)</f>
        <v>846.55</v>
      </c>
      <c r="F26" s="17">
        <f>ROUND(F$9*'B&amp;A kWh'!G24,2)</f>
        <v>-401.85</v>
      </c>
      <c r="G26" s="17">
        <f>ROUND(G$9*'B&amp;A kWh'!H24,2)</f>
        <v>-545.63</v>
      </c>
      <c r="H26" s="17">
        <f>ROUND(H$9*'B&amp;A kWh'!I24,2)</f>
        <v>-152.19</v>
      </c>
      <c r="I26" s="17">
        <f>ROUND(I$9*'B&amp;A kWh'!J24,2)</f>
        <v>1463.65</v>
      </c>
      <c r="J26" s="17">
        <f>ROUND(J$9*'B&amp;A kWh'!K24,2)</f>
        <v>-2988.58</v>
      </c>
      <c r="K26" s="17">
        <f>ROUND(K$9*'B&amp;A kWh'!L24,2)</f>
        <v>426.55</v>
      </c>
      <c r="L26" s="17">
        <f>ROUND(L$9*'B&amp;A kWh'!M24,2)</f>
        <v>-354.29</v>
      </c>
      <c r="M26" s="17">
        <f>ROUND(M$9*'B&amp;A kWh'!N24,2)</f>
        <v>2177.3000000000002</v>
      </c>
      <c r="N26" s="17">
        <f>ROUND(N$9*'B&amp;A kWh'!O24,2)</f>
        <v>-1216.52</v>
      </c>
      <c r="O26" s="17">
        <f>ROUND(O$9*'B&amp;A kWh'!P24,2)</f>
        <v>-2045.12</v>
      </c>
      <c r="P26" s="17">
        <f t="shared" ref="P26" si="7">SUM(D26:O26)</f>
        <v>-3598.3899999999994</v>
      </c>
      <c r="R26" s="12" t="s">
        <v>15</v>
      </c>
      <c r="S26" s="12">
        <v>24</v>
      </c>
    </row>
    <row r="27" spans="1:19" x14ac:dyDescent="0.3">
      <c r="A27" s="1"/>
      <c r="S27" s="12">
        <v>25</v>
      </c>
    </row>
    <row r="28" spans="1:19" x14ac:dyDescent="0.3">
      <c r="A28" s="1" t="s">
        <v>14</v>
      </c>
      <c r="B28" s="17">
        <f>ROUND(B$9*'B&amp;A kWh'!C26,2)</f>
        <v>0</v>
      </c>
      <c r="C28" s="17">
        <f>ROUND(C$9*'B&amp;A kWh'!D26,2)</f>
        <v>0</v>
      </c>
      <c r="D28" s="17">
        <f>ROUND(D$9*'B&amp;A kWh'!E26,2)</f>
        <v>-801.77</v>
      </c>
      <c r="E28" s="17">
        <f>ROUND(E$9*'B&amp;A kWh'!F26,2)</f>
        <v>333.77</v>
      </c>
      <c r="F28" s="17">
        <f>ROUND(F$9*'B&amp;A kWh'!G26,2)</f>
        <v>-151.5</v>
      </c>
      <c r="G28" s="17">
        <f>ROUND(G$9*'B&amp;A kWh'!H26,2)</f>
        <v>-204.81</v>
      </c>
      <c r="H28" s="17">
        <f>ROUND(H$9*'B&amp;A kWh'!I26,2)</f>
        <v>-55.39</v>
      </c>
      <c r="I28" s="17">
        <f>ROUND(I$9*'B&amp;A kWh'!J26,2)</f>
        <v>542.66</v>
      </c>
      <c r="J28" s="17">
        <f>ROUND(J$9*'B&amp;A kWh'!K26,2)</f>
        <v>-1114.1099999999999</v>
      </c>
      <c r="K28" s="17">
        <f>ROUND(K$9*'B&amp;A kWh'!L26,2)</f>
        <v>178.75</v>
      </c>
      <c r="L28" s="17">
        <f>ROUND(L$9*'B&amp;A kWh'!M26,2)</f>
        <v>-159.66999999999999</v>
      </c>
      <c r="M28" s="17">
        <f>ROUND(M$9*'B&amp;A kWh'!N26,2)</f>
        <v>1515.96</v>
      </c>
      <c r="N28" s="17">
        <f>ROUND(N$9*'B&amp;A kWh'!O26,2)</f>
        <v>-416.95</v>
      </c>
      <c r="O28" s="17">
        <f>ROUND(O$9*'B&amp;A kWh'!P26,2)</f>
        <v>-870.84</v>
      </c>
      <c r="P28" s="17">
        <f t="shared" ref="P28" si="8">SUM(D28:O28)</f>
        <v>-1203.8999999999999</v>
      </c>
      <c r="R28" s="12" t="s">
        <v>14</v>
      </c>
      <c r="S28" s="12">
        <v>26</v>
      </c>
    </row>
    <row r="29" spans="1:19" x14ac:dyDescent="0.3">
      <c r="A29" s="1"/>
      <c r="S29" s="12">
        <v>27</v>
      </c>
    </row>
    <row r="30" spans="1:19" x14ac:dyDescent="0.3">
      <c r="A30" s="1" t="s">
        <v>13</v>
      </c>
      <c r="B30" s="17">
        <f>ROUND(B$9*'B&amp;A kWh'!C28,2)</f>
        <v>0</v>
      </c>
      <c r="C30" s="17">
        <f>ROUND(C$9*'B&amp;A kWh'!D28,2)</f>
        <v>0</v>
      </c>
      <c r="D30" s="17">
        <f>ROUND(D$9*'B&amp;A kWh'!E28,2)</f>
        <v>-411.92</v>
      </c>
      <c r="E30" s="17">
        <f>ROUND(E$9*'B&amp;A kWh'!F28,2)</f>
        <v>153.35</v>
      </c>
      <c r="F30" s="17">
        <f>ROUND(F$9*'B&amp;A kWh'!G28,2)</f>
        <v>-55.49</v>
      </c>
      <c r="G30" s="17">
        <f>ROUND(G$9*'B&amp;A kWh'!H28,2)</f>
        <v>-45.68</v>
      </c>
      <c r="H30" s="17">
        <f>ROUND(H$9*'B&amp;A kWh'!I28,2)</f>
        <v>-15.15</v>
      </c>
      <c r="I30" s="17">
        <f>ROUND(I$9*'B&amp;A kWh'!J28,2)</f>
        <v>205.57</v>
      </c>
      <c r="J30" s="17">
        <f>ROUND(J$9*'B&amp;A kWh'!K28,2)</f>
        <v>-469.45</v>
      </c>
      <c r="K30" s="17">
        <f>ROUND(K$9*'B&amp;A kWh'!L28,2)</f>
        <v>74.08</v>
      </c>
      <c r="L30" s="17">
        <f>ROUND(L$9*'B&amp;A kWh'!M28,2)</f>
        <v>-61.4</v>
      </c>
      <c r="M30" s="17">
        <f>ROUND(M$9*'B&amp;A kWh'!N28,2)</f>
        <v>280.14999999999998</v>
      </c>
      <c r="N30" s="17">
        <f>ROUND(N$9*'B&amp;A kWh'!O28,2)</f>
        <v>-200.45</v>
      </c>
      <c r="O30" s="17">
        <f>ROUND(O$9*'B&amp;A kWh'!P28,2)</f>
        <v>-373.14</v>
      </c>
      <c r="P30" s="17">
        <f t="shared" ref="P30" si="9">SUM(D30:O30)</f>
        <v>-919.52999999999986</v>
      </c>
      <c r="R30" s="12" t="s">
        <v>13</v>
      </c>
      <c r="S30" s="12">
        <v>28</v>
      </c>
    </row>
    <row r="31" spans="1:19" x14ac:dyDescent="0.3">
      <c r="A31" s="1"/>
      <c r="S31" s="12">
        <v>29</v>
      </c>
    </row>
    <row r="32" spans="1:19" x14ac:dyDescent="0.3">
      <c r="A32" s="1" t="s">
        <v>12</v>
      </c>
      <c r="B32" s="17">
        <f>ROUND(B$9*'B&amp;A kWh'!C30,2)</f>
        <v>0</v>
      </c>
      <c r="C32" s="17">
        <f>ROUND(C$9*'B&amp;A kWh'!D30,2)</f>
        <v>0</v>
      </c>
      <c r="D32" s="17">
        <f>ROUND(D$9*'B&amp;A kWh'!E30,2)</f>
        <v>-86819.6</v>
      </c>
      <c r="E32" s="17">
        <f>ROUND(E$9*'B&amp;A kWh'!F30,2)</f>
        <v>37210.21</v>
      </c>
      <c r="F32" s="17">
        <f>ROUND(F$9*'B&amp;A kWh'!G30,2)</f>
        <v>-19526.09</v>
      </c>
      <c r="G32" s="17">
        <f>ROUND(G$9*'B&amp;A kWh'!H30,2)</f>
        <v>-29168.58</v>
      </c>
      <c r="H32" s="17">
        <f>ROUND(H$9*'B&amp;A kWh'!I30,2)</f>
        <v>-8381.99</v>
      </c>
      <c r="I32" s="17">
        <f>ROUND(I$9*'B&amp;A kWh'!J30,2)</f>
        <v>73777.73</v>
      </c>
      <c r="J32" s="17">
        <f>ROUND(J$9*'B&amp;A kWh'!K30,2)</f>
        <v>-137192.51</v>
      </c>
      <c r="K32" s="17">
        <f>ROUND(K$9*'B&amp;A kWh'!L30,2)</f>
        <v>18359.560000000001</v>
      </c>
      <c r="L32" s="17">
        <f>ROUND(L$9*'B&amp;A kWh'!M30,2)</f>
        <v>-21350.89</v>
      </c>
      <c r="M32" s="17">
        <f>ROUND(M$9*'B&amp;A kWh'!N30,2)</f>
        <v>115443.35</v>
      </c>
      <c r="N32" s="17">
        <f>ROUND(N$9*'B&amp;A kWh'!O30,2)</f>
        <v>-66561.34</v>
      </c>
      <c r="O32" s="17">
        <f>ROUND(O$9*'B&amp;A kWh'!P30,2)</f>
        <v>-109220.47</v>
      </c>
      <c r="P32" s="17">
        <f t="shared" ref="P32:P78" si="10">SUM(D32:O32)</f>
        <v>-233430.62000000002</v>
      </c>
      <c r="R32" s="12" t="s">
        <v>12</v>
      </c>
      <c r="S32" s="12">
        <v>30</v>
      </c>
    </row>
    <row r="33" spans="1:19" x14ac:dyDescent="0.3">
      <c r="A33" s="1"/>
      <c r="S33" s="12">
        <v>31</v>
      </c>
    </row>
    <row r="34" spans="1:19" x14ac:dyDescent="0.3">
      <c r="A34" s="1" t="s">
        <v>11</v>
      </c>
      <c r="B34" s="17">
        <f>ROUND(B$9*'B&amp;A kWh'!C32,2)</f>
        <v>0</v>
      </c>
      <c r="C34" s="17">
        <f>ROUND(C$9*'B&amp;A kWh'!D32,2)</f>
        <v>0</v>
      </c>
      <c r="D34" s="17">
        <f>ROUND(D$9*'B&amp;A kWh'!E32,2)</f>
        <v>-143.63999999999999</v>
      </c>
      <c r="E34" s="17">
        <f>ROUND(E$9*'B&amp;A kWh'!F32,2)</f>
        <v>36.97</v>
      </c>
      <c r="F34" s="17">
        <f>ROUND(F$9*'B&amp;A kWh'!G32,2)</f>
        <v>-25.98</v>
      </c>
      <c r="G34" s="17">
        <f>ROUND(G$9*'B&amp;A kWh'!H32,2)</f>
        <v>-47.74</v>
      </c>
      <c r="H34" s="17">
        <f>ROUND(H$9*'B&amp;A kWh'!I32,2)</f>
        <v>-14.94</v>
      </c>
      <c r="I34" s="17">
        <f>ROUND(I$9*'B&amp;A kWh'!J32,2)</f>
        <v>87.93</v>
      </c>
      <c r="J34" s="17">
        <f>ROUND(J$9*'B&amp;A kWh'!K32,2)</f>
        <v>-162.38999999999999</v>
      </c>
      <c r="K34" s="17">
        <f>ROUND(K$9*'B&amp;A kWh'!L32,2)</f>
        <v>44.91</v>
      </c>
      <c r="L34" s="17">
        <f>ROUND(L$9*'B&amp;A kWh'!M32,2)</f>
        <v>-73.33</v>
      </c>
      <c r="M34" s="17">
        <f>ROUND(M$9*'B&amp;A kWh'!N32,2)</f>
        <v>325.52999999999997</v>
      </c>
      <c r="N34" s="17">
        <f>ROUND(N$9*'B&amp;A kWh'!O32,2)</f>
        <v>-181.95</v>
      </c>
      <c r="O34" s="17">
        <f>ROUND(O$9*'B&amp;A kWh'!P32,2)</f>
        <v>-315.87</v>
      </c>
      <c r="P34" s="17">
        <f t="shared" si="10"/>
        <v>-470.5</v>
      </c>
      <c r="R34" s="12" t="s">
        <v>11</v>
      </c>
      <c r="S34" s="12">
        <v>32</v>
      </c>
    </row>
    <row r="35" spans="1:19" x14ac:dyDescent="0.3">
      <c r="A35" s="1"/>
      <c r="S35" s="12">
        <v>33</v>
      </c>
    </row>
    <row r="36" spans="1:19" x14ac:dyDescent="0.3">
      <c r="A36" s="1" t="s">
        <v>10</v>
      </c>
      <c r="B36" s="17">
        <f>ROUND(B$9*'B&amp;A kWh'!C34,2)</f>
        <v>0</v>
      </c>
      <c r="C36" s="17">
        <f>ROUND(C$9*'B&amp;A kWh'!D34,2)</f>
        <v>0</v>
      </c>
      <c r="D36" s="17">
        <f>ROUND(D$9*'B&amp;A kWh'!E34,2)</f>
        <v>-680.89</v>
      </c>
      <c r="E36" s="17">
        <f>ROUND(E$9*'B&amp;A kWh'!F34,2)</f>
        <v>300.75</v>
      </c>
      <c r="F36" s="17">
        <f>ROUND(F$9*'B&amp;A kWh'!G34,2)</f>
        <v>-164.93</v>
      </c>
      <c r="G36" s="17">
        <f>ROUND(G$9*'B&amp;A kWh'!H34,2)</f>
        <v>-256.20999999999998</v>
      </c>
      <c r="H36" s="17">
        <f>ROUND(H$9*'B&amp;A kWh'!I34,2)</f>
        <v>-73.23</v>
      </c>
      <c r="I36" s="17">
        <f>ROUND(I$9*'B&amp;A kWh'!J34,2)</f>
        <v>650.91</v>
      </c>
      <c r="J36" s="17">
        <f>ROUND(J$9*'B&amp;A kWh'!K34,2)</f>
        <v>-1214.8699999999999</v>
      </c>
      <c r="K36" s="17">
        <f>ROUND(K$9*'B&amp;A kWh'!L34,2)</f>
        <v>190.88</v>
      </c>
      <c r="L36" s="17">
        <f>ROUND(L$9*'B&amp;A kWh'!M34,2)</f>
        <v>-225.64</v>
      </c>
      <c r="M36" s="17">
        <f>ROUND(M$9*'B&amp;A kWh'!N34,2)</f>
        <v>1199.74</v>
      </c>
      <c r="N36" s="17">
        <f>ROUND(N$9*'B&amp;A kWh'!O34,2)</f>
        <v>-679</v>
      </c>
      <c r="O36" s="17">
        <f>ROUND(O$9*'B&amp;A kWh'!P34,2)</f>
        <v>-1096.47</v>
      </c>
      <c r="P36" s="17">
        <f t="shared" si="10"/>
        <v>-2048.9599999999996</v>
      </c>
      <c r="R36" s="12" t="s">
        <v>10</v>
      </c>
      <c r="S36" s="12">
        <v>34</v>
      </c>
    </row>
    <row r="37" spans="1:19" x14ac:dyDescent="0.3">
      <c r="A37" s="1"/>
      <c r="S37" s="12">
        <v>35</v>
      </c>
    </row>
    <row r="38" spans="1:19" x14ac:dyDescent="0.3">
      <c r="A38" s="1" t="s">
        <v>9</v>
      </c>
      <c r="B38" s="17">
        <f>ROUND(B$9*'B&amp;A kWh'!C36,2)</f>
        <v>0</v>
      </c>
      <c r="C38" s="17">
        <f>ROUND(C$9*'B&amp;A kWh'!D36,2)</f>
        <v>0</v>
      </c>
      <c r="D38" s="17">
        <f>ROUND(D$9*'B&amp;A kWh'!E36,2)</f>
        <v>-1749.53</v>
      </c>
      <c r="E38" s="17">
        <f>ROUND(E$9*'B&amp;A kWh'!F36,2)</f>
        <v>558.16</v>
      </c>
      <c r="F38" s="17">
        <f>ROUND(F$9*'B&amp;A kWh'!G36,2)</f>
        <v>-276.63</v>
      </c>
      <c r="G38" s="17">
        <f>ROUND(G$9*'B&amp;A kWh'!H36,2)</f>
        <v>-414.94</v>
      </c>
      <c r="H38" s="17">
        <f>ROUND(H$9*'B&amp;A kWh'!I36,2)</f>
        <v>-107.11</v>
      </c>
      <c r="I38" s="17">
        <f>ROUND(I$9*'B&amp;A kWh'!J36,2)</f>
        <v>1069.17</v>
      </c>
      <c r="J38" s="17">
        <f>ROUND(J$9*'B&amp;A kWh'!K36,2)</f>
        <v>-2621.04</v>
      </c>
      <c r="K38" s="17">
        <f>ROUND(K$9*'B&amp;A kWh'!L36,2)</f>
        <v>443.18</v>
      </c>
      <c r="L38" s="17">
        <f>ROUND(L$9*'B&amp;A kWh'!M36,2)</f>
        <v>-507.16</v>
      </c>
      <c r="M38" s="17">
        <f>ROUND(M$9*'B&amp;A kWh'!N36,2)</f>
        <v>3381.05</v>
      </c>
      <c r="N38" s="17">
        <f>ROUND(N$9*'B&amp;A kWh'!O36,2)</f>
        <v>-1631.85</v>
      </c>
      <c r="O38" s="17">
        <f>ROUND(O$9*'B&amp;A kWh'!P36,2)</f>
        <v>-2644.68</v>
      </c>
      <c r="P38" s="17">
        <f t="shared" si="10"/>
        <v>-4501.3799999999992</v>
      </c>
      <c r="R38" s="12" t="s">
        <v>9</v>
      </c>
      <c r="S38" s="12">
        <v>36</v>
      </c>
    </row>
    <row r="39" spans="1:19" x14ac:dyDescent="0.3">
      <c r="A39" s="1"/>
      <c r="S39" s="12">
        <v>37</v>
      </c>
    </row>
    <row r="40" spans="1:19" x14ac:dyDescent="0.3">
      <c r="A40" s="1" t="s">
        <v>8</v>
      </c>
      <c r="B40" s="17">
        <f>ROUND(B$9*'B&amp;A kWh'!C38,2)</f>
        <v>0</v>
      </c>
      <c r="C40" s="17">
        <f>ROUND(C$9*'B&amp;A kWh'!D38,2)</f>
        <v>0</v>
      </c>
      <c r="D40" s="17">
        <f>ROUND(D$9*'B&amp;A kWh'!E38,2)</f>
        <v>-274.83</v>
      </c>
      <c r="E40" s="17">
        <f>ROUND(E$9*'B&amp;A kWh'!F38,2)</f>
        <v>55.31</v>
      </c>
      <c r="F40" s="17">
        <f>ROUND(F$9*'B&amp;A kWh'!G38,2)</f>
        <v>-29.14</v>
      </c>
      <c r="G40" s="17">
        <f>ROUND(G$9*'B&amp;A kWh'!H38,2)</f>
        <v>-45.88</v>
      </c>
      <c r="H40" s="17">
        <f>ROUND(H$9*'B&amp;A kWh'!I38,2)</f>
        <v>-10.26</v>
      </c>
      <c r="I40" s="17">
        <f>ROUND(I$9*'B&amp;A kWh'!J38,2)</f>
        <v>113.07</v>
      </c>
      <c r="J40" s="17">
        <f>ROUND(J$9*'B&amp;A kWh'!K38,2)</f>
        <v>-246.17</v>
      </c>
      <c r="K40" s="17">
        <f>ROUND(K$9*'B&amp;A kWh'!L38,2)</f>
        <v>38.71</v>
      </c>
      <c r="L40" s="17">
        <f>ROUND(L$9*'B&amp;A kWh'!M38,2)</f>
        <v>-42.6</v>
      </c>
      <c r="M40" s="17">
        <f>ROUND(M$9*'B&amp;A kWh'!N38,2)</f>
        <v>252.92</v>
      </c>
      <c r="N40" s="17">
        <f>ROUND(N$9*'B&amp;A kWh'!O38,2)</f>
        <v>-187.88</v>
      </c>
      <c r="O40" s="17">
        <f>ROUND(O$9*'B&amp;A kWh'!P38,2)</f>
        <v>-368.83</v>
      </c>
      <c r="P40" s="17">
        <f t="shared" si="10"/>
        <v>-745.57999999999993</v>
      </c>
      <c r="R40" s="12" t="s">
        <v>8</v>
      </c>
      <c r="S40" s="12">
        <v>38</v>
      </c>
    </row>
    <row r="41" spans="1:19" x14ac:dyDescent="0.3">
      <c r="A41" s="30"/>
      <c r="S41" s="12">
        <v>39</v>
      </c>
    </row>
    <row r="42" spans="1:19" x14ac:dyDescent="0.3">
      <c r="A42" s="30" t="s">
        <v>7</v>
      </c>
      <c r="B42" s="17">
        <f>ROUND(B$9*'B&amp;A kWh'!C40,2)</f>
        <v>0</v>
      </c>
      <c r="C42" s="17">
        <f>ROUND(C$9*'B&amp;A kWh'!D40,2)</f>
        <v>0</v>
      </c>
      <c r="D42" s="17">
        <f>ROUND(D$9*'B&amp;A kWh'!E40,2)</f>
        <v>-81183.14</v>
      </c>
      <c r="E42" s="17">
        <f>ROUND(E$9*'B&amp;A kWh'!F40,2)</f>
        <v>36597.440000000002</v>
      </c>
      <c r="F42" s="17">
        <f>ROUND(F$9*'B&amp;A kWh'!G40,2)</f>
        <v>-17706.23</v>
      </c>
      <c r="G42" s="17">
        <f>ROUND(G$9*'B&amp;A kWh'!H40,2)</f>
        <v>-25502.53</v>
      </c>
      <c r="H42" s="17">
        <f>ROUND(H$9*'B&amp;A kWh'!I40,2)</f>
        <v>-7078.05</v>
      </c>
      <c r="I42" s="17">
        <f>ROUND(I$9*'B&amp;A kWh'!J40,2)</f>
        <v>66337.789999999994</v>
      </c>
      <c r="J42" s="17">
        <f>ROUND(J$9*'B&amp;A kWh'!K40,2)</f>
        <v>-126679.22</v>
      </c>
      <c r="K42" s="17">
        <f>ROUND(K$9*'B&amp;A kWh'!L40,2)</f>
        <v>17963.169999999998</v>
      </c>
      <c r="L42" s="17">
        <f>ROUND(L$9*'B&amp;A kWh'!M40,2)</f>
        <v>-17321.34</v>
      </c>
      <c r="M42" s="17">
        <f>ROUND(M$9*'B&amp;A kWh'!N40,2)</f>
        <v>94650.68</v>
      </c>
      <c r="N42" s="17">
        <f>ROUND(N$9*'B&amp;A kWh'!O40,2)</f>
        <v>-54823.49</v>
      </c>
      <c r="O42" s="17">
        <f>ROUND(O$9*'B&amp;A kWh'!P40,2)</f>
        <v>-92459.83</v>
      </c>
      <c r="P42" s="17">
        <f t="shared" si="10"/>
        <v>-207204.75</v>
      </c>
      <c r="R42" s="12" t="s">
        <v>7</v>
      </c>
      <c r="S42" s="12">
        <v>40</v>
      </c>
    </row>
    <row r="43" spans="1:19" x14ac:dyDescent="0.3">
      <c r="A43" s="30"/>
      <c r="S43" s="12">
        <v>41</v>
      </c>
    </row>
    <row r="44" spans="1:19" x14ac:dyDescent="0.3">
      <c r="A44" s="30" t="s">
        <v>6</v>
      </c>
      <c r="B44" s="17">
        <f>ROUND(B$9*'B&amp;A kWh'!C42,2)</f>
        <v>0</v>
      </c>
      <c r="C44" s="17">
        <f>ROUND(C$9*'B&amp;A kWh'!D42,2)</f>
        <v>0</v>
      </c>
      <c r="D44" s="17">
        <f>ROUND(D$9*'B&amp;A kWh'!E42,2)</f>
        <v>-109.47</v>
      </c>
      <c r="E44" s="17">
        <f>ROUND(E$9*'B&amp;A kWh'!F42,2)</f>
        <v>227.4</v>
      </c>
      <c r="F44" s="17">
        <f>ROUND(F$9*'B&amp;A kWh'!G42,2)</f>
        <v>-113.71</v>
      </c>
      <c r="G44" s="17">
        <f>ROUND(G$9*'B&amp;A kWh'!H42,2)</f>
        <v>-32.92</v>
      </c>
      <c r="H44" s="17">
        <f>ROUND(H$9*'B&amp;A kWh'!I42,2)</f>
        <v>-45.38</v>
      </c>
      <c r="I44" s="17">
        <f>ROUND(I$9*'B&amp;A kWh'!J42,2)</f>
        <v>460.38</v>
      </c>
      <c r="J44" s="17">
        <f>ROUND(J$9*'B&amp;A kWh'!K42,2)</f>
        <v>-696.68</v>
      </c>
      <c r="K44" s="17">
        <f>ROUND(K$9*'B&amp;A kWh'!L42,2)</f>
        <v>122.76</v>
      </c>
      <c r="L44" s="17">
        <f>ROUND(L$9*'B&amp;A kWh'!M42,2)</f>
        <v>-117.55</v>
      </c>
      <c r="M44" s="17">
        <f>ROUND(M$9*'B&amp;A kWh'!N42,2)</f>
        <v>659.75</v>
      </c>
      <c r="N44" s="17">
        <f>ROUND(N$9*'B&amp;A kWh'!O42,2)</f>
        <v>4.54</v>
      </c>
      <c r="O44" s="17">
        <f>ROUND(O$9*'B&amp;A kWh'!P42,2)</f>
        <v>-168.52</v>
      </c>
      <c r="P44" s="17">
        <f t="shared" si="10"/>
        <v>190.60000000000005</v>
      </c>
      <c r="R44" s="12" t="s">
        <v>6</v>
      </c>
      <c r="S44" s="12">
        <v>42</v>
      </c>
    </row>
    <row r="45" spans="1:19" x14ac:dyDescent="0.3">
      <c r="A45" s="30"/>
      <c r="S45" s="12">
        <v>43</v>
      </c>
    </row>
    <row r="46" spans="1:19" x14ac:dyDescent="0.3">
      <c r="A46" s="30" t="s">
        <v>118</v>
      </c>
      <c r="B46" s="17">
        <f>ROUND(B$9*'B&amp;A kWh'!C44,2)</f>
        <v>0</v>
      </c>
      <c r="C46" s="17">
        <f>ROUND(C$9*'B&amp;A kWh'!D44,2)</f>
        <v>0</v>
      </c>
      <c r="D46" s="17">
        <f>ROUND(D$9*'B&amp;A kWh'!E44,2)</f>
        <v>-1133.3599999999999</v>
      </c>
      <c r="E46" s="17">
        <f>ROUND(E$9*'B&amp;A kWh'!F44,2)</f>
        <v>538.20000000000005</v>
      </c>
      <c r="F46" s="17">
        <f>ROUND(F$9*'B&amp;A kWh'!G44,2)</f>
        <v>-257.11</v>
      </c>
      <c r="G46" s="17">
        <f>ROUND(G$9*'B&amp;A kWh'!H44,2)</f>
        <v>-351.19</v>
      </c>
      <c r="H46" s="17">
        <f>ROUND(H$9*'B&amp;A kWh'!I44,2)</f>
        <v>-92.38</v>
      </c>
      <c r="I46" s="17">
        <f>ROUND(I$9*'B&amp;A kWh'!J44,2)</f>
        <v>912.66</v>
      </c>
      <c r="J46" s="17">
        <f>ROUND(J$9*'B&amp;A kWh'!K44,2)</f>
        <v>-1809.09</v>
      </c>
      <c r="K46" s="17">
        <f>ROUND(K$9*'B&amp;A kWh'!L44,2)</f>
        <v>238.25</v>
      </c>
      <c r="L46" s="17">
        <f>ROUND(L$9*'B&amp;A kWh'!M44,2)</f>
        <v>-219.08</v>
      </c>
      <c r="M46" s="17">
        <f>ROUND(M$9*'B&amp;A kWh'!N44,2)</f>
        <v>1292.21</v>
      </c>
      <c r="N46" s="17">
        <f>ROUND(N$9*'B&amp;A kWh'!O44,2)</f>
        <v>-716.37</v>
      </c>
      <c r="O46" s="17">
        <f>ROUND(O$9*'B&amp;A kWh'!P44,2)</f>
        <v>-1196.01</v>
      </c>
      <c r="P46" s="17">
        <f t="shared" si="10"/>
        <v>-2793.2699999999995</v>
      </c>
      <c r="R46" s="12" t="s">
        <v>118</v>
      </c>
      <c r="S46" s="12">
        <v>44</v>
      </c>
    </row>
    <row r="47" spans="1:19" x14ac:dyDescent="0.3">
      <c r="A47" s="30"/>
      <c r="S47" s="12">
        <v>45</v>
      </c>
    </row>
    <row r="48" spans="1:19" x14ac:dyDescent="0.3">
      <c r="A48" s="32" t="s">
        <v>232</v>
      </c>
      <c r="D48" s="17">
        <f>ROUND(D$9*'B&amp;A kWh'!E46,2)</f>
        <v>-1383.51</v>
      </c>
      <c r="E48" s="17">
        <f>ROUND(E$9*'B&amp;A kWh'!F46,2)</f>
        <v>489.24</v>
      </c>
      <c r="F48" s="17">
        <f>ROUND(F$9*'B&amp;A kWh'!G46,2)</f>
        <v>-197.97</v>
      </c>
      <c r="G48" s="17">
        <f>ROUND(G$9*'B&amp;A kWh'!H46,2)</f>
        <v>-367.5</v>
      </c>
      <c r="H48" s="17">
        <f>ROUND(H$9*'B&amp;A kWh'!I46,2)</f>
        <v>-90.26</v>
      </c>
      <c r="I48" s="17">
        <f>ROUND(I$9*'B&amp;A kWh'!J46,2)</f>
        <v>652.29999999999995</v>
      </c>
      <c r="J48" s="17">
        <f>ROUND(J$9*'B&amp;A kWh'!K46,2)</f>
        <v>-2301.8000000000002</v>
      </c>
      <c r="K48" s="17">
        <f>ROUND(K$9*'B&amp;A kWh'!L46,2)</f>
        <v>265.77</v>
      </c>
      <c r="L48" s="17">
        <f>ROUND(L$9*'B&amp;A kWh'!M46,2)</f>
        <v>-246.33</v>
      </c>
      <c r="M48" s="17">
        <f>ROUND(M$9*'B&amp;A kWh'!N46,2)</f>
        <v>1690.55</v>
      </c>
      <c r="N48" s="17">
        <f>ROUND(N$9*'B&amp;A kWh'!O46,2)</f>
        <v>-84.75</v>
      </c>
      <c r="O48" s="17">
        <f>ROUND(O$9*'B&amp;A kWh'!P46,2)</f>
        <v>-544.73</v>
      </c>
      <c r="P48" s="17">
        <f t="shared" si="10"/>
        <v>-2118.9899999999998</v>
      </c>
      <c r="R48" s="12" t="s">
        <v>232</v>
      </c>
      <c r="S48" s="12">
        <v>46</v>
      </c>
    </row>
    <row r="49" spans="1:19" x14ac:dyDescent="0.3">
      <c r="A49" s="30"/>
      <c r="S49" s="12">
        <v>47</v>
      </c>
    </row>
    <row r="50" spans="1:19" x14ac:dyDescent="0.3">
      <c r="A50" s="30" t="s">
        <v>5</v>
      </c>
      <c r="B50" s="17">
        <f>ROUND(B$9*'B&amp;A kWh'!C48,2)</f>
        <v>0</v>
      </c>
      <c r="C50" s="17">
        <f>ROUND(C$9*'B&amp;A kWh'!D48,2)</f>
        <v>0</v>
      </c>
      <c r="D50" s="17">
        <f>ROUND(D$9*'B&amp;A kWh'!E48,2)</f>
        <v>-16648.14</v>
      </c>
      <c r="E50" s="17">
        <f>ROUND(E$9*'B&amp;A kWh'!F48,2)</f>
        <v>6937.65</v>
      </c>
      <c r="F50" s="17">
        <f>ROUND(F$9*'B&amp;A kWh'!G48,2)</f>
        <v>-3129.76</v>
      </c>
      <c r="G50" s="17">
        <f>ROUND(G$9*'B&amp;A kWh'!H48,2)</f>
        <v>-4410.54</v>
      </c>
      <c r="H50" s="17">
        <f>ROUND(H$9*'B&amp;A kWh'!I48,2)</f>
        <v>-1211.8900000000001</v>
      </c>
      <c r="I50" s="17">
        <f>ROUND(I$9*'B&amp;A kWh'!J48,2)</f>
        <v>12006.65</v>
      </c>
      <c r="J50" s="17">
        <f>ROUND(J$9*'B&amp;A kWh'!K48,2)</f>
        <v>-22624.07</v>
      </c>
      <c r="K50" s="17">
        <f>ROUND(K$9*'B&amp;A kWh'!L48,2)</f>
        <v>3808</v>
      </c>
      <c r="L50" s="17">
        <f>ROUND(L$9*'B&amp;A kWh'!M48,2)</f>
        <v>-3995.72</v>
      </c>
      <c r="M50" s="17">
        <f>ROUND(M$9*'B&amp;A kWh'!N48,2)</f>
        <v>19825.060000000001</v>
      </c>
      <c r="N50" s="17">
        <f>ROUND(N$9*'B&amp;A kWh'!O48,2)</f>
        <v>-10750.28</v>
      </c>
      <c r="O50" s="17">
        <f>ROUND(O$9*'B&amp;A kWh'!P48,2)</f>
        <v>-18175.07</v>
      </c>
      <c r="P50" s="17">
        <f t="shared" si="10"/>
        <v>-38368.11</v>
      </c>
      <c r="R50" s="12" t="s">
        <v>5</v>
      </c>
      <c r="S50" s="12">
        <v>48</v>
      </c>
    </row>
    <row r="51" spans="1:19" x14ac:dyDescent="0.3">
      <c r="A51" s="30"/>
      <c r="S51" s="12">
        <v>49</v>
      </c>
    </row>
    <row r="52" spans="1:19" x14ac:dyDescent="0.3">
      <c r="A52" s="30" t="s">
        <v>4</v>
      </c>
      <c r="B52" s="17">
        <f>ROUND(B$9*'B&amp;A kWh'!C50,2)</f>
        <v>0</v>
      </c>
      <c r="C52" s="17">
        <f>ROUND(C$9*'B&amp;A kWh'!D50,2)</f>
        <v>0</v>
      </c>
      <c r="D52" s="17">
        <f>ROUND(D$9*'B&amp;A kWh'!E50,2)</f>
        <v>-4873.54</v>
      </c>
      <c r="E52" s="17">
        <f>ROUND(E$9*'B&amp;A kWh'!F50,2)</f>
        <v>1557.46</v>
      </c>
      <c r="F52" s="17">
        <f>ROUND(F$9*'B&amp;A kWh'!G50,2)</f>
        <v>-582.26</v>
      </c>
      <c r="G52" s="17">
        <f>ROUND(G$9*'B&amp;A kWh'!H50,2)</f>
        <v>-1062.6199999999999</v>
      </c>
      <c r="H52" s="17">
        <f>ROUND(H$9*'B&amp;A kWh'!I50,2)</f>
        <v>-270.47000000000003</v>
      </c>
      <c r="I52" s="17">
        <f>ROUND(I$9*'B&amp;A kWh'!J50,2)</f>
        <v>2305.42</v>
      </c>
      <c r="J52" s="17">
        <f>ROUND(J$9*'B&amp;A kWh'!K50,2)</f>
        <v>-4694.1000000000004</v>
      </c>
      <c r="K52" s="17">
        <f>ROUND(K$9*'B&amp;A kWh'!L50,2)</f>
        <v>592.09</v>
      </c>
      <c r="L52" s="17">
        <f>ROUND(L$9*'B&amp;A kWh'!M50,2)</f>
        <v>-779.42</v>
      </c>
      <c r="M52" s="17">
        <f>ROUND(M$9*'B&amp;A kWh'!N50,2)</f>
        <v>3919.48</v>
      </c>
      <c r="N52" s="17">
        <f>ROUND(N$9*'B&amp;A kWh'!O50,2)</f>
        <v>-1849.09</v>
      </c>
      <c r="O52" s="17">
        <f>ROUND(O$9*'B&amp;A kWh'!P50,2)</f>
        <v>-5480.34</v>
      </c>
      <c r="P52" s="17">
        <f t="shared" si="10"/>
        <v>-11217.39</v>
      </c>
      <c r="R52" s="12" t="s">
        <v>4</v>
      </c>
      <c r="S52" s="12">
        <v>50</v>
      </c>
    </row>
    <row r="53" spans="1:19" x14ac:dyDescent="0.3">
      <c r="A53" s="30"/>
      <c r="S53" s="12">
        <v>51</v>
      </c>
    </row>
    <row r="54" spans="1:19" x14ac:dyDescent="0.3">
      <c r="A54" s="30" t="s">
        <v>3</v>
      </c>
      <c r="B54" s="17">
        <f>ROUND(B$9*'B&amp;A kWh'!C52,2)</f>
        <v>0</v>
      </c>
      <c r="C54" s="17">
        <f>ROUND(C$9*'B&amp;A kWh'!D52,2)</f>
        <v>0</v>
      </c>
      <c r="D54" s="17">
        <f>ROUND(D$9*'B&amp;A kWh'!E52,2)</f>
        <v>-88.69</v>
      </c>
      <c r="E54" s="17">
        <f>ROUND(E$9*'B&amp;A kWh'!F52,2)</f>
        <v>59.18</v>
      </c>
      <c r="F54" s="17">
        <f>ROUND(F$9*'B&amp;A kWh'!G52,2)</f>
        <v>-27.79</v>
      </c>
      <c r="G54" s="17">
        <f>ROUND(G$9*'B&amp;A kWh'!H52,2)</f>
        <v>-21.78</v>
      </c>
      <c r="H54" s="17">
        <f>ROUND(H$9*'B&amp;A kWh'!I52,2)</f>
        <v>3.04</v>
      </c>
      <c r="I54" s="17">
        <f>ROUND(I$9*'B&amp;A kWh'!J52,2)</f>
        <v>0</v>
      </c>
      <c r="J54" s="17">
        <f>ROUND(J$9*'B&amp;A kWh'!K52,2)</f>
        <v>0</v>
      </c>
      <c r="K54" s="17">
        <f>ROUND(K$9*'B&amp;A kWh'!L52,2)</f>
        <v>38.159999999999997</v>
      </c>
      <c r="L54" s="17">
        <f>ROUND(L$9*'B&amp;A kWh'!M52,2)</f>
        <v>-49.77</v>
      </c>
      <c r="M54" s="17">
        <f>ROUND(M$9*'B&amp;A kWh'!N52,2)</f>
        <v>165.24</v>
      </c>
      <c r="N54" s="17">
        <f>ROUND(N$9*'B&amp;A kWh'!O52,2)</f>
        <v>-91.5</v>
      </c>
      <c r="O54" s="17">
        <f>ROUND(O$9*'B&amp;A kWh'!P52,2)</f>
        <v>-167.44</v>
      </c>
      <c r="P54" s="17">
        <f t="shared" si="10"/>
        <v>-181.35</v>
      </c>
      <c r="R54" s="12" t="s">
        <v>3</v>
      </c>
      <c r="S54" s="12">
        <v>52</v>
      </c>
    </row>
    <row r="55" spans="1:19" x14ac:dyDescent="0.3">
      <c r="A55" s="30"/>
      <c r="S55" s="12">
        <v>53</v>
      </c>
    </row>
    <row r="56" spans="1:19" x14ac:dyDescent="0.3">
      <c r="A56" s="30" t="s">
        <v>119</v>
      </c>
      <c r="B56" s="17">
        <f>ROUND(B$9*'B&amp;A kWh'!C54,2)</f>
        <v>0</v>
      </c>
      <c r="C56" s="17">
        <f>ROUND(C$9*'B&amp;A kWh'!D54,2)</f>
        <v>0</v>
      </c>
      <c r="D56" s="17">
        <f>ROUND(D$9*'B&amp;A kWh'!E54,2)</f>
        <v>-21929.55</v>
      </c>
      <c r="E56" s="17">
        <f>ROUND(E$9*'B&amp;A kWh'!F54,2)</f>
        <v>10039.620000000001</v>
      </c>
      <c r="F56" s="17">
        <f>ROUND(F$9*'B&amp;A kWh'!G54,2)</f>
        <v>-4536.0200000000004</v>
      </c>
      <c r="G56" s="17">
        <f>ROUND(G$9*'B&amp;A kWh'!H54,2)</f>
        <v>-4950.42</v>
      </c>
      <c r="H56" s="17">
        <f>ROUND(H$9*'B&amp;A kWh'!I54,2)</f>
        <v>-1900.45</v>
      </c>
      <c r="I56" s="17">
        <f>ROUND(I$9*'B&amp;A kWh'!J54,2)</f>
        <v>21978.82</v>
      </c>
      <c r="J56" s="17">
        <f>ROUND(J$9*'B&amp;A kWh'!K54,2)</f>
        <v>-36655.71</v>
      </c>
      <c r="K56" s="17">
        <f>ROUND(K$9*'B&amp;A kWh'!L54,2)</f>
        <v>4773.47</v>
      </c>
      <c r="L56" s="17">
        <f>ROUND(L$9*'B&amp;A kWh'!M54,2)</f>
        <v>-5185.58</v>
      </c>
      <c r="M56" s="17">
        <f>ROUND(M$9*'B&amp;A kWh'!N54,2)</f>
        <v>27169.85</v>
      </c>
      <c r="N56" s="17">
        <f>ROUND(N$9*'B&amp;A kWh'!O54,2)</f>
        <v>-16703.54</v>
      </c>
      <c r="O56" s="17">
        <f>ROUND(O$9*'B&amp;A kWh'!P54,2)</f>
        <v>-26993.24</v>
      </c>
      <c r="P56" s="17">
        <f t="shared" si="10"/>
        <v>-54892.75</v>
      </c>
      <c r="R56" s="12" t="s">
        <v>119</v>
      </c>
      <c r="S56" s="12">
        <v>54</v>
      </c>
    </row>
    <row r="57" spans="1:19" x14ac:dyDescent="0.3">
      <c r="A57" s="30"/>
      <c r="S57" s="12">
        <v>55</v>
      </c>
    </row>
    <row r="58" spans="1:19" x14ac:dyDescent="0.3">
      <c r="A58" s="30" t="s">
        <v>120</v>
      </c>
      <c r="B58" s="17">
        <f>ROUND(B$9*'B&amp;A kWh'!C56,2)</f>
        <v>0</v>
      </c>
      <c r="C58" s="17">
        <f>ROUND(C$9*'B&amp;A kWh'!D56,2)</f>
        <v>0</v>
      </c>
      <c r="D58" s="17">
        <f>ROUND(D$9*'B&amp;A kWh'!E56,2)</f>
        <v>-353.76</v>
      </c>
      <c r="E58" s="17">
        <f>ROUND(E$9*'B&amp;A kWh'!F56,2)</f>
        <v>156.16</v>
      </c>
      <c r="F58" s="17">
        <f>ROUND(F$9*'B&amp;A kWh'!G56,2)</f>
        <v>-82.59</v>
      </c>
      <c r="G58" s="17">
        <f>ROUND(G$9*'B&amp;A kWh'!H56,2)</f>
        <v>-98.27</v>
      </c>
      <c r="H58" s="17">
        <f>ROUND(H$9*'B&amp;A kWh'!I56,2)</f>
        <v>-35.869999999999997</v>
      </c>
      <c r="I58" s="17">
        <f>ROUND(I$9*'B&amp;A kWh'!J56,2)</f>
        <v>375.88</v>
      </c>
      <c r="J58" s="17">
        <f>ROUND(J$9*'B&amp;A kWh'!K56,2)</f>
        <v>-676.22</v>
      </c>
      <c r="K58" s="17">
        <f>ROUND(K$9*'B&amp;A kWh'!L56,2)</f>
        <v>88.96</v>
      </c>
      <c r="L58" s="17">
        <f>ROUND(L$9*'B&amp;A kWh'!M56,2)</f>
        <v>-144.09</v>
      </c>
      <c r="M58" s="17">
        <f>ROUND(M$9*'B&amp;A kWh'!N56,2)</f>
        <v>653.67999999999995</v>
      </c>
      <c r="N58" s="17">
        <f>ROUND(N$9*'B&amp;A kWh'!O56,2)</f>
        <v>-396.19</v>
      </c>
      <c r="O58" s="17">
        <f>ROUND(O$9*'B&amp;A kWh'!P56,2)</f>
        <v>-655.07000000000005</v>
      </c>
      <c r="P58" s="17">
        <f t="shared" si="10"/>
        <v>-1167.3800000000001</v>
      </c>
      <c r="R58" s="12" t="s">
        <v>120</v>
      </c>
      <c r="S58" s="12">
        <v>56</v>
      </c>
    </row>
    <row r="59" spans="1:19" x14ac:dyDescent="0.3">
      <c r="A59" s="30"/>
      <c r="S59" s="12">
        <v>57</v>
      </c>
    </row>
    <row r="60" spans="1:19" x14ac:dyDescent="0.3">
      <c r="A60" s="32" t="s">
        <v>233</v>
      </c>
      <c r="B60" s="17">
        <f>ROUND(B$9*'B&amp;A kWh'!C58,2)</f>
        <v>0</v>
      </c>
      <c r="C60" s="17">
        <f>ROUND(C$9*'B&amp;A kWh'!D58,2)</f>
        <v>0</v>
      </c>
      <c r="D60" s="17">
        <f>ROUND(D$9*'B&amp;A kWh'!E58,2)</f>
        <v>-1300.54</v>
      </c>
      <c r="E60" s="17">
        <f>ROUND(E$9*'B&amp;A kWh'!F58,2)</f>
        <v>521.92999999999995</v>
      </c>
      <c r="F60" s="17">
        <f>ROUND(F$9*'B&amp;A kWh'!G58,2)</f>
        <v>-130.26</v>
      </c>
      <c r="G60" s="17">
        <f>ROUND(G$9*'B&amp;A kWh'!H58,2)</f>
        <v>-231.84</v>
      </c>
      <c r="H60" s="17">
        <f>ROUND(H$9*'B&amp;A kWh'!I58,2)</f>
        <v>-85.43</v>
      </c>
      <c r="I60" s="17">
        <f>ROUND(I$9*'B&amp;A kWh'!J58,2)</f>
        <v>261.7</v>
      </c>
      <c r="J60" s="17">
        <f>ROUND(J$9*'B&amp;A kWh'!K58,2)</f>
        <v>-620.92999999999995</v>
      </c>
      <c r="K60" s="17">
        <f>ROUND(K$9*'B&amp;A kWh'!L58,2)</f>
        <v>159.25</v>
      </c>
      <c r="L60" s="17">
        <f>ROUND(L$9*'B&amp;A kWh'!M58,2)</f>
        <v>-153.81</v>
      </c>
      <c r="M60" s="17">
        <f>ROUND(M$9*'B&amp;A kWh'!N58,2)</f>
        <v>704.79</v>
      </c>
      <c r="N60" s="17">
        <f>ROUND(N$9*'B&amp;A kWh'!O58,2)</f>
        <v>-460.96</v>
      </c>
      <c r="O60" s="17">
        <f>ROUND(O$9*'B&amp;A kWh'!P58,2)</f>
        <v>-419.47</v>
      </c>
      <c r="P60" s="17">
        <f t="shared" si="10"/>
        <v>-1755.57</v>
      </c>
      <c r="R60" s="12" t="s">
        <v>233</v>
      </c>
      <c r="S60" s="12">
        <v>58</v>
      </c>
    </row>
    <row r="61" spans="1:19" x14ac:dyDescent="0.3">
      <c r="A61" s="30"/>
      <c r="S61" s="12">
        <v>59</v>
      </c>
    </row>
    <row r="62" spans="1:19" x14ac:dyDescent="0.3">
      <c r="A62" s="30" t="s">
        <v>122</v>
      </c>
      <c r="B62" s="17">
        <f>ROUND(B$9*'B&amp;A kWh'!C60,2)</f>
        <v>0</v>
      </c>
      <c r="C62" s="17">
        <f>ROUND(C$9*'B&amp;A kWh'!D60,2)</f>
        <v>0</v>
      </c>
      <c r="D62" s="17">
        <f>ROUND(D$9*'B&amp;A kWh'!E60,2)</f>
        <v>-49178.35</v>
      </c>
      <c r="E62" s="17">
        <f>ROUND(E$9*'B&amp;A kWh'!F60,2)</f>
        <v>16481.03</v>
      </c>
      <c r="F62" s="17">
        <f>ROUND(F$9*'B&amp;A kWh'!G60,2)</f>
        <v>-8560.35</v>
      </c>
      <c r="G62" s="17">
        <f>ROUND(G$9*'B&amp;A kWh'!H60,2)</f>
        <v>-11143</v>
      </c>
      <c r="H62" s="17">
        <f>ROUND(H$9*'B&amp;A kWh'!I60,2)</f>
        <v>-3402.03</v>
      </c>
      <c r="I62" s="17">
        <f>ROUND(I$9*'B&amp;A kWh'!J60,2)</f>
        <v>30146.720000000001</v>
      </c>
      <c r="J62" s="17">
        <f>ROUND(J$9*'B&amp;A kWh'!K60,2)</f>
        <v>-66464.94</v>
      </c>
      <c r="K62" s="17">
        <f>ROUND(K$9*'B&amp;A kWh'!L60,2)</f>
        <v>6920.28</v>
      </c>
      <c r="L62" s="17">
        <f>ROUND(L$9*'B&amp;A kWh'!M60,2)</f>
        <v>-4848.18</v>
      </c>
      <c r="M62" s="17">
        <f>ROUND(M$9*'B&amp;A kWh'!N60,2)</f>
        <v>34074.31</v>
      </c>
      <c r="N62" s="17">
        <f>ROUND(N$9*'B&amp;A kWh'!O60,2)</f>
        <v>-22146.66</v>
      </c>
      <c r="O62" s="17">
        <f>ROUND(O$9*'B&amp;A kWh'!P60,2)</f>
        <v>-40010.879999999997</v>
      </c>
      <c r="P62" s="17">
        <f t="shared" si="10"/>
        <v>-118132.05000000002</v>
      </c>
      <c r="R62" s="12" t="s">
        <v>122</v>
      </c>
      <c r="S62" s="12">
        <v>60</v>
      </c>
    </row>
    <row r="63" spans="1:19" x14ac:dyDescent="0.3">
      <c r="A63" s="30"/>
      <c r="S63" s="12">
        <v>61</v>
      </c>
    </row>
    <row r="64" spans="1:19" x14ac:dyDescent="0.3">
      <c r="A64" s="32" t="s">
        <v>234</v>
      </c>
      <c r="D64" s="17">
        <f>ROUND(D$9*'B&amp;A kWh'!E62,2)</f>
        <v>0</v>
      </c>
      <c r="E64" s="17">
        <f>ROUND(E$9*'B&amp;A kWh'!F62,2)</f>
        <v>0</v>
      </c>
      <c r="F64" s="17">
        <f>ROUND(F$9*'B&amp;A kWh'!G62,2)</f>
        <v>0</v>
      </c>
      <c r="G64" s="17">
        <f>ROUND(G$9*'B&amp;A kWh'!H62,2)</f>
        <v>0</v>
      </c>
      <c r="H64" s="17">
        <f>ROUND(H$9*'B&amp;A kWh'!I62,2)</f>
        <v>0</v>
      </c>
      <c r="I64" s="17">
        <f>ROUND(I$9*'B&amp;A kWh'!J62,2)</f>
        <v>0</v>
      </c>
      <c r="J64" s="17">
        <f>ROUND(J$9*'B&amp;A kWh'!K62,2)</f>
        <v>0</v>
      </c>
      <c r="K64" s="17">
        <f>ROUND(K$9*'B&amp;A kWh'!L62,2)</f>
        <v>0</v>
      </c>
      <c r="L64" s="17">
        <f>ROUND(L$9*'B&amp;A kWh'!M62,2)</f>
        <v>0</v>
      </c>
      <c r="M64" s="17">
        <f>ROUND(M$9*'B&amp;A kWh'!N62,2)</f>
        <v>0</v>
      </c>
      <c r="N64" s="17">
        <f>ROUND(N$9*'B&amp;A kWh'!O62,2)</f>
        <v>-3039.27</v>
      </c>
      <c r="O64" s="17">
        <f>ROUND(O$9*'B&amp;A kWh'!P62,2)</f>
        <v>-5331.74</v>
      </c>
      <c r="P64" s="17">
        <f t="shared" si="10"/>
        <v>-8371.01</v>
      </c>
      <c r="R64" s="12" t="s">
        <v>234</v>
      </c>
      <c r="S64" s="12">
        <v>62</v>
      </c>
    </row>
    <row r="65" spans="1:19" x14ac:dyDescent="0.3">
      <c r="A65" s="30"/>
      <c r="S65" s="12">
        <v>63</v>
      </c>
    </row>
    <row r="66" spans="1:19" x14ac:dyDescent="0.3">
      <c r="A66" s="32" t="s">
        <v>235</v>
      </c>
      <c r="D66" s="17">
        <f>ROUND(D$9*'B&amp;A kWh'!E64,2)</f>
        <v>0</v>
      </c>
      <c r="E66" s="17">
        <f>ROUND(E$9*'B&amp;A kWh'!F64,2)</f>
        <v>0</v>
      </c>
      <c r="F66" s="17">
        <f>ROUND(F$9*'B&amp;A kWh'!G64,2)</f>
        <v>0</v>
      </c>
      <c r="G66" s="17">
        <f>ROUND(G$9*'B&amp;A kWh'!H64,2)</f>
        <v>0</v>
      </c>
      <c r="H66" s="17">
        <f>ROUND(H$9*'B&amp;A kWh'!I64,2)</f>
        <v>0</v>
      </c>
      <c r="I66" s="17">
        <f>ROUND(I$9*'B&amp;A kWh'!J64,2)</f>
        <v>0</v>
      </c>
      <c r="J66" s="17">
        <f>ROUND(J$9*'B&amp;A kWh'!K64,2)</f>
        <v>0</v>
      </c>
      <c r="K66" s="17">
        <f>ROUND(K$9*'B&amp;A kWh'!L64,2)</f>
        <v>2343.5700000000002</v>
      </c>
      <c r="L66" s="17">
        <f>ROUND(L$9*'B&amp;A kWh'!M64,2)</f>
        <v>-1748.56</v>
      </c>
      <c r="M66" s="17">
        <f>ROUND(M$9*'B&amp;A kWh'!N64,2)</f>
        <v>9717.26</v>
      </c>
      <c r="N66" s="17">
        <f>ROUND(N$9*'B&amp;A kWh'!O64,2)</f>
        <v>-4694.3500000000004</v>
      </c>
      <c r="O66" s="17">
        <f>ROUND(O$9*'B&amp;A kWh'!P64,2)</f>
        <v>-13710.4</v>
      </c>
      <c r="P66" s="17">
        <f t="shared" si="10"/>
        <v>-8092.48</v>
      </c>
      <c r="R66" s="12" t="s">
        <v>235</v>
      </c>
      <c r="S66" s="12">
        <v>64</v>
      </c>
    </row>
    <row r="67" spans="1:19" x14ac:dyDescent="0.3">
      <c r="A67" s="30"/>
      <c r="S67" s="12">
        <v>65</v>
      </c>
    </row>
    <row r="68" spans="1:19" x14ac:dyDescent="0.3">
      <c r="A68" s="30" t="s">
        <v>123</v>
      </c>
      <c r="B68" s="17">
        <f>ROUND(B$9*'B&amp;A kWh'!C66,2)</f>
        <v>0</v>
      </c>
      <c r="C68" s="17">
        <f>ROUND(C$9*'B&amp;A kWh'!D66,2)</f>
        <v>0</v>
      </c>
      <c r="D68" s="17">
        <f>ROUND(D$9*'B&amp;A kWh'!E66,2)</f>
        <v>-3891.53</v>
      </c>
      <c r="E68" s="17">
        <f>ROUND(E$9*'B&amp;A kWh'!F66,2)</f>
        <v>2108.41</v>
      </c>
      <c r="F68" s="17">
        <f>ROUND(F$9*'B&amp;A kWh'!G66,2)</f>
        <v>-879.43</v>
      </c>
      <c r="G68" s="17">
        <f>ROUND(G$9*'B&amp;A kWh'!H66,2)</f>
        <v>-1221.04</v>
      </c>
      <c r="H68" s="17">
        <f>ROUND(H$9*'B&amp;A kWh'!I66,2)</f>
        <v>-334.29</v>
      </c>
      <c r="I68" s="17">
        <f>ROUND(I$9*'B&amp;A kWh'!J66,2)</f>
        <v>3340.08</v>
      </c>
      <c r="J68" s="17">
        <f>ROUND(J$9*'B&amp;A kWh'!K66,2)</f>
        <v>-6144.45</v>
      </c>
      <c r="K68" s="17">
        <f>ROUND(K$9*'B&amp;A kWh'!L66,2)</f>
        <v>1015.44</v>
      </c>
      <c r="L68" s="17">
        <f>ROUND(L$9*'B&amp;A kWh'!M66,2)</f>
        <v>-908.44</v>
      </c>
      <c r="M68" s="17">
        <f>ROUND(M$9*'B&amp;A kWh'!N66,2)</f>
        <v>4687.54</v>
      </c>
      <c r="N68" s="17">
        <f>ROUND(N$9*'B&amp;A kWh'!O66,2)</f>
        <v>-3062.2</v>
      </c>
      <c r="O68" s="17">
        <f>ROUND(O$9*'B&amp;A kWh'!P66,2)</f>
        <v>-5438.65</v>
      </c>
      <c r="P68" s="17">
        <f t="shared" si="10"/>
        <v>-10728.56</v>
      </c>
      <c r="R68" s="12" t="s">
        <v>123</v>
      </c>
      <c r="S68" s="12">
        <v>66</v>
      </c>
    </row>
    <row r="69" spans="1:19" x14ac:dyDescent="0.3">
      <c r="A69" s="30"/>
      <c r="S69" s="12">
        <v>67</v>
      </c>
    </row>
    <row r="70" spans="1:19" x14ac:dyDescent="0.3">
      <c r="A70" s="30" t="s">
        <v>124</v>
      </c>
      <c r="B70" s="17">
        <f>ROUND(B$9*'B&amp;A kWh'!C68,2)</f>
        <v>0</v>
      </c>
      <c r="C70" s="17">
        <f>ROUND(C$9*'B&amp;A kWh'!D68,2)</f>
        <v>0</v>
      </c>
      <c r="D70" s="17">
        <f>ROUND(D$9*'B&amp;A kWh'!E68,2)</f>
        <v>-76886.399999999994</v>
      </c>
      <c r="E70" s="17">
        <f>ROUND(E$9*'B&amp;A kWh'!F68,2)</f>
        <v>33957.94</v>
      </c>
      <c r="F70" s="17">
        <f>ROUND(F$9*'B&amp;A kWh'!G68,2)</f>
        <v>-15321.4</v>
      </c>
      <c r="G70" s="17">
        <f>ROUND(G$9*'B&amp;A kWh'!H68,2)</f>
        <v>-24514.91</v>
      </c>
      <c r="H70" s="17">
        <f>ROUND(H$9*'B&amp;A kWh'!I68,2)</f>
        <v>-6707.26</v>
      </c>
      <c r="I70" s="17">
        <f>ROUND(I$9*'B&amp;A kWh'!J68,2)</f>
        <v>59792.87</v>
      </c>
      <c r="J70" s="17">
        <f>ROUND(J$9*'B&amp;A kWh'!K68,2)</f>
        <v>-123978.16</v>
      </c>
      <c r="K70" s="17">
        <f>ROUND(K$9*'B&amp;A kWh'!L68,2)</f>
        <v>15390.55</v>
      </c>
      <c r="L70" s="17">
        <f>ROUND(L$9*'B&amp;A kWh'!M68,2)</f>
        <v>-18791.169999999998</v>
      </c>
      <c r="M70" s="17">
        <f>ROUND(M$9*'B&amp;A kWh'!N68,2)</f>
        <v>86189.97</v>
      </c>
      <c r="N70" s="17">
        <f>ROUND(N$9*'B&amp;A kWh'!O68,2)</f>
        <v>-51139.03</v>
      </c>
      <c r="O70" s="17">
        <f>ROUND(O$9*'B&amp;A kWh'!P68,2)</f>
        <v>-88287.4</v>
      </c>
      <c r="P70" s="17">
        <f t="shared" si="10"/>
        <v>-210294.39999999999</v>
      </c>
      <c r="R70" s="12" t="s">
        <v>124</v>
      </c>
      <c r="S70" s="12">
        <v>68</v>
      </c>
    </row>
    <row r="71" spans="1:19" x14ac:dyDescent="0.3">
      <c r="A71" s="30"/>
      <c r="S71" s="12">
        <v>69</v>
      </c>
    </row>
    <row r="72" spans="1:19" x14ac:dyDescent="0.3">
      <c r="A72" s="30" t="s">
        <v>125</v>
      </c>
      <c r="B72" s="17">
        <f>ROUND(B$9*'B&amp;A kWh'!C70,2)</f>
        <v>0</v>
      </c>
      <c r="C72" s="17">
        <f>ROUND(C$9*'B&amp;A kWh'!D70,2)</f>
        <v>0</v>
      </c>
      <c r="D72" s="17">
        <f>ROUND(D$9*'B&amp;A kWh'!E70,2)</f>
        <v>-393522.25</v>
      </c>
      <c r="E72" s="17">
        <f>ROUND(E$9*'B&amp;A kWh'!F70,2)</f>
        <v>123931.59</v>
      </c>
      <c r="F72" s="17">
        <f>ROUND(F$9*'B&amp;A kWh'!G70,2)</f>
        <v>-68263.98</v>
      </c>
      <c r="G72" s="17">
        <f>ROUND(G$9*'B&amp;A kWh'!H70,2)</f>
        <v>-88379.27</v>
      </c>
      <c r="H72" s="17">
        <f>ROUND(H$9*'B&amp;A kWh'!I70,2)</f>
        <v>-25564.04</v>
      </c>
      <c r="I72" s="17">
        <f>ROUND(I$9*'B&amp;A kWh'!J70,2)</f>
        <v>231165.23</v>
      </c>
      <c r="J72" s="17">
        <f>ROUND(J$9*'B&amp;A kWh'!K70,2)</f>
        <v>-493842.73</v>
      </c>
      <c r="K72" s="17">
        <f>ROUND(K$9*'B&amp;A kWh'!L70,2)</f>
        <v>61570.01</v>
      </c>
      <c r="L72" s="17">
        <f>ROUND(L$9*'B&amp;A kWh'!M70,2)</f>
        <v>-73038.25</v>
      </c>
      <c r="M72" s="17">
        <f>ROUND(M$9*'B&amp;A kWh'!N70,2)</f>
        <v>364323.56</v>
      </c>
      <c r="N72" s="17">
        <f>ROUND(N$9*'B&amp;A kWh'!O70,2)</f>
        <v>-199946.44</v>
      </c>
      <c r="O72" s="17">
        <f>ROUND(O$9*'B&amp;A kWh'!P70,2)</f>
        <v>-398671.31</v>
      </c>
      <c r="P72" s="17">
        <f t="shared" si="10"/>
        <v>-960237.87999999989</v>
      </c>
      <c r="R72" s="12" t="s">
        <v>125</v>
      </c>
      <c r="S72" s="12">
        <v>70</v>
      </c>
    </row>
    <row r="73" spans="1:19" x14ac:dyDescent="0.3">
      <c r="A73" s="30"/>
      <c r="S73" s="12">
        <v>71</v>
      </c>
    </row>
    <row r="74" spans="1:19" x14ac:dyDescent="0.3">
      <c r="A74" s="30" t="s">
        <v>126</v>
      </c>
      <c r="B74" s="17">
        <f>ROUND(B$9*'B&amp;A kWh'!C72,2)</f>
        <v>0</v>
      </c>
      <c r="C74" s="17">
        <f>ROUND(C$9*'B&amp;A kWh'!D72,2)</f>
        <v>0</v>
      </c>
      <c r="D74" s="17">
        <f>ROUND(D$9*'B&amp;A kWh'!E72,2)</f>
        <v>-89087.06</v>
      </c>
      <c r="E74" s="17">
        <f>ROUND(E$9*'B&amp;A kWh'!F72,2)</f>
        <v>39756.79</v>
      </c>
      <c r="F74" s="17">
        <f>ROUND(F$9*'B&amp;A kWh'!G72,2)</f>
        <v>-11073.78</v>
      </c>
      <c r="G74" s="17">
        <f>ROUND(G$9*'B&amp;A kWh'!H72,2)</f>
        <v>-21924.21</v>
      </c>
      <c r="H74" s="17">
        <f>ROUND(H$9*'B&amp;A kWh'!I72,2)</f>
        <v>-4966.66</v>
      </c>
      <c r="I74" s="17">
        <f>ROUND(I$9*'B&amp;A kWh'!J72,2)</f>
        <v>59979.55</v>
      </c>
      <c r="J74" s="17">
        <f>ROUND(J$9*'B&amp;A kWh'!K72,2)</f>
        <v>-99577.69</v>
      </c>
      <c r="K74" s="17">
        <f>ROUND(K$9*'B&amp;A kWh'!L72,2)</f>
        <v>20510.93</v>
      </c>
      <c r="L74" s="17">
        <f>ROUND(L$9*'B&amp;A kWh'!M72,2)</f>
        <v>-12982.43</v>
      </c>
      <c r="M74" s="17">
        <f>ROUND(M$9*'B&amp;A kWh'!N72,2)</f>
        <v>77292.800000000003</v>
      </c>
      <c r="N74" s="17">
        <f>ROUND(N$9*'B&amp;A kWh'!O72,2)</f>
        <v>-40685.69</v>
      </c>
      <c r="O74" s="17">
        <f>ROUND(O$9*'B&amp;A kWh'!P72,2)</f>
        <v>-67154.570000000007</v>
      </c>
      <c r="P74" s="17">
        <f t="shared" si="10"/>
        <v>-149912.02000000002</v>
      </c>
      <c r="R74" s="12" t="s">
        <v>126</v>
      </c>
      <c r="S74" s="12">
        <v>72</v>
      </c>
    </row>
    <row r="75" spans="1:19" x14ac:dyDescent="0.3">
      <c r="A75" s="30"/>
      <c r="S75" s="12">
        <v>73</v>
      </c>
    </row>
    <row r="76" spans="1:19" x14ac:dyDescent="0.3">
      <c r="A76" s="30" t="s">
        <v>2</v>
      </c>
      <c r="B76" s="17">
        <f>ROUND(B$9*'B&amp;A kWh'!C74,2)</f>
        <v>0</v>
      </c>
      <c r="C76" s="17">
        <f>ROUND(C$9*'B&amp;A kWh'!D74,2)</f>
        <v>0</v>
      </c>
      <c r="D76" s="17">
        <f>ROUND(D$9*'B&amp;A kWh'!E74,2)</f>
        <v>-1998.49</v>
      </c>
      <c r="E76" s="17">
        <f>ROUND(E$9*'B&amp;A kWh'!F74,2)</f>
        <v>568.20000000000005</v>
      </c>
      <c r="F76" s="17">
        <f>ROUND(F$9*'B&amp;A kWh'!G74,2)</f>
        <v>-277.26</v>
      </c>
      <c r="G76" s="17">
        <f>ROUND(G$9*'B&amp;A kWh'!H74,2)</f>
        <v>-379.51</v>
      </c>
      <c r="H76" s="17">
        <f>ROUND(H$9*'B&amp;A kWh'!I74,2)</f>
        <v>-129.55000000000001</v>
      </c>
      <c r="I76" s="17">
        <f>ROUND(I$9*'B&amp;A kWh'!J74,2)</f>
        <v>1346.99</v>
      </c>
      <c r="J76" s="17">
        <f>ROUND(J$9*'B&amp;A kWh'!K74,2)</f>
        <v>-3273.79</v>
      </c>
      <c r="K76" s="17">
        <f>ROUND(K$9*'B&amp;A kWh'!L74,2)</f>
        <v>455.36</v>
      </c>
      <c r="L76" s="17">
        <f>ROUND(L$9*'B&amp;A kWh'!M74,2)</f>
        <v>-556.72</v>
      </c>
      <c r="M76" s="17">
        <f>ROUND(M$9*'B&amp;A kWh'!N74,2)</f>
        <v>2723.36</v>
      </c>
      <c r="N76" s="17">
        <f>ROUND(N$9*'B&amp;A kWh'!O74,2)</f>
        <v>-1376.81</v>
      </c>
      <c r="O76" s="17">
        <f>ROUND(O$9*'B&amp;A kWh'!P74,2)</f>
        <v>-2706.91</v>
      </c>
      <c r="P76" s="17">
        <f t="shared" si="10"/>
        <v>-5605.1299999999992</v>
      </c>
      <c r="R76" s="12" t="s">
        <v>2</v>
      </c>
      <c r="S76" s="12">
        <v>74</v>
      </c>
    </row>
    <row r="77" spans="1:19" x14ac:dyDescent="0.3">
      <c r="A77" s="1"/>
      <c r="S77" s="12">
        <v>75</v>
      </c>
    </row>
    <row r="78" spans="1:19" x14ac:dyDescent="0.3">
      <c r="A78" s="1" t="s">
        <v>1</v>
      </c>
      <c r="B78" s="17">
        <f>ROUND(B$9*'B&amp;A kWh'!C76,2)</f>
        <v>0</v>
      </c>
      <c r="C78" s="17">
        <f>ROUND(C$9*'B&amp;A kWh'!D76,2)</f>
        <v>0</v>
      </c>
      <c r="D78" s="17">
        <f>ROUND(D$9*'B&amp;A kWh'!E76,2)</f>
        <v>-338.3</v>
      </c>
      <c r="E78" s="17">
        <f>ROUND(E$9*'B&amp;A kWh'!F76,2)</f>
        <v>184.01</v>
      </c>
      <c r="F78" s="17">
        <f>ROUND(F$9*'B&amp;A kWh'!G76,2)</f>
        <v>-81.319999999999993</v>
      </c>
      <c r="G78" s="17">
        <f>ROUND(G$9*'B&amp;A kWh'!H76,2)</f>
        <v>-118.81</v>
      </c>
      <c r="H78" s="17">
        <f>ROUND(H$9*'B&amp;A kWh'!I76,2)</f>
        <v>-29.31</v>
      </c>
      <c r="I78" s="17">
        <f>ROUND(I$9*'B&amp;A kWh'!J76,2)</f>
        <v>306.58999999999997</v>
      </c>
      <c r="J78" s="17">
        <f>ROUND(J$9*'B&amp;A kWh'!K76,2)</f>
        <v>-585.75</v>
      </c>
      <c r="K78" s="17">
        <f>ROUND(K$9*'B&amp;A kWh'!L76,2)</f>
        <v>97.44</v>
      </c>
      <c r="L78" s="17">
        <f>ROUND(L$9*'B&amp;A kWh'!M76,2)</f>
        <v>-91.39</v>
      </c>
      <c r="M78" s="17">
        <f>ROUND(M$9*'B&amp;A kWh'!N76,2)</f>
        <v>553.02</v>
      </c>
      <c r="N78" s="17">
        <f>ROUND(N$9*'B&amp;A kWh'!O76,2)</f>
        <v>-284.26</v>
      </c>
      <c r="O78" s="17">
        <f>ROUND(O$9*'B&amp;A kWh'!P76,2)</f>
        <v>-507.7</v>
      </c>
      <c r="P78" s="17">
        <f t="shared" si="10"/>
        <v>-895.78</v>
      </c>
      <c r="R78" s="12" t="s">
        <v>1</v>
      </c>
      <c r="S78" s="12">
        <v>76</v>
      </c>
    </row>
    <row r="79" spans="1:19" x14ac:dyDescent="0.3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28"/>
    </row>
    <row r="80" spans="1:19" x14ac:dyDescent="0.3">
      <c r="A80" s="12" t="s">
        <v>0</v>
      </c>
      <c r="B80" s="17">
        <f>SUM(B12:B78)</f>
        <v>0</v>
      </c>
      <c r="C80" s="17">
        <f t="shared" ref="C80" si="11">SUM(C12:C78)</f>
        <v>0</v>
      </c>
      <c r="D80" s="17">
        <f t="shared" ref="D80:J80" si="12">SUM(D12:D78)-D20</f>
        <v>-1246803.2500000002</v>
      </c>
      <c r="E80" s="17">
        <f t="shared" si="12"/>
        <v>452635.8899999999</v>
      </c>
      <c r="F80" s="17">
        <f t="shared" si="12"/>
        <v>-235046.34</v>
      </c>
      <c r="G80" s="17">
        <f t="shared" si="12"/>
        <v>-352322.92000000004</v>
      </c>
      <c r="H80" s="17">
        <f t="shared" si="12"/>
        <v>-100823.49000000002</v>
      </c>
      <c r="I80" s="17">
        <f t="shared" si="12"/>
        <v>889700.72999999975</v>
      </c>
      <c r="J80" s="17">
        <f t="shared" si="12"/>
        <v>-1703668.38</v>
      </c>
      <c r="K80" s="17">
        <f t="shared" ref="K80:N80" si="13">SUM(K12:K78)-K20</f>
        <v>251557.2</v>
      </c>
      <c r="L80" s="17">
        <f t="shared" si="13"/>
        <v>-313204.73999999993</v>
      </c>
      <c r="M80" s="17">
        <f t="shared" si="13"/>
        <v>1561361.6700000004</v>
      </c>
      <c r="N80" s="17">
        <f t="shared" si="13"/>
        <v>-876420.18</v>
      </c>
      <c r="O80" s="17">
        <f>SUM(O12:O78)-O20</f>
        <v>-1517018.0599999996</v>
      </c>
      <c r="P80" s="17">
        <f>SUM(P12:P78)-P20</f>
        <v>-3190051.8699999992</v>
      </c>
    </row>
  </sheetData>
  <pageMargins left="0.6" right="0.35" top="0.75" bottom="0.75" header="0.3" footer="0.3"/>
  <pageSetup scale="46" orientation="portrait" r:id="rId1"/>
  <headerFooter>
    <oddFooter>&amp;L&amp;F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zoomScale="85" zoomScaleNormal="85" workbookViewId="0">
      <selection activeCell="F6" sqref="F6"/>
    </sheetView>
  </sheetViews>
  <sheetFormatPr defaultColWidth="9.109375" defaultRowHeight="15.6" outlineLevelCol="1" x14ac:dyDescent="0.3"/>
  <cols>
    <col min="1" max="1" width="42.88671875" style="32" customWidth="1"/>
    <col min="2" max="2" width="10.44140625" style="32" hidden="1" customWidth="1" outlineLevel="1"/>
    <col min="3" max="3" width="10.5546875" style="32" hidden="1" customWidth="1" outlineLevel="1"/>
    <col min="4" max="5" width="12.6640625" style="32" customWidth="1" outlineLevel="1"/>
    <col min="6" max="6" width="13.5546875" style="32" customWidth="1" outlineLevel="1"/>
    <col min="7" max="11" width="16.5546875" style="32" customWidth="1" outlineLevel="1"/>
    <col min="12" max="13" width="12.6640625" style="32" customWidth="1" outlineLevel="1"/>
    <col min="14" max="15" width="14.33203125" style="32" customWidth="1" outlineLevel="1"/>
    <col min="16" max="16" width="15.44140625" style="32" customWidth="1"/>
    <col min="17" max="17" width="8" style="32" customWidth="1"/>
    <col min="18" max="18" width="9.109375" style="32" customWidth="1"/>
    <col min="19" max="19" width="16.88671875" style="77" customWidth="1"/>
    <col min="20" max="16384" width="9.109375" style="32"/>
  </cols>
  <sheetData>
    <row r="1" spans="1:22" x14ac:dyDescent="0.3">
      <c r="A1" s="32" t="s">
        <v>70</v>
      </c>
      <c r="D1" s="68"/>
    </row>
    <row r="2" spans="1:22" x14ac:dyDescent="0.3">
      <c r="A2" s="32" t="s">
        <v>71</v>
      </c>
    </row>
    <row r="3" spans="1:22" x14ac:dyDescent="0.3">
      <c r="A3" s="32" t="str">
        <f>'B&amp;A kWh'!B3</f>
        <v>TEST YEAR ENDED March 31, 2020</v>
      </c>
    </row>
    <row r="4" spans="1:22" x14ac:dyDescent="0.3">
      <c r="A4" s="32" t="s">
        <v>81</v>
      </c>
    </row>
    <row r="5" spans="1:22" x14ac:dyDescent="0.3">
      <c r="A5" s="32" t="s">
        <v>173</v>
      </c>
    </row>
    <row r="6" spans="1:22" x14ac:dyDescent="0.3">
      <c r="A6" s="32" t="s">
        <v>131</v>
      </c>
    </row>
    <row r="7" spans="1:22" x14ac:dyDescent="0.3">
      <c r="A7" s="78"/>
      <c r="D7" s="32">
        <v>2019</v>
      </c>
      <c r="O7" s="32">
        <v>2020</v>
      </c>
      <c r="P7" s="40" t="s">
        <v>169</v>
      </c>
      <c r="Q7" s="40"/>
    </row>
    <row r="8" spans="1:22" x14ac:dyDescent="0.3">
      <c r="A8" s="79" t="s">
        <v>22</v>
      </c>
      <c r="B8" s="70" t="s">
        <v>107</v>
      </c>
      <c r="C8" s="70" t="s">
        <v>108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71" t="s">
        <v>0</v>
      </c>
      <c r="Q8" s="71"/>
    </row>
    <row r="9" spans="1:22" s="80" customFormat="1" x14ac:dyDescent="0.3">
      <c r="A9" s="32" t="s">
        <v>185</v>
      </c>
      <c r="D9" s="36">
        <v>1</v>
      </c>
      <c r="E9" s="36">
        <v>1</v>
      </c>
      <c r="F9" s="36">
        <v>1</v>
      </c>
      <c r="G9" s="36">
        <v>1</v>
      </c>
      <c r="H9" s="36">
        <v>1</v>
      </c>
      <c r="I9" s="36">
        <v>1</v>
      </c>
      <c r="J9" s="36">
        <v>1</v>
      </c>
      <c r="K9" s="36">
        <v>1</v>
      </c>
      <c r="L9" s="36">
        <v>1</v>
      </c>
      <c r="M9" s="36">
        <v>1</v>
      </c>
      <c r="N9" s="36">
        <v>1</v>
      </c>
      <c r="O9" s="36">
        <v>1</v>
      </c>
      <c r="P9" s="32"/>
      <c r="Q9" s="32"/>
      <c r="S9" s="77"/>
    </row>
    <row r="10" spans="1:22" s="80" customFormat="1" x14ac:dyDescent="0.3">
      <c r="A10" s="3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32"/>
      <c r="Q10" s="32"/>
      <c r="S10" s="77"/>
    </row>
    <row r="12" spans="1:22" x14ac:dyDescent="0.3">
      <c r="A12" s="32" t="s">
        <v>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>
        <f>SUM(D12:O12)</f>
        <v>0</v>
      </c>
      <c r="Q12" s="21"/>
      <c r="U12" s="32">
        <v>10</v>
      </c>
      <c r="V12" s="32" t="s">
        <v>21</v>
      </c>
    </row>
    <row r="13" spans="1:22" x14ac:dyDescent="0.3">
      <c r="U13" s="32">
        <v>11</v>
      </c>
    </row>
    <row r="14" spans="1:22" x14ac:dyDescent="0.3">
      <c r="A14" s="32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>
        <f t="shared" ref="P14" si="0">SUM(D14:O14)</f>
        <v>0</v>
      </c>
      <c r="Q14" s="21"/>
      <c r="U14" s="32">
        <v>12</v>
      </c>
      <c r="V14" s="32" t="s">
        <v>20</v>
      </c>
    </row>
    <row r="15" spans="1:22" x14ac:dyDescent="0.3">
      <c r="U15" s="32">
        <v>13</v>
      </c>
    </row>
    <row r="16" spans="1:22" x14ac:dyDescent="0.3">
      <c r="A16" s="32" t="s">
        <v>19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>
        <f t="shared" ref="P16" si="1">SUM(D16:O16)</f>
        <v>0</v>
      </c>
      <c r="Q16" s="21"/>
      <c r="U16" s="32">
        <v>14</v>
      </c>
      <c r="V16" s="32" t="s">
        <v>19</v>
      </c>
    </row>
    <row r="17" spans="1:22" x14ac:dyDescent="0.3">
      <c r="R17" s="32" t="s">
        <v>163</v>
      </c>
      <c r="S17" s="77">
        <f>SUM(P12:P16)</f>
        <v>0</v>
      </c>
      <c r="U17" s="32">
        <v>15</v>
      </c>
    </row>
    <row r="18" spans="1:22" x14ac:dyDescent="0.3">
      <c r="A18" s="32" t="s">
        <v>160</v>
      </c>
      <c r="U18" s="32">
        <v>16</v>
      </c>
      <c r="V18" s="32" t="s">
        <v>160</v>
      </c>
    </row>
    <row r="19" spans="1:22" x14ac:dyDescent="0.3">
      <c r="A19" s="32" t="s">
        <v>162</v>
      </c>
      <c r="U19" s="32">
        <v>17</v>
      </c>
      <c r="V19" s="32" t="s">
        <v>162</v>
      </c>
    </row>
    <row r="20" spans="1:22" x14ac:dyDescent="0.3">
      <c r="A20" s="32" t="s">
        <v>18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U20" s="32">
        <v>18</v>
      </c>
      <c r="V20" s="32" t="s">
        <v>18</v>
      </c>
    </row>
    <row r="21" spans="1:22" x14ac:dyDescent="0.3">
      <c r="U21" s="32">
        <v>19</v>
      </c>
    </row>
    <row r="22" spans="1:22" x14ac:dyDescent="0.3">
      <c r="A22" s="32" t="s">
        <v>17</v>
      </c>
      <c r="B22" s="21"/>
      <c r="D22" s="21">
        <f>'B&amp;A customer by month'!E20*'Ken Economic Dev.'!$D$9</f>
        <v>22369</v>
      </c>
      <c r="E22" s="21">
        <f>'B&amp;A customer by month'!F20*'Ken Economic Dev.'!$E$9</f>
        <v>22364</v>
      </c>
      <c r="F22" s="21">
        <f>'B&amp;A customer by month'!G20*'Ken Economic Dev.'!$F$9</f>
        <v>22343</v>
      </c>
      <c r="G22" s="21">
        <f>'B&amp;A customer by month'!H20*'Ken Economic Dev.'!$G$9</f>
        <v>22432</v>
      </c>
      <c r="H22" s="21">
        <f>'B&amp;A customer by month'!I20*'Ken Economic Dev.'!$H$9</f>
        <v>22382</v>
      </c>
      <c r="I22" s="21">
        <f>'B&amp;A customer by month'!J20*'Ken Economic Dev.'!$I$9</f>
        <v>22380</v>
      </c>
      <c r="J22" s="21">
        <f>'B&amp;A customer by month'!K20*'Ken Economic Dev.'!$J$9</f>
        <v>22319</v>
      </c>
      <c r="K22" s="21">
        <f>'B&amp;A customer by month'!L20*'Ken Economic Dev.'!$K$9</f>
        <v>22309</v>
      </c>
      <c r="L22" s="21">
        <f>'B&amp;A customer by month'!M20*'Ken Economic Dev.'!$L$9</f>
        <v>22309</v>
      </c>
      <c r="M22" s="21">
        <f>'B&amp;A customer by month'!N20*'Ken Economic Dev.'!$M$9</f>
        <v>22336</v>
      </c>
      <c r="N22" s="21">
        <f>'B&amp;A customer by month'!O20*'Ken Economic Dev.'!$N$9</f>
        <v>22244</v>
      </c>
      <c r="O22" s="21">
        <f>'B&amp;A customer by month'!P20*'Ken Economic Dev.'!$O$9</f>
        <v>22223</v>
      </c>
      <c r="P22" s="21">
        <f>SUM(D22:O22)</f>
        <v>268010</v>
      </c>
      <c r="Q22" s="21"/>
      <c r="U22" s="32">
        <v>20</v>
      </c>
      <c r="V22" s="32" t="s">
        <v>17</v>
      </c>
    </row>
    <row r="23" spans="1:22" x14ac:dyDescent="0.3"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U23" s="32">
        <v>21</v>
      </c>
    </row>
    <row r="24" spans="1:22" x14ac:dyDescent="0.3">
      <c r="A24" s="32" t="s">
        <v>16</v>
      </c>
      <c r="B24" s="21"/>
      <c r="C24" s="21"/>
      <c r="D24" s="21">
        <f>'B&amp;A customer by month'!E22*'Ken Economic Dev.'!$D$9</f>
        <v>31</v>
      </c>
      <c r="E24" s="21">
        <f>'B&amp;A customer by month'!F22*'Ken Economic Dev.'!$E$9</f>
        <v>31</v>
      </c>
      <c r="F24" s="21">
        <f>'B&amp;A customer by month'!G22*'Ken Economic Dev.'!$D$9</f>
        <v>31</v>
      </c>
      <c r="G24" s="21">
        <f>'B&amp;A customer by month'!H22*'Ken Economic Dev.'!$G$9</f>
        <v>31</v>
      </c>
      <c r="H24" s="21">
        <f>'B&amp;A customer by month'!I22*'Ken Economic Dev.'!$H$9</f>
        <v>31</v>
      </c>
      <c r="I24" s="21">
        <f>'B&amp;A customer by month'!J22*'Ken Economic Dev.'!$I$9</f>
        <v>31</v>
      </c>
      <c r="J24" s="21">
        <f>'B&amp;A customer by month'!K22*'Ken Economic Dev.'!$J$9</f>
        <v>31</v>
      </c>
      <c r="K24" s="21">
        <f>'B&amp;A customer by month'!L22*'Ken Economic Dev.'!$K$9</f>
        <v>31</v>
      </c>
      <c r="L24" s="21">
        <f>'B&amp;A customer by month'!M22*'Ken Economic Dev.'!$L$9</f>
        <v>31</v>
      </c>
      <c r="M24" s="21">
        <f>'B&amp;A customer by month'!N22*'Ken Economic Dev.'!$M$9</f>
        <v>31</v>
      </c>
      <c r="N24" s="21">
        <f>'B&amp;A customer by month'!O22*'Ken Economic Dev.'!$N$9</f>
        <v>31</v>
      </c>
      <c r="O24" s="21">
        <f>'B&amp;A customer by month'!P22*'Ken Economic Dev.'!$O$9</f>
        <v>31</v>
      </c>
      <c r="P24" s="21">
        <f t="shared" ref="P24" si="2">SUM(D24:O24)</f>
        <v>372</v>
      </c>
      <c r="Q24" s="21"/>
      <c r="U24" s="32">
        <v>22</v>
      </c>
      <c r="V24" s="32" t="s">
        <v>16</v>
      </c>
    </row>
    <row r="25" spans="1:22" x14ac:dyDescent="0.3"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U25" s="32">
        <v>23</v>
      </c>
    </row>
    <row r="26" spans="1:22" x14ac:dyDescent="0.3">
      <c r="A26" s="32" t="s">
        <v>15</v>
      </c>
      <c r="B26" s="21"/>
      <c r="C26" s="21"/>
      <c r="D26" s="21">
        <f>'B&amp;A customer by month'!E24*'Ken Economic Dev.'!$D$9</f>
        <v>429</v>
      </c>
      <c r="E26" s="21">
        <f>'B&amp;A customer by month'!F24*'Ken Economic Dev.'!$E$9</f>
        <v>485</v>
      </c>
      <c r="F26" s="21">
        <f>'B&amp;A customer by month'!G24*'Ken Economic Dev.'!$D$9</f>
        <v>491</v>
      </c>
      <c r="G26" s="21">
        <f>'B&amp;A customer by month'!H24*'Ken Economic Dev.'!$G$9</f>
        <v>490</v>
      </c>
      <c r="H26" s="21">
        <f>'B&amp;A customer by month'!I24*'Ken Economic Dev.'!$H$9</f>
        <v>492</v>
      </c>
      <c r="I26" s="21">
        <f>'B&amp;A customer by month'!J24*'Ken Economic Dev.'!$I$9</f>
        <v>490</v>
      </c>
      <c r="J26" s="21">
        <f>'B&amp;A customer by month'!K24*'Ken Economic Dev.'!$J$9</f>
        <v>490</v>
      </c>
      <c r="K26" s="21">
        <f>'B&amp;A customer by month'!L24*'Ken Economic Dev.'!$K$9</f>
        <v>490</v>
      </c>
      <c r="L26" s="21">
        <f>'B&amp;A customer by month'!M24*'Ken Economic Dev.'!$L$9</f>
        <v>489</v>
      </c>
      <c r="M26" s="21">
        <f>'B&amp;A customer by month'!N24*'Ken Economic Dev.'!$M$9</f>
        <v>492</v>
      </c>
      <c r="N26" s="21">
        <f>'B&amp;A customer by month'!O24*'Ken Economic Dev.'!$N$9</f>
        <v>491</v>
      </c>
      <c r="O26" s="21">
        <f>'B&amp;A customer by month'!P24*'Ken Economic Dev.'!$O$9</f>
        <v>491</v>
      </c>
      <c r="P26" s="21">
        <f t="shared" ref="P26" si="3">SUM(D26:O26)</f>
        <v>5820</v>
      </c>
      <c r="Q26" s="21"/>
      <c r="U26" s="32">
        <v>24</v>
      </c>
      <c r="V26" s="32" t="s">
        <v>15</v>
      </c>
    </row>
    <row r="27" spans="1:22" x14ac:dyDescent="0.3"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U27" s="32">
        <v>25</v>
      </c>
    </row>
    <row r="28" spans="1:22" x14ac:dyDescent="0.3">
      <c r="A28" s="32" t="s">
        <v>14</v>
      </c>
      <c r="B28" s="21"/>
      <c r="C28" s="21"/>
      <c r="D28" s="21">
        <f>'B&amp;A customer by month'!E26*'Ken Economic Dev.'!$D$9</f>
        <v>1070</v>
      </c>
      <c r="E28" s="21">
        <f>'B&amp;A customer by month'!F26*'Ken Economic Dev.'!$E$9</f>
        <v>1039</v>
      </c>
      <c r="F28" s="21">
        <f>'B&amp;A customer by month'!G26*'Ken Economic Dev.'!$D$9</f>
        <v>1039</v>
      </c>
      <c r="G28" s="21">
        <f>'B&amp;A customer by month'!H26*'Ken Economic Dev.'!$G$9</f>
        <v>1039</v>
      </c>
      <c r="H28" s="21">
        <f>'B&amp;A customer by month'!I26*'Ken Economic Dev.'!$H$9</f>
        <v>1039</v>
      </c>
      <c r="I28" s="21">
        <f>'B&amp;A customer by month'!J26*'Ken Economic Dev.'!$I$9</f>
        <v>1038</v>
      </c>
      <c r="J28" s="21">
        <f>'B&amp;A customer by month'!K26*'Ken Economic Dev.'!$J$9</f>
        <v>1037</v>
      </c>
      <c r="K28" s="21">
        <f>'B&amp;A customer by month'!L26*'Ken Economic Dev.'!$K$9</f>
        <v>1037</v>
      </c>
      <c r="L28" s="21">
        <f>'B&amp;A customer by month'!M26*'Ken Economic Dev.'!$L$9</f>
        <v>1039</v>
      </c>
      <c r="M28" s="21">
        <f>'B&amp;A customer by month'!N26*'Ken Economic Dev.'!$M$9</f>
        <v>1039</v>
      </c>
      <c r="N28" s="21">
        <f>'B&amp;A customer by month'!O26*'Ken Economic Dev.'!$N$9</f>
        <v>1036</v>
      </c>
      <c r="O28" s="21">
        <f>'B&amp;A customer by month'!P26*'Ken Economic Dev.'!$O$9</f>
        <v>1036</v>
      </c>
      <c r="P28" s="21">
        <f t="shared" ref="P28" si="4">SUM(D28:O28)</f>
        <v>12488</v>
      </c>
      <c r="Q28" s="21"/>
      <c r="U28" s="32">
        <v>26</v>
      </c>
      <c r="V28" s="32" t="s">
        <v>14</v>
      </c>
    </row>
    <row r="29" spans="1:22" x14ac:dyDescent="0.3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R29" s="32" t="s">
        <v>164</v>
      </c>
      <c r="S29" s="77">
        <f>SUM(P22:P28)</f>
        <v>286690</v>
      </c>
      <c r="U29" s="32">
        <v>27</v>
      </c>
    </row>
    <row r="30" spans="1:22" x14ac:dyDescent="0.3">
      <c r="A30" s="32" t="s">
        <v>13</v>
      </c>
      <c r="B30" s="21"/>
      <c r="C30" s="21"/>
      <c r="D30" s="21">
        <f>'B&amp;A customer by month'!E28*'Ken Economic Dev.'!$D$9</f>
        <v>87</v>
      </c>
      <c r="E30" s="21">
        <f>'B&amp;A customer by month'!F28*'Ken Economic Dev.'!$E$9</f>
        <v>85</v>
      </c>
      <c r="F30" s="21">
        <f>'B&amp;A customer by month'!G28*'Ken Economic Dev.'!$D$9</f>
        <v>85</v>
      </c>
      <c r="G30" s="21">
        <f>'B&amp;A customer by month'!H28*'Ken Economic Dev.'!$G$9</f>
        <v>85</v>
      </c>
      <c r="H30" s="21">
        <f>'B&amp;A customer by month'!I28*'Ken Economic Dev.'!$H$9</f>
        <v>84</v>
      </c>
      <c r="I30" s="21">
        <f>'B&amp;A customer by month'!J28*'Ken Economic Dev.'!$I$9</f>
        <v>84</v>
      </c>
      <c r="J30" s="21">
        <f>'B&amp;A customer by month'!K28*'Ken Economic Dev.'!$J$9</f>
        <v>84</v>
      </c>
      <c r="K30" s="21">
        <f>'B&amp;A customer by month'!L28*'Ken Economic Dev.'!$K$9</f>
        <v>84</v>
      </c>
      <c r="L30" s="21">
        <f>'B&amp;A customer by month'!M28*'Ken Economic Dev.'!$L$9</f>
        <v>83</v>
      </c>
      <c r="M30" s="21">
        <f>'B&amp;A customer by month'!N28*'Ken Economic Dev.'!$M$9</f>
        <v>84</v>
      </c>
      <c r="N30" s="21">
        <f>'B&amp;A customer by month'!O28*'Ken Economic Dev.'!$N$9</f>
        <v>83</v>
      </c>
      <c r="O30" s="21">
        <f>'B&amp;A customer by month'!P28*'Ken Economic Dev.'!$O$9</f>
        <v>85</v>
      </c>
      <c r="P30" s="21">
        <f t="shared" ref="P30" si="5">SUM(D30:O30)</f>
        <v>1013</v>
      </c>
      <c r="Q30" s="21"/>
      <c r="U30" s="32">
        <v>28</v>
      </c>
      <c r="V30" s="32" t="s">
        <v>13</v>
      </c>
    </row>
    <row r="31" spans="1:22" x14ac:dyDescent="0.3"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U31" s="32">
        <v>29</v>
      </c>
    </row>
    <row r="32" spans="1:22" x14ac:dyDescent="0.3">
      <c r="A32" s="32" t="s">
        <v>12</v>
      </c>
      <c r="B32" s="21"/>
      <c r="C32" s="21"/>
      <c r="D32" s="21">
        <f>'B&amp;A customer by month'!E30*'Ken Economic Dev.'!$D$9</f>
        <v>6400</v>
      </c>
      <c r="E32" s="21">
        <f>'B&amp;A customer by month'!F30*'Ken Economic Dev.'!$E$9</f>
        <v>6365</v>
      </c>
      <c r="F32" s="21">
        <f>'B&amp;A customer by month'!G30*'Ken Economic Dev.'!$D$9</f>
        <v>6338</v>
      </c>
      <c r="G32" s="21">
        <f>'B&amp;A customer by month'!H30*'Ken Economic Dev.'!$G$9</f>
        <v>6354</v>
      </c>
      <c r="H32" s="21">
        <f>'B&amp;A customer by month'!I30*'Ken Economic Dev.'!$H$9</f>
        <v>6333</v>
      </c>
      <c r="I32" s="21">
        <f>'B&amp;A customer by month'!J30*'Ken Economic Dev.'!$I$9</f>
        <v>6314</v>
      </c>
      <c r="J32" s="21">
        <f>'B&amp;A customer by month'!K30*'Ken Economic Dev.'!$J$9</f>
        <v>6320</v>
      </c>
      <c r="K32" s="21">
        <f>'B&amp;A customer by month'!L30*'Ken Economic Dev.'!$K$9</f>
        <v>6312</v>
      </c>
      <c r="L32" s="21">
        <f>'B&amp;A customer by month'!M30*'Ken Economic Dev.'!$L$9</f>
        <v>6314</v>
      </c>
      <c r="M32" s="21">
        <f>'B&amp;A customer by month'!N30*'Ken Economic Dev.'!$M$9</f>
        <v>6305</v>
      </c>
      <c r="N32" s="21">
        <f>'B&amp;A customer by month'!O30*'Ken Economic Dev.'!$N$9</f>
        <v>6310</v>
      </c>
      <c r="O32" s="21">
        <f>'B&amp;A customer by month'!P30*'Ken Economic Dev.'!$O$9</f>
        <v>6317</v>
      </c>
      <c r="P32" s="21">
        <f t="shared" ref="P32" si="6">SUM(D32:O32)</f>
        <v>75982</v>
      </c>
      <c r="Q32" s="21"/>
      <c r="U32" s="32">
        <v>30</v>
      </c>
      <c r="V32" s="32" t="s">
        <v>12</v>
      </c>
    </row>
    <row r="33" spans="1:22" x14ac:dyDescent="0.3"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U33" s="32">
        <v>31</v>
      </c>
    </row>
    <row r="34" spans="1:22" x14ac:dyDescent="0.3">
      <c r="A34" s="32" t="s">
        <v>11</v>
      </c>
      <c r="B34" s="21"/>
      <c r="C34" s="21"/>
      <c r="D34" s="21">
        <f>'B&amp;A customer by month'!E32*'Ken Economic Dev.'!$D$9</f>
        <v>42</v>
      </c>
      <c r="E34" s="21">
        <f>'B&amp;A customer by month'!F32*'Ken Economic Dev.'!$E$9</f>
        <v>42</v>
      </c>
      <c r="F34" s="21">
        <f>'B&amp;A customer by month'!G32*'Ken Economic Dev.'!$D$9</f>
        <v>42</v>
      </c>
      <c r="G34" s="21">
        <f>'B&amp;A customer by month'!H32*'Ken Economic Dev.'!$G$9</f>
        <v>42</v>
      </c>
      <c r="H34" s="21">
        <f>'B&amp;A customer by month'!I32*'Ken Economic Dev.'!$H$9</f>
        <v>42</v>
      </c>
      <c r="I34" s="21">
        <f>'B&amp;A customer by month'!J32*'Ken Economic Dev.'!$I$9</f>
        <v>42</v>
      </c>
      <c r="J34" s="21">
        <f>'B&amp;A customer by month'!K32*'Ken Economic Dev.'!$J$9</f>
        <v>42</v>
      </c>
      <c r="K34" s="21">
        <f>'B&amp;A customer by month'!L32*'Ken Economic Dev.'!$K$9</f>
        <v>42</v>
      </c>
      <c r="L34" s="21">
        <f>'B&amp;A customer by month'!M32*'Ken Economic Dev.'!$L$9</f>
        <v>42</v>
      </c>
      <c r="M34" s="21">
        <f>'B&amp;A customer by month'!N32*'Ken Economic Dev.'!$M$9</f>
        <v>42</v>
      </c>
      <c r="N34" s="21">
        <f>'B&amp;A customer by month'!O32*'Ken Economic Dev.'!$N$9</f>
        <v>42</v>
      </c>
      <c r="O34" s="21">
        <f>'B&amp;A customer by month'!P32*'Ken Economic Dev.'!$O$9</f>
        <v>42</v>
      </c>
      <c r="P34" s="21">
        <f t="shared" ref="P34" si="7">SUM(D34:O34)</f>
        <v>504</v>
      </c>
      <c r="Q34" s="21"/>
      <c r="U34" s="32">
        <v>32</v>
      </c>
      <c r="V34" s="32" t="s">
        <v>11</v>
      </c>
    </row>
    <row r="35" spans="1:22" x14ac:dyDescent="0.3"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U35" s="32">
        <v>33</v>
      </c>
    </row>
    <row r="36" spans="1:22" x14ac:dyDescent="0.3">
      <c r="A36" s="32" t="s">
        <v>10</v>
      </c>
      <c r="B36" s="21"/>
      <c r="C36" s="21"/>
      <c r="D36" s="21">
        <f>'B&amp;A customer by month'!E34*'Ken Economic Dev.'!$D$9</f>
        <v>95</v>
      </c>
      <c r="E36" s="21">
        <f>'B&amp;A customer by month'!F34*'Ken Economic Dev.'!$E$9</f>
        <v>96</v>
      </c>
      <c r="F36" s="21">
        <f>'B&amp;A customer by month'!G34*'Ken Economic Dev.'!$D$9</f>
        <v>98</v>
      </c>
      <c r="G36" s="21">
        <f>'B&amp;A customer by month'!H34*'Ken Economic Dev.'!$G$9</f>
        <v>98</v>
      </c>
      <c r="H36" s="21">
        <f>'B&amp;A customer by month'!I34*'Ken Economic Dev.'!$H$9</f>
        <v>100</v>
      </c>
      <c r="I36" s="21">
        <f>'B&amp;A customer by month'!J34*'Ken Economic Dev.'!$I$9</f>
        <v>101</v>
      </c>
      <c r="J36" s="21">
        <f>'B&amp;A customer by month'!K34*'Ken Economic Dev.'!$J$9</f>
        <v>101</v>
      </c>
      <c r="K36" s="21">
        <f>'B&amp;A customer by month'!L34*'Ken Economic Dev.'!$K$9</f>
        <v>101</v>
      </c>
      <c r="L36" s="21">
        <f>'B&amp;A customer by month'!M34*'Ken Economic Dev.'!$L$9</f>
        <v>102</v>
      </c>
      <c r="M36" s="21">
        <f>'B&amp;A customer by month'!N34*'Ken Economic Dev.'!$M$9</f>
        <v>102</v>
      </c>
      <c r="N36" s="21">
        <f>'B&amp;A customer by month'!O34*'Ken Economic Dev.'!$N$9</f>
        <v>102</v>
      </c>
      <c r="O36" s="21">
        <f>'B&amp;A customer by month'!P34*'Ken Economic Dev.'!$O$9</f>
        <v>102</v>
      </c>
      <c r="P36" s="21">
        <f t="shared" ref="P36" si="8">SUM(D36:O36)</f>
        <v>1198</v>
      </c>
      <c r="Q36" s="21"/>
      <c r="U36" s="32">
        <v>34</v>
      </c>
      <c r="V36" s="32" t="s">
        <v>10</v>
      </c>
    </row>
    <row r="37" spans="1:22" x14ac:dyDescent="0.3"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U37" s="32">
        <v>35</v>
      </c>
    </row>
    <row r="38" spans="1:22" x14ac:dyDescent="0.3">
      <c r="A38" s="32" t="s">
        <v>9</v>
      </c>
      <c r="B38" s="21"/>
      <c r="C38" s="21"/>
      <c r="D38" s="21">
        <f>'B&amp;A customer by month'!E36*'Ken Economic Dev.'!$D$9</f>
        <v>69</v>
      </c>
      <c r="E38" s="21">
        <f>'B&amp;A customer by month'!F36*'Ken Economic Dev.'!$E$9</f>
        <v>71</v>
      </c>
      <c r="F38" s="21">
        <f>'B&amp;A customer by month'!G36*'Ken Economic Dev.'!$D$9</f>
        <v>75</v>
      </c>
      <c r="G38" s="21">
        <f>'B&amp;A customer by month'!H36*'Ken Economic Dev.'!$G$9</f>
        <v>74</v>
      </c>
      <c r="H38" s="21">
        <f>'B&amp;A customer by month'!I36*'Ken Economic Dev.'!$H$9</f>
        <v>76</v>
      </c>
      <c r="I38" s="21">
        <f>'B&amp;A customer by month'!J36*'Ken Economic Dev.'!$I$9</f>
        <v>76</v>
      </c>
      <c r="J38" s="21">
        <f>'B&amp;A customer by month'!K36*'Ken Economic Dev.'!$J$9</f>
        <v>78</v>
      </c>
      <c r="K38" s="21">
        <f>'B&amp;A customer by month'!L36*'Ken Economic Dev.'!$K$9</f>
        <v>85</v>
      </c>
      <c r="L38" s="21">
        <f>'B&amp;A customer by month'!M36*'Ken Economic Dev.'!$L$9</f>
        <v>78</v>
      </c>
      <c r="M38" s="21">
        <f>'B&amp;A customer by month'!N36*'Ken Economic Dev.'!$M$9</f>
        <v>78</v>
      </c>
      <c r="N38" s="21">
        <f>'B&amp;A customer by month'!O36*'Ken Economic Dev.'!$N$9</f>
        <v>74</v>
      </c>
      <c r="O38" s="21">
        <f>'B&amp;A customer by month'!P36*'Ken Economic Dev.'!$O$9</f>
        <v>75</v>
      </c>
      <c r="P38" s="21">
        <f t="shared" ref="P38" si="9">SUM(D38:O38)</f>
        <v>909</v>
      </c>
      <c r="Q38" s="21"/>
      <c r="U38" s="32">
        <v>36</v>
      </c>
      <c r="V38" s="32" t="s">
        <v>9</v>
      </c>
    </row>
    <row r="39" spans="1:22" x14ac:dyDescent="0.3"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U39" s="32">
        <v>37</v>
      </c>
    </row>
    <row r="40" spans="1:22" x14ac:dyDescent="0.3">
      <c r="A40" s="32" t="s">
        <v>8</v>
      </c>
      <c r="B40" s="21"/>
      <c r="C40" s="21"/>
      <c r="D40" s="21">
        <f>'B&amp;A customer by month'!E38*'Ken Economic Dev.'!$D$9</f>
        <v>7</v>
      </c>
      <c r="E40" s="21">
        <f>'B&amp;A customer by month'!F38*'Ken Economic Dev.'!$E$9</f>
        <v>5</v>
      </c>
      <c r="F40" s="21">
        <f>'B&amp;A customer by month'!G38*'Ken Economic Dev.'!$D$9</f>
        <v>4</v>
      </c>
      <c r="G40" s="21">
        <f>'B&amp;A customer by month'!H38*'Ken Economic Dev.'!$G$9</f>
        <v>4</v>
      </c>
      <c r="H40" s="21">
        <f>'B&amp;A customer by month'!I38*'Ken Economic Dev.'!$H$9</f>
        <v>4</v>
      </c>
      <c r="I40" s="21">
        <f>'B&amp;A customer by month'!J38*'Ken Economic Dev.'!$I$9</f>
        <v>4</v>
      </c>
      <c r="J40" s="21">
        <f>'B&amp;A customer by month'!K38*'Ken Economic Dev.'!$J$9</f>
        <v>4</v>
      </c>
      <c r="K40" s="21">
        <f>'B&amp;A customer by month'!L38*'Ken Economic Dev.'!$K$9</f>
        <v>4</v>
      </c>
      <c r="L40" s="21">
        <f>'B&amp;A customer by month'!M38*'Ken Economic Dev.'!$L$9</f>
        <v>4</v>
      </c>
      <c r="M40" s="21">
        <f>'B&amp;A customer by month'!N38*'Ken Economic Dev.'!$M$9</f>
        <v>5</v>
      </c>
      <c r="N40" s="21">
        <f>'B&amp;A customer by month'!O38*'Ken Economic Dev.'!$N$9</f>
        <v>3</v>
      </c>
      <c r="O40" s="21">
        <f>'B&amp;A customer by month'!P38*'Ken Economic Dev.'!$O$9</f>
        <v>6</v>
      </c>
      <c r="P40" s="21">
        <f t="shared" ref="P40" si="10">SUM(D40:O40)</f>
        <v>54</v>
      </c>
      <c r="Q40" s="21"/>
      <c r="U40" s="32">
        <v>38</v>
      </c>
      <c r="V40" s="32" t="s">
        <v>8</v>
      </c>
    </row>
    <row r="41" spans="1:22" x14ac:dyDescent="0.3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R41" s="32" t="s">
        <v>133</v>
      </c>
      <c r="S41" s="77">
        <f>SUM(P30:P41)</f>
        <v>79660</v>
      </c>
      <c r="U41" s="32">
        <v>39</v>
      </c>
    </row>
    <row r="42" spans="1:22" x14ac:dyDescent="0.3">
      <c r="A42" s="32" t="s">
        <v>7</v>
      </c>
      <c r="B42" s="21"/>
      <c r="C42" s="21"/>
      <c r="D42" s="21">
        <f>'B&amp;A customer by month'!E40*'Ken Economic Dev.'!$D$9</f>
        <v>551</v>
      </c>
      <c r="E42" s="21">
        <f>'B&amp;A customer by month'!F40*'Ken Economic Dev.'!$E$9</f>
        <v>551</v>
      </c>
      <c r="F42" s="21">
        <f>'B&amp;A customer by month'!G40*'Ken Economic Dev.'!$D$9</f>
        <v>545</v>
      </c>
      <c r="G42" s="21">
        <f>'B&amp;A customer by month'!H40*'Ken Economic Dev.'!$G$9</f>
        <v>544</v>
      </c>
      <c r="H42" s="21">
        <f>'B&amp;A customer by month'!I40*'Ken Economic Dev.'!$H$9</f>
        <v>544</v>
      </c>
      <c r="I42" s="21">
        <f>'B&amp;A customer by month'!J40*'Ken Economic Dev.'!$I$9</f>
        <v>544</v>
      </c>
      <c r="J42" s="21">
        <f>'B&amp;A customer by month'!K40*'Ken Economic Dev.'!$J$9</f>
        <v>542</v>
      </c>
      <c r="K42" s="21">
        <f>'B&amp;A customer by month'!L40*'Ken Economic Dev.'!$K$9</f>
        <v>543</v>
      </c>
      <c r="L42" s="21">
        <f>'B&amp;A customer by month'!M40*'Ken Economic Dev.'!$L$9</f>
        <v>543</v>
      </c>
      <c r="M42" s="21">
        <f>'B&amp;A customer by month'!N40*'Ken Economic Dev.'!$M$9</f>
        <v>536</v>
      </c>
      <c r="N42" s="21">
        <f>'B&amp;A customer by month'!O40*'Ken Economic Dev.'!$N$9</f>
        <v>527</v>
      </c>
      <c r="O42" s="21">
        <f>'B&amp;A customer by month'!P40*'Ken Economic Dev.'!$O$9</f>
        <v>529</v>
      </c>
      <c r="P42" s="21">
        <f>SUM(D42:O42)</f>
        <v>6499</v>
      </c>
      <c r="Q42" s="21"/>
      <c r="U42" s="32">
        <v>40</v>
      </c>
      <c r="V42" s="32" t="s">
        <v>7</v>
      </c>
    </row>
    <row r="43" spans="1:22" x14ac:dyDescent="0.3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U43" s="32">
        <v>41</v>
      </c>
    </row>
    <row r="44" spans="1:22" x14ac:dyDescent="0.3">
      <c r="A44" s="32" t="s">
        <v>6</v>
      </c>
      <c r="B44" s="21"/>
      <c r="C44" s="21"/>
      <c r="D44" s="21">
        <f>'B&amp;A customer by month'!E42*'Ken Economic Dev.'!$D$9</f>
        <v>7</v>
      </c>
      <c r="E44" s="21">
        <f>'B&amp;A customer by month'!F42*'Ken Economic Dev.'!$E$9</f>
        <v>7</v>
      </c>
      <c r="F44" s="21">
        <f>'B&amp;A customer by month'!G42*'Ken Economic Dev.'!$D$9</f>
        <v>7</v>
      </c>
      <c r="G44" s="21">
        <f>'B&amp;A customer by month'!H42*'Ken Economic Dev.'!$G$9</f>
        <v>7</v>
      </c>
      <c r="H44" s="21">
        <f>'B&amp;A customer by month'!I42*'Ken Economic Dev.'!$H$9</f>
        <v>7</v>
      </c>
      <c r="I44" s="21">
        <f>'B&amp;A customer by month'!J42*'Ken Economic Dev.'!$I$9</f>
        <v>7</v>
      </c>
      <c r="J44" s="21">
        <f>'B&amp;A customer by month'!K42*'Ken Economic Dev.'!$J$9</f>
        <v>7</v>
      </c>
      <c r="K44" s="21">
        <f>'B&amp;A customer by month'!L42*'Ken Economic Dev.'!$K$9</f>
        <v>7</v>
      </c>
      <c r="L44" s="21">
        <f>'B&amp;A customer by month'!M42*'Ken Economic Dev.'!$L$9</f>
        <v>7</v>
      </c>
      <c r="M44" s="21">
        <f>'B&amp;A customer by month'!N42*'Ken Economic Dev.'!$M$9</f>
        <v>7</v>
      </c>
      <c r="N44" s="21">
        <f>'B&amp;A customer by month'!O42*'Ken Economic Dev.'!$N$9</f>
        <v>7</v>
      </c>
      <c r="O44" s="21">
        <f>'B&amp;A customer by month'!P42*'Ken Economic Dev.'!$O$9</f>
        <v>7</v>
      </c>
      <c r="P44" s="21">
        <f t="shared" ref="P44" si="11">SUM(D44:O44)</f>
        <v>84</v>
      </c>
      <c r="Q44" s="21"/>
      <c r="U44" s="32">
        <v>42</v>
      </c>
      <c r="V44" s="32" t="s">
        <v>6</v>
      </c>
    </row>
    <row r="45" spans="1:22" x14ac:dyDescent="0.3"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U45" s="32">
        <v>43</v>
      </c>
    </row>
    <row r="46" spans="1:22" x14ac:dyDescent="0.3">
      <c r="A46" s="32" t="s">
        <v>118</v>
      </c>
      <c r="B46" s="21"/>
      <c r="C46" s="21"/>
      <c r="D46" s="21">
        <f>'B&amp;A customer by month'!E44*'Ken Economic Dev.'!$D$9</f>
        <v>7</v>
      </c>
      <c r="E46" s="21">
        <f>'B&amp;A customer by month'!F44*'Ken Economic Dev.'!$E$9</f>
        <v>7</v>
      </c>
      <c r="F46" s="21">
        <f>'B&amp;A customer by month'!G44*'Ken Economic Dev.'!$D$9</f>
        <v>7</v>
      </c>
      <c r="G46" s="21">
        <f>'B&amp;A customer by month'!H44*'Ken Economic Dev.'!$G$9</f>
        <v>7</v>
      </c>
      <c r="H46" s="21">
        <f>'B&amp;A customer by month'!I44*'Ken Economic Dev.'!$H$9</f>
        <v>7</v>
      </c>
      <c r="I46" s="21">
        <f>'B&amp;A customer by month'!J44*'Ken Economic Dev.'!$I$9</f>
        <v>7</v>
      </c>
      <c r="J46" s="21">
        <f>'B&amp;A customer by month'!K44*'Ken Economic Dev.'!$J$9</f>
        <v>7</v>
      </c>
      <c r="K46" s="21">
        <f>'B&amp;A customer by month'!L44*'Ken Economic Dev.'!$K$9</f>
        <v>7</v>
      </c>
      <c r="L46" s="21">
        <f>'B&amp;A customer by month'!M44*'Ken Economic Dev.'!$L$9</f>
        <v>7</v>
      </c>
      <c r="M46" s="21">
        <f>'B&amp;A customer by month'!N44*'Ken Economic Dev.'!$M$9</f>
        <v>7</v>
      </c>
      <c r="N46" s="21">
        <f>'B&amp;A customer by month'!O44*'Ken Economic Dev.'!$N$9</f>
        <v>7</v>
      </c>
      <c r="O46" s="21">
        <f>'B&amp;A customer by month'!P44*'Ken Economic Dev.'!$O$9</f>
        <v>7</v>
      </c>
      <c r="P46" s="21">
        <f t="shared" ref="P46" si="12">SUM(D46:O46)</f>
        <v>84</v>
      </c>
      <c r="Q46" s="21"/>
      <c r="U46" s="32">
        <v>44</v>
      </c>
      <c r="V46" s="32" t="s">
        <v>118</v>
      </c>
    </row>
    <row r="47" spans="1:22" x14ac:dyDescent="0.3"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U47" s="32">
        <v>45</v>
      </c>
    </row>
    <row r="48" spans="1:22" x14ac:dyDescent="0.3">
      <c r="A48" s="32" t="s">
        <v>232</v>
      </c>
      <c r="B48" s="21"/>
      <c r="C48" s="21"/>
      <c r="D48" s="21">
        <f>'B&amp;A customer by month'!E46*'Ken Economic Dev.'!$D$9</f>
        <v>2</v>
      </c>
      <c r="E48" s="21">
        <f>'B&amp;A customer by month'!F46*'Ken Economic Dev.'!$E$9</f>
        <v>2</v>
      </c>
      <c r="F48" s="21">
        <f>'B&amp;A customer by month'!G46*'Ken Economic Dev.'!$D$9</f>
        <v>1</v>
      </c>
      <c r="G48" s="21">
        <f>'B&amp;A customer by month'!H46*'Ken Economic Dev.'!$G$9</f>
        <v>3</v>
      </c>
      <c r="H48" s="21">
        <f>'B&amp;A customer by month'!I46*'Ken Economic Dev.'!$H$9</f>
        <v>2</v>
      </c>
      <c r="I48" s="21">
        <f>'B&amp;A customer by month'!J46*'Ken Economic Dev.'!$I$9</f>
        <v>1</v>
      </c>
      <c r="J48" s="21">
        <f>'B&amp;A customer by month'!K46*'Ken Economic Dev.'!$J$9</f>
        <v>2</v>
      </c>
      <c r="K48" s="21">
        <f>'B&amp;A customer by month'!L46*'Ken Economic Dev.'!$K$9</f>
        <v>3</v>
      </c>
      <c r="L48" s="21">
        <f>'B&amp;A customer by month'!M46*'Ken Economic Dev.'!$L$9</f>
        <v>2</v>
      </c>
      <c r="M48" s="21">
        <f>'B&amp;A customer by month'!N46*'Ken Economic Dev.'!$M$9</f>
        <v>2</v>
      </c>
      <c r="N48" s="21">
        <f>'B&amp;A customer by month'!O46*'Ken Economic Dev.'!$N$9</f>
        <v>1</v>
      </c>
      <c r="O48" s="21">
        <f>'B&amp;A customer by month'!P46*'Ken Economic Dev.'!$O$9</f>
        <v>2</v>
      </c>
      <c r="P48" s="21">
        <f t="shared" ref="P48" si="13">SUM(D48:O48)</f>
        <v>23</v>
      </c>
      <c r="Q48" s="21"/>
      <c r="U48" s="32">
        <v>46</v>
      </c>
      <c r="V48" s="32" t="s">
        <v>232</v>
      </c>
    </row>
    <row r="49" spans="1:22" x14ac:dyDescent="0.3"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U49" s="32">
        <v>47</v>
      </c>
    </row>
    <row r="50" spans="1:22" x14ac:dyDescent="0.3">
      <c r="A50" s="32" t="s">
        <v>5</v>
      </c>
      <c r="B50" s="21"/>
      <c r="C50" s="21"/>
      <c r="D50" s="21">
        <f>'B&amp;A customer by month'!E48*'Ken Economic Dev.'!$D$9</f>
        <v>65</v>
      </c>
      <c r="E50" s="21">
        <f>'B&amp;A customer by month'!F48*'Ken Economic Dev.'!$E$9</f>
        <v>66</v>
      </c>
      <c r="F50" s="21">
        <f>'B&amp;A customer by month'!G48*'Ken Economic Dev.'!$D$9</f>
        <v>62</v>
      </c>
      <c r="G50" s="21">
        <f>'B&amp;A customer by month'!H48*'Ken Economic Dev.'!$G$9</f>
        <v>70</v>
      </c>
      <c r="H50" s="21">
        <f>'B&amp;A customer by month'!I48*'Ken Economic Dev.'!$H$9</f>
        <v>64</v>
      </c>
      <c r="I50" s="21">
        <f>'B&amp;A customer by month'!J48*'Ken Economic Dev.'!$I$9</f>
        <v>64</v>
      </c>
      <c r="J50" s="21">
        <f>'B&amp;A customer by month'!K48*'Ken Economic Dev.'!$J$9</f>
        <v>62</v>
      </c>
      <c r="K50" s="21">
        <f>'B&amp;A customer by month'!L48*'Ken Economic Dev.'!$K$9</f>
        <v>65</v>
      </c>
      <c r="L50" s="21">
        <f>'B&amp;A customer by month'!M48*'Ken Economic Dev.'!$L$9</f>
        <v>62</v>
      </c>
      <c r="M50" s="21">
        <f>'B&amp;A customer by month'!N48*'Ken Economic Dev.'!$M$9</f>
        <v>58</v>
      </c>
      <c r="N50" s="21">
        <f>'B&amp;A customer by month'!O48*'Ken Economic Dev.'!$N$9</f>
        <v>53</v>
      </c>
      <c r="O50" s="21">
        <f>'B&amp;A customer by month'!P48*'Ken Economic Dev.'!$O$9</f>
        <v>54</v>
      </c>
      <c r="P50" s="21">
        <f t="shared" ref="P50" si="14">SUM(D50:O50)</f>
        <v>745</v>
      </c>
      <c r="Q50" s="21"/>
      <c r="U50" s="32">
        <v>48</v>
      </c>
      <c r="V50" s="32" t="s">
        <v>5</v>
      </c>
    </row>
    <row r="51" spans="1:22" x14ac:dyDescent="0.3"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U51" s="32">
        <v>49</v>
      </c>
    </row>
    <row r="52" spans="1:22" x14ac:dyDescent="0.3">
      <c r="A52" s="32" t="s">
        <v>4</v>
      </c>
      <c r="B52" s="21"/>
      <c r="C52" s="21"/>
      <c r="D52" s="21">
        <f>'B&amp;A customer by month'!E50*'Ken Economic Dev.'!$D$9</f>
        <v>15</v>
      </c>
      <c r="E52" s="21">
        <f>'B&amp;A customer by month'!F50*'Ken Economic Dev.'!$E$9</f>
        <v>14</v>
      </c>
      <c r="F52" s="21">
        <f>'B&amp;A customer by month'!G50*'Ken Economic Dev.'!$D$9</f>
        <v>11</v>
      </c>
      <c r="G52" s="21">
        <f>'B&amp;A customer by month'!H50*'Ken Economic Dev.'!$G$9</f>
        <v>15</v>
      </c>
      <c r="H52" s="21">
        <f>'B&amp;A customer by month'!I50*'Ken Economic Dev.'!$H$9</f>
        <v>13</v>
      </c>
      <c r="I52" s="21">
        <f>'B&amp;A customer by month'!J50*'Ken Economic Dev.'!$I$9</f>
        <v>13</v>
      </c>
      <c r="J52" s="21">
        <f>'B&amp;A customer by month'!K50*'Ken Economic Dev.'!$J$9</f>
        <v>13</v>
      </c>
      <c r="K52" s="21">
        <f>'B&amp;A customer by month'!L50*'Ken Economic Dev.'!$K$9</f>
        <v>12</v>
      </c>
      <c r="L52" s="21">
        <f>'B&amp;A customer by month'!M50*'Ken Economic Dev.'!$L$9</f>
        <v>14</v>
      </c>
      <c r="M52" s="21">
        <f>'B&amp;A customer by month'!N50*'Ken Economic Dev.'!$M$9</f>
        <v>14</v>
      </c>
      <c r="N52" s="21">
        <f>'B&amp;A customer by month'!O50*'Ken Economic Dev.'!$N$9</f>
        <v>11</v>
      </c>
      <c r="O52" s="21">
        <f>'B&amp;A customer by month'!P50*'Ken Economic Dev.'!$O$9</f>
        <v>12</v>
      </c>
      <c r="P52" s="21">
        <f t="shared" ref="P52" si="15">SUM(D52:O52)</f>
        <v>157</v>
      </c>
      <c r="Q52" s="21"/>
      <c r="U52" s="32">
        <v>50</v>
      </c>
      <c r="V52" s="32" t="s">
        <v>4</v>
      </c>
    </row>
    <row r="53" spans="1:22" x14ac:dyDescent="0.3"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R53" s="32" t="s">
        <v>165</v>
      </c>
      <c r="S53" s="77">
        <f>SUM(P42:P52)</f>
        <v>7592</v>
      </c>
      <c r="U53" s="32">
        <v>51</v>
      </c>
    </row>
    <row r="54" spans="1:22" x14ac:dyDescent="0.3">
      <c r="A54" s="32" t="s">
        <v>3</v>
      </c>
      <c r="B54" s="21"/>
      <c r="C54" s="21"/>
      <c r="D54" s="21">
        <f>'B&amp;A customer by month'!E52*'Ken Economic Dev.'!$D$9</f>
        <v>1</v>
      </c>
      <c r="E54" s="21">
        <f>'B&amp;A customer by month'!F52*'Ken Economic Dev.'!$E$9</f>
        <v>1</v>
      </c>
      <c r="F54" s="21">
        <f>'B&amp;A customer by month'!G52*'Ken Economic Dev.'!$D$9</f>
        <v>1</v>
      </c>
      <c r="G54" s="21">
        <f>'B&amp;A customer by month'!H52*'Ken Economic Dev.'!$G$9</f>
        <v>1</v>
      </c>
      <c r="H54" s="21">
        <f>'B&amp;A customer by month'!I52*'Ken Economic Dev.'!$H$9</f>
        <v>1</v>
      </c>
      <c r="I54" s="21">
        <f>'B&amp;A customer by month'!J52*'Ken Economic Dev.'!$I$9</f>
        <v>1</v>
      </c>
      <c r="J54" s="21">
        <f>'B&amp;A customer by month'!K52*'Ken Economic Dev.'!$J$9</f>
        <v>0</v>
      </c>
      <c r="K54" s="21">
        <f>'B&amp;A customer by month'!L52*'Ken Economic Dev.'!$K$9</f>
        <v>0</v>
      </c>
      <c r="L54" s="21">
        <f>'B&amp;A customer by month'!M52*'Ken Economic Dev.'!$L$9</f>
        <v>2</v>
      </c>
      <c r="M54" s="21">
        <f>'B&amp;A customer by month'!N52*'Ken Economic Dev.'!$M$9</f>
        <v>1</v>
      </c>
      <c r="N54" s="21">
        <f>'B&amp;A customer by month'!O52*'Ken Economic Dev.'!$N$9</f>
        <v>1</v>
      </c>
      <c r="O54" s="21">
        <f>'B&amp;A customer by month'!P52*'Ken Economic Dev.'!$O$9</f>
        <v>1</v>
      </c>
      <c r="P54" s="21">
        <f t="shared" ref="P54" si="16">SUM(D54:O54)</f>
        <v>11</v>
      </c>
      <c r="Q54" s="21"/>
      <c r="U54" s="32">
        <v>52</v>
      </c>
      <c r="V54" s="32" t="s">
        <v>3</v>
      </c>
    </row>
    <row r="55" spans="1:22" x14ac:dyDescent="0.3"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U55" s="32">
        <v>53</v>
      </c>
    </row>
    <row r="56" spans="1:22" x14ac:dyDescent="0.3">
      <c r="A56" s="32" t="s">
        <v>119</v>
      </c>
      <c r="B56" s="21"/>
      <c r="C56" s="21"/>
      <c r="D56" s="21">
        <f>'B&amp;A customer by month'!E54*'Ken Economic Dev.'!$D$9</f>
        <v>156</v>
      </c>
      <c r="E56" s="21">
        <f>'B&amp;A customer by month'!F54*'Ken Economic Dev.'!$E$9</f>
        <v>156</v>
      </c>
      <c r="F56" s="21">
        <f>'B&amp;A customer by month'!G54*'Ken Economic Dev.'!$D$9</f>
        <v>155</v>
      </c>
      <c r="G56" s="21">
        <f>'B&amp;A customer by month'!H54*'Ken Economic Dev.'!$G$9</f>
        <v>155</v>
      </c>
      <c r="H56" s="21">
        <f>'B&amp;A customer by month'!I54*'Ken Economic Dev.'!$H$9</f>
        <v>155</v>
      </c>
      <c r="I56" s="21">
        <f>'B&amp;A customer by month'!J54*'Ken Economic Dev.'!$I$9</f>
        <v>155</v>
      </c>
      <c r="J56" s="21">
        <f>'B&amp;A customer by month'!K54*'Ken Economic Dev.'!$J$9</f>
        <v>156</v>
      </c>
      <c r="K56" s="21">
        <f>'B&amp;A customer by month'!L54*'Ken Economic Dev.'!$K$9</f>
        <v>153</v>
      </c>
      <c r="L56" s="21">
        <f>'B&amp;A customer by month'!M54*'Ken Economic Dev.'!$L$9</f>
        <v>154</v>
      </c>
      <c r="M56" s="21">
        <f>'B&amp;A customer by month'!N54*'Ken Economic Dev.'!$M$9</f>
        <v>154</v>
      </c>
      <c r="N56" s="21">
        <f>'B&amp;A customer by month'!O54*'Ken Economic Dev.'!$N$9</f>
        <v>152</v>
      </c>
      <c r="O56" s="21">
        <f>'B&amp;A customer by month'!P54*'Ken Economic Dev.'!$O$9</f>
        <v>153</v>
      </c>
      <c r="P56" s="21">
        <f t="shared" ref="P56" si="17">SUM(D56:O56)</f>
        <v>1854</v>
      </c>
      <c r="Q56" s="21"/>
      <c r="U56" s="32">
        <v>54</v>
      </c>
      <c r="V56" s="32" t="s">
        <v>119</v>
      </c>
    </row>
    <row r="57" spans="1:22" x14ac:dyDescent="0.3"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R57" s="32" t="s">
        <v>134</v>
      </c>
      <c r="S57" s="77">
        <f>SUM(P54:P56)</f>
        <v>1865</v>
      </c>
      <c r="U57" s="32">
        <v>55</v>
      </c>
    </row>
    <row r="58" spans="1:22" x14ac:dyDescent="0.3">
      <c r="A58" s="32" t="s">
        <v>120</v>
      </c>
      <c r="B58" s="21"/>
      <c r="C58" s="21"/>
      <c r="D58" s="21">
        <f>'B&amp;A customer by month'!E56*'Ken Economic Dev.'!$D$9</f>
        <v>1</v>
      </c>
      <c r="E58" s="21">
        <f>'B&amp;A customer by month'!F56*'Ken Economic Dev.'!$E$9</f>
        <v>1</v>
      </c>
      <c r="F58" s="21">
        <f>'B&amp;A customer by month'!G56*'Ken Economic Dev.'!$D$9</f>
        <v>1</v>
      </c>
      <c r="G58" s="21">
        <f>'B&amp;A customer by month'!H56*'Ken Economic Dev.'!$G$9</f>
        <v>1</v>
      </c>
      <c r="H58" s="21">
        <f>'B&amp;A customer by month'!I56*'Ken Economic Dev.'!$H$9</f>
        <v>1</v>
      </c>
      <c r="I58" s="21">
        <f>'B&amp;A customer by month'!J56*'Ken Economic Dev.'!$I$9</f>
        <v>1</v>
      </c>
      <c r="J58" s="21">
        <f>'B&amp;A customer by month'!K56*'Ken Economic Dev.'!$J$9</f>
        <v>1</v>
      </c>
      <c r="K58" s="21">
        <f>'B&amp;A customer by month'!L56*'Ken Economic Dev.'!$K$9</f>
        <v>1</v>
      </c>
      <c r="L58" s="21">
        <f>'B&amp;A customer by month'!M56*'Ken Economic Dev.'!$L$9</f>
        <v>1</v>
      </c>
      <c r="M58" s="21">
        <f>'B&amp;A customer by month'!N56*'Ken Economic Dev.'!$M$9</f>
        <v>1</v>
      </c>
      <c r="N58" s="21">
        <f>'B&amp;A customer by month'!O56*'Ken Economic Dev.'!$N$9</f>
        <v>1</v>
      </c>
      <c r="O58" s="21">
        <f>'B&amp;A customer by month'!P56*'Ken Economic Dev.'!$O$9</f>
        <v>1</v>
      </c>
      <c r="P58" s="21">
        <f t="shared" ref="P58" si="18">SUM(D58:O58)</f>
        <v>12</v>
      </c>
      <c r="Q58" s="21"/>
      <c r="U58" s="32">
        <v>56</v>
      </c>
      <c r="V58" s="32" t="s">
        <v>120</v>
      </c>
    </row>
    <row r="59" spans="1:22" x14ac:dyDescent="0.3"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U59" s="32">
        <v>57</v>
      </c>
    </row>
    <row r="60" spans="1:22" x14ac:dyDescent="0.3">
      <c r="A60" s="32" t="s">
        <v>233</v>
      </c>
      <c r="B60" s="21"/>
      <c r="C60" s="21"/>
      <c r="D60" s="21">
        <f>'B&amp;A customer by month'!E58*'Ken Economic Dev.'!$D$9</f>
        <v>1</v>
      </c>
      <c r="E60" s="21">
        <f>'B&amp;A customer by month'!F58*'Ken Economic Dev.'!$E$9</f>
        <v>1</v>
      </c>
      <c r="F60" s="21">
        <f>'B&amp;A customer by month'!G58*'Ken Economic Dev.'!$D$9</f>
        <v>1</v>
      </c>
      <c r="G60" s="21">
        <f>'B&amp;A customer by month'!H58*'Ken Economic Dev.'!$G$9</f>
        <v>1</v>
      </c>
      <c r="H60" s="21">
        <f>'B&amp;A customer by month'!I58*'Ken Economic Dev.'!$H$9</f>
        <v>2</v>
      </c>
      <c r="I60" s="21">
        <f>'B&amp;A customer by month'!J58*'Ken Economic Dev.'!$I$9</f>
        <v>1</v>
      </c>
      <c r="J60" s="21">
        <f>'B&amp;A customer by month'!K58*'Ken Economic Dev.'!$J$9</f>
        <v>1</v>
      </c>
      <c r="K60" s="21">
        <f>'B&amp;A customer by month'!L58*'Ken Economic Dev.'!$K$9</f>
        <v>1</v>
      </c>
      <c r="L60" s="21">
        <f>'B&amp;A customer by month'!M58*'Ken Economic Dev.'!$L$9</f>
        <v>1</v>
      </c>
      <c r="M60" s="21">
        <f>'B&amp;A customer by month'!N58*'Ken Economic Dev.'!$M$9</f>
        <v>1</v>
      </c>
      <c r="N60" s="21">
        <f>'B&amp;A customer by month'!O58*'Ken Economic Dev.'!$N$9</f>
        <v>1</v>
      </c>
      <c r="O60" s="21">
        <f>'B&amp;A customer by month'!P58*'Ken Economic Dev.'!$O$9</f>
        <v>1</v>
      </c>
      <c r="P60" s="21">
        <f t="shared" ref="P60" si="19">SUM(D60:O60)</f>
        <v>13</v>
      </c>
      <c r="Q60" s="21"/>
      <c r="U60" s="32">
        <v>58</v>
      </c>
      <c r="V60" s="32" t="s">
        <v>233</v>
      </c>
    </row>
    <row r="61" spans="1:22" x14ac:dyDescent="0.3"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U61" s="32">
        <v>59</v>
      </c>
    </row>
    <row r="62" spans="1:22" x14ac:dyDescent="0.3">
      <c r="A62" s="32" t="s">
        <v>122</v>
      </c>
      <c r="B62" s="21"/>
      <c r="C62" s="21"/>
      <c r="D62" s="21">
        <f>'B&amp;A customer by month'!E60*'Ken Economic Dev.'!$D$9</f>
        <v>3</v>
      </c>
      <c r="E62" s="21">
        <f>'B&amp;A customer by month'!F60*'Ken Economic Dev.'!$E$9</f>
        <v>3</v>
      </c>
      <c r="F62" s="21">
        <f>'B&amp;A customer by month'!G60*'Ken Economic Dev.'!$D$9</f>
        <v>3</v>
      </c>
      <c r="G62" s="21">
        <f>'B&amp;A customer by month'!H60*'Ken Economic Dev.'!$G$9</f>
        <v>3</v>
      </c>
      <c r="H62" s="21">
        <f>'B&amp;A customer by month'!I60*'Ken Economic Dev.'!$H$9</f>
        <v>3</v>
      </c>
      <c r="I62" s="21">
        <f>'B&amp;A customer by month'!J60*'Ken Economic Dev.'!$I$9</f>
        <v>3</v>
      </c>
      <c r="J62" s="21">
        <f>'B&amp;A customer by month'!K60*'Ken Economic Dev.'!$J$9</f>
        <v>3</v>
      </c>
      <c r="K62" s="21">
        <f>'B&amp;A customer by month'!L60*'Ken Economic Dev.'!$K$9</f>
        <v>2</v>
      </c>
      <c r="L62" s="21">
        <f>'B&amp;A customer by month'!M60*'Ken Economic Dev.'!$L$9</f>
        <v>2</v>
      </c>
      <c r="M62" s="21">
        <f>'B&amp;A customer by month'!N60*'Ken Economic Dev.'!$M$9</f>
        <v>1</v>
      </c>
      <c r="N62" s="21">
        <f>'B&amp;A customer by month'!O60*'Ken Economic Dev.'!$N$9</f>
        <v>1</v>
      </c>
      <c r="O62" s="21">
        <f>'B&amp;A customer by month'!P60*'Ken Economic Dev.'!$O$9</f>
        <v>1</v>
      </c>
      <c r="P62" s="21">
        <f t="shared" ref="P62" si="20">SUM(D62:O62)</f>
        <v>28</v>
      </c>
      <c r="Q62" s="21"/>
      <c r="U62" s="32">
        <v>60</v>
      </c>
      <c r="V62" s="32" t="s">
        <v>122</v>
      </c>
    </row>
    <row r="63" spans="1:22" x14ac:dyDescent="0.3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U63" s="32">
        <v>61</v>
      </c>
    </row>
    <row r="64" spans="1:22" x14ac:dyDescent="0.3">
      <c r="A64" s="32" t="s">
        <v>234</v>
      </c>
      <c r="B64" s="21"/>
      <c r="C64" s="21"/>
      <c r="D64" s="21">
        <f>'B&amp;A customer by month'!E62*'Ken Economic Dev.'!$D$9</f>
        <v>0</v>
      </c>
      <c r="E64" s="21">
        <f>'B&amp;A customer by month'!F62*'Ken Economic Dev.'!$E$9</f>
        <v>0</v>
      </c>
      <c r="F64" s="21">
        <f>'B&amp;A customer by month'!G62*'Ken Economic Dev.'!$D$9</f>
        <v>0</v>
      </c>
      <c r="G64" s="21">
        <f>'B&amp;A customer by month'!H62*'Ken Economic Dev.'!$G$9</f>
        <v>0</v>
      </c>
      <c r="H64" s="21">
        <f>'B&amp;A customer by month'!I62*'Ken Economic Dev.'!$H$9</f>
        <v>0</v>
      </c>
      <c r="I64" s="21">
        <f>'B&amp;A customer by month'!J62*'Ken Economic Dev.'!$I$9</f>
        <v>0</v>
      </c>
      <c r="J64" s="21">
        <f>'B&amp;A customer by month'!K62*'Ken Economic Dev.'!$J$9</f>
        <v>0</v>
      </c>
      <c r="K64" s="21">
        <f>'B&amp;A customer by month'!L62*'Ken Economic Dev.'!$K$9</f>
        <v>0</v>
      </c>
      <c r="L64" s="21">
        <f>'B&amp;A customer by month'!M62*'Ken Economic Dev.'!$L$9</f>
        <v>0</v>
      </c>
      <c r="M64" s="21">
        <f>'B&amp;A customer by month'!N62*'Ken Economic Dev.'!$M$9</f>
        <v>0</v>
      </c>
      <c r="N64" s="21">
        <f>'B&amp;A customer by month'!O62*'Ken Economic Dev.'!$N$9</f>
        <v>1</v>
      </c>
      <c r="O64" s="21">
        <f>'B&amp;A customer by month'!P62*'Ken Economic Dev.'!$O$9</f>
        <v>1</v>
      </c>
      <c r="P64" s="21">
        <f t="shared" ref="P64" si="21">SUM(D64:O64)</f>
        <v>2</v>
      </c>
      <c r="Q64" s="21"/>
      <c r="U64" s="32">
        <v>62</v>
      </c>
      <c r="V64" s="32" t="s">
        <v>234</v>
      </c>
    </row>
    <row r="65" spans="1:22" x14ac:dyDescent="0.3"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U65" s="32">
        <v>63</v>
      </c>
    </row>
    <row r="66" spans="1:22" x14ac:dyDescent="0.3">
      <c r="A66" s="32" t="s">
        <v>235</v>
      </c>
      <c r="B66" s="21"/>
      <c r="C66" s="21"/>
      <c r="D66" s="21">
        <f>'B&amp;A customer by month'!E64*'Ken Economic Dev.'!$D$9</f>
        <v>0</v>
      </c>
      <c r="E66" s="21">
        <f>'B&amp;A customer by month'!F64*'Ken Economic Dev.'!$E$9</f>
        <v>0</v>
      </c>
      <c r="F66" s="21">
        <f>'B&amp;A customer by month'!G64*'Ken Economic Dev.'!$D$9</f>
        <v>0</v>
      </c>
      <c r="G66" s="21">
        <f>'B&amp;A customer by month'!H64*'Ken Economic Dev.'!$G$9</f>
        <v>0</v>
      </c>
      <c r="H66" s="21">
        <f>'B&amp;A customer by month'!I64*'Ken Economic Dev.'!$H$9</f>
        <v>0</v>
      </c>
      <c r="I66" s="21">
        <f>'B&amp;A customer by month'!J64*'Ken Economic Dev.'!$I$9</f>
        <v>0</v>
      </c>
      <c r="J66" s="21">
        <f>'B&amp;A customer by month'!K64*'Ken Economic Dev.'!$J$9</f>
        <v>0</v>
      </c>
      <c r="K66" s="21">
        <f>'B&amp;A customer by month'!L64*'Ken Economic Dev.'!$K$9</f>
        <v>1</v>
      </c>
      <c r="L66" s="21">
        <f>'B&amp;A customer by month'!M64*'Ken Economic Dev.'!$L$9</f>
        <v>1</v>
      </c>
      <c r="M66" s="21">
        <f>'B&amp;A customer by month'!N64*'Ken Economic Dev.'!$M$9</f>
        <v>1</v>
      </c>
      <c r="N66" s="21">
        <f>'B&amp;A customer by month'!O64*'Ken Economic Dev.'!$N$9</f>
        <v>1</v>
      </c>
      <c r="O66" s="21">
        <f>'B&amp;A customer by month'!P64*'Ken Economic Dev.'!$O$9</f>
        <v>1</v>
      </c>
      <c r="P66" s="21">
        <f t="shared" ref="P66" si="22">SUM(D66:O66)</f>
        <v>5</v>
      </c>
      <c r="Q66" s="21"/>
      <c r="U66" s="32">
        <v>64</v>
      </c>
      <c r="V66" s="32" t="s">
        <v>235</v>
      </c>
    </row>
    <row r="67" spans="1:22" x14ac:dyDescent="0.3"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U67" s="32">
        <v>65</v>
      </c>
    </row>
    <row r="68" spans="1:22" x14ac:dyDescent="0.3">
      <c r="A68" s="32" t="s">
        <v>123</v>
      </c>
      <c r="B68" s="21"/>
      <c r="C68" s="21"/>
      <c r="D68" s="21">
        <f>'B&amp;A customer by month'!E66*'Ken Economic Dev.'!$D$9</f>
        <v>4</v>
      </c>
      <c r="E68" s="21">
        <f>'B&amp;A customer by month'!F66*'Ken Economic Dev.'!$E$9</f>
        <v>5</v>
      </c>
      <c r="F68" s="21">
        <f>'B&amp;A customer by month'!G66*'Ken Economic Dev.'!$D$9</f>
        <v>5</v>
      </c>
      <c r="G68" s="21">
        <f>'B&amp;A customer by month'!H66*'Ken Economic Dev.'!$G$9</f>
        <v>5</v>
      </c>
      <c r="H68" s="21">
        <f>'B&amp;A customer by month'!I66*'Ken Economic Dev.'!$H$9</f>
        <v>5</v>
      </c>
      <c r="I68" s="21">
        <f>'B&amp;A customer by month'!J66*'Ken Economic Dev.'!$I$9</f>
        <v>5</v>
      </c>
      <c r="J68" s="21">
        <f>'B&amp;A customer by month'!K66*'Ken Economic Dev.'!$J$9</f>
        <v>5</v>
      </c>
      <c r="K68" s="21">
        <f>'B&amp;A customer by month'!L66*'Ken Economic Dev.'!$K$9</f>
        <v>5</v>
      </c>
      <c r="L68" s="21">
        <f>'B&amp;A customer by month'!M66*'Ken Economic Dev.'!$L$9</f>
        <v>5</v>
      </c>
      <c r="M68" s="21">
        <f>'B&amp;A customer by month'!N66*'Ken Economic Dev.'!$M$9</f>
        <v>5</v>
      </c>
      <c r="N68" s="21">
        <f>'B&amp;A customer by month'!O66*'Ken Economic Dev.'!$N$9</f>
        <v>5</v>
      </c>
      <c r="O68" s="21">
        <f>'B&amp;A customer by month'!P66*'Ken Economic Dev.'!$O$9</f>
        <v>5</v>
      </c>
      <c r="P68" s="21">
        <f t="shared" ref="P68" si="23">SUM(D68:O68)</f>
        <v>59</v>
      </c>
      <c r="Q68" s="21"/>
      <c r="U68" s="32">
        <v>66</v>
      </c>
      <c r="V68" s="32" t="s">
        <v>123</v>
      </c>
    </row>
    <row r="69" spans="1:22" x14ac:dyDescent="0.3"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R69" s="32" t="s">
        <v>166</v>
      </c>
      <c r="S69" s="77">
        <f>SUM(P58:P69)</f>
        <v>119</v>
      </c>
      <c r="U69" s="32">
        <v>67</v>
      </c>
    </row>
    <row r="70" spans="1:22" x14ac:dyDescent="0.3">
      <c r="A70" s="32" t="s">
        <v>124</v>
      </c>
      <c r="B70" s="21"/>
      <c r="C70" s="21"/>
      <c r="D70" s="21">
        <f>'B&amp;A customer by month'!E68*'Ken Economic Dev.'!$D$9</f>
        <v>43</v>
      </c>
      <c r="E70" s="21">
        <f>'B&amp;A customer by month'!F68*'Ken Economic Dev.'!$E$9</f>
        <v>43</v>
      </c>
      <c r="F70" s="21">
        <f>'B&amp;A customer by month'!G68*'Ken Economic Dev.'!$D$9</f>
        <v>43</v>
      </c>
      <c r="G70" s="21">
        <f>'B&amp;A customer by month'!H68*'Ken Economic Dev.'!$G$9</f>
        <v>46</v>
      </c>
      <c r="H70" s="21">
        <f>'B&amp;A customer by month'!I68*'Ken Economic Dev.'!$H$9</f>
        <v>45</v>
      </c>
      <c r="I70" s="21">
        <f>'B&amp;A customer by month'!J68*'Ken Economic Dev.'!$I$9</f>
        <v>46</v>
      </c>
      <c r="J70" s="21">
        <f>'B&amp;A customer by month'!K68*'Ken Economic Dev.'!$J$9</f>
        <v>45</v>
      </c>
      <c r="K70" s="21">
        <f>'B&amp;A customer by month'!L68*'Ken Economic Dev.'!$K$9</f>
        <v>46</v>
      </c>
      <c r="L70" s="21">
        <f>'B&amp;A customer by month'!M68*'Ken Economic Dev.'!$L$9</f>
        <v>50</v>
      </c>
      <c r="M70" s="21">
        <f>'B&amp;A customer by month'!N68*'Ken Economic Dev.'!$M$9</f>
        <v>43</v>
      </c>
      <c r="N70" s="21">
        <f>'B&amp;A customer by month'!O68*'Ken Economic Dev.'!$N$9</f>
        <v>44</v>
      </c>
      <c r="O70" s="21">
        <f>'B&amp;A customer by month'!P68*'Ken Economic Dev.'!$O$9</f>
        <v>43</v>
      </c>
      <c r="P70" s="21">
        <f t="shared" ref="P70" si="24">SUM(D70:O70)</f>
        <v>537</v>
      </c>
      <c r="Q70" s="21"/>
      <c r="U70" s="32">
        <v>68</v>
      </c>
      <c r="V70" s="32" t="s">
        <v>124</v>
      </c>
    </row>
    <row r="71" spans="1:22" x14ac:dyDescent="0.3"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U71" s="32">
        <v>69</v>
      </c>
    </row>
    <row r="72" spans="1:22" x14ac:dyDescent="0.3">
      <c r="A72" s="32" t="s">
        <v>125</v>
      </c>
      <c r="B72" s="21"/>
      <c r="C72" s="21"/>
      <c r="D72" s="21">
        <f>'B&amp;A customer by month'!E70*'Ken Economic Dev.'!$D$9</f>
        <v>21</v>
      </c>
      <c r="E72" s="21">
        <f>'B&amp;A customer by month'!F70*'Ken Economic Dev.'!$E$9</f>
        <v>21</v>
      </c>
      <c r="F72" s="21">
        <f>'B&amp;A customer by month'!G70*'Ken Economic Dev.'!$D$9</f>
        <v>20</v>
      </c>
      <c r="G72" s="21">
        <f>'B&amp;A customer by month'!H70*'Ken Economic Dev.'!$G$9</f>
        <v>19</v>
      </c>
      <c r="H72" s="21">
        <f>'B&amp;A customer by month'!I70*'Ken Economic Dev.'!$H$9</f>
        <v>18</v>
      </c>
      <c r="I72" s="21">
        <f>'B&amp;A customer by month'!J70*'Ken Economic Dev.'!$I$9</f>
        <v>18</v>
      </c>
      <c r="J72" s="21">
        <f>'B&amp;A customer by month'!K70*'Ken Economic Dev.'!$J$9</f>
        <v>18</v>
      </c>
      <c r="K72" s="21">
        <f>'B&amp;A customer by month'!L70*'Ken Economic Dev.'!$K$9</f>
        <v>18</v>
      </c>
      <c r="L72" s="21">
        <f>'B&amp;A customer by month'!M70*'Ken Economic Dev.'!$L$9</f>
        <v>20</v>
      </c>
      <c r="M72" s="21">
        <f>'B&amp;A customer by month'!N70*'Ken Economic Dev.'!$M$9</f>
        <v>18</v>
      </c>
      <c r="N72" s="21">
        <f>'B&amp;A customer by month'!O70*'Ken Economic Dev.'!$N$9</f>
        <v>17</v>
      </c>
      <c r="O72" s="21">
        <f>'B&amp;A customer by month'!P70*'Ken Economic Dev.'!$O$9</f>
        <v>17</v>
      </c>
      <c r="P72" s="21">
        <f t="shared" ref="P72:P78" si="25">SUM(D72:O72)</f>
        <v>225</v>
      </c>
      <c r="Q72" s="21"/>
      <c r="R72" s="32" t="s">
        <v>135</v>
      </c>
      <c r="S72" s="77">
        <f>P72</f>
        <v>225</v>
      </c>
      <c r="U72" s="32">
        <v>70</v>
      </c>
      <c r="V72" s="32" t="s">
        <v>125</v>
      </c>
    </row>
    <row r="73" spans="1:22" x14ac:dyDescent="0.3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>
        <f t="shared" si="25"/>
        <v>0</v>
      </c>
      <c r="Q73" s="21"/>
      <c r="U73" s="32">
        <v>71</v>
      </c>
    </row>
    <row r="74" spans="1:22" x14ac:dyDescent="0.3">
      <c r="A74" s="32" t="s">
        <v>126</v>
      </c>
      <c r="B74" s="21"/>
      <c r="C74" s="21"/>
      <c r="D74" s="21">
        <f>'B&amp;A customer by month'!E72*'Ken Economic Dev.'!$D$9</f>
        <v>5</v>
      </c>
      <c r="E74" s="21">
        <f>'B&amp;A customer by month'!F72*'Ken Economic Dev.'!$E$9</f>
        <v>5</v>
      </c>
      <c r="F74" s="21">
        <f>'B&amp;A customer by month'!G72*'Ken Economic Dev.'!$D$9</f>
        <v>5</v>
      </c>
      <c r="G74" s="21">
        <f>'B&amp;A customer by month'!H72*'Ken Economic Dev.'!$G$9</f>
        <v>5</v>
      </c>
      <c r="H74" s="21">
        <f>'B&amp;A customer by month'!I72*'Ken Economic Dev.'!$H$9</f>
        <v>5</v>
      </c>
      <c r="I74" s="21">
        <f>'B&amp;A customer by month'!J72*'Ken Economic Dev.'!$I$9</f>
        <v>5</v>
      </c>
      <c r="J74" s="21">
        <f>'B&amp;A customer by month'!K72*'Ken Economic Dev.'!$J$9</f>
        <v>4</v>
      </c>
      <c r="K74" s="21">
        <f>'B&amp;A customer by month'!L72*'Ken Economic Dev.'!$K$9</f>
        <v>4</v>
      </c>
      <c r="L74" s="21">
        <f>'B&amp;A customer by month'!M72*'Ken Economic Dev.'!$L$9</f>
        <v>4</v>
      </c>
      <c r="M74" s="21">
        <f>'B&amp;A customer by month'!N72*'Ken Economic Dev.'!$M$9</f>
        <v>4</v>
      </c>
      <c r="N74" s="21">
        <f>'B&amp;A customer by month'!O72*'Ken Economic Dev.'!$N$9</f>
        <v>3</v>
      </c>
      <c r="O74" s="21">
        <f>'B&amp;A customer by month'!P72*'Ken Economic Dev.'!$O$9</f>
        <v>3</v>
      </c>
      <c r="P74" s="21">
        <f t="shared" si="25"/>
        <v>52</v>
      </c>
      <c r="Q74" s="21"/>
      <c r="U74" s="32">
        <v>72</v>
      </c>
      <c r="V74" s="32" t="s">
        <v>126</v>
      </c>
    </row>
    <row r="75" spans="1:22" x14ac:dyDescent="0.3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>
        <f t="shared" si="25"/>
        <v>0</v>
      </c>
      <c r="Q75" s="21"/>
      <c r="U75" s="32">
        <v>73</v>
      </c>
    </row>
    <row r="76" spans="1:22" x14ac:dyDescent="0.3">
      <c r="A76" s="32" t="s">
        <v>2</v>
      </c>
      <c r="B76" s="21"/>
      <c r="C76" s="21"/>
      <c r="D76" s="21">
        <f>'B&amp;A customer by month'!E74*'Ken Economic Dev.'!$D$9</f>
        <v>54</v>
      </c>
      <c r="E76" s="21">
        <f>'B&amp;A customer by month'!F74*'Ken Economic Dev.'!$E$9</f>
        <v>54</v>
      </c>
      <c r="F76" s="21">
        <f>'B&amp;A customer by month'!G74*'Ken Economic Dev.'!$D$9</f>
        <v>54</v>
      </c>
      <c r="G76" s="21">
        <f>'B&amp;A customer by month'!H74*'Ken Economic Dev.'!$G$9</f>
        <v>54</v>
      </c>
      <c r="H76" s="21">
        <f>'B&amp;A customer by month'!I74*'Ken Economic Dev.'!$H$9</f>
        <v>53</v>
      </c>
      <c r="I76" s="21">
        <f>'B&amp;A customer by month'!J74*'Ken Economic Dev.'!$I$9</f>
        <v>53</v>
      </c>
      <c r="J76" s="21">
        <f>'B&amp;A customer by month'!K74*'Ken Economic Dev.'!$J$9</f>
        <v>53</v>
      </c>
      <c r="K76" s="21">
        <f>'B&amp;A customer by month'!L74*'Ken Economic Dev.'!$K$9</f>
        <v>58</v>
      </c>
      <c r="L76" s="21">
        <f>'B&amp;A customer by month'!M74*'Ken Economic Dev.'!$L$9</f>
        <v>55</v>
      </c>
      <c r="M76" s="21">
        <f>'B&amp;A customer by month'!N74*'Ken Economic Dev.'!$M$9</f>
        <v>55</v>
      </c>
      <c r="N76" s="21">
        <f>'B&amp;A customer by month'!O74*'Ken Economic Dev.'!$N$9</f>
        <v>55</v>
      </c>
      <c r="O76" s="21">
        <f>'B&amp;A customer by month'!P74*'Ken Economic Dev.'!$O$9</f>
        <v>55</v>
      </c>
      <c r="P76" s="21">
        <f t="shared" si="25"/>
        <v>653</v>
      </c>
      <c r="Q76" s="21"/>
      <c r="U76" s="32">
        <v>74</v>
      </c>
      <c r="V76" s="32" t="s">
        <v>2</v>
      </c>
    </row>
    <row r="77" spans="1:22" x14ac:dyDescent="0.3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>
        <f t="shared" si="25"/>
        <v>0</v>
      </c>
      <c r="Q77" s="21"/>
      <c r="U77" s="32">
        <v>75</v>
      </c>
    </row>
    <row r="78" spans="1:22" x14ac:dyDescent="0.3">
      <c r="A78" s="32" t="s">
        <v>1</v>
      </c>
      <c r="B78" s="21"/>
      <c r="C78" s="21"/>
      <c r="D78" s="21">
        <f>'B&amp;A customer by month'!E76*'Ken Economic Dev.'!$D$9</f>
        <v>9</v>
      </c>
      <c r="E78" s="21">
        <f>'B&amp;A customer by month'!F76*'Ken Economic Dev.'!$E$9</f>
        <v>9</v>
      </c>
      <c r="F78" s="21">
        <f>'B&amp;A customer by month'!G76*'Ken Economic Dev.'!$D$9</f>
        <v>9</v>
      </c>
      <c r="G78" s="21">
        <f>'B&amp;A customer by month'!H76*'Ken Economic Dev.'!$G$9</f>
        <v>9</v>
      </c>
      <c r="H78" s="21">
        <f>'B&amp;A customer by month'!I76*'Ken Economic Dev.'!$H$9</f>
        <v>9</v>
      </c>
      <c r="I78" s="21">
        <f>'B&amp;A customer by month'!J76*'Ken Economic Dev.'!$I$9</f>
        <v>9</v>
      </c>
      <c r="J78" s="21">
        <f>'B&amp;A customer by month'!K76*'Ken Economic Dev.'!$J$9</f>
        <v>9</v>
      </c>
      <c r="K78" s="21">
        <f>'B&amp;A customer by month'!L76*'Ken Economic Dev.'!$K$9</f>
        <v>9</v>
      </c>
      <c r="L78" s="21">
        <f>'B&amp;A customer by month'!M76*'Ken Economic Dev.'!$L$9</f>
        <v>9</v>
      </c>
      <c r="M78" s="21">
        <f>'B&amp;A customer by month'!N76*'Ken Economic Dev.'!$M$9</f>
        <v>9</v>
      </c>
      <c r="N78" s="21">
        <f>'B&amp;A customer by month'!O76*'Ken Economic Dev.'!$N$9</f>
        <v>9</v>
      </c>
      <c r="O78" s="21">
        <f>'B&amp;A customer by month'!P76*'Ken Economic Dev.'!$O$9</f>
        <v>9</v>
      </c>
      <c r="P78" s="21">
        <f t="shared" si="25"/>
        <v>108</v>
      </c>
      <c r="Q78" s="21"/>
      <c r="U78" s="32">
        <v>76</v>
      </c>
      <c r="V78" s="32" t="s">
        <v>1</v>
      </c>
    </row>
    <row r="79" spans="1:22" ht="21" customHeight="1" thickBot="1" x14ac:dyDescent="0.35">
      <c r="A79" s="89" t="s">
        <v>0</v>
      </c>
      <c r="B79" s="86">
        <f>SUM(B12:B72)</f>
        <v>0</v>
      </c>
      <c r="C79" s="86">
        <f t="shared" ref="C79" si="26">SUM(C12:C72)</f>
        <v>0</v>
      </c>
      <c r="D79" s="86">
        <f>SUM(D22:D78)</f>
        <v>31544</v>
      </c>
      <c r="E79" s="86">
        <f>SUM(E22:E78)</f>
        <v>31529</v>
      </c>
      <c r="F79" s="86">
        <f t="shared" ref="F79:G79" si="27">SUM(F22:F78)</f>
        <v>31476</v>
      </c>
      <c r="G79" s="86">
        <f t="shared" si="27"/>
        <v>31594</v>
      </c>
      <c r="H79" s="86">
        <f t="shared" ref="H79" si="28">SUM(H22:H78)</f>
        <v>31517</v>
      </c>
      <c r="I79" s="86">
        <f t="shared" ref="I79:J79" si="29">SUM(I22:I78)</f>
        <v>31493</v>
      </c>
      <c r="J79" s="86">
        <f t="shared" si="29"/>
        <v>31434</v>
      </c>
      <c r="K79" s="86">
        <f>SUM(K22:K78)</f>
        <v>31430</v>
      </c>
      <c r="L79" s="86">
        <f>SUM(L22:L78)</f>
        <v>31430</v>
      </c>
      <c r="M79" s="86">
        <f t="shared" ref="M79" si="30">SUM(M22:M78)</f>
        <v>31431</v>
      </c>
      <c r="N79" s="86">
        <f t="shared" ref="N79" si="31">SUM(N22:N78)</f>
        <v>31313</v>
      </c>
      <c r="O79" s="86">
        <f t="shared" ref="O79" si="32">SUM(O22:O78)</f>
        <v>31310</v>
      </c>
      <c r="P79" s="86">
        <f>SUM(D79:O79)</f>
        <v>377501</v>
      </c>
      <c r="Q79" s="21"/>
      <c r="S79" s="77">
        <f>SUM(S17:S72)</f>
        <v>376151</v>
      </c>
    </row>
    <row r="80" spans="1:22" ht="21" customHeight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W9" sqref="W9"/>
    </sheetView>
  </sheetViews>
  <sheetFormatPr defaultColWidth="9.109375" defaultRowHeight="15.6" outlineLevelCol="1" x14ac:dyDescent="0.3"/>
  <cols>
    <col min="1" max="1" width="23.33203125" style="32" customWidth="1"/>
    <col min="2" max="2" width="17.44140625" style="32" hidden="1" customWidth="1" outlineLevel="1"/>
    <col min="3" max="15" width="15.88671875" style="32" hidden="1" customWidth="1" outlineLevel="1"/>
    <col min="16" max="16" width="15.88671875" style="90" customWidth="1" collapsed="1"/>
    <col min="17" max="17" width="18.6640625" style="32" customWidth="1"/>
    <col min="18" max="18" width="3.33203125" style="32" bestFit="1" customWidth="1"/>
    <col min="19" max="16384" width="9.109375" style="32"/>
  </cols>
  <sheetData>
    <row r="1" spans="1:19" x14ac:dyDescent="0.3">
      <c r="A1" s="32" t="s">
        <v>70</v>
      </c>
      <c r="D1" s="68"/>
    </row>
    <row r="2" spans="1:19" x14ac:dyDescent="0.3">
      <c r="A2" s="32" t="s">
        <v>71</v>
      </c>
    </row>
    <row r="3" spans="1:19" x14ac:dyDescent="0.3">
      <c r="A3" s="32" t="str">
        <f>'B&amp;A kWh'!B3</f>
        <v>TEST YEAR ENDED March 31, 2020</v>
      </c>
    </row>
    <row r="4" spans="1:19" x14ac:dyDescent="0.3">
      <c r="A4" s="32" t="s">
        <v>81</v>
      </c>
    </row>
    <row r="5" spans="1:19" x14ac:dyDescent="0.3">
      <c r="A5" s="32" t="s">
        <v>172</v>
      </c>
    </row>
    <row r="6" spans="1:19" x14ac:dyDescent="0.3">
      <c r="A6" s="32" t="s">
        <v>136</v>
      </c>
    </row>
    <row r="7" spans="1:19" x14ac:dyDescent="0.3">
      <c r="D7" s="32">
        <v>2019</v>
      </c>
      <c r="O7" s="32">
        <v>2020</v>
      </c>
      <c r="P7" s="91" t="s">
        <v>170</v>
      </c>
    </row>
    <row r="8" spans="1:19" x14ac:dyDescent="0.3">
      <c r="A8" s="69" t="s">
        <v>22</v>
      </c>
      <c r="B8" s="70" t="s">
        <v>107</v>
      </c>
      <c r="C8" s="70" t="s">
        <v>108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92" t="s">
        <v>0</v>
      </c>
    </row>
    <row r="9" spans="1:19" x14ac:dyDescent="0.3">
      <c r="A9" s="32" t="s">
        <v>84</v>
      </c>
      <c r="B9" s="72"/>
      <c r="C9" s="72"/>
      <c r="D9" s="73">
        <v>-1E-3</v>
      </c>
      <c r="E9" s="73">
        <v>-1E-3</v>
      </c>
      <c r="F9" s="73">
        <v>-1E-3</v>
      </c>
      <c r="G9" s="73">
        <v>-1E-3</v>
      </c>
      <c r="H9" s="73">
        <v>-1E-3</v>
      </c>
      <c r="I9" s="73">
        <v>-1E-3</v>
      </c>
      <c r="J9" s="73">
        <v>-1E-3</v>
      </c>
      <c r="K9" s="73">
        <v>-1E-3</v>
      </c>
      <c r="L9" s="73">
        <v>-3.5929999999999998E-3</v>
      </c>
      <c r="M9" s="73">
        <v>-3.686E-3</v>
      </c>
      <c r="N9" s="73">
        <v>-3.686E-3</v>
      </c>
      <c r="O9" s="73">
        <v>-3.686E-3</v>
      </c>
    </row>
    <row r="10" spans="1:19" x14ac:dyDescent="0.3">
      <c r="A10" s="32" t="s">
        <v>92</v>
      </c>
      <c r="B10" s="72"/>
      <c r="C10" s="72"/>
      <c r="D10" s="73">
        <v>-1.604E-3</v>
      </c>
      <c r="E10" s="73">
        <v>-1.604E-3</v>
      </c>
      <c r="F10" s="73">
        <v>-1.604E-3</v>
      </c>
      <c r="G10" s="73">
        <v>-1.604E-3</v>
      </c>
      <c r="H10" s="73">
        <v>-1.604E-3</v>
      </c>
      <c r="I10" s="73">
        <v>-1.604E-3</v>
      </c>
      <c r="J10" s="73">
        <v>-1.604E-3</v>
      </c>
      <c r="K10" s="73">
        <v>-1.604E-3</v>
      </c>
      <c r="L10" s="73">
        <v>-1.604E-3</v>
      </c>
      <c r="M10" s="73">
        <v>-1.635E-3</v>
      </c>
      <c r="N10" s="73">
        <v>-1.635E-3</v>
      </c>
      <c r="O10" s="73">
        <v>-1.635E-3</v>
      </c>
    </row>
    <row r="11" spans="1:19" x14ac:dyDescent="0.3">
      <c r="C11" s="72"/>
    </row>
    <row r="12" spans="1:19" x14ac:dyDescent="0.3">
      <c r="A12" s="30" t="s">
        <v>21</v>
      </c>
      <c r="B12" s="21">
        <f>ROUND(B$9*'B&amp;A kWh'!C11,2)</f>
        <v>0</v>
      </c>
      <c r="C12" s="21">
        <f>ROUND(C$9*'B&amp;A kWh'!D11,2)</f>
        <v>0</v>
      </c>
      <c r="D12" s="21">
        <f>ROUND(D$9*'B&amp;A kWh'!E10,2)</f>
        <v>-116807.58</v>
      </c>
      <c r="E12" s="21">
        <f>ROUND(E$9*'B&amp;A kWh'!F10,2)</f>
        <v>-123924.58</v>
      </c>
      <c r="F12" s="21">
        <f>ROUND(F$9*'B&amp;A kWh'!G10,2)</f>
        <v>-141039.06</v>
      </c>
      <c r="G12" s="21">
        <f>ROUND(G$9*'B&amp;A kWh'!H10,2)</f>
        <v>-177259.04</v>
      </c>
      <c r="H12" s="21">
        <f>ROUND(H$9*'B&amp;A kWh'!I10,2)</f>
        <v>-175381.97</v>
      </c>
      <c r="I12" s="21">
        <f>ROUND(I$9*'B&amp;A kWh'!J10,2)</f>
        <v>-145533.43</v>
      </c>
      <c r="J12" s="21">
        <f>ROUND(J$9*'B&amp;A kWh'!K10,2)</f>
        <v>-122567.49</v>
      </c>
      <c r="K12" s="21">
        <f>ROUND(K$9*'B&amp;A kWh'!L10,2)</f>
        <v>-163206.65</v>
      </c>
      <c r="L12" s="21">
        <f>ROUND(L$9*'B&amp;A kWh'!M10,2)</f>
        <v>-789400.67</v>
      </c>
      <c r="M12" s="21">
        <f>ROUND(M$9*'B&amp;A kWh'!N10,2)</f>
        <v>-784216.59</v>
      </c>
      <c r="N12" s="21">
        <f>ROUND(N$9*'B&amp;A kWh'!O10,2)</f>
        <v>-729675.97</v>
      </c>
      <c r="O12" s="21">
        <f>ROUND(O$9*'B&amp;A kWh'!P10,2)</f>
        <v>-587598.88</v>
      </c>
      <c r="P12" s="90">
        <f>SUM(D12:O12)</f>
        <v>-4056611.9099999992</v>
      </c>
      <c r="R12" s="32">
        <v>10</v>
      </c>
      <c r="S12" s="32" t="s">
        <v>21</v>
      </c>
    </row>
    <row r="13" spans="1:19" x14ac:dyDescent="0.3">
      <c r="A13" s="30"/>
      <c r="R13" s="32">
        <v>11</v>
      </c>
    </row>
    <row r="14" spans="1:19" x14ac:dyDescent="0.3">
      <c r="A14" s="30" t="s">
        <v>20</v>
      </c>
      <c r="B14" s="21">
        <f>ROUND(B$9*'B&amp;A kWh'!C13,2)</f>
        <v>0</v>
      </c>
      <c r="C14" s="21">
        <f>ROUND(C$9*'B&amp;A kWh'!D13,2)</f>
        <v>0</v>
      </c>
      <c r="D14" s="21">
        <f>ROUND(D$9*'B&amp;A kWh'!E12,2)</f>
        <v>-173.53</v>
      </c>
      <c r="E14" s="21">
        <f>ROUND(E$9*'B&amp;A kWh'!F12,2)</f>
        <v>-180.98</v>
      </c>
      <c r="F14" s="21">
        <f>ROUND(F$9*'B&amp;A kWh'!G12,2)</f>
        <v>-215.78</v>
      </c>
      <c r="G14" s="21">
        <f>ROUND(G$9*'B&amp;A kWh'!H12,2)</f>
        <v>-268.99</v>
      </c>
      <c r="H14" s="21">
        <f>ROUND(H$9*'B&amp;A kWh'!I12,2)</f>
        <v>-261.61</v>
      </c>
      <c r="I14" s="21">
        <f>ROUND(I$9*'B&amp;A kWh'!J12,2)</f>
        <v>-227.18</v>
      </c>
      <c r="J14" s="21">
        <f>ROUND(J$9*'B&amp;A kWh'!K12,2)</f>
        <v>-187.76</v>
      </c>
      <c r="K14" s="21">
        <f>ROUND(K$9*'B&amp;A kWh'!L12,2)</f>
        <v>-229.83</v>
      </c>
      <c r="L14" s="21">
        <f>ROUND(L$9*'B&amp;A kWh'!M12,2)</f>
        <v>-1282.79</v>
      </c>
      <c r="M14" s="21">
        <f>ROUND(M$9*'B&amp;A kWh'!N12,2)</f>
        <v>-1310.48</v>
      </c>
      <c r="N14" s="21">
        <f>ROUND(N$9*'B&amp;A kWh'!O12,2)</f>
        <v>-1197.79</v>
      </c>
      <c r="O14" s="21">
        <f>ROUND(O$9*'B&amp;A kWh'!P12,2)</f>
        <v>-928.9</v>
      </c>
      <c r="P14" s="90">
        <f>SUM(D14:O14)</f>
        <v>-6465.62</v>
      </c>
      <c r="R14" s="32">
        <v>12</v>
      </c>
      <c r="S14" s="32" t="s">
        <v>20</v>
      </c>
    </row>
    <row r="15" spans="1:19" x14ac:dyDescent="0.3">
      <c r="A15" s="30"/>
      <c r="R15" s="32">
        <v>13</v>
      </c>
    </row>
    <row r="16" spans="1:19" x14ac:dyDescent="0.3">
      <c r="A16" s="30" t="s">
        <v>19</v>
      </c>
      <c r="B16" s="21">
        <f>ROUND(B$9*'B&amp;A kWh'!C15,2)</f>
        <v>0</v>
      </c>
      <c r="C16" s="21">
        <f>ROUND(C$9*'B&amp;A kWh'!D15,2)</f>
        <v>0</v>
      </c>
      <c r="D16" s="21">
        <f>ROUND(D$9*'B&amp;A kWh'!E14,2)</f>
        <v>-5.26</v>
      </c>
      <c r="E16" s="21">
        <f>ROUND(E$9*'B&amp;A kWh'!F14,2)</f>
        <v>-4.68</v>
      </c>
      <c r="F16" s="21">
        <f>ROUND(F$9*'B&amp;A kWh'!G14,2)</f>
        <v>-7.66</v>
      </c>
      <c r="G16" s="21">
        <f>ROUND(G$9*'B&amp;A kWh'!H14,2)</f>
        <v>-8.4600000000000009</v>
      </c>
      <c r="H16" s="21">
        <f>ROUND(H$9*'B&amp;A kWh'!I14,2)</f>
        <v>-8.74</v>
      </c>
      <c r="I16" s="21">
        <f>ROUND(I$9*'B&amp;A kWh'!J14,2)</f>
        <v>-8.3699999999999992</v>
      </c>
      <c r="J16" s="21">
        <f>ROUND(J$9*'B&amp;A kWh'!K14,2)</f>
        <v>-7.42</v>
      </c>
      <c r="K16" s="21">
        <f>ROUND(K$9*'B&amp;A kWh'!L14,2)</f>
        <v>-3.9</v>
      </c>
      <c r="L16" s="21">
        <f>ROUND(L$9*'B&amp;A kWh'!M14,2)</f>
        <v>-47.01</v>
      </c>
      <c r="M16" s="21">
        <f>ROUND(M$9*'B&amp;A kWh'!N14,2)</f>
        <v>-36.28</v>
      </c>
      <c r="N16" s="21">
        <f>ROUND(N$9*'B&amp;A kWh'!O14,2)</f>
        <v>-38.770000000000003</v>
      </c>
      <c r="O16" s="21">
        <f>ROUND(O$9*'B&amp;A kWh'!P14,2)</f>
        <v>-28.08</v>
      </c>
      <c r="P16" s="90">
        <f>SUM(D16:O16)</f>
        <v>-204.63</v>
      </c>
      <c r="R16" s="32">
        <v>14</v>
      </c>
      <c r="S16" s="32" t="s">
        <v>19</v>
      </c>
    </row>
    <row r="17" spans="1:19" x14ac:dyDescent="0.3">
      <c r="A17" s="30"/>
      <c r="R17" s="32">
        <v>15</v>
      </c>
    </row>
    <row r="18" spans="1:19" x14ac:dyDescent="0.3">
      <c r="A18" s="51" t="s">
        <v>160</v>
      </c>
      <c r="D18" s="21">
        <f>ROUND(D$9*'B&amp;A kWh'!E16,2)</f>
        <v>0</v>
      </c>
      <c r="E18" s="21">
        <f>ROUND(E$9*'B&amp;A kWh'!F16,2)</f>
        <v>0</v>
      </c>
      <c r="F18" s="21">
        <f>ROUND(F$9*'B&amp;A kWh'!G16,2)</f>
        <v>0</v>
      </c>
      <c r="G18" s="21">
        <f>ROUND(G$9*'B&amp;A kWh'!H16,2)</f>
        <v>0</v>
      </c>
      <c r="H18" s="21">
        <f>ROUND(H$9*'B&amp;A kWh'!I16,2)</f>
        <v>0</v>
      </c>
      <c r="I18" s="21">
        <f>ROUND(I$9*'B&amp;A kWh'!J16,2)</f>
        <v>0</v>
      </c>
      <c r="J18" s="21">
        <f>ROUND(J$9*'B&amp;A kWh'!K16,2)</f>
        <v>0</v>
      </c>
      <c r="K18" s="21">
        <f>ROUND(K$9*'B&amp;A kWh'!L16,2)</f>
        <v>0</v>
      </c>
      <c r="L18" s="21">
        <f>ROUND(L$9*'B&amp;A kWh'!M16,2)</f>
        <v>0</v>
      </c>
      <c r="M18" s="21">
        <f>ROUND(M$9*'B&amp;A kWh'!N16,2)</f>
        <v>0</v>
      </c>
      <c r="N18" s="21">
        <f>ROUND(N$9*'B&amp;A kWh'!O16,2)</f>
        <v>0</v>
      </c>
      <c r="O18" s="21">
        <f>ROUND(O$9*'B&amp;A kWh'!P16,2)</f>
        <v>0</v>
      </c>
      <c r="R18" s="32">
        <v>16</v>
      </c>
      <c r="S18" s="32" t="s">
        <v>160</v>
      </c>
    </row>
    <row r="19" spans="1:19" x14ac:dyDescent="0.3">
      <c r="A19" s="51" t="s">
        <v>162</v>
      </c>
      <c r="D19" s="21">
        <f>ROUND(D$10*'B&amp;A kWh'!E17,2)</f>
        <v>-4154.5600000000004</v>
      </c>
      <c r="E19" s="21">
        <f>ROUND(E$10*'B&amp;A kWh'!F17,2)</f>
        <v>-5189.75</v>
      </c>
      <c r="F19" s="21">
        <f>ROUND(F$10*'B&amp;A kWh'!G17,2)</f>
        <v>-3720.76</v>
      </c>
      <c r="G19" s="21">
        <f>ROUND(G$10*'B&amp;A kWh'!H17,2)</f>
        <v>-4552.1400000000003</v>
      </c>
      <c r="H19" s="21">
        <f>ROUND(H$10*'B&amp;A kWh'!I17,2)</f>
        <v>-5022.43</v>
      </c>
      <c r="I19" s="21">
        <f>ROUND(I$10*'B&amp;A kWh'!J17,2)</f>
        <v>-5441.85</v>
      </c>
      <c r="J19" s="21">
        <f>ROUND(J$10*'B&amp;A kWh'!K17,2)</f>
        <v>-6625.69</v>
      </c>
      <c r="K19" s="21">
        <f>ROUND(K$10*'B&amp;A kWh'!L17,2)</f>
        <v>-8443.93</v>
      </c>
      <c r="L19" s="21">
        <f>ROUND(L$10*'B&amp;A kWh'!M17,2)</f>
        <v>-5870.23</v>
      </c>
      <c r="M19" s="21">
        <f>ROUND(M$10*'B&amp;A kWh'!N17,2)</f>
        <v>-6470.58</v>
      </c>
      <c r="N19" s="21">
        <f>ROUND(N$10*'B&amp;A kWh'!O17,2)</f>
        <v>-5784.09</v>
      </c>
      <c r="O19" s="21">
        <f>ROUND(O$10*'B&amp;A kWh'!P17,2)</f>
        <v>-5263.32</v>
      </c>
      <c r="P19" s="90">
        <f t="shared" ref="P19:P20" si="0">SUM(D19:O19)</f>
        <v>-66539.330000000016</v>
      </c>
      <c r="R19" s="32">
        <v>17</v>
      </c>
      <c r="S19" s="32" t="s">
        <v>162</v>
      </c>
    </row>
    <row r="20" spans="1:19" x14ac:dyDescent="0.3">
      <c r="A20" s="30" t="s">
        <v>18</v>
      </c>
      <c r="B20" s="21">
        <f>ROUND(B$10*'Comm kWh (DSM)'!C19,2)</f>
        <v>0</v>
      </c>
      <c r="C20" s="21">
        <f>ROUND(C$10*'Comm kWh (DSM)'!D19,2)</f>
        <v>0</v>
      </c>
      <c r="D20" s="21">
        <f>D18+D19</f>
        <v>-4154.5600000000004</v>
      </c>
      <c r="E20" s="21">
        <f t="shared" ref="E20:O20" si="1">E18+E19</f>
        <v>-5189.75</v>
      </c>
      <c r="F20" s="21">
        <f t="shared" si="1"/>
        <v>-3720.76</v>
      </c>
      <c r="G20" s="21">
        <f t="shared" si="1"/>
        <v>-4552.1400000000003</v>
      </c>
      <c r="H20" s="21">
        <f t="shared" si="1"/>
        <v>-5022.43</v>
      </c>
      <c r="I20" s="21">
        <f t="shared" si="1"/>
        <v>-5441.85</v>
      </c>
      <c r="J20" s="21">
        <f t="shared" si="1"/>
        <v>-6625.69</v>
      </c>
      <c r="K20" s="21">
        <f t="shared" si="1"/>
        <v>-8443.93</v>
      </c>
      <c r="L20" s="21">
        <f t="shared" si="1"/>
        <v>-5870.23</v>
      </c>
      <c r="M20" s="21">
        <f t="shared" si="1"/>
        <v>-6470.58</v>
      </c>
      <c r="N20" s="21">
        <f t="shared" si="1"/>
        <v>-5784.09</v>
      </c>
      <c r="O20" s="21">
        <f t="shared" si="1"/>
        <v>-5263.32</v>
      </c>
      <c r="P20" s="90">
        <f t="shared" si="0"/>
        <v>-66539.330000000016</v>
      </c>
      <c r="R20" s="32">
        <v>18</v>
      </c>
      <c r="S20" s="32" t="s">
        <v>18</v>
      </c>
    </row>
    <row r="21" spans="1:19" x14ac:dyDescent="0.3">
      <c r="A21" s="30"/>
      <c r="R21" s="32">
        <v>19</v>
      </c>
    </row>
    <row r="22" spans="1:19" x14ac:dyDescent="0.3">
      <c r="A22" s="30" t="s">
        <v>17</v>
      </c>
      <c r="B22" s="21">
        <f>ROUND(B$10*'Comm kWh (DSM)'!C21,2)</f>
        <v>0</v>
      </c>
      <c r="C22" s="21">
        <f>ROUND(C$10*'Comm kWh (DSM)'!D21,2)</f>
        <v>0</v>
      </c>
      <c r="D22" s="21">
        <f>ROUND(D$10*'B&amp;A kWh'!E20,2)</f>
        <v>-13641.7</v>
      </c>
      <c r="E22" s="21">
        <f>ROUND(E$10*'B&amp;A kWh'!F20,2)</f>
        <v>-16486.189999999999</v>
      </c>
      <c r="F22" s="21">
        <f>ROUND(F$10*'B&amp;A kWh'!G20,2)</f>
        <v>-16775.14</v>
      </c>
      <c r="G22" s="21">
        <f>ROUND(G$10*'B&amp;A kWh'!H20,2)</f>
        <v>-19884.27</v>
      </c>
      <c r="H22" s="21">
        <f>ROUND(H$10*'B&amp;A kWh'!I20,2)</f>
        <v>-19281.05</v>
      </c>
      <c r="I22" s="21">
        <f>ROUND(I$10*'B&amp;A kWh'!J20,2)</f>
        <v>-17687.650000000001</v>
      </c>
      <c r="J22" s="21">
        <f>ROUND(J$10*'B&amp;A kWh'!K20,2)</f>
        <v>-15594.01</v>
      </c>
      <c r="K22" s="21">
        <f>ROUND(K$10*'B&amp;A kWh'!L20,2)</f>
        <v>-18221.39</v>
      </c>
      <c r="L22" s="21">
        <f>ROUND(L$10*'B&amp;A kWh'!M20,2)</f>
        <v>-21094.41</v>
      </c>
      <c r="M22" s="21">
        <f>ROUND(M$10*'B&amp;A kWh'!N20,2)</f>
        <v>-22524.04</v>
      </c>
      <c r="N22" s="21">
        <f>ROUND(N$10*'B&amp;A kWh'!O20,2)</f>
        <v>-21180.59</v>
      </c>
      <c r="O22" s="21">
        <f>ROUND(O$10*'B&amp;A kWh'!P20,2)</f>
        <v>-17519.18</v>
      </c>
      <c r="P22" s="90">
        <f>SUM(D22:O22)</f>
        <v>-219889.62</v>
      </c>
      <c r="R22" s="32">
        <v>20</v>
      </c>
      <c r="S22" s="32" t="s">
        <v>17</v>
      </c>
    </row>
    <row r="23" spans="1:19" x14ac:dyDescent="0.3">
      <c r="A23" s="30"/>
      <c r="R23" s="32">
        <v>21</v>
      </c>
    </row>
    <row r="24" spans="1:19" x14ac:dyDescent="0.3">
      <c r="A24" s="30" t="s">
        <v>16</v>
      </c>
      <c r="B24" s="21">
        <f>ROUND(B$10*'Comm kWh (DSM)'!C23,2)</f>
        <v>0</v>
      </c>
      <c r="C24" s="21">
        <f>ROUND(C$10*'Comm kWh (DSM)'!D23,2)</f>
        <v>0</v>
      </c>
      <c r="D24" s="21">
        <f>ROUND(D$10*'B&amp;A kWh'!E22,2)</f>
        <v>-32.880000000000003</v>
      </c>
      <c r="E24" s="21">
        <f>ROUND(E$10*'B&amp;A kWh'!F22,2)</f>
        <v>-45.12</v>
      </c>
      <c r="F24" s="21">
        <f>ROUND(F$10*'B&amp;A kWh'!G22,2)</f>
        <v>-34.57</v>
      </c>
      <c r="G24" s="21">
        <f>ROUND(G$10*'B&amp;A kWh'!H22,2)</f>
        <v>-35.21</v>
      </c>
      <c r="H24" s="21">
        <f>ROUND(H$10*'B&amp;A kWh'!I22,2)</f>
        <v>-31.16</v>
      </c>
      <c r="I24" s="21">
        <f>ROUND(I$10*'B&amp;A kWh'!J22,2)</f>
        <v>-34.21</v>
      </c>
      <c r="J24" s="21">
        <f>ROUND(J$10*'B&amp;A kWh'!K22,2)</f>
        <v>-31.02</v>
      </c>
      <c r="K24" s="21">
        <f>ROUND(K$10*'B&amp;A kWh'!L22,2)</f>
        <v>-38.909999999999997</v>
      </c>
      <c r="L24" s="21">
        <f>ROUND(L$10*'B&amp;A kWh'!M22,2)</f>
        <v>-34.76</v>
      </c>
      <c r="M24" s="21">
        <f>ROUND(M$10*'B&amp;A kWh'!N22,2)</f>
        <v>-41.51</v>
      </c>
      <c r="N24" s="21">
        <f>ROUND(N$10*'B&amp;A kWh'!O22,2)</f>
        <v>-34.68</v>
      </c>
      <c r="O24" s="21">
        <f>ROUND(O$10*'B&amp;A kWh'!P22,2)</f>
        <v>-32.25</v>
      </c>
      <c r="P24" s="90">
        <f>SUM(D24:O24)</f>
        <v>-426.28000000000003</v>
      </c>
      <c r="R24" s="32">
        <v>22</v>
      </c>
      <c r="S24" s="32" t="s">
        <v>16</v>
      </c>
    </row>
    <row r="25" spans="1:19" x14ac:dyDescent="0.3">
      <c r="A25" s="30"/>
      <c r="R25" s="32">
        <v>23</v>
      </c>
    </row>
    <row r="26" spans="1:19" x14ac:dyDescent="0.3">
      <c r="A26" s="30" t="s">
        <v>15</v>
      </c>
      <c r="B26" s="21">
        <f>ROUND(B$10*'Comm kWh (DSM)'!C25,2)</f>
        <v>0</v>
      </c>
      <c r="C26" s="21">
        <f>ROUND(C$10*'Comm kWh (DSM)'!D25,2)</f>
        <v>0</v>
      </c>
      <c r="D26" s="21">
        <f>ROUND(D$10*'B&amp;A kWh'!E24,2)</f>
        <v>-403.88</v>
      </c>
      <c r="E26" s="21">
        <f>ROUND(E$10*'B&amp;A kWh'!F24,2)</f>
        <v>-1344.43</v>
      </c>
      <c r="F26" s="21">
        <f>ROUND(F$10*'B&amp;A kWh'!G24,2)</f>
        <v>-1193.6400000000001</v>
      </c>
      <c r="G26" s="21">
        <f>ROUND(G$10*'B&amp;A kWh'!H24,2)</f>
        <v>-1232.67</v>
      </c>
      <c r="H26" s="21">
        <f>ROUND(H$10*'B&amp;A kWh'!I24,2)</f>
        <v>-1162.44</v>
      </c>
      <c r="I26" s="21">
        <f>ROUND(I$10*'B&amp;A kWh'!J24,2)</f>
        <v>-1173.8499999999999</v>
      </c>
      <c r="J26" s="21">
        <f>ROUND(J$10*'B&amp;A kWh'!K24,2)</f>
        <v>-1155.0999999999999</v>
      </c>
      <c r="K26" s="21">
        <f>ROUND(K$10*'B&amp;A kWh'!L24,2)</f>
        <v>-1290.92</v>
      </c>
      <c r="L26" s="21">
        <f>ROUND(L$10*'B&amp;A kWh'!M24,2)</f>
        <v>-902.03</v>
      </c>
      <c r="M26" s="21">
        <f>ROUND(M$10*'B&amp;A kWh'!N24,2)</f>
        <v>-1163.3599999999999</v>
      </c>
      <c r="N26" s="21">
        <f>ROUND(N$10*'B&amp;A kWh'!O24,2)</f>
        <v>-1086.8900000000001</v>
      </c>
      <c r="O26" s="21">
        <f>ROUND(O$10*'B&amp;A kWh'!P24,2)</f>
        <v>-918.62</v>
      </c>
      <c r="P26" s="90">
        <f>SUM(D26:O26)</f>
        <v>-13027.830000000002</v>
      </c>
      <c r="R26" s="32">
        <v>24</v>
      </c>
      <c r="S26" s="32" t="s">
        <v>15</v>
      </c>
    </row>
    <row r="27" spans="1:19" x14ac:dyDescent="0.3">
      <c r="A27" s="30"/>
      <c r="R27" s="32">
        <v>25</v>
      </c>
    </row>
    <row r="28" spans="1:19" x14ac:dyDescent="0.3">
      <c r="A28" s="30" t="s">
        <v>14</v>
      </c>
      <c r="B28" s="21">
        <f>ROUND(B$10*'Comm kWh (DSM)'!C27,2)</f>
        <v>0</v>
      </c>
      <c r="C28" s="21">
        <f>ROUND(C$10*'Comm kWh (DSM)'!D27,2)</f>
        <v>0</v>
      </c>
      <c r="D28" s="21">
        <f>ROUND(D$10*'B&amp;A kWh'!E26,2)</f>
        <v>-400.63</v>
      </c>
      <c r="E28" s="21">
        <f>ROUND(E$10*'B&amp;A kWh'!F26,2)</f>
        <v>-530.07000000000005</v>
      </c>
      <c r="F28" s="21">
        <f>ROUND(F$10*'B&amp;A kWh'!G26,2)</f>
        <v>-450.01</v>
      </c>
      <c r="G28" s="21">
        <f>ROUND(G$10*'B&amp;A kWh'!H26,2)</f>
        <v>-462.71</v>
      </c>
      <c r="H28" s="21">
        <f>ROUND(H$10*'B&amp;A kWh'!I26,2)</f>
        <v>-423.1</v>
      </c>
      <c r="I28" s="21">
        <f>ROUND(I$10*'B&amp;A kWh'!J26,2)</f>
        <v>-435.21</v>
      </c>
      <c r="J28" s="21">
        <f>ROUND(J$10*'B&amp;A kWh'!K26,2)</f>
        <v>-430.61</v>
      </c>
      <c r="K28" s="21">
        <f>ROUND(K$10*'B&amp;A kWh'!L26,2)</f>
        <v>-540.98</v>
      </c>
      <c r="L28" s="21">
        <f>ROUND(L$10*'B&amp;A kWh'!M26,2)</f>
        <v>-406.52</v>
      </c>
      <c r="M28" s="21">
        <f>ROUND(M$10*'B&amp;A kWh'!N26,2)</f>
        <v>-810</v>
      </c>
      <c r="N28" s="21">
        <f>ROUND(N$10*'B&amp;A kWh'!O26,2)</f>
        <v>-372.52</v>
      </c>
      <c r="O28" s="21">
        <f>ROUND(O$10*'B&amp;A kWh'!P26,2)</f>
        <v>-391.16</v>
      </c>
      <c r="P28" s="90">
        <f>SUM(D28:O28)</f>
        <v>-5653.52</v>
      </c>
      <c r="R28" s="32">
        <v>26</v>
      </c>
      <c r="S28" s="32" t="s">
        <v>14</v>
      </c>
    </row>
    <row r="29" spans="1:19" x14ac:dyDescent="0.3">
      <c r="A29" s="30"/>
      <c r="R29" s="32">
        <v>27</v>
      </c>
    </row>
    <row r="30" spans="1:19" x14ac:dyDescent="0.3">
      <c r="A30" s="30" t="s">
        <v>13</v>
      </c>
      <c r="B30" s="21">
        <f>ROUND(B$10*'Comm kWh (DSM)'!C29,2)</f>
        <v>0</v>
      </c>
      <c r="C30" s="21">
        <f>ROUND(C$10*'Comm kWh (DSM)'!D29,2)</f>
        <v>0</v>
      </c>
      <c r="D30" s="21">
        <f>ROUND(D$10*'B&amp;A kWh'!E28,2)</f>
        <v>-205.83</v>
      </c>
      <c r="E30" s="21">
        <f>ROUND(E$10*'B&amp;A kWh'!F28,2)</f>
        <v>-243.54</v>
      </c>
      <c r="F30" s="21">
        <f>ROUND(F$10*'B&amp;A kWh'!G28,2)</f>
        <v>-164.84</v>
      </c>
      <c r="G30" s="21">
        <f>ROUND(G$10*'B&amp;A kWh'!H28,2)</f>
        <v>-103.2</v>
      </c>
      <c r="H30" s="21">
        <f>ROUND(H$10*'B&amp;A kWh'!I28,2)</f>
        <v>-115.72</v>
      </c>
      <c r="I30" s="21">
        <f>ROUND(I$10*'B&amp;A kWh'!J28,2)</f>
        <v>-164.86</v>
      </c>
      <c r="J30" s="21">
        <f>ROUND(J$10*'B&amp;A kWh'!K28,2)</f>
        <v>-181.45</v>
      </c>
      <c r="K30" s="21">
        <f>ROUND(K$10*'B&amp;A kWh'!L28,2)</f>
        <v>-224.19</v>
      </c>
      <c r="L30" s="21">
        <f>ROUND(L$10*'B&amp;A kWh'!M28,2)</f>
        <v>-156.33000000000001</v>
      </c>
      <c r="M30" s="21">
        <f>ROUND(M$10*'B&amp;A kWh'!N28,2)</f>
        <v>-149.69</v>
      </c>
      <c r="N30" s="21">
        <f>ROUND(N$10*'B&amp;A kWh'!O28,2)</f>
        <v>-179.09</v>
      </c>
      <c r="O30" s="21">
        <f>ROUND(O$10*'B&amp;A kWh'!P28,2)</f>
        <v>-167.61</v>
      </c>
      <c r="P30" s="90">
        <f>SUM(D30:O30)</f>
        <v>-2056.35</v>
      </c>
      <c r="R30" s="32">
        <v>28</v>
      </c>
      <c r="S30" s="32" t="s">
        <v>13</v>
      </c>
    </row>
    <row r="31" spans="1:19" x14ac:dyDescent="0.3">
      <c r="A31" s="30"/>
      <c r="R31" s="32">
        <v>29</v>
      </c>
    </row>
    <row r="32" spans="1:19" x14ac:dyDescent="0.3">
      <c r="A32" s="30" t="s">
        <v>12</v>
      </c>
      <c r="B32" s="21">
        <f>ROUND(B$10*'Comm kWh (DSM)'!C31,2)</f>
        <v>0</v>
      </c>
      <c r="C32" s="21">
        <f>ROUND(C$10*'Comm kWh (DSM)'!D31,2)</f>
        <v>0</v>
      </c>
      <c r="D32" s="21">
        <f>ROUND(D$10*'B&amp;A kWh'!E30,2)</f>
        <v>-43382.75</v>
      </c>
      <c r="E32" s="21">
        <f>ROUND(E$10*'B&amp;A kWh'!F30,2)</f>
        <v>-59094.23</v>
      </c>
      <c r="F32" s="21">
        <f>ROUND(F$10*'B&amp;A kWh'!G30,2)</f>
        <v>-57999.73</v>
      </c>
      <c r="G32" s="21">
        <f>ROUND(G$10*'B&amp;A kWh'!H30,2)</f>
        <v>-65896.34</v>
      </c>
      <c r="H32" s="21">
        <f>ROUND(H$10*'B&amp;A kWh'!I30,2)</f>
        <v>-64022.44</v>
      </c>
      <c r="I32" s="21">
        <f>ROUND(I$10*'B&amp;A kWh'!J30,2)</f>
        <v>-59169.74</v>
      </c>
      <c r="J32" s="21">
        <f>ROUND(J$10*'B&amp;A kWh'!K30,2)</f>
        <v>-53025.73</v>
      </c>
      <c r="K32" s="21">
        <f>ROUND(K$10*'B&amp;A kWh'!L30,2)</f>
        <v>-55563.64</v>
      </c>
      <c r="L32" s="21">
        <f>ROUND(L$10*'B&amp;A kWh'!M30,2)</f>
        <v>-54360.05</v>
      </c>
      <c r="M32" s="21">
        <f>ROUND(M$10*'B&amp;A kWh'!N30,2)</f>
        <v>-61682.97</v>
      </c>
      <c r="N32" s="21">
        <f>ROUND(N$10*'B&amp;A kWh'!O30,2)</f>
        <v>-59468.74</v>
      </c>
      <c r="O32" s="21">
        <f>ROUND(O$10*'B&amp;A kWh'!P30,2)</f>
        <v>-49059.199999999997</v>
      </c>
      <c r="P32" s="90">
        <f>SUM(D32:O32)</f>
        <v>-682725.55999999994</v>
      </c>
      <c r="R32" s="32">
        <v>30</v>
      </c>
      <c r="S32" s="32" t="s">
        <v>12</v>
      </c>
    </row>
    <row r="33" spans="1:19" x14ac:dyDescent="0.3">
      <c r="A33" s="30"/>
      <c r="R33" s="32">
        <v>31</v>
      </c>
    </row>
    <row r="34" spans="1:19" x14ac:dyDescent="0.3">
      <c r="A34" s="30" t="s">
        <v>11</v>
      </c>
      <c r="B34" s="21">
        <f>ROUND(B$10*'Comm kWh (DSM)'!C33,2)</f>
        <v>0</v>
      </c>
      <c r="C34" s="21">
        <f>ROUND(C$10*'Comm kWh (DSM)'!D33,2)</f>
        <v>0</v>
      </c>
      <c r="D34" s="21">
        <f>ROUND(D$10*'B&amp;A kWh'!E32,2)</f>
        <v>-71.78</v>
      </c>
      <c r="E34" s="21">
        <f>ROUND(E$10*'B&amp;A kWh'!F32,2)</f>
        <v>-58.71</v>
      </c>
      <c r="F34" s="21">
        <f>ROUND(F$10*'B&amp;A kWh'!G32,2)</f>
        <v>-77.16</v>
      </c>
      <c r="G34" s="21">
        <f>ROUND(G$10*'B&amp;A kWh'!H32,2)</f>
        <v>-107.86</v>
      </c>
      <c r="H34" s="21">
        <f>ROUND(H$10*'B&amp;A kWh'!I32,2)</f>
        <v>-114.11</v>
      </c>
      <c r="I34" s="21">
        <f>ROUND(I$10*'B&amp;A kWh'!J32,2)</f>
        <v>-70.52</v>
      </c>
      <c r="J34" s="21">
        <f>ROUND(J$10*'B&amp;A kWh'!K32,2)</f>
        <v>-62.77</v>
      </c>
      <c r="K34" s="21">
        <f>ROUND(K$10*'B&amp;A kWh'!L32,2)</f>
        <v>-135.9</v>
      </c>
      <c r="L34" s="21">
        <f>ROUND(L$10*'B&amp;A kWh'!M32,2)</f>
        <v>-186.7</v>
      </c>
      <c r="M34" s="21">
        <f>ROUND(M$10*'B&amp;A kWh'!N32,2)</f>
        <v>-173.93</v>
      </c>
      <c r="N34" s="21">
        <f>ROUND(N$10*'B&amp;A kWh'!O32,2)</f>
        <v>-162.56</v>
      </c>
      <c r="O34" s="21">
        <f>ROUND(O$10*'B&amp;A kWh'!P32,2)</f>
        <v>-141.88</v>
      </c>
      <c r="P34" s="90">
        <f>SUM(D34:O34)</f>
        <v>-1363.88</v>
      </c>
      <c r="R34" s="32">
        <v>32</v>
      </c>
      <c r="S34" s="32" t="s">
        <v>11</v>
      </c>
    </row>
    <row r="35" spans="1:19" x14ac:dyDescent="0.3">
      <c r="A35" s="30"/>
      <c r="R35" s="32">
        <v>33</v>
      </c>
    </row>
    <row r="36" spans="1:19" x14ac:dyDescent="0.3">
      <c r="A36" s="30" t="s">
        <v>10</v>
      </c>
      <c r="B36" s="21">
        <f>ROUND(B$10*'Comm kWh (DSM)'!C35,2)</f>
        <v>0</v>
      </c>
      <c r="C36" s="21">
        <f>ROUND(C$10*'Comm kWh (DSM)'!D35,2)</f>
        <v>0</v>
      </c>
      <c r="D36" s="21">
        <f>ROUND(D$10*'B&amp;A kWh'!E34,2)</f>
        <v>-340.23</v>
      </c>
      <c r="E36" s="21">
        <f>ROUND(E$10*'B&amp;A kWh'!F34,2)</f>
        <v>-477.63</v>
      </c>
      <c r="F36" s="21">
        <f>ROUND(F$10*'B&amp;A kWh'!G34,2)</f>
        <v>-489.9</v>
      </c>
      <c r="G36" s="21">
        <f>ROUND(G$10*'B&amp;A kWh'!H34,2)</f>
        <v>-578.83000000000004</v>
      </c>
      <c r="H36" s="21">
        <f>ROUND(H$10*'B&amp;A kWh'!I34,2)</f>
        <v>-559.37</v>
      </c>
      <c r="I36" s="21">
        <f>ROUND(I$10*'B&amp;A kWh'!J34,2)</f>
        <v>-522.03</v>
      </c>
      <c r="J36" s="21">
        <f>ROUND(J$10*'B&amp;A kWh'!K34,2)</f>
        <v>-469.55</v>
      </c>
      <c r="K36" s="21">
        <f>ROUND(K$10*'B&amp;A kWh'!L34,2)</f>
        <v>-577.69000000000005</v>
      </c>
      <c r="L36" s="21">
        <f>ROUND(L$10*'B&amp;A kWh'!M34,2)</f>
        <v>-574.49</v>
      </c>
      <c r="M36" s="21">
        <f>ROUND(M$10*'B&amp;A kWh'!N34,2)</f>
        <v>-641.04</v>
      </c>
      <c r="N36" s="21">
        <f>ROUND(N$10*'B&amp;A kWh'!O34,2)</f>
        <v>-606.65</v>
      </c>
      <c r="O36" s="21">
        <f>ROUND(O$10*'B&amp;A kWh'!P34,2)</f>
        <v>-492.51</v>
      </c>
      <c r="P36" s="90">
        <f>SUM(D36:O36)</f>
        <v>-6329.92</v>
      </c>
      <c r="R36" s="32">
        <v>34</v>
      </c>
      <c r="S36" s="32" t="s">
        <v>10</v>
      </c>
    </row>
    <row r="37" spans="1:19" x14ac:dyDescent="0.3">
      <c r="A37" s="30"/>
      <c r="R37" s="32">
        <v>35</v>
      </c>
    </row>
    <row r="38" spans="1:19" x14ac:dyDescent="0.3">
      <c r="A38" s="30" t="s">
        <v>9</v>
      </c>
      <c r="B38" s="21">
        <f>ROUND(B$10*'Comm kWh (DSM)'!C37,2)</f>
        <v>0</v>
      </c>
      <c r="C38" s="21">
        <f>ROUND(C$10*'Comm kWh (DSM)'!D37,2)</f>
        <v>0</v>
      </c>
      <c r="D38" s="21">
        <f>ROUND(D$10*'B&amp;A kWh'!E36,2)</f>
        <v>-874.22</v>
      </c>
      <c r="E38" s="21">
        <f>ROUND(E$10*'B&amp;A kWh'!F36,2)</f>
        <v>-886.42</v>
      </c>
      <c r="F38" s="21">
        <f>ROUND(F$10*'B&amp;A kWh'!G36,2)</f>
        <v>-821.68</v>
      </c>
      <c r="G38" s="21">
        <f>ROUND(G$10*'B&amp;A kWh'!H36,2)</f>
        <v>-937.4</v>
      </c>
      <c r="H38" s="21">
        <f>ROUND(H$10*'B&amp;A kWh'!I36,2)</f>
        <v>-818.1</v>
      </c>
      <c r="I38" s="21">
        <f>ROUND(I$10*'B&amp;A kWh'!J36,2)</f>
        <v>-857.47</v>
      </c>
      <c r="J38" s="21">
        <f>ROUND(J$10*'B&amp;A kWh'!K36,2)</f>
        <v>-1013.05</v>
      </c>
      <c r="K38" s="21">
        <f>ROUND(K$10*'B&amp;A kWh'!L36,2)</f>
        <v>-1341.25</v>
      </c>
      <c r="L38" s="21">
        <f>ROUND(L$10*'B&amp;A kWh'!M36,2)</f>
        <v>-1291.26</v>
      </c>
      <c r="M38" s="21">
        <f>ROUND(M$10*'B&amp;A kWh'!N36,2)</f>
        <v>-1806.54</v>
      </c>
      <c r="N38" s="21">
        <f>ROUND(N$10*'B&amp;A kWh'!O36,2)</f>
        <v>-1457.96</v>
      </c>
      <c r="O38" s="21">
        <f>ROUND(O$10*'B&amp;A kWh'!P36,2)</f>
        <v>-1187.93</v>
      </c>
      <c r="P38" s="90">
        <f>SUM(D38:O38)</f>
        <v>-13293.279999999999</v>
      </c>
      <c r="R38" s="32">
        <v>36</v>
      </c>
      <c r="S38" s="32" t="s">
        <v>9</v>
      </c>
    </row>
    <row r="39" spans="1:19" x14ac:dyDescent="0.3">
      <c r="A39" s="30"/>
      <c r="R39" s="32">
        <v>37</v>
      </c>
    </row>
    <row r="40" spans="1:19" x14ac:dyDescent="0.3">
      <c r="A40" s="30" t="s">
        <v>8</v>
      </c>
      <c r="B40" s="21">
        <f>ROUND(B$10*'Comm kWh (DSM)'!C39,2)</f>
        <v>0</v>
      </c>
      <c r="C40" s="21">
        <f>ROUND(C$10*'Comm kWh (DSM)'!D39,2)</f>
        <v>0</v>
      </c>
      <c r="D40" s="21">
        <f>ROUND(D$10*'B&amp;A kWh'!E38,2)</f>
        <v>-137.33000000000001</v>
      </c>
      <c r="E40" s="21">
        <f>ROUND(E$10*'B&amp;A kWh'!F38,2)</f>
        <v>-87.84</v>
      </c>
      <c r="F40" s="21">
        <f>ROUND(F$10*'B&amp;A kWh'!G38,2)</f>
        <v>-86.56</v>
      </c>
      <c r="G40" s="21">
        <f>ROUND(G$10*'B&amp;A kWh'!H38,2)</f>
        <v>-103.65</v>
      </c>
      <c r="H40" s="21">
        <f>ROUND(H$10*'B&amp;A kWh'!I38,2)</f>
        <v>-78.349999999999994</v>
      </c>
      <c r="I40" s="21">
        <f>ROUND(I$10*'B&amp;A kWh'!J38,2)</f>
        <v>-90.68</v>
      </c>
      <c r="J40" s="21">
        <f>ROUND(J$10*'B&amp;A kWh'!K38,2)</f>
        <v>-95.15</v>
      </c>
      <c r="K40" s="21">
        <f>ROUND(K$10*'B&amp;A kWh'!L38,2)</f>
        <v>-117.14</v>
      </c>
      <c r="L40" s="21">
        <f>ROUND(L$10*'B&amp;A kWh'!M38,2)</f>
        <v>-108.45</v>
      </c>
      <c r="M40" s="21">
        <f>ROUND(M$10*'B&amp;A kWh'!N38,2)</f>
        <v>-135.13999999999999</v>
      </c>
      <c r="N40" s="21">
        <f>ROUND(N$10*'B&amp;A kWh'!O38,2)</f>
        <v>-167.86</v>
      </c>
      <c r="O40" s="21">
        <f>ROUND(O$10*'B&amp;A kWh'!P38,2)</f>
        <v>-165.67</v>
      </c>
      <c r="P40" s="90">
        <f>SUM(D40:O40)</f>
        <v>-1373.8200000000002</v>
      </c>
      <c r="R40" s="32">
        <v>38</v>
      </c>
      <c r="S40" s="32" t="s">
        <v>8</v>
      </c>
    </row>
    <row r="41" spans="1:19" x14ac:dyDescent="0.3">
      <c r="A41" s="30"/>
      <c r="R41" s="32">
        <v>39</v>
      </c>
    </row>
    <row r="42" spans="1:19" x14ac:dyDescent="0.3">
      <c r="A42" s="30" t="s">
        <v>7</v>
      </c>
      <c r="B42" s="21">
        <f>ROUND(B$10*'Comm kWh (DSM)'!C41,2)</f>
        <v>0</v>
      </c>
      <c r="C42" s="21">
        <f>ROUND(C$10*'Comm kWh (DSM)'!D41,2)</f>
        <v>0</v>
      </c>
      <c r="D42" s="21">
        <f>ROUND(D$10*'B&amp;A kWh'!E40,2)</f>
        <v>-40566.28</v>
      </c>
      <c r="E42" s="21">
        <f>ROUND(E$10*'B&amp;A kWh'!F40,2)</f>
        <v>-58121.09</v>
      </c>
      <c r="F42" s="21">
        <f>ROUND(F$10*'B&amp;A kWh'!G40,2)</f>
        <v>-52594.07</v>
      </c>
      <c r="G42" s="21">
        <f>ROUND(G$10*'B&amp;A kWh'!H40,2)</f>
        <v>-57614.17</v>
      </c>
      <c r="H42" s="21">
        <f>ROUND(H$10*'B&amp;A kWh'!I40,2)</f>
        <v>-54062.8</v>
      </c>
      <c r="I42" s="21">
        <f>ROUND(I$10*'B&amp;A kWh'!J40,2)</f>
        <v>-53202.9</v>
      </c>
      <c r="J42" s="21">
        <f>ROUND(J$10*'B&amp;A kWh'!K40,2)</f>
        <v>-48962.28</v>
      </c>
      <c r="K42" s="21">
        <f>ROUND(K$10*'B&amp;A kWh'!L40,2)</f>
        <v>-54364.01</v>
      </c>
      <c r="L42" s="21">
        <f>ROUND(L$10*'B&amp;A kWh'!M40,2)</f>
        <v>-44100.69</v>
      </c>
      <c r="M42" s="21">
        <f>ROUND(M$10*'B&amp;A kWh'!N40,2)</f>
        <v>-50573.16</v>
      </c>
      <c r="N42" s="21">
        <f>ROUND(N$10*'B&amp;A kWh'!O40,2)</f>
        <v>-48981.64</v>
      </c>
      <c r="O42" s="21">
        <f>ROUND(O$10*'B&amp;A kWh'!P40,2)</f>
        <v>-41530.720000000001</v>
      </c>
      <c r="P42" s="90">
        <f>SUM(D42:O42)</f>
        <v>-604673.80999999994</v>
      </c>
      <c r="R42" s="32">
        <v>40</v>
      </c>
      <c r="S42" s="32" t="s">
        <v>7</v>
      </c>
    </row>
    <row r="43" spans="1:19" x14ac:dyDescent="0.3">
      <c r="A43" s="30"/>
      <c r="R43" s="32">
        <v>41</v>
      </c>
    </row>
    <row r="44" spans="1:19" x14ac:dyDescent="0.3">
      <c r="A44" s="30" t="s">
        <v>6</v>
      </c>
      <c r="B44" s="21">
        <f>ROUND(B$10*'Comm kWh (DSM)'!C43,2)</f>
        <v>0</v>
      </c>
      <c r="C44" s="21">
        <f>ROUND(C$10*'Comm kWh (DSM)'!D43,2)</f>
        <v>0</v>
      </c>
      <c r="D44" s="21">
        <f>ROUND(D$10*'B&amp;A kWh'!E42,2)</f>
        <v>-54.7</v>
      </c>
      <c r="E44" s="21">
        <f>ROUND(E$10*'B&amp;A kWh'!F42,2)</f>
        <v>-361.14</v>
      </c>
      <c r="F44" s="21">
        <f>ROUND(F$10*'B&amp;A kWh'!G42,2)</f>
        <v>-337.76</v>
      </c>
      <c r="G44" s="21">
        <f>ROUND(G$10*'B&amp;A kWh'!H42,2)</f>
        <v>-74.38</v>
      </c>
      <c r="H44" s="21">
        <f>ROUND(H$10*'B&amp;A kWh'!I42,2)</f>
        <v>-346.62</v>
      </c>
      <c r="I44" s="21">
        <f>ROUND(I$10*'B&amp;A kWh'!J42,2)</f>
        <v>-369.22</v>
      </c>
      <c r="J44" s="21">
        <f>ROUND(J$10*'B&amp;A kWh'!K42,2)</f>
        <v>-269.27</v>
      </c>
      <c r="K44" s="21">
        <f>ROUND(K$10*'B&amp;A kWh'!L42,2)</f>
        <v>-371.52</v>
      </c>
      <c r="L44" s="21">
        <f>ROUND(L$10*'B&amp;A kWh'!M42,2)</f>
        <v>-299.29000000000002</v>
      </c>
      <c r="M44" s="21">
        <f>ROUND(M$10*'B&amp;A kWh'!N42,2)</f>
        <v>-352.51</v>
      </c>
      <c r="N44" s="21">
        <f>ROUND(N$10*'B&amp;A kWh'!O42,2)</f>
        <v>4.0599999999999996</v>
      </c>
      <c r="O44" s="21">
        <f>ROUND(O$10*'B&amp;A kWh'!P42,2)</f>
        <v>-75.69</v>
      </c>
      <c r="P44" s="90">
        <f>SUM(D44:O44)</f>
        <v>-2908.04</v>
      </c>
      <c r="R44" s="32">
        <v>42</v>
      </c>
      <c r="S44" s="32" t="s">
        <v>6</v>
      </c>
    </row>
    <row r="45" spans="1:19" x14ac:dyDescent="0.3">
      <c r="A45" s="30"/>
      <c r="R45" s="32">
        <v>43</v>
      </c>
    </row>
    <row r="46" spans="1:19" x14ac:dyDescent="0.3">
      <c r="A46" s="30" t="s">
        <v>118</v>
      </c>
      <c r="B46" s="21">
        <f>ROUND(B$10*'Comm kWh (DSM)'!C45,2)</f>
        <v>0</v>
      </c>
      <c r="C46" s="21">
        <f>ROUND(C$10*'Comm kWh (DSM)'!D45,2)</f>
        <v>0</v>
      </c>
      <c r="D46" s="21">
        <f>ROUND(D$10*'B&amp;A kWh'!E44,2)</f>
        <v>-566.33000000000004</v>
      </c>
      <c r="E46" s="21">
        <f>ROUND(E$10*'B&amp;A kWh'!F44,2)</f>
        <v>-854.72</v>
      </c>
      <c r="F46" s="21">
        <f>ROUND(F$10*'B&amp;A kWh'!G44,2)</f>
        <v>-763.71</v>
      </c>
      <c r="G46" s="21">
        <f>ROUND(G$10*'B&amp;A kWh'!H44,2)</f>
        <v>-793.39</v>
      </c>
      <c r="H46" s="21">
        <f>ROUND(H$10*'B&amp;A kWh'!I44,2)</f>
        <v>-705.64</v>
      </c>
      <c r="I46" s="21">
        <f>ROUND(I$10*'B&amp;A kWh'!J44,2)</f>
        <v>-731.95</v>
      </c>
      <c r="J46" s="21">
        <f>ROUND(J$10*'B&amp;A kWh'!K44,2)</f>
        <v>-699.23</v>
      </c>
      <c r="K46" s="21">
        <f>ROUND(K$10*'B&amp;A kWh'!L44,2)</f>
        <v>-721.03</v>
      </c>
      <c r="L46" s="21">
        <f>ROUND(L$10*'B&amp;A kWh'!M44,2)</f>
        <v>-557.78</v>
      </c>
      <c r="M46" s="21">
        <f>ROUND(M$10*'B&amp;A kWh'!N44,2)</f>
        <v>-690.44</v>
      </c>
      <c r="N46" s="21">
        <f>ROUND(N$10*'B&amp;A kWh'!O44,2)</f>
        <v>-640.03</v>
      </c>
      <c r="O46" s="21">
        <f>ROUND(O$10*'B&amp;A kWh'!P44,2)</f>
        <v>-537.22</v>
      </c>
      <c r="P46" s="90">
        <f>SUM(D46:O46)</f>
        <v>-8261.4699999999993</v>
      </c>
      <c r="R46" s="32">
        <v>44</v>
      </c>
      <c r="S46" s="32" t="s">
        <v>118</v>
      </c>
    </row>
    <row r="47" spans="1:19" x14ac:dyDescent="0.3">
      <c r="A47" s="30"/>
      <c r="R47" s="32">
        <v>45</v>
      </c>
    </row>
    <row r="48" spans="1:19" x14ac:dyDescent="0.3">
      <c r="A48" s="30" t="s">
        <v>232</v>
      </c>
      <c r="B48" s="21">
        <f>ROUND(B$10*'Comm kWh (DSM)'!C47,2)</f>
        <v>0</v>
      </c>
      <c r="C48" s="21">
        <f>ROUND(C$10*'Comm kWh (DSM)'!D47,2)</f>
        <v>0</v>
      </c>
      <c r="D48" s="21">
        <f>ROUND(D$10*'B&amp;A kWh'!E46,2)</f>
        <v>-691.32</v>
      </c>
      <c r="E48" s="21">
        <f>ROUND(E$10*'B&amp;A kWh'!F46,2)</f>
        <v>-776.97</v>
      </c>
      <c r="F48" s="21">
        <f>ROUND(F$10*'B&amp;A kWh'!G46,2)</f>
        <v>-588.04999999999995</v>
      </c>
      <c r="G48" s="21">
        <f>ROUND(G$10*'B&amp;A kWh'!H46,2)</f>
        <v>-830.24</v>
      </c>
      <c r="H48" s="21">
        <f>ROUND(H$10*'B&amp;A kWh'!I46,2)</f>
        <v>-689.44</v>
      </c>
      <c r="I48" s="21">
        <f>ROUND(I$10*'B&amp;A kWh'!J46,2)</f>
        <v>-523.14</v>
      </c>
      <c r="J48" s="21">
        <f>ROUND(J$10*'B&amp;A kWh'!K46,2)</f>
        <v>-889.66</v>
      </c>
      <c r="K48" s="21">
        <f>ROUND(K$10*'B&amp;A kWh'!L46,2)</f>
        <v>-804.32</v>
      </c>
      <c r="L48" s="21">
        <f>ROUND(L$10*'B&amp;A kWh'!M46,2)</f>
        <v>-627.16999999999996</v>
      </c>
      <c r="M48" s="21">
        <f>ROUND(M$10*'B&amp;A kWh'!N46,2)</f>
        <v>-903.29</v>
      </c>
      <c r="N48" s="21">
        <f>ROUND(N$10*'B&amp;A kWh'!O46,2)</f>
        <v>-75.72</v>
      </c>
      <c r="O48" s="21">
        <f>ROUND(O$10*'B&amp;A kWh'!P46,2)</f>
        <v>-244.68</v>
      </c>
      <c r="P48" s="90">
        <f>SUM(D48:O48)</f>
        <v>-7644</v>
      </c>
      <c r="R48" s="32">
        <v>46</v>
      </c>
      <c r="S48" s="32" t="s">
        <v>232</v>
      </c>
    </row>
    <row r="49" spans="1:19" x14ac:dyDescent="0.3">
      <c r="A49" s="30"/>
      <c r="R49" s="32">
        <v>47</v>
      </c>
    </row>
    <row r="50" spans="1:19" x14ac:dyDescent="0.3">
      <c r="A50" s="30" t="s">
        <v>5</v>
      </c>
      <c r="B50" s="21">
        <f>ROUND(B$10*'Comm kWh (DSM)'!C49,2)</f>
        <v>0</v>
      </c>
      <c r="C50" s="21">
        <f>ROUND(C$10*'Comm kWh (DSM)'!D49,2)</f>
        <v>0</v>
      </c>
      <c r="D50" s="21">
        <f>ROUND(D$10*'B&amp;A kWh'!E48,2)</f>
        <v>-8318.8799999999992</v>
      </c>
      <c r="E50" s="21">
        <f>ROUND(E$10*'B&amp;A kWh'!F48,2)</f>
        <v>-11017.81</v>
      </c>
      <c r="F50" s="21">
        <f>ROUND(F$10*'B&amp;A kWh'!G48,2)</f>
        <v>-9296.5400000000009</v>
      </c>
      <c r="G50" s="21">
        <f>ROUND(G$10*'B&amp;A kWh'!H48,2)</f>
        <v>-9964.09</v>
      </c>
      <c r="H50" s="21">
        <f>ROUND(H$10*'B&amp;A kWh'!I48,2)</f>
        <v>-9256.5</v>
      </c>
      <c r="I50" s="21">
        <f>ROUND(I$10*'B&amp;A kWh'!J48,2)</f>
        <v>-9629.33</v>
      </c>
      <c r="J50" s="21">
        <f>ROUND(J$10*'B&amp;A kWh'!K48,2)</f>
        <v>-8744.34</v>
      </c>
      <c r="K50" s="21">
        <f>ROUND(K$10*'B&amp;A kWh'!L48,2)</f>
        <v>-11524.58</v>
      </c>
      <c r="L50" s="21">
        <f>ROUND(L$10*'B&amp;A kWh'!M48,2)</f>
        <v>-10173.24</v>
      </c>
      <c r="M50" s="21">
        <f>ROUND(M$10*'B&amp;A kWh'!N48,2)</f>
        <v>-10592.8</v>
      </c>
      <c r="N50" s="21">
        <f>ROUND(N$10*'B&amp;A kWh'!O48,2)</f>
        <v>-9604.76</v>
      </c>
      <c r="O50" s="21">
        <f>ROUND(O$10*'B&amp;A kWh'!P48,2)</f>
        <v>-8163.8</v>
      </c>
      <c r="P50" s="90">
        <f>SUM(D50:O50)</f>
        <v>-116286.67000000001</v>
      </c>
      <c r="R50" s="32">
        <v>48</v>
      </c>
      <c r="S50" s="32" t="s">
        <v>5</v>
      </c>
    </row>
    <row r="51" spans="1:19" x14ac:dyDescent="0.3">
      <c r="A51" s="30"/>
      <c r="R51" s="32">
        <v>49</v>
      </c>
    </row>
    <row r="52" spans="1:19" x14ac:dyDescent="0.3">
      <c r="A52" s="30" t="s">
        <v>4</v>
      </c>
      <c r="B52" s="21">
        <f>ROUND(B$10*'Comm kWh (DSM)'!C51,2)</f>
        <v>0</v>
      </c>
      <c r="C52" s="21">
        <f>ROUND(C$10*'Comm kWh (DSM)'!D51,2)</f>
        <v>0</v>
      </c>
      <c r="D52" s="21">
        <f>ROUND(D$10*'B&amp;A kWh'!E50,2)</f>
        <v>-2435.25</v>
      </c>
      <c r="E52" s="21">
        <f>ROUND(E$10*'B&amp;A kWh'!F50,2)</f>
        <v>-2473.44</v>
      </c>
      <c r="F52" s="21">
        <f>ROUND(F$10*'B&amp;A kWh'!G50,2)</f>
        <v>-1729.53</v>
      </c>
      <c r="G52" s="21">
        <f>ROUND(G$10*'B&amp;A kWh'!H50,2)</f>
        <v>-2400.62</v>
      </c>
      <c r="H52" s="21">
        <f>ROUND(H$10*'B&amp;A kWh'!I50,2)</f>
        <v>-2065.87</v>
      </c>
      <c r="I52" s="21">
        <f>ROUND(I$10*'B&amp;A kWh'!J50,2)</f>
        <v>-1848.95</v>
      </c>
      <c r="J52" s="21">
        <f>ROUND(J$10*'B&amp;A kWh'!K50,2)</f>
        <v>-1814.3</v>
      </c>
      <c r="K52" s="21">
        <f>ROUND(K$10*'B&amp;A kWh'!L50,2)</f>
        <v>-1791.92</v>
      </c>
      <c r="L52" s="21">
        <f>ROUND(L$10*'B&amp;A kWh'!M50,2)</f>
        <v>-1984.43</v>
      </c>
      <c r="M52" s="21">
        <f>ROUND(M$10*'B&amp;A kWh'!N50,2)</f>
        <v>-2094.23</v>
      </c>
      <c r="N52" s="21">
        <f>ROUND(N$10*'B&amp;A kWh'!O50,2)</f>
        <v>-1652.06</v>
      </c>
      <c r="O52" s="21">
        <f>ROUND(O$10*'B&amp;A kWh'!P50,2)</f>
        <v>-2461.63</v>
      </c>
      <c r="P52" s="90">
        <f>SUM(D52:O52)</f>
        <v>-24752.23</v>
      </c>
      <c r="R52" s="32">
        <v>50</v>
      </c>
      <c r="S52" s="32" t="s">
        <v>4</v>
      </c>
    </row>
    <row r="53" spans="1:19" x14ac:dyDescent="0.3">
      <c r="A53" s="30"/>
      <c r="R53" s="32">
        <v>51</v>
      </c>
    </row>
    <row r="54" spans="1:19" x14ac:dyDescent="0.3">
      <c r="A54" s="30" t="s">
        <v>3</v>
      </c>
      <c r="B54" s="21">
        <f>ROUND(B$10*'Comm kWh (DSM)'!C53,2)</f>
        <v>0</v>
      </c>
      <c r="C54" s="21">
        <f>ROUND(C$10*'Comm kWh (DSM)'!D53,2)</f>
        <v>0</v>
      </c>
      <c r="D54" s="21">
        <f>ROUND(D$10*'B&amp;A kWh'!E52,2)</f>
        <v>-44.32</v>
      </c>
      <c r="E54" s="21">
        <f>ROUND(E$10*'B&amp;A kWh'!F52,2)</f>
        <v>-93.98</v>
      </c>
      <c r="F54" s="21">
        <f>ROUND(F$10*'B&amp;A kWh'!G52,2)</f>
        <v>-82.55</v>
      </c>
      <c r="G54" s="21">
        <f>ROUND(G$10*'B&amp;A kWh'!H52,2)</f>
        <v>-49.21</v>
      </c>
      <c r="H54" s="21">
        <v>0</v>
      </c>
      <c r="I54" s="21">
        <f>ROUND(I$10*'B&amp;A kWh'!J52,2)</f>
        <v>0</v>
      </c>
      <c r="J54" s="21">
        <f>ROUND(J$10*'B&amp;A kWh'!K52,2)</f>
        <v>0</v>
      </c>
      <c r="K54" s="21">
        <v>-48.35</v>
      </c>
      <c r="L54" s="21">
        <v>-48.35</v>
      </c>
      <c r="M54" s="21">
        <f>ROUND(M$10*'B&amp;A kWh'!N52,2)</f>
        <v>-88.29</v>
      </c>
      <c r="N54" s="21">
        <f>ROUND(N$10*'B&amp;A kWh'!O52,2)</f>
        <v>-81.75</v>
      </c>
      <c r="O54" s="21">
        <f>ROUND(O$10*'B&amp;A kWh'!P52,2)</f>
        <v>-75.209999999999994</v>
      </c>
      <c r="P54" s="90">
        <f>SUM(D54:O54)</f>
        <v>-612.0100000000001</v>
      </c>
      <c r="R54" s="32">
        <v>52</v>
      </c>
      <c r="S54" s="32" t="s">
        <v>3</v>
      </c>
    </row>
    <row r="55" spans="1:19" x14ac:dyDescent="0.3">
      <c r="A55" s="30"/>
      <c r="Q55" s="94"/>
      <c r="R55" s="32">
        <v>53</v>
      </c>
    </row>
    <row r="56" spans="1:19" x14ac:dyDescent="0.3">
      <c r="A56" s="30" t="s">
        <v>119</v>
      </c>
      <c r="B56" s="21">
        <f>ROUND(B$10*'Comm kWh (DSM)'!C55,2)</f>
        <v>0</v>
      </c>
      <c r="C56" s="21">
        <f>ROUND(C$10*'Comm kWh (DSM)'!D55,2)</f>
        <v>0</v>
      </c>
      <c r="D56" s="21">
        <f>ROUND(D$10*'B&amp;A kWh'!E54,2)</f>
        <v>-10957.94</v>
      </c>
      <c r="E56" s="21">
        <f>ROUND(E$10*'B&amp;A kWh'!F54,2)</f>
        <v>-15944.11</v>
      </c>
      <c r="F56" s="21">
        <f>ROUND(F$10*'B&amp;A kWh'!G54,2)</f>
        <v>-13473.67</v>
      </c>
      <c r="G56" s="21">
        <f>ROUND(G$10*'B&amp;A kWh'!H54,2)</f>
        <v>-11183.76</v>
      </c>
      <c r="H56" s="21">
        <f>ROUND(H$10*'B&amp;A kWh'!I54,2)</f>
        <v>-14515.85</v>
      </c>
      <c r="I56" s="21">
        <f>ROUND(I$10*'B&amp;A kWh'!J54,2)</f>
        <v>-17627.02</v>
      </c>
      <c r="J56" s="21">
        <f>ROUND(J$10*'B&amp;A kWh'!K54,2)</f>
        <v>-14167.65</v>
      </c>
      <c r="K56" s="21">
        <f>ROUND(K$10*'B&amp;A kWh'!L54,2)</f>
        <v>-14446.49</v>
      </c>
      <c r="L56" s="21">
        <f>ROUND(L$10*'B&amp;A kWh'!M54,2)</f>
        <v>-13202.66</v>
      </c>
      <c r="M56" s="21">
        <f>ROUND(M$10*'B&amp;A kWh'!N54,2)</f>
        <v>-14517.23</v>
      </c>
      <c r="N56" s="21">
        <f>ROUND(N$10*'B&amp;A kWh'!O54,2)</f>
        <v>-14923.66</v>
      </c>
      <c r="O56" s="21">
        <f>ROUND(O$10*'B&amp;A kWh'!P54,2)</f>
        <v>-12124.71</v>
      </c>
      <c r="P56" s="90">
        <f>SUM(D56:O56)</f>
        <v>-167084.75</v>
      </c>
      <c r="Q56" s="21"/>
      <c r="R56" s="32">
        <v>54</v>
      </c>
      <c r="S56" s="32" t="s">
        <v>119</v>
      </c>
    </row>
    <row r="57" spans="1:19" x14ac:dyDescent="0.3">
      <c r="A57" s="30"/>
      <c r="Q57" s="21"/>
      <c r="R57" s="32">
        <v>55</v>
      </c>
    </row>
    <row r="58" spans="1:19" x14ac:dyDescent="0.3">
      <c r="A58" s="30" t="s">
        <v>120</v>
      </c>
      <c r="B58" s="21">
        <f>ROUND(B$10*'Comm kWh (DSM)'!C57,2)</f>
        <v>0</v>
      </c>
      <c r="C58" s="21">
        <f>ROUND(C$10*'Comm kWh (DSM)'!D57,2)</f>
        <v>0</v>
      </c>
      <c r="D58" s="21">
        <f>ROUND(D$10*'B&amp;A kWh'!E56,2)</f>
        <v>-176.77</v>
      </c>
      <c r="E58" s="21">
        <f>ROUND(E$10*'B&amp;A kWh'!F56,2)</f>
        <v>-248.01</v>
      </c>
      <c r="F58" s="21">
        <f>ROUND(F$10*'B&amp;A kWh'!G56,2)</f>
        <v>-245.32</v>
      </c>
      <c r="G58" s="21">
        <f>ROUND(G$10*'B&amp;A kWh'!H56,2)</f>
        <v>-222</v>
      </c>
      <c r="H58" s="21">
        <f>ROUND(H$10*'B&amp;A kWh'!I56,2)</f>
        <v>-274</v>
      </c>
      <c r="I58" s="21">
        <f>ROUND(I$10*'B&amp;A kWh'!J56,2)</f>
        <v>-301.45</v>
      </c>
      <c r="J58" s="21">
        <f>ROUND(J$10*'B&amp;A kWh'!K56,2)</f>
        <v>-261.36</v>
      </c>
      <c r="K58" s="21">
        <f>ROUND(K$10*'B&amp;A kWh'!L56,2)</f>
        <v>-269.23</v>
      </c>
      <c r="L58" s="21">
        <f>ROUND(L$10*'B&amp;A kWh'!M56,2)</f>
        <v>-366.85</v>
      </c>
      <c r="M58" s="21">
        <f>ROUND(M$10*'B&amp;A kWh'!N56,2)</f>
        <v>-349.27</v>
      </c>
      <c r="N58" s="21">
        <f>ROUND(N$10*'B&amp;A kWh'!O56,2)</f>
        <v>-353.98</v>
      </c>
      <c r="O58" s="21">
        <f>ROUND(O$10*'B&amp;A kWh'!P56,2)</f>
        <v>-294.24</v>
      </c>
      <c r="P58" s="90">
        <f>SUM(D58:O58)</f>
        <v>-3362.4799999999996</v>
      </c>
      <c r="Q58" s="21"/>
      <c r="R58" s="32">
        <v>56</v>
      </c>
      <c r="S58" s="32" t="s">
        <v>120</v>
      </c>
    </row>
    <row r="59" spans="1:19" x14ac:dyDescent="0.3">
      <c r="A59" s="30"/>
      <c r="R59" s="32">
        <v>57</v>
      </c>
    </row>
    <row r="60" spans="1:19" x14ac:dyDescent="0.3">
      <c r="A60" s="30" t="s">
        <v>233</v>
      </c>
      <c r="B60" s="21">
        <f>ROUND(B$10*'Comm kWh (DSM)'!C59,2)</f>
        <v>0</v>
      </c>
      <c r="C60" s="21">
        <f>ROUND(C$10*'Comm kWh (DSM)'!D59,2)</f>
        <v>0</v>
      </c>
      <c r="D60" s="21">
        <f>ROUND(D$10*'B&amp;A kWh'!E58,2)</f>
        <v>-649.87</v>
      </c>
      <c r="E60" s="21">
        <f>ROUND(E$10*'B&amp;A kWh'!F58,2)</f>
        <v>-828.88</v>
      </c>
      <c r="F60" s="21">
        <f>ROUND(F$10*'B&amp;A kWh'!G58,2)</f>
        <v>-386.93</v>
      </c>
      <c r="G60" s="21">
        <f>ROUND(G$10*'B&amp;A kWh'!H58,2)</f>
        <v>-523.76</v>
      </c>
      <c r="H60" s="21">
        <f>ROUND(H$10*'B&amp;A kWh'!I58,2)</f>
        <v>-652.54999999999995</v>
      </c>
      <c r="I60" s="21">
        <f>ROUND(I$10*'B&amp;A kWh'!J58,2)</f>
        <v>-209.88</v>
      </c>
      <c r="J60" s="21">
        <f>ROUND(J$10*'B&amp;A kWh'!K58,2)</f>
        <v>-239.99</v>
      </c>
      <c r="K60" s="21">
        <f>ROUND(K$10*'B&amp;A kWh'!L58,2)</f>
        <v>-481.96</v>
      </c>
      <c r="L60" s="21">
        <f>ROUND(L$10*'B&amp;A kWh'!M58,2)</f>
        <v>-391.61</v>
      </c>
      <c r="M60" s="21">
        <f>ROUND(M$10*'B&amp;A kWh'!N58,2)</f>
        <v>-376.58</v>
      </c>
      <c r="N60" s="21">
        <f>ROUND(N$10*'B&amp;A kWh'!O58,2)</f>
        <v>-411.84</v>
      </c>
      <c r="O60" s="21">
        <f>ROUND(O$10*'B&amp;A kWh'!P58,2)</f>
        <v>-188.42</v>
      </c>
      <c r="P60" s="90">
        <f>SUM(D60:O60)</f>
        <v>-5342.2699999999995</v>
      </c>
      <c r="R60" s="32">
        <v>58</v>
      </c>
      <c r="S60" s="32" t="s">
        <v>233</v>
      </c>
    </row>
    <row r="61" spans="1:19" x14ac:dyDescent="0.3">
      <c r="A61" s="30"/>
      <c r="R61" s="32">
        <v>59</v>
      </c>
    </row>
    <row r="62" spans="1:19" x14ac:dyDescent="0.3">
      <c r="A62" s="30" t="s">
        <v>121</v>
      </c>
      <c r="B62" s="21">
        <f>ROUND(B$10*'Comm kWh (DSM)'!C61,2)</f>
        <v>0</v>
      </c>
      <c r="C62" s="21">
        <f>ROUND(C$10*'Comm kWh (DSM)'!D61,2)</f>
        <v>0</v>
      </c>
      <c r="D62" s="21">
        <f>ROUND(D$10*'B&amp;A kWh'!E60,2)</f>
        <v>-24573.85</v>
      </c>
      <c r="E62" s="21">
        <f>ROUND(E$10*'B&amp;A kWh'!F60,2)</f>
        <v>-26173.83</v>
      </c>
      <c r="F62" s="21">
        <f>ROUND(F$10*'B&amp;A kWh'!G60,2)</f>
        <v>-25427.42</v>
      </c>
      <c r="G62" s="21">
        <f>ROUND(G$10*'B&amp;A kWh'!H60,2)</f>
        <v>-25173.77</v>
      </c>
      <c r="H62" s="21">
        <f>ROUND(H$10*'B&amp;A kWh'!I60,2)</f>
        <v>-25985.05</v>
      </c>
      <c r="I62" s="21">
        <f>ROUND(I$10*'B&amp;A kWh'!J60,2)</f>
        <v>-24177.67</v>
      </c>
      <c r="J62" s="21">
        <f>ROUND(J$10*'B&amp;A kWh'!K60,2)</f>
        <v>-25689.1</v>
      </c>
      <c r="K62" s="21">
        <f>ROUND(K$10*'B&amp;A kWh'!L60,2)</f>
        <v>-20943.650000000001</v>
      </c>
      <c r="L62" s="21">
        <f>ROUND(L$10*'B&amp;A kWh'!M60,2)</f>
        <v>-12343.62</v>
      </c>
      <c r="M62" s="21">
        <f>ROUND(M$10*'B&amp;A kWh'!N60,2)</f>
        <v>-18206.37</v>
      </c>
      <c r="N62" s="21">
        <f>ROUND(N$10*'B&amp;A kWh'!O60,2)</f>
        <v>-19786.77</v>
      </c>
      <c r="O62" s="21">
        <f>ROUND(O$10*'B&amp;A kWh'!P60,2)</f>
        <v>-17971.919999999998</v>
      </c>
      <c r="P62" s="90">
        <f>SUM(D62:O62)</f>
        <v>-266453.02</v>
      </c>
      <c r="R62" s="32">
        <v>60</v>
      </c>
      <c r="S62" s="32" t="s">
        <v>122</v>
      </c>
    </row>
    <row r="63" spans="1:19" x14ac:dyDescent="0.3">
      <c r="A63" s="30"/>
      <c r="R63" s="32">
        <v>61</v>
      </c>
    </row>
    <row r="64" spans="1:19" x14ac:dyDescent="0.3">
      <c r="A64" s="30" t="s">
        <v>234</v>
      </c>
      <c r="B64" s="21">
        <f>ROUND(B$10*'Comm kWh (DSM)'!C63,2)</f>
        <v>0</v>
      </c>
      <c r="C64" s="21">
        <f>ROUND(C$10*'Comm kWh (DSM)'!D63,2)</f>
        <v>0</v>
      </c>
      <c r="D64" s="21">
        <f>ROUND(D$10*'B&amp;A kWh'!E62,2)</f>
        <v>0</v>
      </c>
      <c r="E64" s="21">
        <f>ROUND(E$10*'B&amp;A kWh'!F62,2)</f>
        <v>0</v>
      </c>
      <c r="F64" s="21">
        <f>ROUND(F$10*'B&amp;A kWh'!G62,2)</f>
        <v>0</v>
      </c>
      <c r="G64" s="21">
        <f>ROUND(G$10*'B&amp;A kWh'!H62,2)</f>
        <v>0</v>
      </c>
      <c r="H64" s="21">
        <f>ROUND(H$10*'B&amp;A kWh'!I62,2)</f>
        <v>0</v>
      </c>
      <c r="I64" s="21">
        <f>ROUND(I$10*'B&amp;A kWh'!J62,2)</f>
        <v>0</v>
      </c>
      <c r="J64" s="21">
        <f>ROUND(J$10*'B&amp;A kWh'!K62,2)</f>
        <v>0</v>
      </c>
      <c r="K64" s="21">
        <f>ROUND(K$10*'B&amp;A kWh'!L62,2)</f>
        <v>0</v>
      </c>
      <c r="L64" s="21">
        <f>ROUND(L$10*'B&amp;A kWh'!M62,2)</f>
        <v>0</v>
      </c>
      <c r="M64" s="21">
        <f>ROUND(M$10*'B&amp;A kWh'!N62,2)</f>
        <v>0</v>
      </c>
      <c r="N64" s="21">
        <f>ROUND(N$10*'B&amp;A kWh'!O62,2)</f>
        <v>-2715.42</v>
      </c>
      <c r="O64" s="21">
        <f>ROUND(O$10*'B&amp;A kWh'!P62,2)</f>
        <v>-2394.89</v>
      </c>
      <c r="P64" s="90">
        <f>SUM(D64:O64)</f>
        <v>-5110.3099999999995</v>
      </c>
      <c r="R64" s="32">
        <v>62</v>
      </c>
      <c r="S64" s="32" t="s">
        <v>234</v>
      </c>
    </row>
    <row r="65" spans="1:19" x14ac:dyDescent="0.3">
      <c r="A65" s="30"/>
      <c r="R65" s="32">
        <v>63</v>
      </c>
    </row>
    <row r="66" spans="1:19" x14ac:dyDescent="0.3">
      <c r="A66" s="30" t="s">
        <v>235</v>
      </c>
      <c r="B66" s="21">
        <f>ROUND(B$10*'Comm kWh (DSM)'!C65,2)</f>
        <v>0</v>
      </c>
      <c r="C66" s="21">
        <f>ROUND(C$10*'Comm kWh (DSM)'!D65,2)</f>
        <v>0</v>
      </c>
      <c r="D66" s="21">
        <f>ROUND(D$10*'B&amp;A kWh'!E64,2)</f>
        <v>0</v>
      </c>
      <c r="E66" s="21">
        <f>ROUND(E$10*'B&amp;A kWh'!F64,2)</f>
        <v>0</v>
      </c>
      <c r="F66" s="21">
        <f>ROUND(F$10*'B&amp;A kWh'!G64,2)</f>
        <v>0</v>
      </c>
      <c r="G66" s="21">
        <f>ROUND(G$10*'B&amp;A kWh'!H64,2)</f>
        <v>0</v>
      </c>
      <c r="H66" s="21">
        <f>ROUND(H$10*'B&amp;A kWh'!I64,2)</f>
        <v>0</v>
      </c>
      <c r="I66" s="21">
        <f>ROUND(I$10*'B&amp;A kWh'!J64,2)</f>
        <v>0</v>
      </c>
      <c r="J66" s="21">
        <f>ROUND(J$10*'B&amp;A kWh'!K64,2)</f>
        <v>0</v>
      </c>
      <c r="K66" s="21">
        <f>ROUND(K$10*'B&amp;A kWh'!L64,2)</f>
        <v>-7092.61</v>
      </c>
      <c r="L66" s="21">
        <f>ROUND(L$10*'B&amp;A kWh'!M64,2)</f>
        <v>-4451.8999999999996</v>
      </c>
      <c r="M66" s="21">
        <f>ROUND(M$10*'B&amp;A kWh'!N64,2)</f>
        <v>-5192.07</v>
      </c>
      <c r="N66" s="21">
        <f>ROUND(N$10*'B&amp;A kWh'!O64,2)</f>
        <v>-4194.13</v>
      </c>
      <c r="O66" s="21">
        <f>ROUND(O$10*'B&amp;A kWh'!P64,2)</f>
        <v>-6158.38</v>
      </c>
      <c r="P66" s="90">
        <f>SUM(D66:O66)</f>
        <v>-27089.09</v>
      </c>
      <c r="R66" s="32">
        <v>64</v>
      </c>
      <c r="S66" s="32" t="s">
        <v>235</v>
      </c>
    </row>
    <row r="67" spans="1:19" x14ac:dyDescent="0.3">
      <c r="A67" s="30"/>
      <c r="R67" s="32">
        <v>65</v>
      </c>
    </row>
    <row r="68" spans="1:19" x14ac:dyDescent="0.3">
      <c r="A68" s="30" t="s">
        <v>123</v>
      </c>
      <c r="B68" s="21">
        <f>ROUND(B$10*'Comm kWh (DSM)'!C67,2)</f>
        <v>0</v>
      </c>
      <c r="C68" s="21">
        <f>ROUND(C$10*'Comm kWh (DSM)'!D67,2)</f>
        <v>0</v>
      </c>
      <c r="D68" s="21">
        <f>ROUND(D$10*'B&amp;A kWh'!E66,2)</f>
        <v>-1944.55</v>
      </c>
      <c r="E68" s="21">
        <f>ROUND(E$10*'B&amp;A kWh'!F66,2)</f>
        <v>-3348.4</v>
      </c>
      <c r="F68" s="21">
        <f>ROUND(F$10*'B&amp;A kWh'!G66,2)</f>
        <v>-2612.23</v>
      </c>
      <c r="G68" s="21">
        <f>ROUND(G$10*'B&amp;A kWh'!H66,2)</f>
        <v>-2758.51</v>
      </c>
      <c r="H68" s="21">
        <f>ROUND(H$10*'B&amp;A kWh'!I66,2)</f>
        <v>-2553.35</v>
      </c>
      <c r="I68" s="21">
        <f>ROUND(I$10*'B&amp;A kWh'!J66,2)</f>
        <v>-2678.74</v>
      </c>
      <c r="J68" s="21">
        <f>ROUND(J$10*'B&amp;A kWh'!K66,2)</f>
        <v>-2374.87</v>
      </c>
      <c r="K68" s="21">
        <f>ROUND(K$10*'B&amp;A kWh'!L66,2)</f>
        <v>-3073.13</v>
      </c>
      <c r="L68" s="21">
        <f>ROUND(L$10*'B&amp;A kWh'!M66,2)</f>
        <v>-2312.92</v>
      </c>
      <c r="M68" s="21">
        <f>ROUND(M$10*'B&amp;A kWh'!N66,2)</f>
        <v>-2504.62</v>
      </c>
      <c r="N68" s="21">
        <f>ROUND(N$10*'B&amp;A kWh'!O66,2)</f>
        <v>-2735.9</v>
      </c>
      <c r="O68" s="21">
        <f>ROUND(O$10*'B&amp;A kWh'!P66,2)</f>
        <v>-2442.91</v>
      </c>
      <c r="P68" s="90">
        <f>SUM(D68:O68)</f>
        <v>-31340.130000000005</v>
      </c>
      <c r="R68" s="32">
        <v>66</v>
      </c>
      <c r="S68" s="32" t="s">
        <v>123</v>
      </c>
    </row>
    <row r="69" spans="1:19" x14ac:dyDescent="0.3">
      <c r="A69" s="30"/>
      <c r="R69" s="32">
        <v>67</v>
      </c>
    </row>
    <row r="70" spans="1:19" x14ac:dyDescent="0.3">
      <c r="A70" s="30" t="s">
        <v>124</v>
      </c>
      <c r="B70" s="21">
        <f>ROUND(B$10*'Comm kWh (DSM)'!C69,2)</f>
        <v>0</v>
      </c>
      <c r="C70" s="21">
        <f>ROUND(C$10*'Comm kWh (DSM)'!D69,2)</f>
        <v>0</v>
      </c>
      <c r="D70" s="21">
        <f>ROUND(D$10*'B&amp;A kWh'!E68,2)</f>
        <v>-38419.25</v>
      </c>
      <c r="E70" s="21">
        <f>ROUND(E$10*'B&amp;A kWh'!F68,2)</f>
        <v>-53929.24</v>
      </c>
      <c r="F70" s="21">
        <f>ROUND(F$10*'B&amp;A kWh'!G68,2)</f>
        <v>-45510.22</v>
      </c>
      <c r="G70" s="21">
        <f>ROUND(G$10*'B&amp;A kWh'!H68,2)</f>
        <v>-55382.97</v>
      </c>
      <c r="H70" s="21">
        <f>ROUND(H$10*'B&amp;A kWh'!I68,2)</f>
        <v>-51230.67</v>
      </c>
      <c r="I70" s="21">
        <f>ROUND(I$10*'B&amp;A kWh'!J68,2)</f>
        <v>-47953.88</v>
      </c>
      <c r="J70" s="21">
        <f>ROUND(J$10*'B&amp;A kWh'!K68,2)</f>
        <v>-47918.31</v>
      </c>
      <c r="K70" s="21">
        <f>ROUND(K$10*'B&amp;A kWh'!L68,2)</f>
        <v>-46578.19</v>
      </c>
      <c r="L70" s="21">
        <f>ROUND(L$10*'B&amp;A kWh'!M68,2)</f>
        <v>-47842.91</v>
      </c>
      <c r="M70" s="21">
        <f>ROUND(M$10*'B&amp;A kWh'!N68,2)</f>
        <v>-46052.480000000003</v>
      </c>
      <c r="N70" s="21">
        <f>ROUND(N$10*'B&amp;A kWh'!O68,2)</f>
        <v>-45689.79</v>
      </c>
      <c r="O70" s="21">
        <f>ROUND(O$10*'B&amp;A kWh'!P68,2)</f>
        <v>-39656.559999999998</v>
      </c>
      <c r="P70" s="90">
        <f>SUM(D70:O70)</f>
        <v>-566164.47</v>
      </c>
      <c r="R70" s="32">
        <v>68</v>
      </c>
      <c r="S70" s="32" t="s">
        <v>124</v>
      </c>
    </row>
    <row r="71" spans="1:19" x14ac:dyDescent="0.3">
      <c r="A71" s="30"/>
      <c r="R71" s="32">
        <v>69</v>
      </c>
    </row>
    <row r="72" spans="1:19" x14ac:dyDescent="0.3">
      <c r="A72" s="30" t="s">
        <v>125</v>
      </c>
      <c r="B72" s="21" t="e">
        <f>ROUND(B$10*'Comm kWh (DSM)'!#REF!,2)</f>
        <v>#REF!</v>
      </c>
      <c r="C72" s="21" t="e">
        <f>ROUND(C$10*'Comm kWh (DSM)'!#REF!,2)</f>
        <v>#REF!</v>
      </c>
      <c r="D72" s="21">
        <f>ROUND(D$10*'B&amp;A kWh'!E70,2)</f>
        <v>-196638.53</v>
      </c>
      <c r="E72" s="21">
        <f>ROUND(E$10*'B&amp;A kWh'!F70,2)</f>
        <v>-196818.09</v>
      </c>
      <c r="F72" s="21">
        <f>ROUND(F$10*'B&amp;A kWh'!G70,2)</f>
        <v>-202769.32</v>
      </c>
      <c r="G72" s="21">
        <f>ROUND(G$10*'B&amp;A kWh'!H70,2)</f>
        <v>-199662.46</v>
      </c>
      <c r="H72" s="21">
        <f>ROUND(H$10*'B&amp;A kWh'!I70,2)</f>
        <v>-195260.6</v>
      </c>
      <c r="I72" s="21">
        <f>ROUND(I$10*'B&amp;A kWh'!J70,2)</f>
        <v>-185394.51</v>
      </c>
      <c r="J72" s="21">
        <f>ROUND(J$10*'B&amp;A kWh'!K70,2)</f>
        <v>-190873.19</v>
      </c>
      <c r="K72" s="21">
        <f>ROUND(K$10*'B&amp;A kWh'!L70,2)</f>
        <v>-186336.41</v>
      </c>
      <c r="L72" s="21">
        <f>ROUND(L$10*'B&amp;A kWh'!M70,2)</f>
        <v>-185957.71</v>
      </c>
      <c r="M72" s="21">
        <f>ROUND(M$10*'B&amp;A kWh'!N70,2)</f>
        <v>-194663.08</v>
      </c>
      <c r="N72" s="21">
        <f>ROUND(N$10*'B&amp;A kWh'!O70,2)</f>
        <v>-178640.67</v>
      </c>
      <c r="O72" s="21">
        <f>ROUND(O$10*'B&amp;A kWh'!P70,2)</f>
        <v>-179073.51</v>
      </c>
      <c r="P72" s="90">
        <f>SUM(D72:O72)</f>
        <v>-2292088.08</v>
      </c>
      <c r="R72" s="32">
        <v>70</v>
      </c>
      <c r="S72" s="32" t="s">
        <v>125</v>
      </c>
    </row>
    <row r="73" spans="1:19" x14ac:dyDescent="0.3">
      <c r="A73" s="30"/>
      <c r="B73" s="21"/>
      <c r="C73" s="2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R73" s="32">
        <v>71</v>
      </c>
    </row>
    <row r="74" spans="1:19" x14ac:dyDescent="0.3">
      <c r="A74" s="30" t="s">
        <v>126</v>
      </c>
      <c r="B74" s="21"/>
      <c r="C74" s="21"/>
      <c r="D74" s="81">
        <f>ROUND(D$10*'B&amp;A kWh'!E72,2)</f>
        <v>-44515.78</v>
      </c>
      <c r="E74" s="81">
        <f>ROUND(E$10*'B&amp;A kWh'!F72,2)</f>
        <v>-63138.51</v>
      </c>
      <c r="F74" s="81">
        <f>ROUND(F$10*'B&amp;A kWh'!G72,2)</f>
        <v>-32893.24</v>
      </c>
      <c r="G74" s="81">
        <f>ROUND(G$10*'B&amp;A kWh'!H72,2)</f>
        <v>-49530.18</v>
      </c>
      <c r="H74" s="81">
        <f>ROUND(H$10*'B&amp;A kWh'!I72,2)</f>
        <v>-37935.81</v>
      </c>
      <c r="I74" s="81">
        <f>ROUND(I$10*'B&amp;A kWh'!J72,2)</f>
        <v>-48103.6</v>
      </c>
      <c r="J74" s="81">
        <f>ROUND(J$10*'B&amp;A kWh'!K72,2)</f>
        <v>-38487.379999999997</v>
      </c>
      <c r="K74" s="81">
        <f>ROUND(K$10*'B&amp;A kWh'!L72,2)</f>
        <v>-62074.58</v>
      </c>
      <c r="L74" s="81">
        <f>ROUND(L$10*'B&amp;A kWh'!M72,2)</f>
        <v>-33053.69</v>
      </c>
      <c r="M74" s="81">
        <f>ROUND(M$10*'B&amp;A kWh'!N72,2)</f>
        <v>-41298.6</v>
      </c>
      <c r="N74" s="81">
        <f>ROUND(N$10*'B&amp;A kWh'!O72,2)</f>
        <v>-36350.33</v>
      </c>
      <c r="O74" s="81">
        <f>ROUND(O$10*'B&amp;A kWh'!P72,2)</f>
        <v>-30164.21</v>
      </c>
      <c r="P74" s="90">
        <f>SUM(D74:O74)</f>
        <v>-517545.91000000003</v>
      </c>
      <c r="R74" s="32">
        <v>72</v>
      </c>
      <c r="S74" s="32" t="s">
        <v>126</v>
      </c>
    </row>
    <row r="75" spans="1:19" x14ac:dyDescent="0.3">
      <c r="A75" s="30"/>
      <c r="B75" s="21"/>
      <c r="C75" s="2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R75" s="32">
        <v>73</v>
      </c>
    </row>
    <row r="76" spans="1:19" x14ac:dyDescent="0.3">
      <c r="A76" s="30" t="s">
        <v>2</v>
      </c>
      <c r="B76" s="21"/>
      <c r="C76" s="21"/>
      <c r="D76" s="81">
        <f>ROUND(D$10*'B&amp;A kWh'!E74,2)</f>
        <v>-998.62</v>
      </c>
      <c r="E76" s="81">
        <f>ROUND(E$10*'B&amp;A kWh'!F74,2)</f>
        <v>-902.38</v>
      </c>
      <c r="F76" s="81">
        <f>ROUND(F$10*'B&amp;A kWh'!G74,2)</f>
        <v>-823.57</v>
      </c>
      <c r="G76" s="81">
        <f>ROUND(G$10*'B&amp;A kWh'!H74,2)</f>
        <v>-857.37</v>
      </c>
      <c r="H76" s="81">
        <f>ROUND(H$10*'B&amp;A kWh'!I74,2)</f>
        <v>-989.51</v>
      </c>
      <c r="I76" s="81">
        <f>ROUND(I$10*'B&amp;A kWh'!J74,2)</f>
        <v>-1080.28</v>
      </c>
      <c r="J76" s="81">
        <f>ROUND(J$10*'B&amp;A kWh'!K74,2)</f>
        <v>-1265.3399999999999</v>
      </c>
      <c r="K76" s="81">
        <f>ROUND(K$10*'B&amp;A kWh'!L74,2)</f>
        <v>-1378.1</v>
      </c>
      <c r="L76" s="81">
        <f>ROUND(L$10*'B&amp;A kWh'!M74,2)</f>
        <v>-1417.43</v>
      </c>
      <c r="M76" s="81">
        <f>ROUND(M$10*'B&amp;A kWh'!N74,2)</f>
        <v>-1455.13</v>
      </c>
      <c r="N76" s="81">
        <f>ROUND(N$10*'B&amp;A kWh'!O74,2)</f>
        <v>-1230.0999999999999</v>
      </c>
      <c r="O76" s="81">
        <f>ROUND(O$10*'B&amp;A kWh'!P74,2)</f>
        <v>-1215.8800000000001</v>
      </c>
      <c r="P76" s="90">
        <f>SUM(D76:O76)</f>
        <v>-13613.71</v>
      </c>
      <c r="R76" s="32">
        <v>74</v>
      </c>
      <c r="S76" s="32" t="s">
        <v>2</v>
      </c>
    </row>
    <row r="77" spans="1:19" x14ac:dyDescent="0.3">
      <c r="A77" s="30"/>
      <c r="B77" s="21"/>
      <c r="C77" s="2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R77" s="32">
        <v>75</v>
      </c>
    </row>
    <row r="78" spans="1:19" x14ac:dyDescent="0.3">
      <c r="A78" s="30" t="s">
        <v>1</v>
      </c>
      <c r="B78" s="21"/>
      <c r="C78" s="21"/>
      <c r="D78" s="81">
        <f>ROUND(D$10*'B&amp;A kWh'!E76,2)</f>
        <v>-169.04</v>
      </c>
      <c r="E78" s="81">
        <f>ROUND(E$10*'B&amp;A kWh'!F76,2)</f>
        <v>-292.24</v>
      </c>
      <c r="F78" s="81">
        <f>ROUND(F$10*'B&amp;A kWh'!G76,2)</f>
        <v>-241.55</v>
      </c>
      <c r="G78" s="81">
        <f>ROUND(G$10*'B&amp;A kWh'!H76,2)</f>
        <v>-268.39999999999998</v>
      </c>
      <c r="H78" s="81">
        <f>ROUND(H$10*'B&amp;A kWh'!I76,2)</f>
        <v>-223.84</v>
      </c>
      <c r="I78" s="81">
        <f>ROUND(I$10*'B&amp;A kWh'!J76,2)</f>
        <v>-245.89</v>
      </c>
      <c r="J78" s="81">
        <f>ROUND(J$10*'B&amp;A kWh'!K76,2)</f>
        <v>-226.39</v>
      </c>
      <c r="K78" s="81">
        <f>ROUND(K$10*'B&amp;A kWh'!L76,2)</f>
        <v>-294.88</v>
      </c>
      <c r="L78" s="81">
        <f>ROUND(L$10*'B&amp;A kWh'!M76,2)</f>
        <v>-232.69</v>
      </c>
      <c r="M78" s="81">
        <f>ROUND(M$10*'B&amp;A kWh'!N76,2)</f>
        <v>-295.49</v>
      </c>
      <c r="N78" s="81">
        <f>ROUND(N$10*'B&amp;A kWh'!O76,2)</f>
        <v>-253.97</v>
      </c>
      <c r="O78" s="81">
        <f>ROUND(O$10*'B&amp;A kWh'!P76,2)</f>
        <v>-228.04</v>
      </c>
      <c r="P78" s="90">
        <f>SUM(D78:O78)</f>
        <v>-2972.4199999999996</v>
      </c>
      <c r="R78" s="32">
        <v>76</v>
      </c>
      <c r="S78" s="32" t="s">
        <v>1</v>
      </c>
    </row>
    <row r="79" spans="1:19" x14ac:dyDescent="0.3">
      <c r="A79" s="3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9" x14ac:dyDescent="0.3">
      <c r="A80" s="83" t="s">
        <v>0</v>
      </c>
      <c r="B80" s="52" t="e">
        <f>SUM(B12:B72)</f>
        <v>#REF!</v>
      </c>
      <c r="C80" s="52" t="e">
        <f t="shared" ref="C80" si="2">SUM(C12:C72)</f>
        <v>#REF!</v>
      </c>
      <c r="D80" s="52">
        <f>SUM(D12:D78)-D20</f>
        <v>-552353.43999999994</v>
      </c>
      <c r="E80" s="52">
        <f t="shared" ref="E80:O80" si="3">SUM(E12:E78)-E20</f>
        <v>-643877.01</v>
      </c>
      <c r="F80" s="52">
        <f t="shared" si="3"/>
        <v>-612852.17000000004</v>
      </c>
      <c r="G80" s="52">
        <f t="shared" si="3"/>
        <v>-688720.05000000016</v>
      </c>
      <c r="H80" s="52">
        <f t="shared" si="3"/>
        <v>-664028.68999999971</v>
      </c>
      <c r="I80" s="52">
        <f t="shared" si="3"/>
        <v>-625495.46000000008</v>
      </c>
      <c r="J80" s="52">
        <f t="shared" si="3"/>
        <v>-584329.46</v>
      </c>
      <c r="K80" s="52">
        <f t="shared" si="3"/>
        <v>-662531.27999999991</v>
      </c>
      <c r="L80" s="52">
        <f t="shared" si="3"/>
        <v>-1235080.6400000001</v>
      </c>
      <c r="M80" s="52">
        <f t="shared" si="3"/>
        <v>-1271367.7899999998</v>
      </c>
      <c r="N80" s="52">
        <f t="shared" si="3"/>
        <v>-1189732.6200000001</v>
      </c>
      <c r="O80" s="52">
        <f t="shared" si="3"/>
        <v>-1008897.81</v>
      </c>
      <c r="P80" s="90">
        <f>SUM(D80:O80)</f>
        <v>-9739266.4200000018</v>
      </c>
    </row>
    <row r="82" spans="16:16" x14ac:dyDescent="0.3">
      <c r="P82" s="9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9"/>
  <sheetViews>
    <sheetView zoomScale="90" zoomScaleNormal="90" workbookViewId="0">
      <pane xSplit="2" ySplit="8" topLeftCell="G9" activePane="bottomRight" state="frozen"/>
      <selection activeCell="S13" sqref="S13"/>
      <selection pane="topRight" activeCell="S13" sqref="S13"/>
      <selection pane="bottomLeft" activeCell="S13" sqref="S13"/>
      <selection pane="bottomRight" activeCell="B5" sqref="B5"/>
    </sheetView>
  </sheetViews>
  <sheetFormatPr defaultColWidth="9.109375" defaultRowHeight="13.8" x14ac:dyDescent="0.25"/>
  <cols>
    <col min="1" max="1" width="7.44140625" style="40" customWidth="1"/>
    <col min="2" max="2" width="20.6640625" style="40" customWidth="1"/>
    <col min="3" max="3" width="27.6640625" style="40" hidden="1" customWidth="1"/>
    <col min="4" max="4" width="19.33203125" style="40" hidden="1" customWidth="1"/>
    <col min="5" max="5" width="17" style="40" bestFit="1" customWidth="1"/>
    <col min="6" max="16" width="16.88671875" style="40" bestFit="1" customWidth="1"/>
    <col min="17" max="17" width="18.6640625" style="40" bestFit="1" customWidth="1"/>
    <col min="18" max="16384" width="9.109375" style="40"/>
  </cols>
  <sheetData>
    <row r="1" spans="1:17" x14ac:dyDescent="0.25">
      <c r="B1" s="40" t="s">
        <v>70</v>
      </c>
      <c r="O1" s="95"/>
    </row>
    <row r="2" spans="1:17" x14ac:dyDescent="0.25">
      <c r="B2" s="40" t="s">
        <v>71</v>
      </c>
    </row>
    <row r="3" spans="1:17" x14ac:dyDescent="0.25">
      <c r="B3" s="96" t="s">
        <v>228</v>
      </c>
      <c r="C3" s="96"/>
      <c r="D3" s="96"/>
      <c r="E3" s="96"/>
      <c r="F3" s="96"/>
    </row>
    <row r="4" spans="1:17" x14ac:dyDescent="0.25">
      <c r="B4" s="41"/>
    </row>
    <row r="5" spans="1:17" x14ac:dyDescent="0.25">
      <c r="B5" s="41" t="s">
        <v>77</v>
      </c>
    </row>
    <row r="6" spans="1:17" x14ac:dyDescent="0.25">
      <c r="B6" s="41"/>
    </row>
    <row r="7" spans="1:17" x14ac:dyDescent="0.25">
      <c r="B7" s="96" t="s">
        <v>80</v>
      </c>
      <c r="E7" s="40">
        <v>2019</v>
      </c>
      <c r="P7" s="40">
        <v>2020</v>
      </c>
    </row>
    <row r="8" spans="1:17" x14ac:dyDescent="0.25">
      <c r="B8" s="41" t="s">
        <v>22</v>
      </c>
      <c r="C8" s="97"/>
      <c r="D8" s="97"/>
      <c r="E8" s="97" t="s">
        <v>109</v>
      </c>
      <c r="F8" s="97" t="s">
        <v>110</v>
      </c>
      <c r="G8" s="97" t="s">
        <v>111</v>
      </c>
      <c r="H8" s="97" t="s">
        <v>112</v>
      </c>
      <c r="I8" s="97" t="s">
        <v>113</v>
      </c>
      <c r="J8" s="97" t="s">
        <v>114</v>
      </c>
      <c r="K8" s="97" t="s">
        <v>115</v>
      </c>
      <c r="L8" s="97" t="s">
        <v>116</v>
      </c>
      <c r="M8" s="97" t="s">
        <v>117</v>
      </c>
      <c r="N8" s="97" t="s">
        <v>106</v>
      </c>
      <c r="O8" s="97" t="s">
        <v>107</v>
      </c>
      <c r="P8" s="97" t="s">
        <v>108</v>
      </c>
      <c r="Q8" s="40" t="s">
        <v>169</v>
      </c>
    </row>
    <row r="10" spans="1:17" ht="14.4" x14ac:dyDescent="0.3">
      <c r="A10" s="40">
        <v>10</v>
      </c>
      <c r="B10" s="30" t="s">
        <v>21</v>
      </c>
      <c r="C10" s="39"/>
      <c r="D10" s="39"/>
      <c r="E10" s="39">
        <f t="shared" ref="E10" si="0">+E91</f>
        <v>116807578</v>
      </c>
      <c r="F10" s="39">
        <f t="shared" ref="F10:G10" si="1">+F91</f>
        <v>123924580</v>
      </c>
      <c r="G10" s="39">
        <f t="shared" si="1"/>
        <v>141039056</v>
      </c>
      <c r="H10" s="39">
        <f t="shared" ref="H10:P10" si="2">+H91</f>
        <v>177259038</v>
      </c>
      <c r="I10" s="39">
        <f t="shared" si="2"/>
        <v>175381972</v>
      </c>
      <c r="J10" s="39">
        <f t="shared" si="2"/>
        <v>145533430</v>
      </c>
      <c r="K10" s="39">
        <f t="shared" si="2"/>
        <v>122567486</v>
      </c>
      <c r="L10" s="39">
        <f t="shared" si="2"/>
        <v>163206649</v>
      </c>
      <c r="M10" s="39">
        <f t="shared" si="2"/>
        <v>219705169</v>
      </c>
      <c r="N10" s="39">
        <f t="shared" si="2"/>
        <v>212755450</v>
      </c>
      <c r="O10" s="39">
        <f t="shared" si="2"/>
        <v>197958755</v>
      </c>
      <c r="P10" s="39">
        <f t="shared" si="2"/>
        <v>159413695</v>
      </c>
      <c r="Q10" s="39">
        <f>SUM(E10:P10)</f>
        <v>1955552858</v>
      </c>
    </row>
    <row r="11" spans="1:17" ht="14.4" x14ac:dyDescent="0.3">
      <c r="A11" s="40">
        <v>11</v>
      </c>
      <c r="B11" s="30"/>
      <c r="Q11" s="39">
        <f t="shared" ref="Q11:Q74" si="3">SUM(E11:P11)</f>
        <v>0</v>
      </c>
    </row>
    <row r="12" spans="1:17" ht="14.4" x14ac:dyDescent="0.3">
      <c r="A12" s="40">
        <v>12</v>
      </c>
      <c r="B12" s="30" t="s">
        <v>20</v>
      </c>
      <c r="C12" s="39"/>
      <c r="D12" s="39"/>
      <c r="E12" s="39">
        <f t="shared" ref="E12" si="4">+E97</f>
        <v>173531</v>
      </c>
      <c r="F12" s="39">
        <f t="shared" ref="F12:G12" si="5">+F97</f>
        <v>180978</v>
      </c>
      <c r="G12" s="39">
        <f t="shared" si="5"/>
        <v>215782</v>
      </c>
      <c r="H12" s="39">
        <f t="shared" ref="H12:P12" si="6">+H97</f>
        <v>268988</v>
      </c>
      <c r="I12" s="39">
        <f t="shared" si="6"/>
        <v>261613</v>
      </c>
      <c r="J12" s="39">
        <f t="shared" si="6"/>
        <v>227184</v>
      </c>
      <c r="K12" s="39">
        <f t="shared" si="6"/>
        <v>187759</v>
      </c>
      <c r="L12" s="39">
        <f t="shared" si="6"/>
        <v>229830</v>
      </c>
      <c r="M12" s="39">
        <f t="shared" si="6"/>
        <v>357025</v>
      </c>
      <c r="N12" s="39">
        <f t="shared" si="6"/>
        <v>355528</v>
      </c>
      <c r="O12" s="39">
        <f t="shared" si="6"/>
        <v>324957</v>
      </c>
      <c r="P12" s="39">
        <f t="shared" si="6"/>
        <v>252007</v>
      </c>
      <c r="Q12" s="39">
        <f t="shared" si="3"/>
        <v>3035182</v>
      </c>
    </row>
    <row r="13" spans="1:17" ht="14.4" x14ac:dyDescent="0.3">
      <c r="A13" s="40">
        <v>13</v>
      </c>
      <c r="B13" s="30"/>
      <c r="Q13" s="39">
        <f t="shared" si="3"/>
        <v>0</v>
      </c>
    </row>
    <row r="14" spans="1:17" ht="14.4" x14ac:dyDescent="0.3">
      <c r="A14" s="40">
        <v>14</v>
      </c>
      <c r="B14" s="30" t="s">
        <v>19</v>
      </c>
      <c r="C14" s="39"/>
      <c r="D14" s="39"/>
      <c r="E14" s="39">
        <f t="shared" ref="E14" si="7">+E99</f>
        <v>5257</v>
      </c>
      <c r="F14" s="39">
        <f t="shared" ref="F14:G14" si="8">+F99</f>
        <v>4681</v>
      </c>
      <c r="G14" s="39">
        <f t="shared" si="8"/>
        <v>7659</v>
      </c>
      <c r="H14" s="39">
        <f t="shared" ref="H14:P14" si="9">+H99</f>
        <v>8456</v>
      </c>
      <c r="I14" s="39">
        <f t="shared" si="9"/>
        <v>8744</v>
      </c>
      <c r="J14" s="39">
        <f t="shared" si="9"/>
        <v>8368</v>
      </c>
      <c r="K14" s="39">
        <f t="shared" si="9"/>
        <v>7415</v>
      </c>
      <c r="L14" s="39">
        <f t="shared" si="9"/>
        <v>3904</v>
      </c>
      <c r="M14" s="39">
        <f t="shared" si="9"/>
        <v>13085</v>
      </c>
      <c r="N14" s="39">
        <f t="shared" si="9"/>
        <v>9843</v>
      </c>
      <c r="O14" s="39">
        <f t="shared" si="9"/>
        <v>10518</v>
      </c>
      <c r="P14" s="39">
        <f t="shared" si="9"/>
        <v>7618</v>
      </c>
      <c r="Q14" s="39">
        <f t="shared" si="3"/>
        <v>95548</v>
      </c>
    </row>
    <row r="15" spans="1:17" ht="14.4" x14ac:dyDescent="0.3">
      <c r="A15" s="40">
        <v>15</v>
      </c>
      <c r="B15" s="30"/>
      <c r="Q15" s="39">
        <f t="shared" si="3"/>
        <v>0</v>
      </c>
    </row>
    <row r="16" spans="1:17" ht="14.4" x14ac:dyDescent="0.3">
      <c r="A16" s="40">
        <v>16</v>
      </c>
      <c r="B16" s="51" t="s">
        <v>160</v>
      </c>
      <c r="E16" s="39">
        <f>E203</f>
        <v>0</v>
      </c>
      <c r="F16" s="39">
        <f>F203</f>
        <v>0</v>
      </c>
      <c r="G16" s="39">
        <f t="shared" ref="G16:P16" si="10">G203</f>
        <v>0</v>
      </c>
      <c r="H16" s="39">
        <f t="shared" si="10"/>
        <v>0</v>
      </c>
      <c r="I16" s="39">
        <f t="shared" si="10"/>
        <v>0</v>
      </c>
      <c r="J16" s="39">
        <f t="shared" si="10"/>
        <v>0</v>
      </c>
      <c r="K16" s="39">
        <f t="shared" si="10"/>
        <v>0</v>
      </c>
      <c r="L16" s="39">
        <f t="shared" si="10"/>
        <v>0</v>
      </c>
      <c r="M16" s="39">
        <f t="shared" si="10"/>
        <v>0</v>
      </c>
      <c r="N16" s="39">
        <f t="shared" si="10"/>
        <v>0</v>
      </c>
      <c r="O16" s="39">
        <f t="shared" si="10"/>
        <v>0</v>
      </c>
      <c r="P16" s="39">
        <f t="shared" si="10"/>
        <v>0</v>
      </c>
      <c r="Q16" s="39">
        <f t="shared" si="3"/>
        <v>0</v>
      </c>
    </row>
    <row r="17" spans="1:17" ht="14.4" x14ac:dyDescent="0.3">
      <c r="A17" s="40">
        <v>17</v>
      </c>
      <c r="B17" s="51" t="s">
        <v>162</v>
      </c>
      <c r="E17" s="39">
        <f>E18-E16</f>
        <v>2590124</v>
      </c>
      <c r="F17" s="39">
        <f>F18-F16</f>
        <v>3235508</v>
      </c>
      <c r="G17" s="39">
        <f t="shared" ref="G17:P17" si="11">G18-G16</f>
        <v>2319678</v>
      </c>
      <c r="H17" s="39">
        <f t="shared" si="11"/>
        <v>2837991</v>
      </c>
      <c r="I17" s="39">
        <f t="shared" si="11"/>
        <v>3131191</v>
      </c>
      <c r="J17" s="39">
        <f t="shared" si="11"/>
        <v>3392674</v>
      </c>
      <c r="K17" s="39">
        <f t="shared" si="11"/>
        <v>4130730</v>
      </c>
      <c r="L17" s="39">
        <f t="shared" si="11"/>
        <v>5264298</v>
      </c>
      <c r="M17" s="39">
        <f t="shared" si="11"/>
        <v>3659742</v>
      </c>
      <c r="N17" s="39">
        <f t="shared" si="11"/>
        <v>3957539</v>
      </c>
      <c r="O17" s="39">
        <f t="shared" si="11"/>
        <v>3537667</v>
      </c>
      <c r="P17" s="39">
        <f t="shared" si="11"/>
        <v>3219154</v>
      </c>
      <c r="Q17" s="39">
        <f t="shared" si="3"/>
        <v>41276296</v>
      </c>
    </row>
    <row r="18" spans="1:17" ht="14.4" x14ac:dyDescent="0.3">
      <c r="A18" s="40">
        <v>18</v>
      </c>
      <c r="B18" s="30" t="s">
        <v>18</v>
      </c>
      <c r="C18" s="39"/>
      <c r="D18" s="39"/>
      <c r="E18" s="39">
        <f>+E193</f>
        <v>2590124</v>
      </c>
      <c r="F18" s="39">
        <f>+F193</f>
        <v>3235508</v>
      </c>
      <c r="G18" s="39">
        <f t="shared" ref="G18:P18" si="12">+G193</f>
        <v>2319678</v>
      </c>
      <c r="H18" s="39">
        <f t="shared" si="12"/>
        <v>2837991</v>
      </c>
      <c r="I18" s="39">
        <f t="shared" si="12"/>
        <v>3131191</v>
      </c>
      <c r="J18" s="39">
        <f t="shared" si="12"/>
        <v>3392674</v>
      </c>
      <c r="K18" s="39">
        <f t="shared" si="12"/>
        <v>4130730</v>
      </c>
      <c r="L18" s="39">
        <f t="shared" si="12"/>
        <v>5264298</v>
      </c>
      <c r="M18" s="39">
        <f t="shared" si="12"/>
        <v>3659742</v>
      </c>
      <c r="N18" s="39">
        <f t="shared" si="12"/>
        <v>3957539</v>
      </c>
      <c r="O18" s="39">
        <f t="shared" si="12"/>
        <v>3537667</v>
      </c>
      <c r="P18" s="39">
        <f t="shared" si="12"/>
        <v>3219154</v>
      </c>
      <c r="Q18" s="39">
        <f t="shared" si="3"/>
        <v>41276296</v>
      </c>
    </row>
    <row r="19" spans="1:17" ht="14.4" x14ac:dyDescent="0.3">
      <c r="A19" s="40">
        <v>19</v>
      </c>
      <c r="B19" s="30"/>
      <c r="Q19" s="39">
        <f t="shared" si="3"/>
        <v>0</v>
      </c>
    </row>
    <row r="20" spans="1:17" ht="14.4" x14ac:dyDescent="0.3">
      <c r="A20" s="40">
        <v>20</v>
      </c>
      <c r="B20" s="30" t="s">
        <v>17</v>
      </c>
      <c r="C20" s="39"/>
      <c r="D20" s="39"/>
      <c r="E20" s="39">
        <f>E101</f>
        <v>8504798</v>
      </c>
      <c r="F20" s="39">
        <f>F101</f>
        <v>10278173</v>
      </c>
      <c r="G20" s="39">
        <f t="shared" ref="G20:P20" si="13">G101</f>
        <v>10458316</v>
      </c>
      <c r="H20" s="39">
        <f t="shared" si="13"/>
        <v>12396676</v>
      </c>
      <c r="I20" s="39">
        <f t="shared" si="13"/>
        <v>12020607</v>
      </c>
      <c r="J20" s="39">
        <f t="shared" si="13"/>
        <v>11027213</v>
      </c>
      <c r="K20" s="39">
        <f t="shared" si="13"/>
        <v>9721953</v>
      </c>
      <c r="L20" s="39">
        <f t="shared" si="13"/>
        <v>11359969</v>
      </c>
      <c r="M20" s="39">
        <f t="shared" si="13"/>
        <v>13151127</v>
      </c>
      <c r="N20" s="39">
        <f t="shared" si="13"/>
        <v>13776172</v>
      </c>
      <c r="O20" s="39">
        <f t="shared" si="13"/>
        <v>12954488</v>
      </c>
      <c r="P20" s="39">
        <f t="shared" si="13"/>
        <v>10715095</v>
      </c>
      <c r="Q20" s="39">
        <f t="shared" si="3"/>
        <v>136364587</v>
      </c>
    </row>
    <row r="21" spans="1:17" ht="14.4" x14ac:dyDescent="0.3">
      <c r="A21" s="40">
        <v>21</v>
      </c>
      <c r="B21" s="30"/>
      <c r="Q21" s="39">
        <f t="shared" si="3"/>
        <v>0</v>
      </c>
    </row>
    <row r="22" spans="1:17" ht="14.4" x14ac:dyDescent="0.3">
      <c r="A22" s="40">
        <v>22</v>
      </c>
      <c r="B22" s="30" t="s">
        <v>16</v>
      </c>
      <c r="C22" s="39"/>
      <c r="D22" s="39"/>
      <c r="E22" s="39">
        <f>E103</f>
        <v>20499</v>
      </c>
      <c r="F22" s="39">
        <f>F103</f>
        <v>28129</v>
      </c>
      <c r="G22" s="39">
        <f t="shared" ref="G22:P22" si="14">G103</f>
        <v>21554</v>
      </c>
      <c r="H22" s="39">
        <f t="shared" si="14"/>
        <v>21950</v>
      </c>
      <c r="I22" s="39">
        <f t="shared" si="14"/>
        <v>19425</v>
      </c>
      <c r="J22" s="39">
        <f t="shared" si="14"/>
        <v>21331</v>
      </c>
      <c r="K22" s="39">
        <f t="shared" si="14"/>
        <v>19340</v>
      </c>
      <c r="L22" s="39">
        <f t="shared" si="14"/>
        <v>24258</v>
      </c>
      <c r="M22" s="39">
        <f t="shared" si="14"/>
        <v>21673</v>
      </c>
      <c r="N22" s="39">
        <f t="shared" si="14"/>
        <v>25387</v>
      </c>
      <c r="O22" s="39">
        <f t="shared" si="14"/>
        <v>21214</v>
      </c>
      <c r="P22" s="39">
        <f t="shared" si="14"/>
        <v>19726</v>
      </c>
      <c r="Q22" s="39">
        <f t="shared" si="3"/>
        <v>264486</v>
      </c>
    </row>
    <row r="23" spans="1:17" ht="14.4" x14ac:dyDescent="0.3">
      <c r="A23" s="40">
        <v>23</v>
      </c>
      <c r="B23" s="30"/>
      <c r="Q23" s="39">
        <f t="shared" si="3"/>
        <v>0</v>
      </c>
    </row>
    <row r="24" spans="1:17" ht="14.4" x14ac:dyDescent="0.3">
      <c r="A24" s="40">
        <v>24</v>
      </c>
      <c r="B24" s="30" t="s">
        <v>15</v>
      </c>
      <c r="C24" s="39"/>
      <c r="D24" s="39"/>
      <c r="E24" s="39">
        <f>+E105</f>
        <v>251795</v>
      </c>
      <c r="F24" s="39">
        <f>+F105</f>
        <v>838173</v>
      </c>
      <c r="G24" s="39">
        <f t="shared" ref="G24:P24" si="15">+G105</f>
        <v>744166</v>
      </c>
      <c r="H24" s="39">
        <f t="shared" si="15"/>
        <v>768496</v>
      </c>
      <c r="I24" s="39">
        <f t="shared" si="15"/>
        <v>724715</v>
      </c>
      <c r="J24" s="39">
        <f t="shared" si="15"/>
        <v>731825</v>
      </c>
      <c r="K24" s="39">
        <f t="shared" si="15"/>
        <v>720139</v>
      </c>
      <c r="L24" s="39">
        <f t="shared" si="15"/>
        <v>804811</v>
      </c>
      <c r="M24" s="39">
        <f t="shared" si="15"/>
        <v>562364</v>
      </c>
      <c r="N24" s="39">
        <f t="shared" si="15"/>
        <v>711536</v>
      </c>
      <c r="O24" s="39">
        <f t="shared" si="15"/>
        <v>664765</v>
      </c>
      <c r="P24" s="39">
        <f t="shared" si="15"/>
        <v>561845</v>
      </c>
      <c r="Q24" s="39">
        <f t="shared" si="3"/>
        <v>8084630</v>
      </c>
    </row>
    <row r="25" spans="1:17" ht="14.4" x14ac:dyDescent="0.3">
      <c r="A25" s="40">
        <v>25</v>
      </c>
      <c r="B25" s="30"/>
      <c r="Q25" s="39">
        <f t="shared" si="3"/>
        <v>0</v>
      </c>
    </row>
    <row r="26" spans="1:17" ht="14.4" x14ac:dyDescent="0.3">
      <c r="A26" s="40">
        <v>26</v>
      </c>
      <c r="B26" s="30" t="s">
        <v>14</v>
      </c>
      <c r="C26" s="39"/>
      <c r="D26" s="39"/>
      <c r="E26" s="39">
        <f t="shared" ref="E26" si="16">+E109</f>
        <v>249772</v>
      </c>
      <c r="F26" s="39">
        <f t="shared" ref="F26:G26" si="17">+F109</f>
        <v>330470</v>
      </c>
      <c r="G26" s="39">
        <f t="shared" si="17"/>
        <v>280554</v>
      </c>
      <c r="H26" s="39">
        <f t="shared" ref="H26:P26" si="18">+H109</f>
        <v>288471</v>
      </c>
      <c r="I26" s="39">
        <f t="shared" si="18"/>
        <v>263779</v>
      </c>
      <c r="J26" s="39">
        <f t="shared" si="18"/>
        <v>271328</v>
      </c>
      <c r="K26" s="39">
        <f t="shared" si="18"/>
        <v>268460</v>
      </c>
      <c r="L26" s="39">
        <f t="shared" si="18"/>
        <v>337268</v>
      </c>
      <c r="M26" s="39">
        <f t="shared" si="18"/>
        <v>253444</v>
      </c>
      <c r="N26" s="39">
        <f t="shared" si="18"/>
        <v>495413</v>
      </c>
      <c r="O26" s="39">
        <f t="shared" si="18"/>
        <v>227839</v>
      </c>
      <c r="P26" s="39">
        <f t="shared" si="18"/>
        <v>239242</v>
      </c>
      <c r="Q26" s="39">
        <f t="shared" si="3"/>
        <v>3506040</v>
      </c>
    </row>
    <row r="27" spans="1:17" ht="14.4" x14ac:dyDescent="0.3">
      <c r="A27" s="40">
        <v>27</v>
      </c>
      <c r="B27" s="30"/>
      <c r="Q27" s="39">
        <f t="shared" si="3"/>
        <v>0</v>
      </c>
    </row>
    <row r="28" spans="1:17" ht="14.4" x14ac:dyDescent="0.3">
      <c r="A28" s="40">
        <v>28</v>
      </c>
      <c r="B28" s="30" t="s">
        <v>13</v>
      </c>
      <c r="C28" s="39"/>
      <c r="D28" s="39"/>
      <c r="E28" s="39">
        <f>+E113</f>
        <v>128323</v>
      </c>
      <c r="F28" s="39">
        <f>+F113</f>
        <v>151833</v>
      </c>
      <c r="G28" s="39">
        <f t="shared" ref="G28:P28" si="19">+G113</f>
        <v>102765</v>
      </c>
      <c r="H28" s="39">
        <f t="shared" si="19"/>
        <v>64340</v>
      </c>
      <c r="I28" s="39">
        <f t="shared" si="19"/>
        <v>72147</v>
      </c>
      <c r="J28" s="39">
        <f t="shared" si="19"/>
        <v>102783</v>
      </c>
      <c r="K28" s="39">
        <f t="shared" si="19"/>
        <v>113121</v>
      </c>
      <c r="L28" s="39">
        <f t="shared" si="19"/>
        <v>139770</v>
      </c>
      <c r="M28" s="39">
        <f t="shared" si="19"/>
        <v>97463</v>
      </c>
      <c r="N28" s="39">
        <f t="shared" si="19"/>
        <v>91551</v>
      </c>
      <c r="O28" s="39">
        <f t="shared" si="19"/>
        <v>109535</v>
      </c>
      <c r="P28" s="39">
        <f t="shared" si="19"/>
        <v>102511</v>
      </c>
      <c r="Q28" s="39">
        <f t="shared" si="3"/>
        <v>1276142</v>
      </c>
    </row>
    <row r="29" spans="1:17" ht="14.4" x14ac:dyDescent="0.3">
      <c r="A29" s="40">
        <v>29</v>
      </c>
      <c r="B29" s="30"/>
      <c r="Q29" s="39">
        <f t="shared" si="3"/>
        <v>0</v>
      </c>
    </row>
    <row r="30" spans="1:17" ht="14.4" x14ac:dyDescent="0.3">
      <c r="A30" s="40">
        <v>30</v>
      </c>
      <c r="B30" s="30" t="s">
        <v>12</v>
      </c>
      <c r="C30" s="39"/>
      <c r="D30" s="39"/>
      <c r="E30" s="39">
        <f t="shared" ref="E30" si="20">+E117</f>
        <v>27046604</v>
      </c>
      <c r="F30" s="39">
        <f t="shared" ref="F30:G30" si="21">+F117</f>
        <v>36841790</v>
      </c>
      <c r="G30" s="39">
        <f t="shared" si="21"/>
        <v>36159433</v>
      </c>
      <c r="H30" s="39">
        <f t="shared" ref="H30:P30" si="22">+H117</f>
        <v>41082506</v>
      </c>
      <c r="I30" s="39">
        <f t="shared" si="22"/>
        <v>39914239</v>
      </c>
      <c r="J30" s="39">
        <f t="shared" si="22"/>
        <v>36888867</v>
      </c>
      <c r="K30" s="39">
        <f t="shared" si="22"/>
        <v>33058435</v>
      </c>
      <c r="L30" s="39">
        <f t="shared" si="22"/>
        <v>34640671</v>
      </c>
      <c r="M30" s="39">
        <f t="shared" si="22"/>
        <v>33890304</v>
      </c>
      <c r="N30" s="39">
        <f t="shared" si="22"/>
        <v>37726585</v>
      </c>
      <c r="O30" s="39">
        <f t="shared" si="22"/>
        <v>36372316</v>
      </c>
      <c r="P30" s="39">
        <f t="shared" si="22"/>
        <v>30005624</v>
      </c>
      <c r="Q30" s="39">
        <f t="shared" si="3"/>
        <v>423627374</v>
      </c>
    </row>
    <row r="31" spans="1:17" ht="14.4" x14ac:dyDescent="0.3">
      <c r="A31" s="40">
        <v>31</v>
      </c>
      <c r="B31" s="30"/>
      <c r="Q31" s="39">
        <f t="shared" si="3"/>
        <v>0</v>
      </c>
    </row>
    <row r="32" spans="1:17" ht="14.4" x14ac:dyDescent="0.3">
      <c r="A32" s="40">
        <v>32</v>
      </c>
      <c r="B32" s="30" t="s">
        <v>11</v>
      </c>
      <c r="C32" s="39"/>
      <c r="D32" s="39"/>
      <c r="E32" s="39">
        <f>+E119</f>
        <v>44748</v>
      </c>
      <c r="F32" s="39">
        <f>+F119</f>
        <v>36604</v>
      </c>
      <c r="G32" s="39">
        <f t="shared" ref="G32:P32" si="23">+G119</f>
        <v>48106</v>
      </c>
      <c r="H32" s="39">
        <f t="shared" si="23"/>
        <v>67244</v>
      </c>
      <c r="I32" s="39">
        <f t="shared" si="23"/>
        <v>71144</v>
      </c>
      <c r="J32" s="39">
        <f t="shared" si="23"/>
        <v>43967</v>
      </c>
      <c r="K32" s="39">
        <f t="shared" si="23"/>
        <v>39131</v>
      </c>
      <c r="L32" s="39">
        <f t="shared" si="23"/>
        <v>84728</v>
      </c>
      <c r="M32" s="39">
        <f t="shared" si="23"/>
        <v>116394</v>
      </c>
      <c r="N32" s="39">
        <f t="shared" si="23"/>
        <v>106382</v>
      </c>
      <c r="O32" s="39">
        <f t="shared" si="23"/>
        <v>99427</v>
      </c>
      <c r="P32" s="39">
        <f t="shared" si="23"/>
        <v>86778</v>
      </c>
      <c r="Q32" s="39">
        <f t="shared" si="3"/>
        <v>844653</v>
      </c>
    </row>
    <row r="33" spans="1:17" ht="14.4" x14ac:dyDescent="0.3">
      <c r="A33" s="40">
        <v>33</v>
      </c>
      <c r="B33" s="30"/>
      <c r="Q33" s="39">
        <f t="shared" si="3"/>
        <v>0</v>
      </c>
    </row>
    <row r="34" spans="1:17" ht="14.4" x14ac:dyDescent="0.3">
      <c r="A34" s="40">
        <v>34</v>
      </c>
      <c r="B34" s="30" t="s">
        <v>10</v>
      </c>
      <c r="C34" s="39"/>
      <c r="D34" s="39"/>
      <c r="E34" s="39">
        <f>+E121</f>
        <v>212114</v>
      </c>
      <c r="F34" s="39">
        <f>+F121</f>
        <v>297774</v>
      </c>
      <c r="G34" s="39">
        <f t="shared" ref="G34:P34" si="24">+G121</f>
        <v>305425</v>
      </c>
      <c r="H34" s="39">
        <f t="shared" si="24"/>
        <v>360866</v>
      </c>
      <c r="I34" s="39">
        <f t="shared" si="24"/>
        <v>348735</v>
      </c>
      <c r="J34" s="39">
        <f t="shared" si="24"/>
        <v>325454</v>
      </c>
      <c r="K34" s="39">
        <f t="shared" si="24"/>
        <v>292739</v>
      </c>
      <c r="L34" s="39">
        <f t="shared" si="24"/>
        <v>360153</v>
      </c>
      <c r="M34" s="39">
        <f t="shared" si="24"/>
        <v>358163</v>
      </c>
      <c r="N34" s="39">
        <f t="shared" si="24"/>
        <v>392071</v>
      </c>
      <c r="O34" s="39">
        <f t="shared" si="24"/>
        <v>371038</v>
      </c>
      <c r="P34" s="39">
        <f t="shared" si="24"/>
        <v>301228</v>
      </c>
      <c r="Q34" s="39">
        <f t="shared" si="3"/>
        <v>3925760</v>
      </c>
    </row>
    <row r="35" spans="1:17" ht="14.4" x14ac:dyDescent="0.3">
      <c r="A35" s="40">
        <v>35</v>
      </c>
      <c r="B35" s="30"/>
      <c r="Q35" s="39">
        <f t="shared" si="3"/>
        <v>0</v>
      </c>
    </row>
    <row r="36" spans="1:17" ht="14.4" x14ac:dyDescent="0.3">
      <c r="A36" s="40">
        <v>36</v>
      </c>
      <c r="B36" s="30" t="s">
        <v>9</v>
      </c>
      <c r="C36" s="39"/>
      <c r="D36" s="39"/>
      <c r="E36" s="39">
        <f>+E125</f>
        <v>545025</v>
      </c>
      <c r="F36" s="39">
        <f>+F125</f>
        <v>552629</v>
      </c>
      <c r="G36" s="39">
        <f t="shared" ref="G36:P36" si="25">+G125</f>
        <v>512271</v>
      </c>
      <c r="H36" s="39">
        <f t="shared" si="25"/>
        <v>584417</v>
      </c>
      <c r="I36" s="39">
        <f t="shared" si="25"/>
        <v>510035</v>
      </c>
      <c r="J36" s="39">
        <f t="shared" si="25"/>
        <v>534584</v>
      </c>
      <c r="K36" s="39">
        <f t="shared" si="25"/>
        <v>631575</v>
      </c>
      <c r="L36" s="39">
        <f t="shared" si="25"/>
        <v>836193</v>
      </c>
      <c r="M36" s="39">
        <f t="shared" si="25"/>
        <v>805023</v>
      </c>
      <c r="N36" s="39">
        <f t="shared" si="25"/>
        <v>1104918</v>
      </c>
      <c r="O36" s="39">
        <f t="shared" si="25"/>
        <v>891719</v>
      </c>
      <c r="P36" s="39">
        <f t="shared" si="25"/>
        <v>726561</v>
      </c>
      <c r="Q36" s="39">
        <f t="shared" si="3"/>
        <v>8234950</v>
      </c>
    </row>
    <row r="37" spans="1:17" ht="14.4" x14ac:dyDescent="0.3">
      <c r="A37" s="40">
        <v>37</v>
      </c>
      <c r="B37" s="30"/>
      <c r="Q37" s="39">
        <f t="shared" si="3"/>
        <v>0</v>
      </c>
    </row>
    <row r="38" spans="1:17" ht="14.4" x14ac:dyDescent="0.3">
      <c r="A38" s="40">
        <v>38</v>
      </c>
      <c r="B38" s="30" t="s">
        <v>8</v>
      </c>
      <c r="C38" s="39"/>
      <c r="D38" s="39"/>
      <c r="E38" s="39">
        <f t="shared" ref="E38" si="26">+E127</f>
        <v>85618</v>
      </c>
      <c r="F38" s="39">
        <f t="shared" ref="F38:G38" si="27">+F127</f>
        <v>54760</v>
      </c>
      <c r="G38" s="39">
        <f t="shared" si="27"/>
        <v>53967</v>
      </c>
      <c r="H38" s="39">
        <f t="shared" ref="H38:P38" si="28">+H127</f>
        <v>64618</v>
      </c>
      <c r="I38" s="39">
        <f t="shared" si="28"/>
        <v>48844</v>
      </c>
      <c r="J38" s="39">
        <f t="shared" si="28"/>
        <v>56533</v>
      </c>
      <c r="K38" s="39">
        <f t="shared" si="28"/>
        <v>59319</v>
      </c>
      <c r="L38" s="39">
        <f t="shared" si="28"/>
        <v>73032</v>
      </c>
      <c r="M38" s="39">
        <f t="shared" si="28"/>
        <v>67614</v>
      </c>
      <c r="N38" s="39">
        <f t="shared" si="28"/>
        <v>82652</v>
      </c>
      <c r="O38" s="39">
        <f t="shared" si="28"/>
        <v>102664</v>
      </c>
      <c r="P38" s="39">
        <f t="shared" si="28"/>
        <v>101326</v>
      </c>
      <c r="Q38" s="39">
        <f t="shared" si="3"/>
        <v>850947</v>
      </c>
    </row>
    <row r="39" spans="1:17" ht="14.4" x14ac:dyDescent="0.3">
      <c r="A39" s="40">
        <v>39</v>
      </c>
      <c r="B39" s="30"/>
      <c r="Q39" s="39">
        <f t="shared" si="3"/>
        <v>0</v>
      </c>
    </row>
    <row r="40" spans="1:17" ht="14.4" x14ac:dyDescent="0.3">
      <c r="A40" s="40">
        <v>40</v>
      </c>
      <c r="B40" s="30" t="s">
        <v>7</v>
      </c>
      <c r="C40" s="39"/>
      <c r="D40" s="39"/>
      <c r="E40" s="39">
        <f t="shared" ref="E40" si="29">+E131</f>
        <v>25290697</v>
      </c>
      <c r="F40" s="39">
        <f t="shared" ref="F40:G40" si="30">+F131</f>
        <v>36235092</v>
      </c>
      <c r="G40" s="39">
        <f t="shared" si="30"/>
        <v>32789320</v>
      </c>
      <c r="H40" s="39">
        <f t="shared" ref="H40:P40" si="31">+H131</f>
        <v>35919056</v>
      </c>
      <c r="I40" s="39">
        <f t="shared" si="31"/>
        <v>33704987</v>
      </c>
      <c r="J40" s="39">
        <f t="shared" si="31"/>
        <v>33168893</v>
      </c>
      <c r="K40" s="39">
        <f t="shared" si="31"/>
        <v>30525114</v>
      </c>
      <c r="L40" s="39">
        <f t="shared" si="31"/>
        <v>33892775</v>
      </c>
      <c r="M40" s="39">
        <f t="shared" si="31"/>
        <v>27494198</v>
      </c>
      <c r="N40" s="39">
        <f t="shared" si="31"/>
        <v>30931596</v>
      </c>
      <c r="O40" s="39">
        <f t="shared" si="31"/>
        <v>29958192</v>
      </c>
      <c r="P40" s="39">
        <f t="shared" si="31"/>
        <v>25401051</v>
      </c>
      <c r="Q40" s="39">
        <f t="shared" si="3"/>
        <v>375310971</v>
      </c>
    </row>
    <row r="41" spans="1:17" ht="14.4" x14ac:dyDescent="0.3">
      <c r="A41" s="40">
        <v>41</v>
      </c>
      <c r="B41" s="30"/>
      <c r="Q41" s="39">
        <f t="shared" si="3"/>
        <v>0</v>
      </c>
    </row>
    <row r="42" spans="1:17" ht="14.4" x14ac:dyDescent="0.3">
      <c r="A42" s="40">
        <v>42</v>
      </c>
      <c r="B42" s="30" t="s">
        <v>6</v>
      </c>
      <c r="C42" s="39"/>
      <c r="D42" s="39"/>
      <c r="E42" s="39">
        <f t="shared" ref="E42" si="32">+E133</f>
        <v>34103</v>
      </c>
      <c r="F42" s="39">
        <f t="shared" ref="F42:G42" si="33">+F133</f>
        <v>225152</v>
      </c>
      <c r="G42" s="39">
        <f t="shared" si="33"/>
        <v>210573</v>
      </c>
      <c r="H42" s="39">
        <f t="shared" ref="H42:P42" si="34">+H133</f>
        <v>46371</v>
      </c>
      <c r="I42" s="39">
        <f t="shared" si="34"/>
        <v>216095</v>
      </c>
      <c r="J42" s="39">
        <f t="shared" si="34"/>
        <v>230188</v>
      </c>
      <c r="K42" s="39">
        <f t="shared" si="34"/>
        <v>167875</v>
      </c>
      <c r="L42" s="39">
        <f t="shared" si="34"/>
        <v>231621</v>
      </c>
      <c r="M42" s="39">
        <f t="shared" si="34"/>
        <v>186587</v>
      </c>
      <c r="N42" s="39">
        <f t="shared" si="34"/>
        <v>215605</v>
      </c>
      <c r="O42" s="39">
        <f t="shared" si="34"/>
        <v>-2482</v>
      </c>
      <c r="P42" s="39">
        <f t="shared" si="34"/>
        <v>46296</v>
      </c>
      <c r="Q42" s="39">
        <f t="shared" si="3"/>
        <v>1807984</v>
      </c>
    </row>
    <row r="43" spans="1:17" ht="14.4" x14ac:dyDescent="0.3">
      <c r="A43" s="40">
        <v>43</v>
      </c>
      <c r="B43" s="3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>
        <f t="shared" si="3"/>
        <v>0</v>
      </c>
    </row>
    <row r="44" spans="1:17" ht="14.4" x14ac:dyDescent="0.3">
      <c r="A44" s="40">
        <v>44</v>
      </c>
      <c r="B44" s="30" t="s">
        <v>118</v>
      </c>
      <c r="C44" s="39"/>
      <c r="D44" s="39"/>
      <c r="E44" s="39">
        <f>E135</f>
        <v>353073</v>
      </c>
      <c r="F44" s="39">
        <f>F135</f>
        <v>532870</v>
      </c>
      <c r="G44" s="39">
        <f t="shared" ref="G44:P44" si="35">G135</f>
        <v>476126</v>
      </c>
      <c r="H44" s="39">
        <f t="shared" si="35"/>
        <v>494635</v>
      </c>
      <c r="I44" s="39">
        <f t="shared" si="35"/>
        <v>439928</v>
      </c>
      <c r="J44" s="39">
        <f t="shared" si="35"/>
        <v>456329</v>
      </c>
      <c r="K44" s="39">
        <f t="shared" si="35"/>
        <v>435926</v>
      </c>
      <c r="L44" s="39">
        <f t="shared" si="35"/>
        <v>449520</v>
      </c>
      <c r="M44" s="39">
        <f t="shared" si="35"/>
        <v>347743</v>
      </c>
      <c r="N44" s="39">
        <f t="shared" si="35"/>
        <v>422290</v>
      </c>
      <c r="O44" s="39">
        <f t="shared" si="35"/>
        <v>391458</v>
      </c>
      <c r="P44" s="39">
        <f t="shared" si="35"/>
        <v>328573</v>
      </c>
      <c r="Q44" s="39">
        <f t="shared" si="3"/>
        <v>5128471</v>
      </c>
    </row>
    <row r="45" spans="1:17" x14ac:dyDescent="0.25">
      <c r="A45" s="40">
        <v>45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>
        <f t="shared" si="3"/>
        <v>0</v>
      </c>
    </row>
    <row r="46" spans="1:17" ht="14.4" x14ac:dyDescent="0.3">
      <c r="A46" s="40">
        <v>46</v>
      </c>
      <c r="B46" s="40" t="s">
        <v>232</v>
      </c>
      <c r="C46" s="30"/>
      <c r="D46" s="39"/>
      <c r="E46" s="39">
        <f>E136</f>
        <v>431000</v>
      </c>
      <c r="F46" s="39">
        <f>F136</f>
        <v>484394</v>
      </c>
      <c r="G46" s="39">
        <f t="shared" ref="G46:P46" si="36">G136</f>
        <v>366616</v>
      </c>
      <c r="H46" s="39">
        <f t="shared" si="36"/>
        <v>517606</v>
      </c>
      <c r="I46" s="39">
        <f t="shared" si="36"/>
        <v>429824</v>
      </c>
      <c r="J46" s="39">
        <f t="shared" si="36"/>
        <v>326149</v>
      </c>
      <c r="K46" s="39">
        <f t="shared" si="36"/>
        <v>554651</v>
      </c>
      <c r="L46" s="39">
        <f t="shared" si="36"/>
        <v>501446</v>
      </c>
      <c r="M46" s="39">
        <f t="shared" si="36"/>
        <v>391004</v>
      </c>
      <c r="N46" s="39">
        <f t="shared" si="36"/>
        <v>552468</v>
      </c>
      <c r="O46" s="39">
        <f t="shared" si="36"/>
        <v>46309</v>
      </c>
      <c r="P46" s="39">
        <f t="shared" si="36"/>
        <v>149652</v>
      </c>
      <c r="Q46" s="39">
        <f t="shared" si="3"/>
        <v>4751119</v>
      </c>
    </row>
    <row r="47" spans="1:17" ht="14.4" x14ac:dyDescent="0.3">
      <c r="A47" s="40">
        <v>47</v>
      </c>
      <c r="B47" s="30"/>
      <c r="Q47" s="39">
        <f t="shared" si="3"/>
        <v>0</v>
      </c>
    </row>
    <row r="48" spans="1:17" ht="14.4" x14ac:dyDescent="0.3">
      <c r="A48" s="40">
        <v>48</v>
      </c>
      <c r="B48" s="30" t="s">
        <v>5</v>
      </c>
      <c r="C48" s="39"/>
      <c r="D48" s="39"/>
      <c r="E48" s="39">
        <f>+E140</f>
        <v>5186336</v>
      </c>
      <c r="F48" s="39">
        <f>+F140</f>
        <v>6868961</v>
      </c>
      <c r="G48" s="39">
        <f t="shared" ref="G48:P48" si="37">+G140</f>
        <v>5795846</v>
      </c>
      <c r="H48" s="39">
        <f t="shared" si="37"/>
        <v>6212024</v>
      </c>
      <c r="I48" s="39">
        <f t="shared" si="37"/>
        <v>5770884</v>
      </c>
      <c r="J48" s="39">
        <f t="shared" si="37"/>
        <v>6003325</v>
      </c>
      <c r="K48" s="39">
        <f t="shared" si="37"/>
        <v>5451582</v>
      </c>
      <c r="L48" s="39">
        <f t="shared" si="37"/>
        <v>7184898</v>
      </c>
      <c r="M48" s="39">
        <f t="shared" si="37"/>
        <v>6342416</v>
      </c>
      <c r="N48" s="39">
        <f t="shared" si="37"/>
        <v>6478778</v>
      </c>
      <c r="O48" s="39">
        <f t="shared" si="37"/>
        <v>5874468</v>
      </c>
      <c r="P48" s="39">
        <f t="shared" si="37"/>
        <v>4993150</v>
      </c>
      <c r="Q48" s="39">
        <f t="shared" si="3"/>
        <v>72162668</v>
      </c>
    </row>
    <row r="49" spans="1:17" ht="14.4" x14ac:dyDescent="0.3">
      <c r="A49" s="40">
        <v>49</v>
      </c>
      <c r="B49" s="30"/>
      <c r="Q49" s="39">
        <f t="shared" si="3"/>
        <v>0</v>
      </c>
    </row>
    <row r="50" spans="1:17" ht="14.4" x14ac:dyDescent="0.3">
      <c r="A50" s="40">
        <v>50</v>
      </c>
      <c r="B50" s="30" t="s">
        <v>4</v>
      </c>
      <c r="C50" s="39"/>
      <c r="D50" s="39"/>
      <c r="E50" s="39">
        <f>+E142</f>
        <v>1518238</v>
      </c>
      <c r="F50" s="39">
        <f>+F142</f>
        <v>1542044</v>
      </c>
      <c r="G50" s="39">
        <f t="shared" ref="G50:P50" si="38">+G142</f>
        <v>1078260</v>
      </c>
      <c r="H50" s="39">
        <f t="shared" si="38"/>
        <v>1496649</v>
      </c>
      <c r="I50" s="39">
        <f t="shared" si="38"/>
        <v>1287947</v>
      </c>
      <c r="J50" s="39">
        <f t="shared" si="38"/>
        <v>1152709</v>
      </c>
      <c r="K50" s="39">
        <f t="shared" si="38"/>
        <v>1131109</v>
      </c>
      <c r="L50" s="39">
        <f t="shared" si="38"/>
        <v>1117158</v>
      </c>
      <c r="M50" s="39">
        <f t="shared" si="38"/>
        <v>1237173</v>
      </c>
      <c r="N50" s="39">
        <f t="shared" si="38"/>
        <v>1280875</v>
      </c>
      <c r="O50" s="39">
        <f t="shared" si="38"/>
        <v>1010434</v>
      </c>
      <c r="P50" s="39">
        <f t="shared" si="38"/>
        <v>1505587</v>
      </c>
      <c r="Q50" s="39">
        <f t="shared" si="3"/>
        <v>15358183</v>
      </c>
    </row>
    <row r="51" spans="1:17" ht="14.4" x14ac:dyDescent="0.3">
      <c r="A51" s="40">
        <v>51</v>
      </c>
      <c r="B51" s="30"/>
      <c r="Q51" s="39">
        <f t="shared" si="3"/>
        <v>0</v>
      </c>
    </row>
    <row r="52" spans="1:17" ht="14.4" x14ac:dyDescent="0.3">
      <c r="A52" s="40">
        <v>52</v>
      </c>
      <c r="B52" s="30" t="s">
        <v>3</v>
      </c>
      <c r="C52" s="39"/>
      <c r="D52" s="39"/>
      <c r="E52" s="39">
        <f>+E144</f>
        <v>27628</v>
      </c>
      <c r="F52" s="39">
        <f>+F144</f>
        <v>58593</v>
      </c>
      <c r="G52" s="39">
        <f t="shared" ref="G52:P52" si="39">+G144</f>
        <v>51462</v>
      </c>
      <c r="H52" s="39">
        <f t="shared" si="39"/>
        <v>30678</v>
      </c>
      <c r="I52" s="39">
        <f t="shared" si="39"/>
        <v>-14460</v>
      </c>
      <c r="J52" s="39">
        <f t="shared" si="39"/>
        <v>0</v>
      </c>
      <c r="K52" s="39">
        <f t="shared" si="39"/>
        <v>0</v>
      </c>
      <c r="L52" s="39">
        <f t="shared" si="39"/>
        <v>72000</v>
      </c>
      <c r="M52" s="39">
        <f t="shared" si="39"/>
        <v>79000</v>
      </c>
      <c r="N52" s="39">
        <f t="shared" si="39"/>
        <v>54000</v>
      </c>
      <c r="O52" s="39">
        <f t="shared" si="39"/>
        <v>50000</v>
      </c>
      <c r="P52" s="39">
        <f t="shared" si="39"/>
        <v>46000</v>
      </c>
      <c r="Q52" s="39">
        <f t="shared" si="3"/>
        <v>454901</v>
      </c>
    </row>
    <row r="53" spans="1:17" ht="14.4" x14ac:dyDescent="0.3">
      <c r="A53" s="40">
        <v>53</v>
      </c>
      <c r="B53" s="30"/>
      <c r="Q53" s="39">
        <f t="shared" si="3"/>
        <v>0</v>
      </c>
    </row>
    <row r="54" spans="1:17" ht="14.4" x14ac:dyDescent="0.3">
      <c r="A54" s="40">
        <v>54</v>
      </c>
      <c r="B54" s="30" t="s">
        <v>119</v>
      </c>
      <c r="C54" s="39"/>
      <c r="D54" s="39"/>
      <c r="E54" s="39">
        <f>E146</f>
        <v>6831634</v>
      </c>
      <c r="F54" s="39">
        <f>F146</f>
        <v>9940220</v>
      </c>
      <c r="G54" s="39">
        <f t="shared" ref="G54:P54" si="40">G146</f>
        <v>8400042</v>
      </c>
      <c r="H54" s="39">
        <f t="shared" si="40"/>
        <v>6972422</v>
      </c>
      <c r="I54" s="39">
        <f t="shared" si="40"/>
        <v>9049781</v>
      </c>
      <c r="J54" s="39">
        <f t="shared" si="40"/>
        <v>10989411</v>
      </c>
      <c r="K54" s="39">
        <f t="shared" si="40"/>
        <v>8832700</v>
      </c>
      <c r="L54" s="39">
        <f t="shared" si="40"/>
        <v>9006541</v>
      </c>
      <c r="M54" s="39">
        <f t="shared" si="40"/>
        <v>8231082</v>
      </c>
      <c r="N54" s="39">
        <f t="shared" si="40"/>
        <v>8879037</v>
      </c>
      <c r="O54" s="39">
        <f t="shared" si="40"/>
        <v>9127618</v>
      </c>
      <c r="P54" s="39">
        <f t="shared" si="40"/>
        <v>7415725</v>
      </c>
      <c r="Q54" s="39">
        <f t="shared" si="3"/>
        <v>103676213</v>
      </c>
    </row>
    <row r="55" spans="1:17" ht="14.4" x14ac:dyDescent="0.3">
      <c r="A55" s="40">
        <v>55</v>
      </c>
      <c r="B55" s="30"/>
      <c r="Q55" s="39">
        <f t="shared" si="3"/>
        <v>0</v>
      </c>
    </row>
    <row r="56" spans="1:17" ht="14.4" x14ac:dyDescent="0.3">
      <c r="A56" s="40">
        <v>56</v>
      </c>
      <c r="B56" s="30" t="s">
        <v>120</v>
      </c>
      <c r="C56" s="39"/>
      <c r="D56" s="39"/>
      <c r="E56" s="39">
        <f>E148</f>
        <v>110207</v>
      </c>
      <c r="F56" s="39">
        <f>F148</f>
        <v>154618</v>
      </c>
      <c r="G56" s="39">
        <f t="shared" ref="G56:P56" si="41">G148</f>
        <v>152942</v>
      </c>
      <c r="H56" s="39">
        <f t="shared" si="41"/>
        <v>138402</v>
      </c>
      <c r="I56" s="39">
        <f t="shared" si="41"/>
        <v>170821</v>
      </c>
      <c r="J56" s="39">
        <f t="shared" si="41"/>
        <v>187938</v>
      </c>
      <c r="K56" s="39">
        <f t="shared" si="41"/>
        <v>162944</v>
      </c>
      <c r="L56" s="39">
        <f t="shared" si="41"/>
        <v>167850</v>
      </c>
      <c r="M56" s="39">
        <f t="shared" si="41"/>
        <v>228708</v>
      </c>
      <c r="N56" s="39">
        <f t="shared" si="41"/>
        <v>213620</v>
      </c>
      <c r="O56" s="39">
        <f t="shared" si="41"/>
        <v>216499</v>
      </c>
      <c r="P56" s="39">
        <f t="shared" si="41"/>
        <v>179964</v>
      </c>
      <c r="Q56" s="39">
        <f t="shared" si="3"/>
        <v>2084513</v>
      </c>
    </row>
    <row r="57" spans="1:17" ht="14.4" x14ac:dyDescent="0.3">
      <c r="A57" s="40">
        <v>57</v>
      </c>
      <c r="B57" s="30"/>
      <c r="Q57" s="39">
        <f t="shared" si="3"/>
        <v>0</v>
      </c>
    </row>
    <row r="58" spans="1:17" ht="14.4" x14ac:dyDescent="0.3">
      <c r="A58" s="40">
        <v>58</v>
      </c>
      <c r="B58" s="30" t="s">
        <v>233</v>
      </c>
      <c r="C58" s="39"/>
      <c r="D58" s="39"/>
      <c r="E58" s="39">
        <f>E151</f>
        <v>405154</v>
      </c>
      <c r="F58" s="39">
        <f>F151</f>
        <v>516761</v>
      </c>
      <c r="G58" s="39">
        <f t="shared" ref="G58:P58" si="42">G151</f>
        <v>241227</v>
      </c>
      <c r="H58" s="39">
        <f t="shared" si="42"/>
        <v>326531</v>
      </c>
      <c r="I58" s="39">
        <f t="shared" si="42"/>
        <v>406825</v>
      </c>
      <c r="J58" s="39">
        <f t="shared" si="42"/>
        <v>130849</v>
      </c>
      <c r="K58" s="39">
        <f t="shared" si="42"/>
        <v>149622</v>
      </c>
      <c r="L58" s="39">
        <f t="shared" si="42"/>
        <v>300474</v>
      </c>
      <c r="M58" s="39">
        <f t="shared" si="42"/>
        <v>244148</v>
      </c>
      <c r="N58" s="39">
        <f t="shared" si="42"/>
        <v>230325</v>
      </c>
      <c r="O58" s="39">
        <f t="shared" si="42"/>
        <v>251891</v>
      </c>
      <c r="P58" s="39">
        <f t="shared" si="42"/>
        <v>115239</v>
      </c>
      <c r="Q58" s="39">
        <f t="shared" si="3"/>
        <v>3319046</v>
      </c>
    </row>
    <row r="59" spans="1:17" ht="14.4" x14ac:dyDescent="0.3">
      <c r="A59" s="40">
        <v>59</v>
      </c>
      <c r="B59" s="30"/>
      <c r="Q59" s="39">
        <f t="shared" si="3"/>
        <v>0</v>
      </c>
    </row>
    <row r="60" spans="1:17" ht="14.4" x14ac:dyDescent="0.3">
      <c r="A60" s="40">
        <v>60</v>
      </c>
      <c r="B60" s="30" t="s">
        <v>122</v>
      </c>
      <c r="C60" s="39"/>
      <c r="D60" s="39"/>
      <c r="E60" s="39">
        <f>E152</f>
        <v>15320358</v>
      </c>
      <c r="F60" s="39">
        <f>F152</f>
        <v>16317848</v>
      </c>
      <c r="G60" s="39">
        <f t="shared" ref="G60:P60" si="43">G152</f>
        <v>15852504</v>
      </c>
      <c r="H60" s="39">
        <f t="shared" si="43"/>
        <v>15694370</v>
      </c>
      <c r="I60" s="39">
        <f t="shared" si="43"/>
        <v>16200156</v>
      </c>
      <c r="J60" s="39">
        <f t="shared" si="43"/>
        <v>15073362</v>
      </c>
      <c r="K60" s="39">
        <f t="shared" si="43"/>
        <v>16015649</v>
      </c>
      <c r="L60" s="39">
        <f t="shared" si="43"/>
        <v>13057141</v>
      </c>
      <c r="M60" s="39">
        <f t="shared" si="43"/>
        <v>7695521</v>
      </c>
      <c r="N60" s="39">
        <f t="shared" si="43"/>
        <v>11135396</v>
      </c>
      <c r="O60" s="39">
        <f t="shared" si="43"/>
        <v>12102000</v>
      </c>
      <c r="P60" s="39">
        <f t="shared" si="43"/>
        <v>10992000</v>
      </c>
      <c r="Q60" s="39">
        <f t="shared" si="3"/>
        <v>165456305</v>
      </c>
    </row>
    <row r="61" spans="1:17" ht="14.4" x14ac:dyDescent="0.3">
      <c r="A61" s="40">
        <v>61</v>
      </c>
      <c r="B61" s="30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>
        <f t="shared" si="3"/>
        <v>0</v>
      </c>
    </row>
    <row r="62" spans="1:17" ht="14.4" x14ac:dyDescent="0.3">
      <c r="A62" s="40">
        <v>62</v>
      </c>
      <c r="B62" s="30" t="s">
        <v>234</v>
      </c>
      <c r="C62" s="39"/>
      <c r="D62" s="39"/>
      <c r="E62" s="39">
        <f>E153</f>
        <v>0</v>
      </c>
      <c r="F62" s="39">
        <f>F153</f>
        <v>0</v>
      </c>
      <c r="G62" s="39">
        <f t="shared" ref="G62:P62" si="44">G153</f>
        <v>0</v>
      </c>
      <c r="H62" s="39">
        <f t="shared" si="44"/>
        <v>0</v>
      </c>
      <c r="I62" s="39">
        <f t="shared" si="44"/>
        <v>0</v>
      </c>
      <c r="J62" s="39">
        <f t="shared" si="44"/>
        <v>0</v>
      </c>
      <c r="K62" s="39">
        <f t="shared" si="44"/>
        <v>0</v>
      </c>
      <c r="L62" s="39">
        <f t="shared" si="44"/>
        <v>0</v>
      </c>
      <c r="M62" s="39">
        <f t="shared" si="44"/>
        <v>0</v>
      </c>
      <c r="N62" s="39">
        <f t="shared" si="44"/>
        <v>0</v>
      </c>
      <c r="O62" s="39">
        <f t="shared" si="44"/>
        <v>1660806</v>
      </c>
      <c r="P62" s="39">
        <f t="shared" si="44"/>
        <v>1464763</v>
      </c>
      <c r="Q62" s="39">
        <f t="shared" si="3"/>
        <v>3125569</v>
      </c>
    </row>
    <row r="63" spans="1:17" ht="14.4" x14ac:dyDescent="0.3">
      <c r="A63" s="40">
        <v>63</v>
      </c>
      <c r="B63" s="30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>
        <f t="shared" si="3"/>
        <v>0</v>
      </c>
    </row>
    <row r="64" spans="1:17" ht="14.4" x14ac:dyDescent="0.3">
      <c r="A64" s="40">
        <v>64</v>
      </c>
      <c r="B64" s="30" t="s">
        <v>235</v>
      </c>
      <c r="C64" s="39"/>
      <c r="D64" s="39"/>
      <c r="E64" s="39">
        <f>E154</f>
        <v>0</v>
      </c>
      <c r="F64" s="39">
        <f>F154</f>
        <v>0</v>
      </c>
      <c r="G64" s="39">
        <f t="shared" ref="G64:P64" si="45">G154</f>
        <v>0</v>
      </c>
      <c r="H64" s="39">
        <f t="shared" si="45"/>
        <v>0</v>
      </c>
      <c r="I64" s="39">
        <f t="shared" si="45"/>
        <v>0</v>
      </c>
      <c r="J64" s="39">
        <f t="shared" si="45"/>
        <v>0</v>
      </c>
      <c r="K64" s="39">
        <f t="shared" si="45"/>
        <v>0</v>
      </c>
      <c r="L64" s="39">
        <f t="shared" si="45"/>
        <v>4421825</v>
      </c>
      <c r="M64" s="39">
        <f t="shared" si="45"/>
        <v>2775498</v>
      </c>
      <c r="N64" s="39">
        <f t="shared" si="45"/>
        <v>3175576</v>
      </c>
      <c r="O64" s="39">
        <f t="shared" si="45"/>
        <v>2565219</v>
      </c>
      <c r="P64" s="39">
        <f t="shared" si="45"/>
        <v>3766594</v>
      </c>
      <c r="Q64" s="39">
        <f t="shared" si="3"/>
        <v>16704712</v>
      </c>
    </row>
    <row r="65" spans="1:17" ht="14.4" x14ac:dyDescent="0.3">
      <c r="A65" s="40">
        <v>65</v>
      </c>
      <c r="B65" s="30"/>
      <c r="Q65" s="39">
        <f t="shared" si="3"/>
        <v>0</v>
      </c>
    </row>
    <row r="66" spans="1:17" ht="14.4" x14ac:dyDescent="0.3">
      <c r="A66" s="40">
        <v>66</v>
      </c>
      <c r="B66" s="30" t="s">
        <v>123</v>
      </c>
      <c r="C66" s="39"/>
      <c r="D66" s="39"/>
      <c r="E66" s="39">
        <f>E156</f>
        <v>1212315</v>
      </c>
      <c r="F66" s="39">
        <f>F156</f>
        <v>2087533</v>
      </c>
      <c r="G66" s="39">
        <f t="shared" ref="G66:P66" si="46">G156</f>
        <v>1628570</v>
      </c>
      <c r="H66" s="39">
        <f t="shared" si="46"/>
        <v>1719771</v>
      </c>
      <c r="I66" s="39">
        <f t="shared" si="46"/>
        <v>1591864</v>
      </c>
      <c r="J66" s="39">
        <f t="shared" si="46"/>
        <v>1670038</v>
      </c>
      <c r="K66" s="39">
        <f t="shared" si="46"/>
        <v>1480591</v>
      </c>
      <c r="L66" s="39">
        <f t="shared" si="46"/>
        <v>1915918</v>
      </c>
      <c r="M66" s="39">
        <f t="shared" si="46"/>
        <v>1441970</v>
      </c>
      <c r="N66" s="39">
        <f t="shared" si="46"/>
        <v>1531877</v>
      </c>
      <c r="O66" s="39">
        <f t="shared" si="46"/>
        <v>1673336</v>
      </c>
      <c r="P66" s="39">
        <f t="shared" si="46"/>
        <v>1494134</v>
      </c>
      <c r="Q66" s="39">
        <f t="shared" si="3"/>
        <v>19447917</v>
      </c>
    </row>
    <row r="67" spans="1:17" ht="14.4" x14ac:dyDescent="0.3">
      <c r="A67" s="40">
        <v>67</v>
      </c>
      <c r="B67" s="30"/>
      <c r="Q67" s="39">
        <f t="shared" si="3"/>
        <v>0</v>
      </c>
    </row>
    <row r="68" spans="1:17" ht="14.4" x14ac:dyDescent="0.3">
      <c r="A68" s="40">
        <v>68</v>
      </c>
      <c r="B68" s="30" t="s">
        <v>124</v>
      </c>
      <c r="C68" s="39"/>
      <c r="D68" s="39"/>
      <c r="E68" s="39">
        <f>E160</f>
        <v>23952151</v>
      </c>
      <c r="F68" s="39">
        <f>F160</f>
        <v>33621722</v>
      </c>
      <c r="G68" s="39">
        <f t="shared" ref="G68:P68" si="47">G160</f>
        <v>28372955</v>
      </c>
      <c r="H68" s="39">
        <f t="shared" si="47"/>
        <v>34528038</v>
      </c>
      <c r="I68" s="39">
        <f t="shared" si="47"/>
        <v>31939323</v>
      </c>
      <c r="J68" s="39">
        <f t="shared" si="47"/>
        <v>29896433</v>
      </c>
      <c r="K68" s="39">
        <f t="shared" si="47"/>
        <v>29874255</v>
      </c>
      <c r="L68" s="39">
        <f t="shared" si="47"/>
        <v>29038770</v>
      </c>
      <c r="M68" s="39">
        <f t="shared" si="47"/>
        <v>29827249</v>
      </c>
      <c r="N68" s="39">
        <f t="shared" si="47"/>
        <v>28166657</v>
      </c>
      <c r="O68" s="39">
        <f t="shared" si="47"/>
        <v>27944824</v>
      </c>
      <c r="P68" s="39">
        <f t="shared" si="47"/>
        <v>24254779</v>
      </c>
      <c r="Q68" s="39">
        <f t="shared" si="3"/>
        <v>351417156</v>
      </c>
    </row>
    <row r="69" spans="1:17" ht="14.4" x14ac:dyDescent="0.3">
      <c r="A69" s="40">
        <v>69</v>
      </c>
      <c r="B69" s="30"/>
      <c r="Q69" s="39">
        <f t="shared" si="3"/>
        <v>0</v>
      </c>
    </row>
    <row r="70" spans="1:17" ht="14.4" x14ac:dyDescent="0.3">
      <c r="A70" s="40">
        <v>70</v>
      </c>
      <c r="B70" s="30" t="s">
        <v>125</v>
      </c>
      <c r="C70" s="39"/>
      <c r="D70" s="39"/>
      <c r="E70" s="39">
        <f>E164</f>
        <v>122592602</v>
      </c>
      <c r="F70" s="39">
        <f>F164</f>
        <v>122704548</v>
      </c>
      <c r="G70" s="39">
        <f t="shared" ref="G70:P70" si="48">G164</f>
        <v>126414785</v>
      </c>
      <c r="H70" s="39">
        <f t="shared" si="48"/>
        <v>124477843</v>
      </c>
      <c r="I70" s="39">
        <f t="shared" si="48"/>
        <v>121733541</v>
      </c>
      <c r="J70" s="39">
        <f t="shared" si="48"/>
        <v>115582614</v>
      </c>
      <c r="K70" s="39">
        <f t="shared" si="48"/>
        <v>118998248</v>
      </c>
      <c r="L70" s="39">
        <f t="shared" si="48"/>
        <v>116169829</v>
      </c>
      <c r="M70" s="39">
        <f t="shared" si="48"/>
        <v>115933733</v>
      </c>
      <c r="N70" s="39">
        <f t="shared" si="48"/>
        <v>119059986</v>
      </c>
      <c r="O70" s="39">
        <f t="shared" si="48"/>
        <v>109260350</v>
      </c>
      <c r="P70" s="39">
        <f t="shared" si="48"/>
        <v>109525085</v>
      </c>
      <c r="Q70" s="39">
        <f t="shared" si="3"/>
        <v>1422453164</v>
      </c>
    </row>
    <row r="71" spans="1:17" ht="14.4" x14ac:dyDescent="0.3">
      <c r="A71" s="40">
        <v>71</v>
      </c>
      <c r="B71" s="30"/>
      <c r="Q71" s="39">
        <f t="shared" si="3"/>
        <v>0</v>
      </c>
    </row>
    <row r="72" spans="1:17" ht="14.4" x14ac:dyDescent="0.3">
      <c r="A72" s="40">
        <v>72</v>
      </c>
      <c r="B72" s="30" t="s">
        <v>126</v>
      </c>
      <c r="C72" s="39"/>
      <c r="D72" s="39"/>
      <c r="E72" s="39">
        <f t="shared" ref="E72" si="49">E168</f>
        <v>27752977</v>
      </c>
      <c r="F72" s="39">
        <f t="shared" ref="F72:G72" si="50">F168</f>
        <v>39363160</v>
      </c>
      <c r="G72" s="39">
        <f t="shared" si="50"/>
        <v>20507006</v>
      </c>
      <c r="H72" s="39">
        <f t="shared" ref="H72:P72" si="51">H168</f>
        <v>30879165</v>
      </c>
      <c r="I72" s="39">
        <f t="shared" si="51"/>
        <v>23650755</v>
      </c>
      <c r="J72" s="39">
        <f t="shared" si="51"/>
        <v>29989774</v>
      </c>
      <c r="K72" s="39">
        <f t="shared" si="51"/>
        <v>23994623</v>
      </c>
      <c r="L72" s="39">
        <f t="shared" si="51"/>
        <v>38699865</v>
      </c>
      <c r="M72" s="39">
        <f t="shared" si="51"/>
        <v>20607038</v>
      </c>
      <c r="N72" s="39">
        <f t="shared" si="51"/>
        <v>25259084</v>
      </c>
      <c r="O72" s="39">
        <f t="shared" si="51"/>
        <v>22232618</v>
      </c>
      <c r="P72" s="39">
        <f t="shared" si="51"/>
        <v>18449058</v>
      </c>
      <c r="Q72" s="39">
        <f t="shared" si="3"/>
        <v>321385123</v>
      </c>
    </row>
    <row r="73" spans="1:17" ht="14.4" x14ac:dyDescent="0.3">
      <c r="A73" s="40">
        <v>73</v>
      </c>
      <c r="B73" s="30"/>
      <c r="Q73" s="39">
        <f t="shared" si="3"/>
        <v>0</v>
      </c>
    </row>
    <row r="74" spans="1:17" ht="14.4" x14ac:dyDescent="0.3">
      <c r="A74" s="40">
        <v>74</v>
      </c>
      <c r="B74" s="30" t="s">
        <v>2</v>
      </c>
      <c r="C74" s="39"/>
      <c r="D74" s="39"/>
      <c r="E74" s="39">
        <f>E195</f>
        <v>622582</v>
      </c>
      <c r="F74" s="39">
        <f>F195</f>
        <v>562578</v>
      </c>
      <c r="G74" s="39">
        <f t="shared" ref="G74:P74" si="52">G195</f>
        <v>513450</v>
      </c>
      <c r="H74" s="39">
        <f t="shared" si="52"/>
        <v>534517</v>
      </c>
      <c r="I74" s="39">
        <f t="shared" si="52"/>
        <v>616902</v>
      </c>
      <c r="J74" s="39">
        <f t="shared" si="52"/>
        <v>673494</v>
      </c>
      <c r="K74" s="39">
        <f t="shared" si="52"/>
        <v>788866</v>
      </c>
      <c r="L74" s="39">
        <f t="shared" si="52"/>
        <v>859166</v>
      </c>
      <c r="M74" s="39">
        <f t="shared" si="52"/>
        <v>883684</v>
      </c>
      <c r="N74" s="39">
        <f t="shared" si="52"/>
        <v>889988</v>
      </c>
      <c r="O74" s="39">
        <f t="shared" si="52"/>
        <v>752354</v>
      </c>
      <c r="P74" s="39">
        <f t="shared" si="52"/>
        <v>743656</v>
      </c>
      <c r="Q74" s="39">
        <f t="shared" si="3"/>
        <v>8441237</v>
      </c>
    </row>
    <row r="75" spans="1:17" ht="14.4" x14ac:dyDescent="0.3">
      <c r="A75" s="40">
        <v>75</v>
      </c>
      <c r="B75" s="30"/>
      <c r="Q75" s="39">
        <f t="shared" ref="Q75:Q77" si="53">SUM(E75:P75)</f>
        <v>0</v>
      </c>
    </row>
    <row r="76" spans="1:17" ht="14.4" x14ac:dyDescent="0.3">
      <c r="A76" s="40">
        <v>76</v>
      </c>
      <c r="B76" s="30" t="s">
        <v>1</v>
      </c>
      <c r="C76" s="39"/>
      <c r="D76" s="39"/>
      <c r="E76" s="39">
        <f>E170</f>
        <v>105389</v>
      </c>
      <c r="F76" s="39">
        <f>F170</f>
        <v>182193</v>
      </c>
      <c r="G76" s="39">
        <f t="shared" ref="G76:P76" si="54">G170</f>
        <v>150591</v>
      </c>
      <c r="H76" s="39">
        <f t="shared" si="54"/>
        <v>167331</v>
      </c>
      <c r="I76" s="39">
        <f t="shared" si="54"/>
        <v>139551</v>
      </c>
      <c r="J76" s="39">
        <f t="shared" si="54"/>
        <v>153295</v>
      </c>
      <c r="K76" s="39">
        <f t="shared" si="54"/>
        <v>141144</v>
      </c>
      <c r="L76" s="39">
        <f t="shared" si="54"/>
        <v>183842</v>
      </c>
      <c r="M76" s="39">
        <f t="shared" si="54"/>
        <v>145066</v>
      </c>
      <c r="N76" s="39">
        <f t="shared" si="54"/>
        <v>180727</v>
      </c>
      <c r="O76" s="39">
        <f t="shared" si="54"/>
        <v>155336</v>
      </c>
      <c r="P76" s="39">
        <f t="shared" si="54"/>
        <v>139477</v>
      </c>
      <c r="Q76" s="39">
        <f t="shared" si="53"/>
        <v>1843942</v>
      </c>
    </row>
    <row r="77" spans="1:17" ht="14.4" x14ac:dyDescent="0.3">
      <c r="B77" s="98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  <c r="Q77" s="39">
        <f t="shared" si="53"/>
        <v>0</v>
      </c>
    </row>
    <row r="78" spans="1:17" ht="14.4" x14ac:dyDescent="0.3">
      <c r="B78" s="101" t="s">
        <v>0</v>
      </c>
      <c r="C78" s="39">
        <f>SUM(C10:C76)</f>
        <v>0</v>
      </c>
      <c r="D78" s="39">
        <f t="shared" ref="D78" si="55">SUM(D10:D76)</f>
        <v>0</v>
      </c>
      <c r="E78" s="39">
        <f>SUM(E18:E76)+E14+E12+E10</f>
        <v>388412230</v>
      </c>
      <c r="F78" s="39">
        <f>SUM(F18:F76)+F14+F12+F10</f>
        <v>448154369</v>
      </c>
      <c r="G78" s="39">
        <f t="shared" ref="G78:P78" si="56">SUM(G18:G76)+G14+G12+G10</f>
        <v>435271007</v>
      </c>
      <c r="H78" s="39">
        <f t="shared" si="56"/>
        <v>496229466</v>
      </c>
      <c r="I78" s="39">
        <f t="shared" si="56"/>
        <v>480111914</v>
      </c>
      <c r="J78" s="39">
        <f t="shared" si="56"/>
        <v>444850342</v>
      </c>
      <c r="K78" s="39">
        <f t="shared" si="56"/>
        <v>410522501</v>
      </c>
      <c r="L78" s="39">
        <f t="shared" si="56"/>
        <v>474636173</v>
      </c>
      <c r="M78" s="39">
        <f t="shared" si="56"/>
        <v>497150408</v>
      </c>
      <c r="N78" s="39">
        <f t="shared" si="56"/>
        <v>510248912</v>
      </c>
      <c r="O78" s="39">
        <f t="shared" si="56"/>
        <v>478918132</v>
      </c>
      <c r="P78" s="102">
        <f t="shared" si="56"/>
        <v>416763193</v>
      </c>
      <c r="Q78" s="102">
        <f>SUM(E78:P78)</f>
        <v>5481268647</v>
      </c>
    </row>
    <row r="79" spans="1:17" x14ac:dyDescent="0.25">
      <c r="C79" s="39">
        <f t="shared" ref="C79:P79" si="57">+C78-C197</f>
        <v>0</v>
      </c>
      <c r="D79" s="39">
        <f t="shared" si="57"/>
        <v>0</v>
      </c>
      <c r="E79" s="39">
        <f>+E78-E197</f>
        <v>0</v>
      </c>
      <c r="F79" s="39">
        <f t="shared" si="57"/>
        <v>0</v>
      </c>
      <c r="G79" s="39">
        <f t="shared" si="57"/>
        <v>0</v>
      </c>
      <c r="H79" s="39">
        <f t="shared" si="57"/>
        <v>0</v>
      </c>
      <c r="I79" s="39">
        <f t="shared" si="57"/>
        <v>0</v>
      </c>
      <c r="J79" s="39">
        <f t="shared" si="57"/>
        <v>0</v>
      </c>
      <c r="K79" s="39">
        <f t="shared" si="57"/>
        <v>0</v>
      </c>
      <c r="L79" s="39">
        <f t="shared" si="57"/>
        <v>0</v>
      </c>
      <c r="M79" s="39">
        <f t="shared" si="57"/>
        <v>0</v>
      </c>
      <c r="N79" s="39">
        <f t="shared" si="57"/>
        <v>0</v>
      </c>
      <c r="O79" s="39">
        <f t="shared" si="57"/>
        <v>0</v>
      </c>
      <c r="P79" s="39">
        <f t="shared" si="57"/>
        <v>0</v>
      </c>
    </row>
    <row r="80" spans="1:17" x14ac:dyDescent="0.25">
      <c r="B80" s="41"/>
    </row>
    <row r="81" spans="1:17" x14ac:dyDescent="0.25">
      <c r="B81" s="41"/>
    </row>
    <row r="82" spans="1:17" x14ac:dyDescent="0.25">
      <c r="B82" s="41" t="s">
        <v>22</v>
      </c>
      <c r="C82" s="97"/>
      <c r="D82" s="97">
        <f t="shared" ref="D82:P82" si="58">D8</f>
        <v>0</v>
      </c>
      <c r="E82" s="97" t="str">
        <f t="shared" si="58"/>
        <v>Apr</v>
      </c>
      <c r="F82" s="97" t="str">
        <f t="shared" si="58"/>
        <v>May</v>
      </c>
      <c r="G82" s="97" t="str">
        <f t="shared" si="58"/>
        <v>Jun</v>
      </c>
      <c r="H82" s="97" t="str">
        <f t="shared" si="58"/>
        <v>Jul</v>
      </c>
      <c r="I82" s="97" t="str">
        <f t="shared" si="58"/>
        <v>Aug</v>
      </c>
      <c r="J82" s="97" t="str">
        <f t="shared" si="58"/>
        <v>Sep</v>
      </c>
      <c r="K82" s="97" t="str">
        <f t="shared" si="58"/>
        <v>Oct</v>
      </c>
      <c r="L82" s="97" t="str">
        <f t="shared" si="58"/>
        <v>Nov</v>
      </c>
      <c r="M82" s="97" t="str">
        <f t="shared" si="58"/>
        <v>Dec</v>
      </c>
      <c r="N82" s="97" t="str">
        <f t="shared" si="58"/>
        <v>Jan</v>
      </c>
      <c r="O82" s="97" t="str">
        <f t="shared" si="58"/>
        <v>Feb</v>
      </c>
      <c r="P82" s="97" t="str">
        <f t="shared" si="58"/>
        <v>Mar</v>
      </c>
    </row>
    <row r="83" spans="1:17" x14ac:dyDescent="0.25">
      <c r="B83" s="103">
        <v>2020</v>
      </c>
    </row>
    <row r="84" spans="1:17" x14ac:dyDescent="0.25">
      <c r="A84" s="40">
        <v>11</v>
      </c>
      <c r="B84" s="41" t="s">
        <v>187</v>
      </c>
      <c r="C84" s="39"/>
      <c r="D84" s="39"/>
      <c r="E84" s="39">
        <v>86151</v>
      </c>
      <c r="F84" s="39">
        <v>91713</v>
      </c>
      <c r="G84" s="39">
        <v>123582</v>
      </c>
      <c r="H84" s="39">
        <v>148219</v>
      </c>
      <c r="I84" s="39">
        <v>153957</v>
      </c>
      <c r="J84" s="39">
        <v>116232</v>
      </c>
      <c r="K84" s="39">
        <v>98628</v>
      </c>
      <c r="L84" s="39">
        <v>112772</v>
      </c>
      <c r="M84" s="39">
        <v>174841</v>
      </c>
      <c r="N84" s="39">
        <v>175116</v>
      </c>
      <c r="O84" s="39">
        <v>148202</v>
      </c>
      <c r="P84" s="39">
        <v>128978</v>
      </c>
    </row>
    <row r="85" spans="1:17" x14ac:dyDescent="0.25">
      <c r="A85" s="40">
        <v>12</v>
      </c>
      <c r="B85" s="41" t="s">
        <v>188</v>
      </c>
      <c r="C85" s="39"/>
      <c r="D85" s="39"/>
      <c r="E85" s="39">
        <v>12268</v>
      </c>
      <c r="F85" s="39">
        <v>15199</v>
      </c>
      <c r="G85" s="39">
        <v>18571</v>
      </c>
      <c r="H85" s="39">
        <v>23401</v>
      </c>
      <c r="I85" s="39">
        <v>20661</v>
      </c>
      <c r="J85" s="39">
        <v>18797</v>
      </c>
      <c r="K85" s="39">
        <v>12617</v>
      </c>
      <c r="L85" s="39">
        <v>16194</v>
      </c>
      <c r="M85" s="39">
        <v>21402</v>
      </c>
      <c r="N85" s="39">
        <v>23265</v>
      </c>
      <c r="O85" s="39">
        <v>20656</v>
      </c>
      <c r="P85" s="39">
        <v>16829</v>
      </c>
    </row>
    <row r="86" spans="1:17" x14ac:dyDescent="0.25">
      <c r="A86" s="40">
        <v>13</v>
      </c>
      <c r="B86" s="41" t="s">
        <v>189</v>
      </c>
      <c r="C86" s="39"/>
      <c r="D86" s="39"/>
      <c r="E86" s="39">
        <v>2069</v>
      </c>
      <c r="F86" s="39">
        <v>2232</v>
      </c>
      <c r="G86" s="39">
        <v>1695</v>
      </c>
      <c r="H86" s="39">
        <v>2439</v>
      </c>
      <c r="I86" s="39">
        <v>2106</v>
      </c>
      <c r="J86" s="39">
        <v>1819</v>
      </c>
      <c r="K86" s="39">
        <v>1599</v>
      </c>
      <c r="L86" s="39">
        <v>1649</v>
      </c>
      <c r="M86" s="39">
        <v>1724</v>
      </c>
      <c r="N86" s="39">
        <v>1649</v>
      </c>
      <c r="O86" s="39">
        <v>1819</v>
      </c>
      <c r="P86" s="39">
        <v>1403</v>
      </c>
    </row>
    <row r="87" spans="1:17" x14ac:dyDescent="0.25">
      <c r="A87" s="40">
        <v>14</v>
      </c>
      <c r="B87" s="41" t="s">
        <v>190</v>
      </c>
      <c r="C87" s="39"/>
      <c r="D87" s="39"/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60</v>
      </c>
    </row>
    <row r="88" spans="1:17" x14ac:dyDescent="0.25">
      <c r="A88" s="40">
        <v>15</v>
      </c>
      <c r="B88" s="41" t="s">
        <v>163</v>
      </c>
      <c r="C88" s="39"/>
      <c r="D88" s="39"/>
      <c r="E88" s="39">
        <v>50863784</v>
      </c>
      <c r="F88" s="39">
        <v>58081835</v>
      </c>
      <c r="G88" s="39">
        <v>67705229</v>
      </c>
      <c r="H88" s="39">
        <v>85133868</v>
      </c>
      <c r="I88" s="39">
        <v>85378382</v>
      </c>
      <c r="J88" s="39">
        <v>69893318</v>
      </c>
      <c r="K88" s="39">
        <v>58399675</v>
      </c>
      <c r="L88" s="39">
        <v>69710453</v>
      </c>
      <c r="M88" s="39">
        <v>91551550</v>
      </c>
      <c r="N88" s="39">
        <v>91177174</v>
      </c>
      <c r="O88" s="39">
        <v>83967345</v>
      </c>
      <c r="P88" s="39">
        <v>67762978</v>
      </c>
    </row>
    <row r="89" spans="1:17" x14ac:dyDescent="0.25">
      <c r="A89" s="40">
        <v>17</v>
      </c>
      <c r="B89" s="41" t="s">
        <v>191</v>
      </c>
      <c r="C89" s="39"/>
      <c r="D89" s="39"/>
      <c r="E89" s="39">
        <v>428184</v>
      </c>
      <c r="F89" s="39">
        <v>476316</v>
      </c>
      <c r="G89" s="39">
        <v>551852</v>
      </c>
      <c r="H89" s="39">
        <v>696376</v>
      </c>
      <c r="I89" s="39">
        <v>657544</v>
      </c>
      <c r="J89" s="39">
        <v>539384</v>
      </c>
      <c r="K89" s="39">
        <v>442803</v>
      </c>
      <c r="L89" s="39">
        <v>575381</v>
      </c>
      <c r="M89" s="39">
        <v>782712</v>
      </c>
      <c r="N89" s="39">
        <v>747211</v>
      </c>
      <c r="O89" s="39">
        <v>711734</v>
      </c>
      <c r="P89" s="39">
        <v>563468</v>
      </c>
    </row>
    <row r="90" spans="1:17" x14ac:dyDescent="0.25">
      <c r="A90" s="40">
        <v>22</v>
      </c>
      <c r="B90" s="67" t="s">
        <v>192</v>
      </c>
      <c r="C90" s="104"/>
      <c r="D90" s="104"/>
      <c r="E90" s="104">
        <v>65415122</v>
      </c>
      <c r="F90" s="104">
        <v>65257285</v>
      </c>
      <c r="G90" s="104">
        <v>72638127</v>
      </c>
      <c r="H90" s="104">
        <v>91254735</v>
      </c>
      <c r="I90" s="104">
        <v>89169322</v>
      </c>
      <c r="J90" s="104">
        <v>74963880</v>
      </c>
      <c r="K90" s="104">
        <v>63612164</v>
      </c>
      <c r="L90" s="104">
        <v>92790200</v>
      </c>
      <c r="M90" s="104">
        <v>127172940</v>
      </c>
      <c r="N90" s="104">
        <v>120631035</v>
      </c>
      <c r="O90" s="104">
        <v>113108999</v>
      </c>
      <c r="P90" s="104">
        <v>90939979</v>
      </c>
    </row>
    <row r="91" spans="1:17" x14ac:dyDescent="0.25">
      <c r="B91" s="41" t="s">
        <v>21</v>
      </c>
      <c r="C91" s="39">
        <f t="shared" ref="C91:P91" si="59">SUM(C84:C90)</f>
        <v>0</v>
      </c>
      <c r="D91" s="39">
        <f t="shared" si="59"/>
        <v>0</v>
      </c>
      <c r="E91" s="39">
        <f t="shared" si="59"/>
        <v>116807578</v>
      </c>
      <c r="F91" s="39">
        <f t="shared" si="59"/>
        <v>123924580</v>
      </c>
      <c r="G91" s="39">
        <f t="shared" si="59"/>
        <v>141039056</v>
      </c>
      <c r="H91" s="39">
        <f t="shared" si="59"/>
        <v>177259038</v>
      </c>
      <c r="I91" s="39">
        <f t="shared" si="59"/>
        <v>175381972</v>
      </c>
      <c r="J91" s="39">
        <f t="shared" si="59"/>
        <v>145533430</v>
      </c>
      <c r="K91" s="39">
        <f t="shared" si="59"/>
        <v>122567486</v>
      </c>
      <c r="L91" s="39">
        <f t="shared" si="59"/>
        <v>163206649</v>
      </c>
      <c r="M91" s="39">
        <f t="shared" si="59"/>
        <v>219705169</v>
      </c>
      <c r="N91" s="39">
        <f t="shared" si="59"/>
        <v>212755450</v>
      </c>
      <c r="O91" s="39">
        <f t="shared" si="59"/>
        <v>197958755</v>
      </c>
      <c r="P91" s="39">
        <f t="shared" si="59"/>
        <v>159413695</v>
      </c>
      <c r="Q91" s="39">
        <f>SUM(E91:P91)</f>
        <v>1955552858</v>
      </c>
    </row>
    <row r="92" spans="1:17" x14ac:dyDescent="0.25">
      <c r="B92" s="41"/>
    </row>
    <row r="93" spans="1:17" x14ac:dyDescent="0.25">
      <c r="A93" s="40">
        <v>28</v>
      </c>
      <c r="B93" s="41" t="s">
        <v>193</v>
      </c>
      <c r="C93" s="39"/>
      <c r="D93" s="39"/>
      <c r="E93" s="39">
        <v>3975</v>
      </c>
      <c r="F93" s="39">
        <v>4975</v>
      </c>
      <c r="G93" s="39">
        <v>6588</v>
      </c>
      <c r="H93" s="39">
        <v>7275</v>
      </c>
      <c r="I93" s="39">
        <v>6775</v>
      </c>
      <c r="J93" s="39">
        <v>6221</v>
      </c>
      <c r="K93" s="39">
        <v>6276</v>
      </c>
      <c r="L93" s="39">
        <v>6286</v>
      </c>
      <c r="M93" s="39">
        <v>9743</v>
      </c>
      <c r="N93" s="39">
        <v>11977</v>
      </c>
      <c r="O93" s="39">
        <v>9679</v>
      </c>
      <c r="P93" s="39">
        <v>7848</v>
      </c>
      <c r="Q93" s="40">
        <v>87618</v>
      </c>
    </row>
    <row r="94" spans="1:17" x14ac:dyDescent="0.25">
      <c r="A94" s="40">
        <v>30</v>
      </c>
      <c r="B94" s="41" t="s">
        <v>194</v>
      </c>
      <c r="C94" s="39"/>
      <c r="D94" s="39"/>
      <c r="E94" s="39">
        <v>75594</v>
      </c>
      <c r="F94" s="39">
        <v>80512</v>
      </c>
      <c r="G94" s="39">
        <v>98523</v>
      </c>
      <c r="H94" s="39">
        <v>114580</v>
      </c>
      <c r="I94" s="39">
        <v>118869</v>
      </c>
      <c r="J94" s="39">
        <v>104583</v>
      </c>
      <c r="K94" s="39">
        <v>81098</v>
      </c>
      <c r="L94" s="39">
        <v>96837</v>
      </c>
      <c r="M94" s="39">
        <v>162112</v>
      </c>
      <c r="N94" s="39">
        <v>159687</v>
      </c>
      <c r="O94" s="39">
        <v>138230</v>
      </c>
      <c r="P94" s="39">
        <v>107737</v>
      </c>
      <c r="Q94" s="40">
        <v>1338362</v>
      </c>
    </row>
    <row r="95" spans="1:17" x14ac:dyDescent="0.25">
      <c r="A95" s="40">
        <v>32</v>
      </c>
      <c r="B95" s="41" t="s">
        <v>195</v>
      </c>
      <c r="C95" s="39"/>
      <c r="D95" s="39"/>
      <c r="E95" s="39">
        <v>93044</v>
      </c>
      <c r="F95" s="39">
        <v>94845</v>
      </c>
      <c r="G95" s="39">
        <v>110153</v>
      </c>
      <c r="H95" s="39">
        <v>146491</v>
      </c>
      <c r="I95" s="39">
        <v>135467</v>
      </c>
      <c r="J95" s="39">
        <v>115837</v>
      </c>
      <c r="K95" s="39">
        <v>99641</v>
      </c>
      <c r="L95" s="39">
        <v>124983</v>
      </c>
      <c r="M95" s="39">
        <v>183902</v>
      </c>
      <c r="N95" s="39">
        <v>182595</v>
      </c>
      <c r="O95" s="39">
        <v>175826</v>
      </c>
      <c r="P95" s="39">
        <v>135539</v>
      </c>
      <c r="Q95" s="40">
        <v>1598323</v>
      </c>
    </row>
    <row r="96" spans="1:17" x14ac:dyDescent="0.25">
      <c r="A96" s="40">
        <v>34</v>
      </c>
      <c r="B96" s="31" t="s">
        <v>196</v>
      </c>
      <c r="C96" s="31"/>
      <c r="D96" s="31"/>
      <c r="E96" s="31">
        <v>918</v>
      </c>
      <c r="F96" s="31">
        <v>646</v>
      </c>
      <c r="G96" s="31">
        <v>518</v>
      </c>
      <c r="H96" s="31">
        <v>642</v>
      </c>
      <c r="I96" s="31">
        <v>502</v>
      </c>
      <c r="J96" s="31">
        <v>543</v>
      </c>
      <c r="K96" s="31">
        <v>744</v>
      </c>
      <c r="L96" s="31">
        <v>1724</v>
      </c>
      <c r="M96" s="31">
        <v>1268</v>
      </c>
      <c r="N96" s="31">
        <v>1269</v>
      </c>
      <c r="O96" s="105">
        <v>1222</v>
      </c>
      <c r="P96" s="104">
        <v>883</v>
      </c>
      <c r="Q96" s="40">
        <v>10879</v>
      </c>
    </row>
    <row r="97" spans="1:17" x14ac:dyDescent="0.25">
      <c r="B97" s="41" t="s">
        <v>20</v>
      </c>
      <c r="C97" s="39">
        <f>SUM(C93:C96)</f>
        <v>0</v>
      </c>
      <c r="D97" s="39">
        <f t="shared" ref="D97" si="60">SUM(D93:D96)</f>
        <v>0</v>
      </c>
      <c r="E97" s="106">
        <f>SUM(E93:E96)</f>
        <v>173531</v>
      </c>
      <c r="F97" s="106">
        <f t="shared" ref="F97:P97" si="61">SUM(F93:F96)</f>
        <v>180978</v>
      </c>
      <c r="G97" s="106">
        <f t="shared" si="61"/>
        <v>215782</v>
      </c>
      <c r="H97" s="106">
        <f t="shared" si="61"/>
        <v>268988</v>
      </c>
      <c r="I97" s="106">
        <f t="shared" si="61"/>
        <v>261613</v>
      </c>
      <c r="J97" s="106">
        <f t="shared" si="61"/>
        <v>227184</v>
      </c>
      <c r="K97" s="106">
        <f t="shared" si="61"/>
        <v>187759</v>
      </c>
      <c r="L97" s="106">
        <f t="shared" si="61"/>
        <v>229830</v>
      </c>
      <c r="M97" s="106">
        <f t="shared" si="61"/>
        <v>357025</v>
      </c>
      <c r="N97" s="106">
        <f t="shared" si="61"/>
        <v>355528</v>
      </c>
      <c r="O97" s="106">
        <f t="shared" si="61"/>
        <v>324957</v>
      </c>
      <c r="P97" s="106">
        <f t="shared" si="61"/>
        <v>252007</v>
      </c>
      <c r="Q97" s="39">
        <f>SUM(E97:P97)</f>
        <v>3035182</v>
      </c>
    </row>
    <row r="98" spans="1:17" x14ac:dyDescent="0.25">
      <c r="B98" s="41"/>
      <c r="E98" s="106"/>
    </row>
    <row r="99" spans="1:17" x14ac:dyDescent="0.25">
      <c r="A99" s="40">
        <v>36</v>
      </c>
      <c r="B99" s="50" t="s">
        <v>186</v>
      </c>
      <c r="C99" s="39"/>
      <c r="D99" s="39"/>
      <c r="E99" s="106">
        <v>5257</v>
      </c>
      <c r="F99" s="39">
        <v>4681</v>
      </c>
      <c r="G99" s="39">
        <v>7659</v>
      </c>
      <c r="H99" s="39">
        <v>8456</v>
      </c>
      <c r="I99" s="39">
        <v>8744</v>
      </c>
      <c r="J99" s="39">
        <v>8368</v>
      </c>
      <c r="K99" s="39">
        <v>7415</v>
      </c>
      <c r="L99" s="39">
        <v>3904</v>
      </c>
      <c r="M99" s="39">
        <v>13085</v>
      </c>
      <c r="N99" s="39">
        <v>9843</v>
      </c>
      <c r="O99" s="39">
        <v>10518</v>
      </c>
      <c r="P99" s="39">
        <v>7618</v>
      </c>
      <c r="Q99" s="39"/>
    </row>
    <row r="100" spans="1:17" x14ac:dyDescent="0.25">
      <c r="B100" s="50"/>
      <c r="C100" s="39"/>
      <c r="D100" s="39"/>
      <c r="E100" s="106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x14ac:dyDescent="0.25">
      <c r="A101" s="40">
        <v>211</v>
      </c>
      <c r="B101" s="41" t="s">
        <v>217</v>
      </c>
      <c r="C101" s="39"/>
      <c r="D101" s="39"/>
      <c r="E101" s="106">
        <v>8504798</v>
      </c>
      <c r="F101" s="39">
        <v>10278173</v>
      </c>
      <c r="G101" s="39">
        <v>10458316</v>
      </c>
      <c r="H101" s="39">
        <v>12396676</v>
      </c>
      <c r="I101" s="39">
        <v>12020607</v>
      </c>
      <c r="J101" s="39">
        <v>11027213</v>
      </c>
      <c r="K101" s="39">
        <v>9721953</v>
      </c>
      <c r="L101" s="39">
        <v>11359969</v>
      </c>
      <c r="M101" s="39">
        <v>13151127</v>
      </c>
      <c r="N101" s="39">
        <v>13776172</v>
      </c>
      <c r="O101" s="39">
        <v>12954488</v>
      </c>
      <c r="P101" s="39">
        <v>10715095</v>
      </c>
    </row>
    <row r="102" spans="1:17" x14ac:dyDescent="0.25">
      <c r="B102" s="41"/>
      <c r="C102" s="39"/>
      <c r="D102" s="39"/>
      <c r="E102" s="106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7" x14ac:dyDescent="0.25">
      <c r="A103" s="40">
        <v>225</v>
      </c>
      <c r="B103" s="41" t="s">
        <v>216</v>
      </c>
      <c r="C103" s="39"/>
      <c r="D103" s="39"/>
      <c r="E103" s="106">
        <v>20499</v>
      </c>
      <c r="F103" s="39">
        <v>28129</v>
      </c>
      <c r="G103" s="39">
        <v>21554</v>
      </c>
      <c r="H103" s="39">
        <v>21950</v>
      </c>
      <c r="I103" s="39">
        <v>19425</v>
      </c>
      <c r="J103" s="39">
        <v>21331</v>
      </c>
      <c r="K103" s="39">
        <v>19340</v>
      </c>
      <c r="L103" s="39">
        <v>24258</v>
      </c>
      <c r="M103" s="39">
        <v>21673</v>
      </c>
      <c r="N103" s="39">
        <v>25387</v>
      </c>
      <c r="O103" s="39">
        <v>21214</v>
      </c>
      <c r="P103" s="39">
        <v>19726</v>
      </c>
    </row>
    <row r="104" spans="1:17" x14ac:dyDescent="0.25">
      <c r="B104" s="41"/>
      <c r="E104" s="106"/>
    </row>
    <row r="105" spans="1:17" x14ac:dyDescent="0.25">
      <c r="A105" s="40">
        <v>227</v>
      </c>
      <c r="B105" s="40" t="s">
        <v>218</v>
      </c>
      <c r="E105" s="106">
        <v>251795</v>
      </c>
      <c r="F105" s="40">
        <v>838173</v>
      </c>
      <c r="G105" s="40">
        <v>744166</v>
      </c>
      <c r="H105" s="40">
        <v>768496</v>
      </c>
      <c r="I105" s="40">
        <v>724715</v>
      </c>
      <c r="J105" s="40">
        <v>731825</v>
      </c>
      <c r="K105" s="40">
        <v>720139</v>
      </c>
      <c r="L105" s="40">
        <v>804811</v>
      </c>
      <c r="M105" s="40">
        <v>562364</v>
      </c>
      <c r="N105" s="40">
        <v>711536</v>
      </c>
      <c r="O105" s="40">
        <v>664765</v>
      </c>
      <c r="P105" s="40">
        <v>561845</v>
      </c>
      <c r="Q105" s="39"/>
    </row>
    <row r="106" spans="1:17" x14ac:dyDescent="0.25">
      <c r="B106" s="43"/>
      <c r="C106" s="43"/>
      <c r="D106" s="43"/>
      <c r="E106" s="107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39"/>
    </row>
    <row r="107" spans="1:17" x14ac:dyDescent="0.25">
      <c r="A107" s="40">
        <v>204</v>
      </c>
      <c r="B107" s="40" t="s">
        <v>219</v>
      </c>
      <c r="E107" s="106">
        <v>90206</v>
      </c>
      <c r="F107" s="40">
        <v>122244</v>
      </c>
      <c r="G107" s="40">
        <v>101674</v>
      </c>
      <c r="H107" s="40">
        <v>106074</v>
      </c>
      <c r="I107" s="40">
        <v>95121</v>
      </c>
      <c r="J107" s="40">
        <v>98762</v>
      </c>
      <c r="K107" s="40">
        <v>95786</v>
      </c>
      <c r="L107" s="40">
        <v>116685</v>
      </c>
      <c r="M107" s="40">
        <v>94446</v>
      </c>
      <c r="N107" s="40">
        <v>100918</v>
      </c>
      <c r="O107" s="40">
        <v>93248</v>
      </c>
      <c r="P107" s="40">
        <v>83411</v>
      </c>
      <c r="Q107" s="43"/>
    </row>
    <row r="108" spans="1:17" x14ac:dyDescent="0.25">
      <c r="A108" s="40">
        <v>213</v>
      </c>
      <c r="B108" s="43" t="s">
        <v>220</v>
      </c>
      <c r="C108" s="43"/>
      <c r="D108" s="43"/>
      <c r="E108" s="107">
        <v>159566</v>
      </c>
      <c r="F108" s="43">
        <v>208226</v>
      </c>
      <c r="G108" s="43">
        <v>178880</v>
      </c>
      <c r="H108" s="43">
        <v>182397</v>
      </c>
      <c r="I108" s="43">
        <v>168658</v>
      </c>
      <c r="J108" s="43">
        <v>172566</v>
      </c>
      <c r="K108" s="43">
        <v>172674</v>
      </c>
      <c r="L108" s="43">
        <v>220583</v>
      </c>
      <c r="M108" s="43">
        <v>158998</v>
      </c>
      <c r="N108" s="43">
        <v>394495</v>
      </c>
      <c r="O108" s="43">
        <v>134591</v>
      </c>
      <c r="P108" s="43">
        <v>155831</v>
      </c>
      <c r="Q108" s="43"/>
    </row>
    <row r="109" spans="1:17" x14ac:dyDescent="0.25">
      <c r="B109" s="47" t="s">
        <v>221</v>
      </c>
      <c r="C109" s="102"/>
      <c r="D109" s="102"/>
      <c r="E109" s="102">
        <f>SUM(E107:E108)</f>
        <v>249772</v>
      </c>
      <c r="F109" s="102">
        <f t="shared" ref="F109:P109" si="62">SUM(F107:F108)</f>
        <v>330470</v>
      </c>
      <c r="G109" s="102">
        <f t="shared" si="62"/>
        <v>280554</v>
      </c>
      <c r="H109" s="102">
        <f t="shared" si="62"/>
        <v>288471</v>
      </c>
      <c r="I109" s="102">
        <f t="shared" si="62"/>
        <v>263779</v>
      </c>
      <c r="J109" s="102">
        <f t="shared" si="62"/>
        <v>271328</v>
      </c>
      <c r="K109" s="102">
        <f t="shared" si="62"/>
        <v>268460</v>
      </c>
      <c r="L109" s="102">
        <f t="shared" si="62"/>
        <v>337268</v>
      </c>
      <c r="M109" s="102">
        <f t="shared" si="62"/>
        <v>253444</v>
      </c>
      <c r="N109" s="102">
        <f t="shared" si="62"/>
        <v>495413</v>
      </c>
      <c r="O109" s="102">
        <f t="shared" si="62"/>
        <v>227839</v>
      </c>
      <c r="P109" s="102">
        <f t="shared" si="62"/>
        <v>239242</v>
      </c>
      <c r="Q109" s="39">
        <f>SUM(E109:P109)</f>
        <v>3506040</v>
      </c>
    </row>
    <row r="110" spans="1:17" x14ac:dyDescent="0.25">
      <c r="B110" s="41"/>
    </row>
    <row r="111" spans="1:17" x14ac:dyDescent="0.25">
      <c r="B111" s="41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>
        <f>SUM(E111:P111)</f>
        <v>0</v>
      </c>
    </row>
    <row r="113" spans="1:17" x14ac:dyDescent="0.25">
      <c r="A113" s="40">
        <v>214</v>
      </c>
      <c r="B113" s="41" t="s">
        <v>42</v>
      </c>
      <c r="C113" s="39"/>
      <c r="D113" s="39"/>
      <c r="E113" s="39">
        <v>128323</v>
      </c>
      <c r="F113" s="39">
        <v>151833</v>
      </c>
      <c r="G113" s="39">
        <v>102765</v>
      </c>
      <c r="H113" s="39">
        <v>64340</v>
      </c>
      <c r="I113" s="39">
        <v>72147</v>
      </c>
      <c r="J113" s="39">
        <v>102783</v>
      </c>
      <c r="K113" s="39">
        <v>113121</v>
      </c>
      <c r="L113" s="39">
        <v>139770</v>
      </c>
      <c r="M113" s="39">
        <v>97463</v>
      </c>
      <c r="N113" s="39">
        <v>91551</v>
      </c>
      <c r="O113" s="39">
        <v>109535</v>
      </c>
      <c r="P113" s="39">
        <v>102511</v>
      </c>
      <c r="Q113" s="39">
        <f>SUM(E113:P113)</f>
        <v>1276142</v>
      </c>
    </row>
    <row r="114" spans="1:17" x14ac:dyDescent="0.25">
      <c r="B114" s="41"/>
    </row>
    <row r="115" spans="1:17" x14ac:dyDescent="0.25">
      <c r="A115" s="40">
        <v>215</v>
      </c>
      <c r="B115" s="41" t="s">
        <v>43</v>
      </c>
      <c r="C115" s="39"/>
      <c r="D115" s="39"/>
      <c r="E115" s="39">
        <v>27032252</v>
      </c>
      <c r="F115" s="39">
        <v>36826195</v>
      </c>
      <c r="G115" s="39">
        <v>36143656</v>
      </c>
      <c r="H115" s="39">
        <v>41064901</v>
      </c>
      <c r="I115" s="39">
        <v>39895915</v>
      </c>
      <c r="J115" s="39">
        <v>36873352</v>
      </c>
      <c r="K115" s="39">
        <v>33045078</v>
      </c>
      <c r="L115" s="39">
        <v>34624745</v>
      </c>
      <c r="M115" s="39">
        <v>33864989</v>
      </c>
      <c r="N115" s="39">
        <v>37704281</v>
      </c>
      <c r="O115" s="39">
        <v>36350884</v>
      </c>
      <c r="P115" s="39">
        <v>29987294</v>
      </c>
    </row>
    <row r="116" spans="1:17" x14ac:dyDescent="0.25">
      <c r="A116" s="40">
        <v>218</v>
      </c>
      <c r="B116" s="31" t="s">
        <v>45</v>
      </c>
      <c r="C116" s="31"/>
      <c r="D116" s="31"/>
      <c r="E116" s="31">
        <v>14352</v>
      </c>
      <c r="F116" s="31">
        <v>15595</v>
      </c>
      <c r="G116" s="31">
        <v>15777</v>
      </c>
      <c r="H116" s="31">
        <v>17605</v>
      </c>
      <c r="I116" s="31">
        <v>18324</v>
      </c>
      <c r="J116" s="31">
        <v>15515</v>
      </c>
      <c r="K116" s="31">
        <v>13357</v>
      </c>
      <c r="L116" s="31">
        <v>15926</v>
      </c>
      <c r="M116" s="31">
        <v>25315</v>
      </c>
      <c r="N116" s="31">
        <v>22304</v>
      </c>
      <c r="O116" s="105">
        <v>21432</v>
      </c>
      <c r="P116" s="104">
        <v>18330</v>
      </c>
    </row>
    <row r="117" spans="1:17" x14ac:dyDescent="0.25">
      <c r="B117" s="41" t="s">
        <v>12</v>
      </c>
      <c r="C117" s="39">
        <f>SUM(C115:C116)</f>
        <v>0</v>
      </c>
      <c r="D117" s="39">
        <f>SUM(D115:D116)</f>
        <v>0</v>
      </c>
      <c r="E117" s="39">
        <f>SUM(E115:E116)</f>
        <v>27046604</v>
      </c>
      <c r="F117" s="39">
        <f t="shared" ref="F117:P117" si="63">SUM(F115:F116)</f>
        <v>36841790</v>
      </c>
      <c r="G117" s="39">
        <f t="shared" si="63"/>
        <v>36159433</v>
      </c>
      <c r="H117" s="39">
        <f t="shared" si="63"/>
        <v>41082506</v>
      </c>
      <c r="I117" s="39">
        <f t="shared" si="63"/>
        <v>39914239</v>
      </c>
      <c r="J117" s="39">
        <f t="shared" si="63"/>
        <v>36888867</v>
      </c>
      <c r="K117" s="39">
        <f t="shared" si="63"/>
        <v>33058435</v>
      </c>
      <c r="L117" s="39">
        <f t="shared" si="63"/>
        <v>34640671</v>
      </c>
      <c r="M117" s="39">
        <f t="shared" si="63"/>
        <v>33890304</v>
      </c>
      <c r="N117" s="39">
        <f t="shared" si="63"/>
        <v>37726585</v>
      </c>
      <c r="O117" s="39">
        <f t="shared" si="63"/>
        <v>36372316</v>
      </c>
      <c r="P117" s="39">
        <f t="shared" si="63"/>
        <v>30005624</v>
      </c>
      <c r="Q117" s="39">
        <f>SUM(E117:P117)</f>
        <v>423627374</v>
      </c>
    </row>
    <row r="118" spans="1:17" x14ac:dyDescent="0.25">
      <c r="B118" s="41"/>
    </row>
    <row r="119" spans="1:17" x14ac:dyDescent="0.25">
      <c r="A119" s="40">
        <v>223</v>
      </c>
      <c r="B119" s="41" t="s">
        <v>46</v>
      </c>
      <c r="C119" s="39"/>
      <c r="D119" s="39"/>
      <c r="E119" s="39">
        <v>44748</v>
      </c>
      <c r="F119" s="39">
        <v>36604</v>
      </c>
      <c r="G119" s="39">
        <v>48106</v>
      </c>
      <c r="H119" s="39">
        <v>67244</v>
      </c>
      <c r="I119" s="39">
        <v>71144</v>
      </c>
      <c r="J119" s="39">
        <v>43967</v>
      </c>
      <c r="K119" s="39">
        <v>39131</v>
      </c>
      <c r="L119" s="39">
        <v>84728</v>
      </c>
      <c r="M119" s="39">
        <v>116394</v>
      </c>
      <c r="N119" s="39">
        <v>106382</v>
      </c>
      <c r="O119" s="39">
        <v>99427</v>
      </c>
      <c r="P119" s="39">
        <v>86778</v>
      </c>
      <c r="Q119" s="39">
        <f>SUM(E119:P119)</f>
        <v>844653</v>
      </c>
    </row>
    <row r="121" spans="1:17" x14ac:dyDescent="0.25">
      <c r="A121" s="40">
        <v>229</v>
      </c>
      <c r="B121" s="41" t="s">
        <v>47</v>
      </c>
      <c r="C121" s="39"/>
      <c r="D121" s="39"/>
      <c r="E121" s="39">
        <v>212114</v>
      </c>
      <c r="F121" s="39">
        <v>297774</v>
      </c>
      <c r="G121" s="39">
        <v>305425</v>
      </c>
      <c r="H121" s="39">
        <v>360866</v>
      </c>
      <c r="I121" s="39">
        <v>348735</v>
      </c>
      <c r="J121" s="39">
        <v>325454</v>
      </c>
      <c r="K121" s="39">
        <v>292739</v>
      </c>
      <c r="L121" s="39">
        <v>360153</v>
      </c>
      <c r="M121" s="39">
        <v>358163</v>
      </c>
      <c r="N121" s="39">
        <v>392071</v>
      </c>
      <c r="O121" s="39">
        <v>371038</v>
      </c>
      <c r="P121" s="39">
        <v>301228</v>
      </c>
      <c r="Q121" s="39">
        <f>SUM(E121:P121)</f>
        <v>3925760</v>
      </c>
    </row>
    <row r="122" spans="1:17" x14ac:dyDescent="0.25">
      <c r="B122" s="41"/>
    </row>
    <row r="123" spans="1:17" x14ac:dyDescent="0.25">
      <c r="A123" s="40">
        <v>217</v>
      </c>
      <c r="B123" s="41" t="s">
        <v>48</v>
      </c>
      <c r="C123" s="39"/>
      <c r="D123" s="39"/>
      <c r="E123" s="39">
        <v>154272</v>
      </c>
      <c r="F123" s="39">
        <v>230068</v>
      </c>
      <c r="G123" s="39">
        <v>234460</v>
      </c>
      <c r="H123" s="39">
        <v>256781</v>
      </c>
      <c r="I123" s="39">
        <v>212036</v>
      </c>
      <c r="J123" s="39">
        <v>223548</v>
      </c>
      <c r="K123" s="39">
        <v>232741</v>
      </c>
      <c r="L123" s="39">
        <v>260146</v>
      </c>
      <c r="M123" s="39">
        <v>196057</v>
      </c>
      <c r="N123" s="39">
        <v>240459</v>
      </c>
      <c r="O123" s="39">
        <v>238865</v>
      </c>
      <c r="P123" s="39">
        <v>192522</v>
      </c>
    </row>
    <row r="124" spans="1:17" x14ac:dyDescent="0.25">
      <c r="A124" s="40">
        <v>220</v>
      </c>
      <c r="B124" s="31" t="s">
        <v>49</v>
      </c>
      <c r="C124" s="31"/>
      <c r="D124" s="31"/>
      <c r="E124" s="31">
        <v>390753</v>
      </c>
      <c r="F124" s="31">
        <v>322561</v>
      </c>
      <c r="G124" s="31">
        <v>277811</v>
      </c>
      <c r="H124" s="31">
        <v>327636</v>
      </c>
      <c r="I124" s="31">
        <v>297999</v>
      </c>
      <c r="J124" s="31">
        <v>311036</v>
      </c>
      <c r="K124" s="31">
        <v>398834</v>
      </c>
      <c r="L124" s="31">
        <v>576047</v>
      </c>
      <c r="M124" s="31">
        <v>608966</v>
      </c>
      <c r="N124" s="31">
        <v>864459</v>
      </c>
      <c r="O124" s="105">
        <v>652854</v>
      </c>
      <c r="P124" s="104">
        <v>534039</v>
      </c>
    </row>
    <row r="125" spans="1:17" x14ac:dyDescent="0.25">
      <c r="B125" s="41" t="s">
        <v>9</v>
      </c>
      <c r="C125" s="39">
        <f>SUM(C123:C124)</f>
        <v>0</v>
      </c>
      <c r="D125" s="39">
        <f t="shared" ref="D125" si="64">SUM(D123:D124)</f>
        <v>0</v>
      </c>
      <c r="E125" s="39">
        <f>SUM(E123:E124)</f>
        <v>545025</v>
      </c>
      <c r="F125" s="39">
        <f t="shared" ref="F125:P125" si="65">SUM(F123:F124)</f>
        <v>552629</v>
      </c>
      <c r="G125" s="39">
        <f t="shared" si="65"/>
        <v>512271</v>
      </c>
      <c r="H125" s="39">
        <f t="shared" si="65"/>
        <v>584417</v>
      </c>
      <c r="I125" s="39">
        <f t="shared" si="65"/>
        <v>510035</v>
      </c>
      <c r="J125" s="39">
        <f t="shared" si="65"/>
        <v>534584</v>
      </c>
      <c r="K125" s="39">
        <f t="shared" si="65"/>
        <v>631575</v>
      </c>
      <c r="L125" s="39">
        <f t="shared" si="65"/>
        <v>836193</v>
      </c>
      <c r="M125" s="39">
        <f t="shared" si="65"/>
        <v>805023</v>
      </c>
      <c r="N125" s="39">
        <f t="shared" si="65"/>
        <v>1104918</v>
      </c>
      <c r="O125" s="39">
        <f t="shared" si="65"/>
        <v>891719</v>
      </c>
      <c r="P125" s="39">
        <f t="shared" si="65"/>
        <v>726561</v>
      </c>
      <c r="Q125" s="39">
        <f>SUM(E125:P125)</f>
        <v>8234950</v>
      </c>
    </row>
    <row r="126" spans="1:17" x14ac:dyDescent="0.25">
      <c r="B126" s="41"/>
    </row>
    <row r="127" spans="1:17" x14ac:dyDescent="0.25">
      <c r="A127" s="40">
        <v>236</v>
      </c>
      <c r="B127" s="41" t="s">
        <v>72</v>
      </c>
      <c r="C127" s="39"/>
      <c r="D127" s="39"/>
      <c r="E127" s="39">
        <v>85618</v>
      </c>
      <c r="F127" s="39">
        <v>54760</v>
      </c>
      <c r="G127" s="39">
        <v>53967</v>
      </c>
      <c r="H127" s="39">
        <v>64618</v>
      </c>
      <c r="I127" s="39">
        <v>48844</v>
      </c>
      <c r="J127" s="39">
        <v>56533</v>
      </c>
      <c r="K127" s="39">
        <v>59319</v>
      </c>
      <c r="L127" s="39">
        <v>73032</v>
      </c>
      <c r="M127" s="39">
        <v>67614</v>
      </c>
      <c r="N127" s="39">
        <v>82652</v>
      </c>
      <c r="O127" s="39">
        <v>102664</v>
      </c>
      <c r="P127" s="39">
        <v>101326</v>
      </c>
      <c r="Q127" s="108">
        <f>SUM(E127:P127)</f>
        <v>850947</v>
      </c>
    </row>
    <row r="128" spans="1:17" x14ac:dyDescent="0.25">
      <c r="B128" s="41"/>
    </row>
    <row r="129" spans="1:17" x14ac:dyDescent="0.25">
      <c r="A129" s="40">
        <v>240</v>
      </c>
      <c r="B129" s="41" t="s">
        <v>50</v>
      </c>
      <c r="C129" s="39"/>
      <c r="D129" s="39"/>
      <c r="E129" s="39">
        <v>24863919</v>
      </c>
      <c r="F129" s="39">
        <v>35582465</v>
      </c>
      <c r="G129" s="39">
        <v>32126463</v>
      </c>
      <c r="H129" s="39">
        <v>35175044</v>
      </c>
      <c r="I129" s="39">
        <v>32997404</v>
      </c>
      <c r="J129" s="39">
        <v>32516731</v>
      </c>
      <c r="K129" s="39">
        <v>29926385</v>
      </c>
      <c r="L129" s="39">
        <v>33305814</v>
      </c>
      <c r="M129" s="39">
        <v>26910577</v>
      </c>
      <c r="N129" s="39">
        <v>30290034</v>
      </c>
      <c r="O129" s="39">
        <v>29328042</v>
      </c>
      <c r="P129" s="39">
        <v>24886029</v>
      </c>
    </row>
    <row r="130" spans="1:17" x14ac:dyDescent="0.25">
      <c r="A130" s="40">
        <v>242</v>
      </c>
      <c r="B130" s="31" t="s">
        <v>51</v>
      </c>
      <c r="C130" s="31"/>
      <c r="D130" s="31"/>
      <c r="E130" s="31">
        <v>426778</v>
      </c>
      <c r="F130" s="31">
        <v>652627</v>
      </c>
      <c r="G130" s="31">
        <v>662857</v>
      </c>
      <c r="H130" s="31">
        <v>744012</v>
      </c>
      <c r="I130" s="31">
        <v>707583</v>
      </c>
      <c r="J130" s="31">
        <v>652162</v>
      </c>
      <c r="K130" s="31">
        <v>598729</v>
      </c>
      <c r="L130" s="31">
        <v>586961</v>
      </c>
      <c r="M130" s="31">
        <v>583621</v>
      </c>
      <c r="N130" s="31">
        <v>641562</v>
      </c>
      <c r="O130" s="105">
        <v>630150</v>
      </c>
      <c r="P130" s="104">
        <v>515022</v>
      </c>
    </row>
    <row r="131" spans="1:17" x14ac:dyDescent="0.25">
      <c r="B131" s="41" t="s">
        <v>7</v>
      </c>
      <c r="C131" s="39">
        <f>SUM(C129:C130)</f>
        <v>0</v>
      </c>
      <c r="D131" s="39">
        <f t="shared" ref="D131" si="66">SUM(D129:D130)</f>
        <v>0</v>
      </c>
      <c r="E131" s="39">
        <f>SUM(E129:E130)</f>
        <v>25290697</v>
      </c>
      <c r="F131" s="39">
        <f t="shared" ref="F131:P131" si="67">SUM(F129:F130)</f>
        <v>36235092</v>
      </c>
      <c r="G131" s="39">
        <f t="shared" si="67"/>
        <v>32789320</v>
      </c>
      <c r="H131" s="39">
        <f t="shared" si="67"/>
        <v>35919056</v>
      </c>
      <c r="I131" s="39">
        <f t="shared" si="67"/>
        <v>33704987</v>
      </c>
      <c r="J131" s="39">
        <f t="shared" si="67"/>
        <v>33168893</v>
      </c>
      <c r="K131" s="39">
        <f t="shared" si="67"/>
        <v>30525114</v>
      </c>
      <c r="L131" s="39">
        <f t="shared" si="67"/>
        <v>33892775</v>
      </c>
      <c r="M131" s="39">
        <f t="shared" si="67"/>
        <v>27494198</v>
      </c>
      <c r="N131" s="39">
        <f t="shared" si="67"/>
        <v>30931596</v>
      </c>
      <c r="O131" s="39">
        <f t="shared" si="67"/>
        <v>29958192</v>
      </c>
      <c r="P131" s="39">
        <f t="shared" si="67"/>
        <v>25401051</v>
      </c>
      <c r="Q131" s="39">
        <f>SUM(E131:P131)</f>
        <v>375310971</v>
      </c>
    </row>
    <row r="132" spans="1:17" x14ac:dyDescent="0.25">
      <c r="B132" s="41"/>
    </row>
    <row r="133" spans="1:17" x14ac:dyDescent="0.25">
      <c r="A133" s="40">
        <v>251</v>
      </c>
      <c r="B133" s="41" t="s">
        <v>52</v>
      </c>
      <c r="C133" s="39"/>
      <c r="D133" s="39"/>
      <c r="E133" s="39">
        <v>34103</v>
      </c>
      <c r="F133" s="39">
        <v>225152</v>
      </c>
      <c r="G133" s="39">
        <v>210573</v>
      </c>
      <c r="H133" s="39">
        <v>46371</v>
      </c>
      <c r="I133" s="39">
        <v>216095</v>
      </c>
      <c r="J133" s="39">
        <v>230188</v>
      </c>
      <c r="K133" s="39">
        <v>167875</v>
      </c>
      <c r="L133" s="39">
        <v>231621</v>
      </c>
      <c r="M133" s="39">
        <v>186587</v>
      </c>
      <c r="N133" s="39">
        <v>215605</v>
      </c>
      <c r="O133" s="39">
        <v>-2482</v>
      </c>
      <c r="P133" s="39">
        <v>46296</v>
      </c>
      <c r="Q133" s="39">
        <f>SUM(E133:P133)</f>
        <v>1807984</v>
      </c>
    </row>
    <row r="134" spans="1:17" x14ac:dyDescent="0.25">
      <c r="B134" s="41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</row>
    <row r="135" spans="1:17" x14ac:dyDescent="0.25">
      <c r="A135" s="40">
        <v>256</v>
      </c>
      <c r="B135" s="41" t="s">
        <v>93</v>
      </c>
      <c r="C135" s="39">
        <v>0</v>
      </c>
      <c r="D135" s="39">
        <v>0</v>
      </c>
      <c r="E135" s="39">
        <v>353073</v>
      </c>
      <c r="F135" s="39">
        <v>532870</v>
      </c>
      <c r="G135" s="39">
        <v>476126</v>
      </c>
      <c r="H135" s="39">
        <v>494635</v>
      </c>
      <c r="I135" s="39">
        <v>439928</v>
      </c>
      <c r="J135" s="39">
        <v>456329</v>
      </c>
      <c r="K135" s="39">
        <v>435926</v>
      </c>
      <c r="L135" s="39">
        <v>449520</v>
      </c>
      <c r="M135" s="39">
        <v>347743</v>
      </c>
      <c r="N135" s="39">
        <v>422290</v>
      </c>
      <c r="O135" s="39">
        <v>391458</v>
      </c>
      <c r="P135" s="39">
        <v>328573</v>
      </c>
      <c r="Q135" s="39">
        <f>SUM(E135:P135)</f>
        <v>5128471</v>
      </c>
    </row>
    <row r="136" spans="1:17" x14ac:dyDescent="0.25">
      <c r="A136" s="40">
        <v>257</v>
      </c>
      <c r="B136" s="41" t="s">
        <v>222</v>
      </c>
      <c r="E136" s="108">
        <v>431000</v>
      </c>
      <c r="F136" s="108">
        <v>484394</v>
      </c>
      <c r="G136" s="108">
        <v>366616</v>
      </c>
      <c r="H136" s="108">
        <v>517606</v>
      </c>
      <c r="I136" s="108">
        <v>429824</v>
      </c>
      <c r="J136" s="108">
        <v>326149</v>
      </c>
      <c r="K136" s="108">
        <v>554651</v>
      </c>
      <c r="L136" s="108">
        <v>501446</v>
      </c>
      <c r="M136" s="108">
        <v>391004</v>
      </c>
      <c r="N136" s="108">
        <v>552468</v>
      </c>
      <c r="O136" s="108">
        <v>46309</v>
      </c>
      <c r="P136" s="108">
        <v>149652</v>
      </c>
      <c r="Q136" s="39">
        <f>SUM(E136:P136)</f>
        <v>4751119</v>
      </c>
    </row>
    <row r="137" spans="1:17" x14ac:dyDescent="0.25">
      <c r="B137" s="41"/>
    </row>
    <row r="138" spans="1:17" x14ac:dyDescent="0.25">
      <c r="A138" s="40">
        <v>244</v>
      </c>
      <c r="B138" s="41" t="s">
        <v>53</v>
      </c>
      <c r="C138" s="39"/>
      <c r="D138" s="39"/>
      <c r="E138" s="39">
        <v>5151131</v>
      </c>
      <c r="F138" s="39">
        <v>6810410</v>
      </c>
      <c r="G138" s="39">
        <v>5719856</v>
      </c>
      <c r="H138" s="39">
        <v>6118613</v>
      </c>
      <c r="I138" s="39">
        <v>5686181</v>
      </c>
      <c r="J138" s="39">
        <v>5931272</v>
      </c>
      <c r="K138" s="39">
        <v>5394554</v>
      </c>
      <c r="L138" s="39">
        <v>7152577</v>
      </c>
      <c r="M138" s="39">
        <v>6306961</v>
      </c>
      <c r="N138" s="39">
        <v>6437576</v>
      </c>
      <c r="O138" s="39">
        <v>5837145</v>
      </c>
      <c r="P138" s="39">
        <v>4960052</v>
      </c>
      <c r="Q138" s="39">
        <f t="shared" ref="Q138:Q139" si="68">SUM(E138:P138)</f>
        <v>71506328</v>
      </c>
    </row>
    <row r="139" spans="1:17" x14ac:dyDescent="0.25">
      <c r="A139" s="40">
        <v>246</v>
      </c>
      <c r="B139" s="31" t="s">
        <v>54</v>
      </c>
      <c r="C139" s="31"/>
      <c r="D139" s="31"/>
      <c r="E139" s="31">
        <v>35205</v>
      </c>
      <c r="F139" s="31">
        <v>58551</v>
      </c>
      <c r="G139" s="31">
        <v>75990</v>
      </c>
      <c r="H139" s="31">
        <v>93411</v>
      </c>
      <c r="I139" s="31">
        <v>84703</v>
      </c>
      <c r="J139" s="31">
        <v>72053</v>
      </c>
      <c r="K139" s="31">
        <v>57028</v>
      </c>
      <c r="L139" s="31">
        <v>32321</v>
      </c>
      <c r="M139" s="31">
        <v>35455</v>
      </c>
      <c r="N139" s="31">
        <v>41202</v>
      </c>
      <c r="O139" s="105">
        <v>37323</v>
      </c>
      <c r="P139" s="104">
        <v>33098</v>
      </c>
      <c r="Q139" s="39">
        <f t="shared" si="68"/>
        <v>656340</v>
      </c>
    </row>
    <row r="140" spans="1:17" x14ac:dyDescent="0.25">
      <c r="B140" s="41" t="s">
        <v>5</v>
      </c>
      <c r="C140" s="39">
        <f>SUM(C138:C139)</f>
        <v>0</v>
      </c>
      <c r="D140" s="39">
        <f t="shared" ref="D140" si="69">SUM(D138:D139)</f>
        <v>0</v>
      </c>
      <c r="E140" s="39">
        <f>SUM(E138:E139)</f>
        <v>5186336</v>
      </c>
      <c r="F140" s="39">
        <f t="shared" ref="F140:P140" si="70">SUM(F138:F139)</f>
        <v>6868961</v>
      </c>
      <c r="G140" s="39">
        <f t="shared" si="70"/>
        <v>5795846</v>
      </c>
      <c r="H140" s="39">
        <f t="shared" si="70"/>
        <v>6212024</v>
      </c>
      <c r="I140" s="39">
        <f t="shared" si="70"/>
        <v>5770884</v>
      </c>
      <c r="J140" s="39">
        <f t="shared" si="70"/>
        <v>6003325</v>
      </c>
      <c r="K140" s="39">
        <f t="shared" si="70"/>
        <v>5451582</v>
      </c>
      <c r="L140" s="39">
        <f t="shared" si="70"/>
        <v>7184898</v>
      </c>
      <c r="M140" s="39">
        <f t="shared" si="70"/>
        <v>6342416</v>
      </c>
      <c r="N140" s="39">
        <f t="shared" si="70"/>
        <v>6478778</v>
      </c>
      <c r="O140" s="39">
        <f t="shared" si="70"/>
        <v>5874468</v>
      </c>
      <c r="P140" s="39">
        <f t="shared" si="70"/>
        <v>4993150</v>
      </c>
      <c r="Q140" s="39">
        <f>SUM(E140:P140)</f>
        <v>72162668</v>
      </c>
    </row>
    <row r="141" spans="1:17" x14ac:dyDescent="0.25">
      <c r="B141" s="41"/>
    </row>
    <row r="142" spans="1:17" x14ac:dyDescent="0.25">
      <c r="A142" s="40">
        <v>248</v>
      </c>
      <c r="B142" s="42" t="s">
        <v>73</v>
      </c>
      <c r="C142" s="39"/>
      <c r="D142" s="39"/>
      <c r="E142" s="39">
        <v>1518238</v>
      </c>
      <c r="F142" s="39">
        <v>1542044</v>
      </c>
      <c r="G142" s="39">
        <v>1078260</v>
      </c>
      <c r="H142" s="39">
        <v>1496649</v>
      </c>
      <c r="I142" s="39">
        <v>1287947</v>
      </c>
      <c r="J142" s="39">
        <v>1152709</v>
      </c>
      <c r="K142" s="39">
        <v>1131109</v>
      </c>
      <c r="L142" s="39">
        <v>1117158</v>
      </c>
      <c r="M142" s="39">
        <v>1237173</v>
      </c>
      <c r="N142" s="39">
        <v>1280875</v>
      </c>
      <c r="O142" s="39">
        <v>1010434</v>
      </c>
      <c r="P142" s="39">
        <v>1505587</v>
      </c>
      <c r="Q142" s="39">
        <f>SUM(E142:P142)</f>
        <v>15358183</v>
      </c>
    </row>
    <row r="143" spans="1:17" x14ac:dyDescent="0.25">
      <c r="B143" s="42"/>
    </row>
    <row r="144" spans="1:17" x14ac:dyDescent="0.25">
      <c r="A144" s="40">
        <v>250</v>
      </c>
      <c r="B144" s="42" t="s">
        <v>74</v>
      </c>
      <c r="C144" s="39"/>
      <c r="D144" s="39"/>
      <c r="E144" s="39">
        <v>27628</v>
      </c>
      <c r="F144" s="39">
        <v>58593</v>
      </c>
      <c r="G144" s="39">
        <v>51462</v>
      </c>
      <c r="H144" s="39">
        <v>30678</v>
      </c>
      <c r="I144" s="39">
        <v>-14460</v>
      </c>
      <c r="J144" s="39">
        <v>0</v>
      </c>
      <c r="K144" s="39">
        <v>0</v>
      </c>
      <c r="L144" s="39">
        <v>72000</v>
      </c>
      <c r="M144" s="39">
        <v>79000</v>
      </c>
      <c r="N144" s="39">
        <v>54000</v>
      </c>
      <c r="O144" s="39">
        <v>50000</v>
      </c>
      <c r="P144" s="39">
        <v>46000</v>
      </c>
      <c r="Q144" s="39">
        <f>SUM(E144:P144)</f>
        <v>454901</v>
      </c>
    </row>
    <row r="145" spans="1:17" x14ac:dyDescent="0.25">
      <c r="B145" s="42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1:17" x14ac:dyDescent="0.25">
      <c r="A146" s="40">
        <v>260</v>
      </c>
      <c r="B146" s="42" t="s">
        <v>94</v>
      </c>
      <c r="C146" s="39"/>
      <c r="D146" s="39"/>
      <c r="E146" s="39">
        <v>6831634</v>
      </c>
      <c r="F146" s="39">
        <v>9940220</v>
      </c>
      <c r="G146" s="39">
        <v>8400042</v>
      </c>
      <c r="H146" s="39">
        <v>6972422</v>
      </c>
      <c r="I146" s="39">
        <v>9049781</v>
      </c>
      <c r="J146" s="39">
        <v>10989411</v>
      </c>
      <c r="K146" s="39">
        <v>8832700</v>
      </c>
      <c r="L146" s="39">
        <v>9006541</v>
      </c>
      <c r="M146" s="39">
        <v>8231082</v>
      </c>
      <c r="N146" s="39">
        <v>8879037</v>
      </c>
      <c r="O146" s="39">
        <v>9127618</v>
      </c>
      <c r="P146" s="39">
        <v>7415725</v>
      </c>
      <c r="Q146" s="39">
        <f>SUM(E146:P146)</f>
        <v>103676213</v>
      </c>
    </row>
    <row r="147" spans="1:17" x14ac:dyDescent="0.25">
      <c r="B147" s="42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1:17" x14ac:dyDescent="0.25">
      <c r="A148" s="40">
        <v>264</v>
      </c>
      <c r="B148" s="42" t="s">
        <v>95</v>
      </c>
      <c r="C148" s="39"/>
      <c r="D148" s="39"/>
      <c r="E148" s="39">
        <v>110207</v>
      </c>
      <c r="F148" s="39">
        <v>154618</v>
      </c>
      <c r="G148" s="39">
        <v>152942</v>
      </c>
      <c r="H148" s="39">
        <v>138402</v>
      </c>
      <c r="I148" s="39">
        <v>170821</v>
      </c>
      <c r="J148" s="39">
        <v>187938</v>
      </c>
      <c r="K148" s="39">
        <v>162944</v>
      </c>
      <c r="L148" s="39">
        <v>167850</v>
      </c>
      <c r="M148" s="39">
        <v>228708</v>
      </c>
      <c r="N148" s="39">
        <v>213620</v>
      </c>
      <c r="O148" s="39">
        <v>216499</v>
      </c>
      <c r="P148" s="39">
        <v>179964</v>
      </c>
      <c r="Q148" s="39">
        <f>SUM(E148:P148)</f>
        <v>2084513</v>
      </c>
    </row>
    <row r="149" spans="1:17" x14ac:dyDescent="0.25">
      <c r="B149" s="42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1:17" x14ac:dyDescent="0.25"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</row>
    <row r="151" spans="1:17" x14ac:dyDescent="0.25">
      <c r="A151" s="40">
        <v>330</v>
      </c>
      <c r="B151" s="40" t="s">
        <v>223</v>
      </c>
      <c r="C151" s="39"/>
      <c r="D151" s="39"/>
      <c r="E151" s="39">
        <v>405154</v>
      </c>
      <c r="F151" s="39">
        <v>516761</v>
      </c>
      <c r="G151" s="39">
        <v>241227</v>
      </c>
      <c r="H151" s="39">
        <v>326531</v>
      </c>
      <c r="I151" s="39">
        <v>406825</v>
      </c>
      <c r="J151" s="39">
        <v>130849</v>
      </c>
      <c r="K151" s="39">
        <v>149622</v>
      </c>
      <c r="L151" s="39">
        <v>300474</v>
      </c>
      <c r="M151" s="39">
        <v>244148</v>
      </c>
      <c r="N151" s="39">
        <v>230325</v>
      </c>
      <c r="O151" s="39">
        <v>251891</v>
      </c>
      <c r="P151" s="39">
        <v>115239</v>
      </c>
    </row>
    <row r="152" spans="1:17" x14ac:dyDescent="0.25">
      <c r="A152" s="40">
        <v>331</v>
      </c>
      <c r="B152" s="40" t="s">
        <v>97</v>
      </c>
      <c r="C152" s="39"/>
      <c r="D152" s="39"/>
      <c r="E152" s="39">
        <v>15320358</v>
      </c>
      <c r="F152" s="39">
        <v>16317848</v>
      </c>
      <c r="G152" s="39">
        <v>15852504</v>
      </c>
      <c r="H152" s="39">
        <v>15694370</v>
      </c>
      <c r="I152" s="39">
        <v>16200156</v>
      </c>
      <c r="J152" s="39">
        <v>15073362</v>
      </c>
      <c r="K152" s="39">
        <v>16015649</v>
      </c>
      <c r="L152" s="39">
        <v>13057141</v>
      </c>
      <c r="M152" s="39">
        <v>7695521</v>
      </c>
      <c r="N152" s="39">
        <v>11135396</v>
      </c>
      <c r="O152" s="39">
        <v>12102000</v>
      </c>
      <c r="P152" s="39">
        <v>10992000</v>
      </c>
    </row>
    <row r="153" spans="1:17" x14ac:dyDescent="0.25">
      <c r="A153" s="40">
        <v>332</v>
      </c>
      <c r="B153" s="42" t="s">
        <v>224</v>
      </c>
      <c r="C153" s="39"/>
      <c r="D153" s="39"/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1660806</v>
      </c>
      <c r="P153" s="39">
        <v>1464763</v>
      </c>
      <c r="Q153" s="39">
        <f>SUM(E153:P153)</f>
        <v>3125569</v>
      </c>
    </row>
    <row r="154" spans="1:17" x14ac:dyDescent="0.25">
      <c r="A154" s="40">
        <v>333</v>
      </c>
      <c r="B154" s="40" t="s">
        <v>97</v>
      </c>
      <c r="C154" s="39"/>
      <c r="D154" s="39"/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39">
        <v>4421825</v>
      </c>
      <c r="M154" s="39">
        <v>2775498</v>
      </c>
      <c r="N154" s="39">
        <v>3175576</v>
      </c>
      <c r="O154" s="39">
        <v>2565219</v>
      </c>
      <c r="P154" s="39">
        <v>3766594</v>
      </c>
    </row>
    <row r="155" spans="1:17" x14ac:dyDescent="0.25">
      <c r="B155" s="42"/>
    </row>
    <row r="156" spans="1:17" x14ac:dyDescent="0.25">
      <c r="A156" s="40">
        <v>356</v>
      </c>
      <c r="B156" s="42" t="s">
        <v>98</v>
      </c>
      <c r="C156" s="39"/>
      <c r="D156" s="39"/>
      <c r="E156" s="39">
        <v>1212315</v>
      </c>
      <c r="F156" s="39">
        <v>2087533</v>
      </c>
      <c r="G156" s="39">
        <v>1628570</v>
      </c>
      <c r="H156" s="39">
        <v>1719771</v>
      </c>
      <c r="I156" s="39">
        <v>1591864</v>
      </c>
      <c r="J156" s="39">
        <v>1670038</v>
      </c>
      <c r="K156" s="39">
        <v>1480591</v>
      </c>
      <c r="L156" s="39">
        <v>1915918</v>
      </c>
      <c r="M156" s="39">
        <v>1441970</v>
      </c>
      <c r="N156" s="39">
        <v>1531877</v>
      </c>
      <c r="O156" s="39">
        <v>1673336</v>
      </c>
      <c r="P156" s="39">
        <v>1494134</v>
      </c>
      <c r="Q156" s="39">
        <f>SUM(E156:P156)</f>
        <v>19447917</v>
      </c>
    </row>
    <row r="157" spans="1:17" x14ac:dyDescent="0.25">
      <c r="B157" s="41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</row>
    <row r="158" spans="1:17" x14ac:dyDescent="0.25">
      <c r="A158" s="40">
        <v>358</v>
      </c>
      <c r="B158" s="43" t="s">
        <v>99</v>
      </c>
      <c r="C158" s="43"/>
      <c r="D158" s="43"/>
      <c r="E158" s="43">
        <v>23952151</v>
      </c>
      <c r="F158" s="43">
        <v>33621722</v>
      </c>
      <c r="G158" s="43">
        <v>28372955</v>
      </c>
      <c r="H158" s="43">
        <v>34528038</v>
      </c>
      <c r="I158" s="43">
        <v>30279377</v>
      </c>
      <c r="J158" s="43">
        <v>29889592</v>
      </c>
      <c r="K158" s="43">
        <v>27460298</v>
      </c>
      <c r="L158" s="43">
        <v>27388314</v>
      </c>
      <c r="M158" s="43">
        <v>28164049</v>
      </c>
      <c r="N158" s="43">
        <v>26021057</v>
      </c>
      <c r="O158" s="43">
        <v>26540824</v>
      </c>
      <c r="P158" s="43">
        <v>23070266</v>
      </c>
      <c r="Q158" s="39">
        <f>SUM(E158:P158)</f>
        <v>339288643</v>
      </c>
    </row>
    <row r="159" spans="1:17" x14ac:dyDescent="0.25">
      <c r="A159" s="109">
        <v>370</v>
      </c>
      <c r="B159" s="109" t="s">
        <v>225</v>
      </c>
      <c r="C159" s="43"/>
      <c r="D159" s="43"/>
      <c r="E159" s="43">
        <v>0</v>
      </c>
      <c r="F159" s="43">
        <v>0</v>
      </c>
      <c r="G159" s="43">
        <v>0</v>
      </c>
      <c r="H159" s="43">
        <v>0</v>
      </c>
      <c r="I159" s="43">
        <v>1659946</v>
      </c>
      <c r="J159" s="43">
        <v>6841</v>
      </c>
      <c r="K159" s="43">
        <v>2413957</v>
      </c>
      <c r="L159" s="43">
        <v>1650456</v>
      </c>
      <c r="M159" s="43">
        <v>1663200</v>
      </c>
      <c r="N159" s="43">
        <v>2145600</v>
      </c>
      <c r="O159" s="43">
        <v>1404000</v>
      </c>
      <c r="P159" s="43">
        <v>1184513</v>
      </c>
      <c r="Q159" s="39">
        <f>SUM(E159:P159)</f>
        <v>12128513</v>
      </c>
    </row>
    <row r="160" spans="1:17" x14ac:dyDescent="0.25">
      <c r="A160" s="46"/>
      <c r="B160" s="47" t="s">
        <v>102</v>
      </c>
      <c r="C160" s="102"/>
      <c r="D160" s="102"/>
      <c r="E160" s="102">
        <f>SUM(E158:E159)</f>
        <v>23952151</v>
      </c>
      <c r="F160" s="102">
        <f t="shared" ref="F160:P160" si="71">SUM(F158:F159)</f>
        <v>33621722</v>
      </c>
      <c r="G160" s="102">
        <f t="shared" si="71"/>
        <v>28372955</v>
      </c>
      <c r="H160" s="102">
        <f t="shared" si="71"/>
        <v>34528038</v>
      </c>
      <c r="I160" s="102">
        <f t="shared" si="71"/>
        <v>31939323</v>
      </c>
      <c r="J160" s="102">
        <f t="shared" si="71"/>
        <v>29896433</v>
      </c>
      <c r="K160" s="102">
        <f t="shared" si="71"/>
        <v>29874255</v>
      </c>
      <c r="L160" s="102">
        <f t="shared" si="71"/>
        <v>29038770</v>
      </c>
      <c r="M160" s="102">
        <f t="shared" si="71"/>
        <v>29827249</v>
      </c>
      <c r="N160" s="102">
        <f t="shared" si="71"/>
        <v>28166657</v>
      </c>
      <c r="O160" s="102">
        <f t="shared" si="71"/>
        <v>27944824</v>
      </c>
      <c r="P160" s="102">
        <f t="shared" si="71"/>
        <v>24254779</v>
      </c>
      <c r="Q160" s="102">
        <f>SUM(E160:P160)</f>
        <v>351417156</v>
      </c>
    </row>
    <row r="161" spans="1:17" x14ac:dyDescent="0.25">
      <c r="A161" s="48"/>
      <c r="B161" s="49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</row>
    <row r="162" spans="1:17" x14ac:dyDescent="0.25">
      <c r="A162" s="48">
        <v>359</v>
      </c>
      <c r="B162" s="49" t="s">
        <v>226</v>
      </c>
      <c r="E162" s="43">
        <v>15093113</v>
      </c>
      <c r="F162" s="43">
        <v>16736067</v>
      </c>
      <c r="G162" s="43">
        <v>14948517</v>
      </c>
      <c r="H162" s="43">
        <v>10522064</v>
      </c>
      <c r="I162" s="43">
        <v>8208633</v>
      </c>
      <c r="J162" s="43">
        <v>9130651</v>
      </c>
      <c r="K162" s="43">
        <v>9468764</v>
      </c>
      <c r="L162" s="43">
        <v>11184184</v>
      </c>
      <c r="M162" s="43">
        <v>6353263</v>
      </c>
      <c r="N162" s="43">
        <v>8519488</v>
      </c>
      <c r="O162" s="43">
        <v>8003945</v>
      </c>
      <c r="P162" s="43">
        <v>7329766</v>
      </c>
      <c r="Q162" s="43">
        <f>SUM(E162:P162)</f>
        <v>125498455</v>
      </c>
    </row>
    <row r="163" spans="1:17" x14ac:dyDescent="0.25">
      <c r="A163" s="48">
        <v>371</v>
      </c>
      <c r="B163" s="49" t="s">
        <v>226</v>
      </c>
      <c r="E163" s="43">
        <v>107499489</v>
      </c>
      <c r="F163" s="43">
        <v>105968481</v>
      </c>
      <c r="G163" s="43">
        <v>111466268</v>
      </c>
      <c r="H163" s="43">
        <v>113955779</v>
      </c>
      <c r="I163" s="43">
        <v>113524908</v>
      </c>
      <c r="J163" s="43">
        <v>106451963</v>
      </c>
      <c r="K163" s="43">
        <v>109529484</v>
      </c>
      <c r="L163" s="43">
        <v>104985645</v>
      </c>
      <c r="M163" s="43">
        <v>109580470</v>
      </c>
      <c r="N163" s="43">
        <v>110540498</v>
      </c>
      <c r="O163" s="43">
        <v>101256405</v>
      </c>
      <c r="P163" s="43">
        <v>102195319</v>
      </c>
      <c r="Q163" s="43">
        <f>SUM(E163:P163)</f>
        <v>1296954709</v>
      </c>
    </row>
    <row r="164" spans="1:17" x14ac:dyDescent="0.25">
      <c r="A164" s="46" t="s">
        <v>227</v>
      </c>
      <c r="B164" s="47"/>
      <c r="C164" s="102"/>
      <c r="D164" s="102"/>
      <c r="E164" s="102">
        <f>SUM(E162:E163)</f>
        <v>122592602</v>
      </c>
      <c r="F164" s="102">
        <f t="shared" ref="F164:P164" si="72">SUM(F162:F163)</f>
        <v>122704548</v>
      </c>
      <c r="G164" s="102">
        <f t="shared" si="72"/>
        <v>126414785</v>
      </c>
      <c r="H164" s="102">
        <f t="shared" si="72"/>
        <v>124477843</v>
      </c>
      <c r="I164" s="102">
        <f t="shared" si="72"/>
        <v>121733541</v>
      </c>
      <c r="J164" s="102">
        <f t="shared" si="72"/>
        <v>115582614</v>
      </c>
      <c r="K164" s="102">
        <f t="shared" si="72"/>
        <v>118998248</v>
      </c>
      <c r="L164" s="102">
        <f t="shared" si="72"/>
        <v>116169829</v>
      </c>
      <c r="M164" s="102">
        <f t="shared" si="72"/>
        <v>115933733</v>
      </c>
      <c r="N164" s="102">
        <f t="shared" si="72"/>
        <v>119059986</v>
      </c>
      <c r="O164" s="102">
        <f t="shared" si="72"/>
        <v>109260350</v>
      </c>
      <c r="P164" s="102">
        <f t="shared" si="72"/>
        <v>109525085</v>
      </c>
      <c r="Q164" s="43"/>
    </row>
    <row r="165" spans="1:17" x14ac:dyDescent="0.25">
      <c r="A165" s="48"/>
      <c r="B165" s="49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</row>
    <row r="166" spans="1:17" x14ac:dyDescent="0.25">
      <c r="A166" s="40">
        <v>360</v>
      </c>
      <c r="B166" s="41" t="s">
        <v>103</v>
      </c>
      <c r="C166" s="39"/>
      <c r="D166" s="39"/>
      <c r="E166" s="39">
        <v>1765576</v>
      </c>
      <c r="F166" s="39">
        <v>1783456</v>
      </c>
      <c r="G166" s="39">
        <v>1645171</v>
      </c>
      <c r="H166" s="39">
        <v>1373925</v>
      </c>
      <c r="I166" s="39">
        <v>1572181</v>
      </c>
      <c r="J166" s="39">
        <v>1353551</v>
      </c>
      <c r="K166" s="39">
        <v>1114304</v>
      </c>
      <c r="L166" s="39">
        <v>2144226</v>
      </c>
      <c r="M166" s="39">
        <v>2125308</v>
      </c>
      <c r="N166" s="39">
        <v>1860051</v>
      </c>
      <c r="O166" s="39">
        <v>1758672</v>
      </c>
      <c r="P166" s="39">
        <v>1465850</v>
      </c>
    </row>
    <row r="167" spans="1:17" x14ac:dyDescent="0.25">
      <c r="A167" s="40">
        <v>372</v>
      </c>
      <c r="B167" s="67" t="s">
        <v>104</v>
      </c>
      <c r="C167" s="104"/>
      <c r="D167" s="104"/>
      <c r="E167" s="104">
        <v>25987401</v>
      </c>
      <c r="F167" s="104">
        <v>37579704</v>
      </c>
      <c r="G167" s="104">
        <v>18861835</v>
      </c>
      <c r="H167" s="104">
        <v>29505240</v>
      </c>
      <c r="I167" s="104">
        <v>22078574</v>
      </c>
      <c r="J167" s="104">
        <v>28636223</v>
      </c>
      <c r="K167" s="104">
        <v>22880319</v>
      </c>
      <c r="L167" s="104">
        <v>36555639</v>
      </c>
      <c r="M167" s="104">
        <v>18481730</v>
      </c>
      <c r="N167" s="104">
        <v>23399033</v>
      </c>
      <c r="O167" s="104">
        <v>20473946</v>
      </c>
      <c r="P167" s="104">
        <v>16983208</v>
      </c>
    </row>
    <row r="168" spans="1:17" x14ac:dyDescent="0.25">
      <c r="B168" s="41" t="s">
        <v>105</v>
      </c>
      <c r="C168" s="39">
        <f>SUM(C166:C167)</f>
        <v>0</v>
      </c>
      <c r="D168" s="39">
        <f t="shared" ref="D168:P168" si="73">SUM(D166:D167)</f>
        <v>0</v>
      </c>
      <c r="E168" s="39">
        <f t="shared" si="73"/>
        <v>27752977</v>
      </c>
      <c r="F168" s="39">
        <f t="shared" si="73"/>
        <v>39363160</v>
      </c>
      <c r="G168" s="39">
        <f t="shared" si="73"/>
        <v>20507006</v>
      </c>
      <c r="H168" s="39">
        <f t="shared" si="73"/>
        <v>30879165</v>
      </c>
      <c r="I168" s="39">
        <f t="shared" si="73"/>
        <v>23650755</v>
      </c>
      <c r="J168" s="39">
        <f t="shared" si="73"/>
        <v>29989774</v>
      </c>
      <c r="K168" s="39">
        <f t="shared" si="73"/>
        <v>23994623</v>
      </c>
      <c r="L168" s="39">
        <f t="shared" si="73"/>
        <v>38699865</v>
      </c>
      <c r="M168" s="39">
        <f t="shared" si="73"/>
        <v>20607038</v>
      </c>
      <c r="N168" s="39">
        <f t="shared" si="73"/>
        <v>25259084</v>
      </c>
      <c r="O168" s="39">
        <f t="shared" si="73"/>
        <v>22232618</v>
      </c>
      <c r="P168" s="39">
        <f t="shared" si="73"/>
        <v>18449058</v>
      </c>
      <c r="Q168" s="39">
        <f>SUM(E168:P168)</f>
        <v>321385123</v>
      </c>
    </row>
    <row r="169" spans="1:17" x14ac:dyDescent="0.25">
      <c r="B169" s="41"/>
    </row>
    <row r="170" spans="1:17" x14ac:dyDescent="0.25">
      <c r="A170" s="40">
        <v>540</v>
      </c>
      <c r="B170" s="41" t="s">
        <v>76</v>
      </c>
      <c r="C170" s="39"/>
      <c r="D170" s="39"/>
      <c r="E170" s="39">
        <v>105389</v>
      </c>
      <c r="F170" s="39">
        <v>182193</v>
      </c>
      <c r="G170" s="39">
        <v>150591</v>
      </c>
      <c r="H170" s="39">
        <v>167331</v>
      </c>
      <c r="I170" s="39">
        <v>139551</v>
      </c>
      <c r="J170" s="39">
        <v>153295</v>
      </c>
      <c r="K170" s="39">
        <v>141144</v>
      </c>
      <c r="L170" s="39">
        <v>183842</v>
      </c>
      <c r="M170" s="39">
        <v>145066</v>
      </c>
      <c r="N170" s="39">
        <v>180727</v>
      </c>
      <c r="O170" s="39">
        <v>155336</v>
      </c>
      <c r="P170" s="39">
        <v>139477</v>
      </c>
      <c r="Q170" s="39">
        <f>SUM(E170:P170)</f>
        <v>1843942</v>
      </c>
    </row>
    <row r="171" spans="1:17" x14ac:dyDescent="0.25">
      <c r="B171" s="41"/>
    </row>
    <row r="172" spans="1:17" x14ac:dyDescent="0.25">
      <c r="B172" s="41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17" x14ac:dyDescent="0.25">
      <c r="B173" s="41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</row>
    <row r="174" spans="1:17" x14ac:dyDescent="0.25">
      <c r="A174" s="40">
        <v>93</v>
      </c>
      <c r="B174" s="41" t="s">
        <v>197</v>
      </c>
      <c r="C174" s="39"/>
      <c r="D174" s="39"/>
      <c r="E174" s="39">
        <v>37250</v>
      </c>
      <c r="F174" s="39">
        <v>46657</v>
      </c>
      <c r="G174" s="39">
        <v>33174</v>
      </c>
      <c r="H174" s="39">
        <v>40402</v>
      </c>
      <c r="I174" s="39">
        <v>44840</v>
      </c>
      <c r="J174" s="39">
        <v>47183</v>
      </c>
      <c r="K174" s="39">
        <v>55754</v>
      </c>
      <c r="L174" s="39">
        <v>74871</v>
      </c>
      <c r="M174" s="39">
        <v>50706</v>
      </c>
      <c r="N174" s="39">
        <v>55542</v>
      </c>
      <c r="O174" s="39">
        <v>48936</v>
      </c>
      <c r="P174" s="39">
        <v>43144</v>
      </c>
      <c r="Q174" s="39">
        <f t="shared" ref="Q174:Q192" si="74">SUM(E174:P174)</f>
        <v>578459</v>
      </c>
    </row>
    <row r="175" spans="1:17" x14ac:dyDescent="0.25">
      <c r="A175" s="40">
        <v>94</v>
      </c>
      <c r="B175" s="41" t="s">
        <v>198</v>
      </c>
      <c r="C175" s="39"/>
      <c r="D175" s="39"/>
      <c r="E175" s="39">
        <v>632260</v>
      </c>
      <c r="F175" s="39">
        <v>798391</v>
      </c>
      <c r="G175" s="39">
        <v>576218</v>
      </c>
      <c r="H175" s="39">
        <v>701966</v>
      </c>
      <c r="I175" s="39">
        <v>773897</v>
      </c>
      <c r="J175" s="39">
        <v>842508</v>
      </c>
      <c r="K175" s="39">
        <v>1007303</v>
      </c>
      <c r="L175" s="39">
        <v>1318051</v>
      </c>
      <c r="M175" s="39">
        <v>908929</v>
      </c>
      <c r="N175" s="39">
        <v>975564</v>
      </c>
      <c r="O175" s="39">
        <v>888262</v>
      </c>
      <c r="P175" s="39">
        <v>802770</v>
      </c>
      <c r="Q175" s="39">
        <f t="shared" si="74"/>
        <v>10226119</v>
      </c>
    </row>
    <row r="176" spans="1:17" x14ac:dyDescent="0.25">
      <c r="A176" s="40">
        <v>95</v>
      </c>
      <c r="B176" s="41" t="s">
        <v>199</v>
      </c>
      <c r="C176" s="39"/>
      <c r="D176" s="39"/>
      <c r="E176" s="39">
        <v>9815</v>
      </c>
      <c r="F176" s="39">
        <v>12093</v>
      </c>
      <c r="G176" s="39">
        <v>8766</v>
      </c>
      <c r="H176" s="39">
        <v>10200</v>
      </c>
      <c r="I176" s="39">
        <v>11903</v>
      </c>
      <c r="J176" s="39">
        <v>12006</v>
      </c>
      <c r="K176" s="39">
        <v>15391</v>
      </c>
      <c r="L176" s="39">
        <v>17822</v>
      </c>
      <c r="M176" s="39">
        <v>12703</v>
      </c>
      <c r="N176" s="39">
        <v>13639</v>
      </c>
      <c r="O176" s="39">
        <v>11953</v>
      </c>
      <c r="P176" s="39">
        <v>11205</v>
      </c>
      <c r="Q176" s="39">
        <f t="shared" si="74"/>
        <v>147496</v>
      </c>
    </row>
    <row r="177" spans="1:17" x14ac:dyDescent="0.25">
      <c r="A177" s="40">
        <v>97</v>
      </c>
      <c r="B177" s="41" t="s">
        <v>200</v>
      </c>
      <c r="C177" s="39"/>
      <c r="D177" s="39"/>
      <c r="E177" s="39">
        <v>110431</v>
      </c>
      <c r="F177" s="39">
        <v>136891</v>
      </c>
      <c r="G177" s="39">
        <v>95948</v>
      </c>
      <c r="H177" s="39">
        <v>119091</v>
      </c>
      <c r="I177" s="39">
        <v>131315</v>
      </c>
      <c r="J177" s="39">
        <v>140870</v>
      </c>
      <c r="K177" s="39">
        <v>172137</v>
      </c>
      <c r="L177" s="39">
        <v>218839</v>
      </c>
      <c r="M177" s="39">
        <v>148727</v>
      </c>
      <c r="N177" s="39">
        <v>159375</v>
      </c>
      <c r="O177" s="39">
        <v>146715</v>
      </c>
      <c r="P177" s="39">
        <v>133050</v>
      </c>
      <c r="Q177" s="39">
        <f t="shared" si="74"/>
        <v>1713389</v>
      </c>
    </row>
    <row r="178" spans="1:17" x14ac:dyDescent="0.25">
      <c r="A178" s="40">
        <v>98</v>
      </c>
      <c r="B178" s="41" t="s">
        <v>201</v>
      </c>
      <c r="C178" s="39"/>
      <c r="D178" s="39"/>
      <c r="E178" s="39">
        <v>26650</v>
      </c>
      <c r="F178" s="39">
        <v>34698</v>
      </c>
      <c r="G178" s="39">
        <v>25820</v>
      </c>
      <c r="H178" s="39">
        <v>30166</v>
      </c>
      <c r="I178" s="39">
        <v>34707</v>
      </c>
      <c r="J178" s="39">
        <v>37752</v>
      </c>
      <c r="K178" s="39">
        <v>46644</v>
      </c>
      <c r="L178" s="39">
        <v>68290</v>
      </c>
      <c r="M178" s="39">
        <v>31744</v>
      </c>
      <c r="N178" s="39">
        <v>43446</v>
      </c>
      <c r="O178" s="39">
        <v>39751</v>
      </c>
      <c r="P178" s="39">
        <v>34651</v>
      </c>
      <c r="Q178" s="39">
        <f t="shared" si="74"/>
        <v>454319</v>
      </c>
    </row>
    <row r="179" spans="1:17" x14ac:dyDescent="0.25">
      <c r="A179" s="40">
        <v>99</v>
      </c>
      <c r="B179" s="41" t="s">
        <v>202</v>
      </c>
      <c r="C179" s="39"/>
      <c r="D179" s="39"/>
      <c r="E179" s="39">
        <v>486</v>
      </c>
      <c r="F179" s="39">
        <v>620</v>
      </c>
      <c r="G179" s="39">
        <v>431</v>
      </c>
      <c r="H179" s="39">
        <v>557</v>
      </c>
      <c r="I179" s="39">
        <v>576</v>
      </c>
      <c r="J179" s="39">
        <v>703</v>
      </c>
      <c r="K179" s="39">
        <v>722</v>
      </c>
      <c r="L179" s="39">
        <v>1077</v>
      </c>
      <c r="M179" s="39">
        <v>604</v>
      </c>
      <c r="N179" s="39">
        <v>773</v>
      </c>
      <c r="O179" s="39">
        <v>664</v>
      </c>
      <c r="P179" s="39">
        <v>600</v>
      </c>
      <c r="Q179" s="39">
        <f t="shared" si="74"/>
        <v>7813</v>
      </c>
    </row>
    <row r="180" spans="1:17" x14ac:dyDescent="0.25">
      <c r="A180" s="40">
        <v>103</v>
      </c>
      <c r="B180" s="41" t="s">
        <v>203</v>
      </c>
      <c r="C180" s="39"/>
      <c r="D180" s="39"/>
      <c r="E180" s="39">
        <v>161</v>
      </c>
      <c r="F180" s="39">
        <v>204</v>
      </c>
      <c r="G180" s="39">
        <v>125</v>
      </c>
      <c r="H180" s="39">
        <v>179</v>
      </c>
      <c r="I180" s="39">
        <v>195</v>
      </c>
      <c r="J180" s="39">
        <v>185</v>
      </c>
      <c r="K180" s="39">
        <v>264</v>
      </c>
      <c r="L180" s="39">
        <v>331</v>
      </c>
      <c r="M180" s="39">
        <v>197</v>
      </c>
      <c r="N180" s="39">
        <v>263</v>
      </c>
      <c r="O180" s="39">
        <v>187</v>
      </c>
      <c r="P180" s="39">
        <v>200</v>
      </c>
      <c r="Q180" s="39">
        <f t="shared" si="74"/>
        <v>2491</v>
      </c>
    </row>
    <row r="181" spans="1:17" x14ac:dyDescent="0.25">
      <c r="A181" s="40">
        <v>107</v>
      </c>
      <c r="B181" s="41" t="s">
        <v>204</v>
      </c>
      <c r="C181" s="39"/>
      <c r="D181" s="39"/>
      <c r="E181" s="39">
        <v>111494</v>
      </c>
      <c r="F181" s="39">
        <v>140730</v>
      </c>
      <c r="G181" s="39">
        <v>99479</v>
      </c>
      <c r="H181" s="39">
        <v>120125</v>
      </c>
      <c r="I181" s="39">
        <v>135683</v>
      </c>
      <c r="J181" s="39">
        <v>142678</v>
      </c>
      <c r="K181" s="39">
        <v>179699</v>
      </c>
      <c r="L181" s="39">
        <v>222075</v>
      </c>
      <c r="M181" s="39">
        <v>157007</v>
      </c>
      <c r="N181" s="39">
        <v>167361</v>
      </c>
      <c r="O181" s="39">
        <v>153273</v>
      </c>
      <c r="P181" s="39">
        <v>134936</v>
      </c>
      <c r="Q181" s="39">
        <f t="shared" si="74"/>
        <v>1764540</v>
      </c>
    </row>
    <row r="182" spans="1:17" x14ac:dyDescent="0.25">
      <c r="A182" s="40">
        <v>109</v>
      </c>
      <c r="B182" s="41" t="s">
        <v>205</v>
      </c>
      <c r="C182" s="39"/>
      <c r="D182" s="39"/>
      <c r="E182" s="39">
        <v>513589</v>
      </c>
      <c r="F182" s="39">
        <v>639541</v>
      </c>
      <c r="G182" s="39">
        <v>459701</v>
      </c>
      <c r="H182" s="39">
        <v>555242</v>
      </c>
      <c r="I182" s="39">
        <v>618634</v>
      </c>
      <c r="J182" s="39">
        <v>665190</v>
      </c>
      <c r="K182" s="39">
        <v>821364</v>
      </c>
      <c r="L182" s="39">
        <v>990416</v>
      </c>
      <c r="M182" s="39">
        <v>725750</v>
      </c>
      <c r="N182" s="39">
        <v>788720</v>
      </c>
      <c r="O182" s="39">
        <v>684980</v>
      </c>
      <c r="P182" s="39">
        <v>616671</v>
      </c>
      <c r="Q182" s="39">
        <f t="shared" si="74"/>
        <v>8079798</v>
      </c>
    </row>
    <row r="183" spans="1:17" x14ac:dyDescent="0.25">
      <c r="A183" s="40">
        <v>110</v>
      </c>
      <c r="B183" s="41" t="s">
        <v>206</v>
      </c>
      <c r="C183" s="39"/>
      <c r="D183" s="39"/>
      <c r="E183" s="39">
        <v>10161</v>
      </c>
      <c r="F183" s="39">
        <v>13022</v>
      </c>
      <c r="G183" s="39">
        <v>9432</v>
      </c>
      <c r="H183" s="39">
        <v>11083</v>
      </c>
      <c r="I183" s="39">
        <v>13097</v>
      </c>
      <c r="J183" s="39">
        <v>12336</v>
      </c>
      <c r="K183" s="39">
        <v>16968</v>
      </c>
      <c r="L183" s="39">
        <v>21447</v>
      </c>
      <c r="M183" s="39">
        <v>14678</v>
      </c>
      <c r="N183" s="39">
        <v>15917</v>
      </c>
      <c r="O183" s="39">
        <v>14967</v>
      </c>
      <c r="P183" s="39">
        <v>14714</v>
      </c>
      <c r="Q183" s="39">
        <f t="shared" si="74"/>
        <v>167822</v>
      </c>
    </row>
    <row r="184" spans="1:17" x14ac:dyDescent="0.25">
      <c r="A184" s="40">
        <v>111</v>
      </c>
      <c r="B184" s="41" t="s">
        <v>207</v>
      </c>
      <c r="C184" s="39"/>
      <c r="D184" s="39"/>
      <c r="E184" s="39">
        <v>24189</v>
      </c>
      <c r="F184" s="39">
        <v>29743</v>
      </c>
      <c r="G184" s="39">
        <v>21667</v>
      </c>
      <c r="H184" s="39">
        <v>26555</v>
      </c>
      <c r="I184" s="39">
        <v>28850</v>
      </c>
      <c r="J184" s="39">
        <v>31615</v>
      </c>
      <c r="K184" s="39">
        <v>37021</v>
      </c>
      <c r="L184" s="39">
        <v>48032</v>
      </c>
      <c r="M184" s="39">
        <v>33308</v>
      </c>
      <c r="N184" s="39">
        <v>39420</v>
      </c>
      <c r="O184" s="39">
        <v>33186</v>
      </c>
      <c r="P184" s="39">
        <v>30644</v>
      </c>
      <c r="Q184" s="39">
        <f t="shared" si="74"/>
        <v>384230</v>
      </c>
    </row>
    <row r="185" spans="1:17" x14ac:dyDescent="0.25">
      <c r="A185" s="40">
        <v>113</v>
      </c>
      <c r="B185" s="41" t="s">
        <v>208</v>
      </c>
      <c r="C185" s="39"/>
      <c r="D185" s="39"/>
      <c r="E185" s="39">
        <v>973320</v>
      </c>
      <c r="F185" s="39">
        <v>1202858</v>
      </c>
      <c r="G185" s="39">
        <v>858301</v>
      </c>
      <c r="H185" s="39">
        <v>1064882</v>
      </c>
      <c r="I185" s="39">
        <v>1164332</v>
      </c>
      <c r="J185" s="39">
        <v>1274235</v>
      </c>
      <c r="K185" s="39">
        <v>1541296</v>
      </c>
      <c r="L185" s="39">
        <v>1994886</v>
      </c>
      <c r="M185" s="39">
        <v>1367635</v>
      </c>
      <c r="N185" s="39">
        <v>1484338</v>
      </c>
      <c r="O185" s="39">
        <v>1333232</v>
      </c>
      <c r="P185" s="39">
        <v>1223499</v>
      </c>
      <c r="Q185" s="39">
        <f t="shared" si="74"/>
        <v>15482814</v>
      </c>
    </row>
    <row r="186" spans="1:17" x14ac:dyDescent="0.25">
      <c r="A186" s="40">
        <v>116</v>
      </c>
      <c r="B186" s="41" t="s">
        <v>209</v>
      </c>
      <c r="C186" s="39"/>
      <c r="D186" s="39"/>
      <c r="E186" s="39">
        <v>109686</v>
      </c>
      <c r="F186" s="39">
        <v>140816</v>
      </c>
      <c r="G186" s="39">
        <v>102140</v>
      </c>
      <c r="H186" s="39">
        <v>123361</v>
      </c>
      <c r="I186" s="39">
        <v>135980</v>
      </c>
      <c r="J186" s="39">
        <v>143961</v>
      </c>
      <c r="K186" s="39">
        <v>185675</v>
      </c>
      <c r="L186" s="39">
        <v>226949</v>
      </c>
      <c r="M186" s="39">
        <v>160582</v>
      </c>
      <c r="N186" s="39">
        <v>166150</v>
      </c>
      <c r="O186" s="39">
        <v>135059</v>
      </c>
      <c r="P186" s="39">
        <v>133221</v>
      </c>
      <c r="Q186" s="39">
        <f t="shared" si="74"/>
        <v>1763580</v>
      </c>
    </row>
    <row r="187" spans="1:17" x14ac:dyDescent="0.25">
      <c r="A187" s="40">
        <v>120</v>
      </c>
      <c r="B187" s="41" t="s">
        <v>210</v>
      </c>
      <c r="C187" s="39"/>
      <c r="D187" s="39"/>
      <c r="E187" s="39">
        <v>139</v>
      </c>
      <c r="F187" s="39">
        <v>207</v>
      </c>
      <c r="G187" s="39">
        <v>134</v>
      </c>
      <c r="H187" s="39">
        <v>192</v>
      </c>
      <c r="I187" s="39">
        <v>170</v>
      </c>
      <c r="J187" s="39">
        <v>212</v>
      </c>
      <c r="K187" s="39">
        <v>257</v>
      </c>
      <c r="L187" s="39">
        <v>342</v>
      </c>
      <c r="M187" s="39">
        <v>224</v>
      </c>
      <c r="N187" s="39">
        <v>215</v>
      </c>
      <c r="O187" s="39">
        <v>218</v>
      </c>
      <c r="P187" s="39">
        <v>177</v>
      </c>
      <c r="Q187" s="39">
        <f t="shared" si="74"/>
        <v>2487</v>
      </c>
    </row>
    <row r="188" spans="1:17" x14ac:dyDescent="0.25">
      <c r="A188" s="40">
        <v>122</v>
      </c>
      <c r="B188" s="41" t="s">
        <v>211</v>
      </c>
      <c r="C188" s="39"/>
      <c r="D188" s="39"/>
      <c r="E188" s="39">
        <v>3166</v>
      </c>
      <c r="F188" s="39">
        <v>3821</v>
      </c>
      <c r="G188" s="39">
        <v>2862</v>
      </c>
      <c r="H188" s="39">
        <v>3423</v>
      </c>
      <c r="I188" s="39">
        <v>3669</v>
      </c>
      <c r="J188" s="39">
        <v>4112</v>
      </c>
      <c r="K188" s="39">
        <v>5159</v>
      </c>
      <c r="L188" s="39">
        <v>5326</v>
      </c>
      <c r="M188" s="39">
        <v>3970</v>
      </c>
      <c r="N188" s="39">
        <v>4428</v>
      </c>
      <c r="O188" s="39">
        <v>4189</v>
      </c>
      <c r="P188" s="39">
        <v>3681</v>
      </c>
      <c r="Q188" s="39">
        <f t="shared" si="74"/>
        <v>47806</v>
      </c>
    </row>
    <row r="189" spans="1:17" x14ac:dyDescent="0.25">
      <c r="A189" s="40">
        <v>126</v>
      </c>
      <c r="B189" s="41" t="s">
        <v>212</v>
      </c>
      <c r="C189" s="39"/>
      <c r="D189" s="39"/>
      <c r="E189" s="39">
        <v>449</v>
      </c>
      <c r="F189" s="39">
        <v>490</v>
      </c>
      <c r="G189" s="39">
        <v>344</v>
      </c>
      <c r="H189" s="39">
        <v>381</v>
      </c>
      <c r="I189" s="39">
        <v>486</v>
      </c>
      <c r="J189" s="39">
        <v>490</v>
      </c>
      <c r="K189" s="39">
        <v>574</v>
      </c>
      <c r="L189" s="39">
        <v>794</v>
      </c>
      <c r="M189" s="39">
        <v>558</v>
      </c>
      <c r="N189" s="39">
        <v>553</v>
      </c>
      <c r="O189" s="39">
        <v>534</v>
      </c>
      <c r="P189" s="39">
        <v>429</v>
      </c>
      <c r="Q189" s="39">
        <f t="shared" si="74"/>
        <v>6082</v>
      </c>
    </row>
    <row r="190" spans="1:17" x14ac:dyDescent="0.25">
      <c r="A190" s="40">
        <v>130</v>
      </c>
      <c r="B190" s="41" t="s">
        <v>213</v>
      </c>
      <c r="C190" s="39"/>
      <c r="D190" s="39"/>
      <c r="E190" s="39">
        <v>228</v>
      </c>
      <c r="F190" s="39">
        <v>388</v>
      </c>
      <c r="G190" s="39">
        <v>259</v>
      </c>
      <c r="H190" s="39">
        <v>333</v>
      </c>
      <c r="I190" s="39">
        <v>377</v>
      </c>
      <c r="J190" s="39">
        <v>392</v>
      </c>
      <c r="K190" s="39">
        <v>464</v>
      </c>
      <c r="L190" s="39">
        <v>641</v>
      </c>
      <c r="M190" s="39">
        <v>422</v>
      </c>
      <c r="N190" s="39">
        <v>481</v>
      </c>
      <c r="O190" s="39">
        <v>395</v>
      </c>
      <c r="P190" s="39">
        <v>372</v>
      </c>
      <c r="Q190" s="39">
        <f t="shared" si="74"/>
        <v>4752</v>
      </c>
    </row>
    <row r="191" spans="1:17" x14ac:dyDescent="0.25">
      <c r="A191" s="40">
        <v>131</v>
      </c>
      <c r="B191" s="41" t="s">
        <v>214</v>
      </c>
      <c r="C191" s="39"/>
      <c r="D191" s="39"/>
      <c r="E191" s="39">
        <v>26514</v>
      </c>
      <c r="F191" s="39">
        <v>34210</v>
      </c>
      <c r="G191" s="39">
        <v>24759</v>
      </c>
      <c r="H191" s="39">
        <v>29728</v>
      </c>
      <c r="I191" s="39">
        <v>32342</v>
      </c>
      <c r="J191" s="39">
        <v>36092</v>
      </c>
      <c r="K191" s="39">
        <v>43848</v>
      </c>
      <c r="L191" s="39">
        <v>53895</v>
      </c>
      <c r="M191" s="39">
        <v>41599</v>
      </c>
      <c r="N191" s="39">
        <v>40987</v>
      </c>
      <c r="O191" s="39">
        <v>40831</v>
      </c>
      <c r="P191" s="39">
        <v>34421</v>
      </c>
      <c r="Q191" s="39">
        <f t="shared" si="74"/>
        <v>439226</v>
      </c>
    </row>
    <row r="192" spans="1:17" x14ac:dyDescent="0.25">
      <c r="A192" s="40">
        <v>136</v>
      </c>
      <c r="B192" s="41" t="s">
        <v>215</v>
      </c>
      <c r="C192" s="39"/>
      <c r="D192" s="39"/>
      <c r="E192" s="39">
        <v>136</v>
      </c>
      <c r="F192" s="39">
        <v>128</v>
      </c>
      <c r="G192" s="39">
        <v>118</v>
      </c>
      <c r="H192" s="39">
        <v>125</v>
      </c>
      <c r="I192" s="39">
        <v>138</v>
      </c>
      <c r="J192" s="39">
        <v>154</v>
      </c>
      <c r="K192" s="39">
        <v>190</v>
      </c>
      <c r="L192" s="39">
        <v>214</v>
      </c>
      <c r="M192" s="39">
        <v>399</v>
      </c>
      <c r="N192" s="39">
        <v>367</v>
      </c>
      <c r="O192" s="39">
        <v>335</v>
      </c>
      <c r="P192" s="39">
        <v>769</v>
      </c>
      <c r="Q192" s="39">
        <f t="shared" si="74"/>
        <v>3073</v>
      </c>
    </row>
    <row r="193" spans="1:17" x14ac:dyDescent="0.25">
      <c r="A193" s="44"/>
      <c r="B193" s="45" t="s">
        <v>18</v>
      </c>
      <c r="C193" s="110">
        <f>SUM(C172:C192)</f>
        <v>0</v>
      </c>
      <c r="D193" s="110">
        <f>SUM(D172:D192)</f>
        <v>0</v>
      </c>
      <c r="E193" s="110">
        <f>SUM(E172:E192)</f>
        <v>2590124</v>
      </c>
      <c r="F193" s="110">
        <f t="shared" ref="F193:P193" si="75">SUM(F172:F192)</f>
        <v>3235508</v>
      </c>
      <c r="G193" s="110">
        <f t="shared" si="75"/>
        <v>2319678</v>
      </c>
      <c r="H193" s="110">
        <f t="shared" si="75"/>
        <v>2837991</v>
      </c>
      <c r="I193" s="110">
        <f t="shared" si="75"/>
        <v>3131191</v>
      </c>
      <c r="J193" s="110">
        <f t="shared" si="75"/>
        <v>3392674</v>
      </c>
      <c r="K193" s="110">
        <f t="shared" si="75"/>
        <v>4130730</v>
      </c>
      <c r="L193" s="110">
        <f t="shared" si="75"/>
        <v>5264298</v>
      </c>
      <c r="M193" s="110">
        <f t="shared" si="75"/>
        <v>3659742</v>
      </c>
      <c r="N193" s="110">
        <f t="shared" si="75"/>
        <v>3957539</v>
      </c>
      <c r="O193" s="110">
        <f t="shared" si="75"/>
        <v>3537667</v>
      </c>
      <c r="P193" s="110">
        <f t="shared" si="75"/>
        <v>3219154</v>
      </c>
      <c r="Q193" s="110">
        <f>SUM(E193:P193)</f>
        <v>41276296</v>
      </c>
    </row>
    <row r="194" spans="1:17" x14ac:dyDescent="0.25">
      <c r="B194" s="41"/>
    </row>
    <row r="195" spans="1:17" x14ac:dyDescent="0.25">
      <c r="A195" s="40">
        <v>528</v>
      </c>
      <c r="B195" s="41" t="s">
        <v>75</v>
      </c>
      <c r="C195" s="39"/>
      <c r="D195" s="39"/>
      <c r="E195" s="39">
        <v>622582</v>
      </c>
      <c r="F195" s="39">
        <v>562578</v>
      </c>
      <c r="G195" s="39">
        <v>513450</v>
      </c>
      <c r="H195" s="39">
        <v>534517</v>
      </c>
      <c r="I195" s="39">
        <v>616902</v>
      </c>
      <c r="J195" s="39">
        <v>673494</v>
      </c>
      <c r="K195" s="39">
        <v>788866</v>
      </c>
      <c r="L195" s="39">
        <v>859166</v>
      </c>
      <c r="M195" s="39">
        <v>883684</v>
      </c>
      <c r="N195" s="39">
        <v>889988</v>
      </c>
      <c r="O195" s="39">
        <v>752354</v>
      </c>
      <c r="P195" s="39">
        <v>743656</v>
      </c>
      <c r="Q195" s="39">
        <f>SUM(E195:P195)</f>
        <v>8441237</v>
      </c>
    </row>
    <row r="196" spans="1:17" x14ac:dyDescent="0.25">
      <c r="B196" s="41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1:17" x14ac:dyDescent="0.25">
      <c r="B197" s="40" t="s">
        <v>0</v>
      </c>
      <c r="C197" s="39"/>
      <c r="D197" s="39"/>
      <c r="E197" s="39">
        <f t="shared" ref="E197:N197" si="76">E195+E193+E170+E168+E164+E160+E156+E152+E151+E148+E146+E144+E142+E140+E136+E135+E133+E99+E101+E103+E105+E131+E127+E125+E121+E119+E117+E113+E109+E97+E91+E154+E153</f>
        <v>388412230</v>
      </c>
      <c r="F197" s="39">
        <f t="shared" si="76"/>
        <v>448154369</v>
      </c>
      <c r="G197" s="39">
        <f t="shared" si="76"/>
        <v>435271007</v>
      </c>
      <c r="H197" s="39">
        <f t="shared" si="76"/>
        <v>496229466</v>
      </c>
      <c r="I197" s="39">
        <f t="shared" si="76"/>
        <v>480111914</v>
      </c>
      <c r="J197" s="39">
        <f t="shared" si="76"/>
        <v>444850342</v>
      </c>
      <c r="K197" s="39">
        <f t="shared" si="76"/>
        <v>410522501</v>
      </c>
      <c r="L197" s="39">
        <f t="shared" si="76"/>
        <v>474636173</v>
      </c>
      <c r="M197" s="39">
        <f t="shared" si="76"/>
        <v>497150408</v>
      </c>
      <c r="N197" s="39">
        <f t="shared" si="76"/>
        <v>510248912</v>
      </c>
      <c r="O197" s="39">
        <f>O195+O193+O170+O168+O164+O160+O156+O152+O151+O148+O146+O144+O142+O140+O136+O135+O133+O99+O101+O103+O105+O131+O127+O125+O121+O119+O117+O113+O109+O97+O91+O154+O153</f>
        <v>478918132</v>
      </c>
      <c r="P197" s="39">
        <f>P195+P193+P170+P168+P164+P160+P156+P152+P151+P148+P146+P144+P142+P140+P136+P135+P133+P99+P101+P103+P105+P131+P127+P125+P121+P119+P117+P113+P109+P97+P91+P154+P153</f>
        <v>416763193</v>
      </c>
      <c r="Q197" s="39">
        <f>SUM(E197:P197)</f>
        <v>5481268647</v>
      </c>
    </row>
    <row r="198" spans="1:17" x14ac:dyDescent="0.25">
      <c r="B198" s="41"/>
    </row>
    <row r="199" spans="1:17" x14ac:dyDescent="0.25">
      <c r="A199" s="40" t="s">
        <v>231</v>
      </c>
      <c r="B199" s="42" t="s">
        <v>78</v>
      </c>
      <c r="C199" s="39"/>
      <c r="D199" s="39"/>
      <c r="E199" s="39">
        <f>E197-E78</f>
        <v>0</v>
      </c>
      <c r="F199" s="39">
        <f t="shared" ref="F199:P199" si="77">F197-F78</f>
        <v>0</v>
      </c>
      <c r="G199" s="39">
        <f t="shared" si="77"/>
        <v>0</v>
      </c>
      <c r="H199" s="39">
        <f t="shared" si="77"/>
        <v>0</v>
      </c>
      <c r="I199" s="39">
        <f t="shared" si="77"/>
        <v>0</v>
      </c>
      <c r="J199" s="39">
        <f t="shared" si="77"/>
        <v>0</v>
      </c>
      <c r="K199" s="39">
        <f t="shared" si="77"/>
        <v>0</v>
      </c>
      <c r="L199" s="39">
        <f t="shared" si="77"/>
        <v>0</v>
      </c>
      <c r="M199" s="39">
        <f t="shared" si="77"/>
        <v>0</v>
      </c>
      <c r="N199" s="39">
        <f t="shared" si="77"/>
        <v>0</v>
      </c>
      <c r="O199" s="39">
        <f t="shared" si="77"/>
        <v>0</v>
      </c>
      <c r="P199" s="39">
        <f t="shared" si="77"/>
        <v>0</v>
      </c>
    </row>
    <row r="200" spans="1:17" x14ac:dyDescent="0.25">
      <c r="B200" s="42"/>
      <c r="Q200" s="39"/>
    </row>
    <row r="201" spans="1:17" x14ac:dyDescent="0.25">
      <c r="B201" s="42" t="s">
        <v>229</v>
      </c>
      <c r="E201" s="108">
        <v>388412230</v>
      </c>
      <c r="F201" s="108">
        <v>448154369</v>
      </c>
      <c r="G201" s="108">
        <v>435271007</v>
      </c>
      <c r="H201" s="108">
        <v>496229466</v>
      </c>
      <c r="I201" s="108">
        <v>480111914</v>
      </c>
      <c r="J201" s="108">
        <v>444850342</v>
      </c>
      <c r="K201" s="108">
        <v>410522501</v>
      </c>
      <c r="L201" s="108">
        <v>474564173</v>
      </c>
      <c r="M201" s="108">
        <v>501159047</v>
      </c>
      <c r="N201" s="108">
        <v>506312273</v>
      </c>
      <c r="O201" s="108">
        <v>478918132</v>
      </c>
      <c r="P201" s="108">
        <v>416763193</v>
      </c>
      <c r="Q201" s="108">
        <f>SUM(E201:P201)</f>
        <v>5481268647</v>
      </c>
    </row>
    <row r="202" spans="1:17" x14ac:dyDescent="0.25">
      <c r="B202" s="40" t="s">
        <v>230</v>
      </c>
      <c r="E202" s="111">
        <f>E197-E201</f>
        <v>0</v>
      </c>
      <c r="F202" s="111">
        <f t="shared" ref="F202:O202" si="78">F197-F201</f>
        <v>0</v>
      </c>
      <c r="G202" s="111">
        <f t="shared" si="78"/>
        <v>0</v>
      </c>
      <c r="H202" s="111">
        <f t="shared" si="78"/>
        <v>0</v>
      </c>
      <c r="I202" s="111">
        <f t="shared" si="78"/>
        <v>0</v>
      </c>
      <c r="J202" s="111">
        <f t="shared" si="78"/>
        <v>0</v>
      </c>
      <c r="K202" s="111">
        <f t="shared" si="78"/>
        <v>0</v>
      </c>
      <c r="L202" s="111">
        <f t="shared" si="78"/>
        <v>72000</v>
      </c>
      <c r="M202" s="111">
        <f t="shared" si="78"/>
        <v>-4008639</v>
      </c>
      <c r="N202" s="111">
        <f t="shared" si="78"/>
        <v>3936639</v>
      </c>
      <c r="O202" s="111">
        <f t="shared" si="78"/>
        <v>0</v>
      </c>
      <c r="P202" s="111">
        <f>P197-P201</f>
        <v>0</v>
      </c>
      <c r="Q202" s="111">
        <f>Q197-Q201</f>
        <v>0</v>
      </c>
    </row>
    <row r="203" spans="1:17" x14ac:dyDescent="0.25">
      <c r="B203" s="40" t="s">
        <v>160</v>
      </c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</row>
    <row r="204" spans="1:17" x14ac:dyDescent="0.25">
      <c r="B204" s="40" t="s">
        <v>162</v>
      </c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</row>
    <row r="205" spans="1:17" x14ac:dyDescent="0.25">
      <c r="B205" s="40" t="s">
        <v>0</v>
      </c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</row>
    <row r="206" spans="1:17" x14ac:dyDescent="0.25">
      <c r="B206" s="40" t="s">
        <v>161</v>
      </c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</row>
    <row r="207" spans="1:17" x14ac:dyDescent="0.25">
      <c r="E207" s="108">
        <v>388412230</v>
      </c>
      <c r="F207" s="108">
        <v>448154369</v>
      </c>
      <c r="G207" s="108">
        <v>435271007</v>
      </c>
      <c r="H207" s="108">
        <v>496229466</v>
      </c>
      <c r="I207" s="108">
        <v>480111914</v>
      </c>
      <c r="J207" s="108">
        <v>444850342</v>
      </c>
      <c r="K207" s="108">
        <v>410522501</v>
      </c>
      <c r="L207" s="108">
        <v>474564173</v>
      </c>
      <c r="M207" s="108">
        <v>501159047</v>
      </c>
      <c r="N207" s="108">
        <v>506312273</v>
      </c>
      <c r="O207" s="108">
        <v>478918132</v>
      </c>
      <c r="P207" s="108">
        <v>416763193</v>
      </c>
      <c r="Q207" s="108">
        <v>5481268647</v>
      </c>
    </row>
    <row r="209" spans="5:17" x14ac:dyDescent="0.25"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</row>
  </sheetData>
  <pageMargins left="0.7" right="0.7" top="0.75" bottom="0.75" header="0.3" footer="0.3"/>
  <pageSetup scale="42" orientation="portrait" r:id="rId1"/>
  <headerFooter>
    <oddFooter>&amp;L&amp;F
&amp;A</oddFooter>
  </headerFooter>
  <rowBreaks count="1" manualBreakCount="1">
    <brk id="8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01"/>
  <sheetViews>
    <sheetView zoomScale="90" zoomScaleNormal="90" workbookViewId="0">
      <pane xSplit="2" ySplit="8" topLeftCell="C33" activePane="bottomRight" state="frozen"/>
      <selection activeCell="D13" sqref="D13"/>
      <selection pane="topRight" activeCell="D13" sqref="D13"/>
      <selection pane="bottomLeft" activeCell="D13" sqref="D13"/>
      <selection pane="bottomRight" activeCell="E56" sqref="E56"/>
    </sheetView>
  </sheetViews>
  <sheetFormatPr defaultColWidth="9.109375" defaultRowHeight="13.8" x14ac:dyDescent="0.25"/>
  <cols>
    <col min="1" max="1" width="15.5546875" style="40" customWidth="1"/>
    <col min="2" max="2" width="34.88671875" style="40" customWidth="1"/>
    <col min="3" max="3" width="8.88671875" style="40" customWidth="1"/>
    <col min="4" max="4" width="6.88671875" style="40" customWidth="1"/>
    <col min="5" max="5" width="12.6640625" style="40" bestFit="1" customWidth="1"/>
    <col min="6" max="6" width="13.5546875" style="40" bestFit="1" customWidth="1"/>
    <col min="7" max="7" width="13.109375" style="40" bestFit="1" customWidth="1"/>
    <col min="8" max="8" width="13.44140625" style="40" bestFit="1" customWidth="1"/>
    <col min="9" max="9" width="12.6640625" style="40" bestFit="1" customWidth="1"/>
    <col min="10" max="10" width="12.44140625" style="40" bestFit="1" customWidth="1"/>
    <col min="11" max="11" width="13.109375" style="40" bestFit="1" customWidth="1"/>
    <col min="12" max="12" width="12.44140625" style="40" bestFit="1" customWidth="1"/>
    <col min="13" max="13" width="12.88671875" style="40" bestFit="1" customWidth="1"/>
    <col min="14" max="14" width="13.88671875" style="40" bestFit="1" customWidth="1"/>
    <col min="15" max="16" width="13.88671875" style="40" customWidth="1"/>
    <col min="17" max="17" width="14.33203125" style="40" bestFit="1" customWidth="1"/>
    <col min="18" max="18" width="11.33203125" style="40" bestFit="1" customWidth="1"/>
    <col min="19" max="16384" width="9.109375" style="40"/>
  </cols>
  <sheetData>
    <row r="1" spans="2:17" x14ac:dyDescent="0.25">
      <c r="B1" s="40" t="s">
        <v>70</v>
      </c>
      <c r="F1" s="95"/>
    </row>
    <row r="2" spans="2:17" x14ac:dyDescent="0.25">
      <c r="B2" s="40" t="s">
        <v>71</v>
      </c>
    </row>
    <row r="3" spans="2:17" x14ac:dyDescent="0.25">
      <c r="B3" s="40" t="str">
        <f>'B&amp;A kWh'!B3</f>
        <v>TEST YEAR ENDED March 31, 2020</v>
      </c>
    </row>
    <row r="4" spans="2:17" x14ac:dyDescent="0.25">
      <c r="B4" s="41"/>
    </row>
    <row r="5" spans="2:17" x14ac:dyDescent="0.25">
      <c r="B5" s="41" t="s">
        <v>281</v>
      </c>
    </row>
    <row r="6" spans="2:17" x14ac:dyDescent="0.25">
      <c r="B6" s="41"/>
    </row>
    <row r="7" spans="2:17" x14ac:dyDescent="0.25">
      <c r="B7" s="96" t="s">
        <v>80</v>
      </c>
      <c r="E7" s="40">
        <v>2019</v>
      </c>
      <c r="O7" s="40">
        <v>2020</v>
      </c>
    </row>
    <row r="8" spans="2:17" x14ac:dyDescent="0.25">
      <c r="B8" s="41" t="s">
        <v>22</v>
      </c>
      <c r="C8" s="97"/>
      <c r="D8" s="97"/>
      <c r="E8" s="97" t="s">
        <v>109</v>
      </c>
      <c r="F8" s="97" t="s">
        <v>110</v>
      </c>
      <c r="G8" s="97" t="s">
        <v>111</v>
      </c>
      <c r="H8" s="97" t="s">
        <v>112</v>
      </c>
      <c r="I8" s="97" t="s">
        <v>113</v>
      </c>
      <c r="J8" s="97" t="s">
        <v>114</v>
      </c>
      <c r="K8" s="97" t="s">
        <v>115</v>
      </c>
      <c r="L8" s="97" t="s">
        <v>116</v>
      </c>
      <c r="M8" s="97" t="s">
        <v>117</v>
      </c>
      <c r="N8" s="97" t="s">
        <v>106</v>
      </c>
      <c r="O8" s="97" t="s">
        <v>107</v>
      </c>
      <c r="P8" s="97" t="s">
        <v>108</v>
      </c>
      <c r="Q8" s="40" t="s">
        <v>169</v>
      </c>
    </row>
    <row r="10" spans="2:17" ht="14.4" x14ac:dyDescent="0.3">
      <c r="B10" s="30" t="s">
        <v>21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2:17" ht="14.4" x14ac:dyDescent="0.3">
      <c r="B11" s="30"/>
    </row>
    <row r="12" spans="2:17" ht="14.4" x14ac:dyDescent="0.3">
      <c r="B12" s="30" t="s">
        <v>20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2:17" ht="14.4" x14ac:dyDescent="0.3">
      <c r="B13" s="30"/>
    </row>
    <row r="14" spans="2:17" ht="14.4" x14ac:dyDescent="0.3">
      <c r="B14" s="30" t="s">
        <v>19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2:17" ht="14.4" x14ac:dyDescent="0.3">
      <c r="B15" s="30"/>
    </row>
    <row r="16" spans="2:17" ht="14.4" x14ac:dyDescent="0.3">
      <c r="B16" s="51" t="s">
        <v>160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2:17" ht="14.4" x14ac:dyDescent="0.3">
      <c r="B17" s="51" t="s">
        <v>162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2:17" ht="14.4" x14ac:dyDescent="0.3">
      <c r="B18" s="30" t="s">
        <v>18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2:17" ht="14.4" x14ac:dyDescent="0.3">
      <c r="B19" s="30"/>
    </row>
    <row r="20" spans="2:17" ht="14.4" x14ac:dyDescent="0.3">
      <c r="B20" s="30" t="s">
        <v>17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2:17" ht="14.4" x14ac:dyDescent="0.3">
      <c r="B21" s="30"/>
    </row>
    <row r="22" spans="2:17" ht="14.4" x14ac:dyDescent="0.3">
      <c r="B22" s="30" t="s">
        <v>16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2:17" ht="14.4" x14ac:dyDescent="0.3">
      <c r="B23" s="30"/>
    </row>
    <row r="24" spans="2:17" ht="14.4" x14ac:dyDescent="0.3">
      <c r="B24" s="30" t="s">
        <v>15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2:17" ht="14.4" x14ac:dyDescent="0.3">
      <c r="B25" s="30"/>
    </row>
    <row r="26" spans="2:17" ht="14.4" x14ac:dyDescent="0.3">
      <c r="B26" s="30" t="s">
        <v>14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2:17" ht="14.4" x14ac:dyDescent="0.3">
      <c r="B27" s="30"/>
    </row>
    <row r="28" spans="2:17" ht="14.4" x14ac:dyDescent="0.3">
      <c r="B28" s="30" t="s">
        <v>13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17" ht="14.4" x14ac:dyDescent="0.3">
      <c r="B29" s="30"/>
    </row>
    <row r="30" spans="2:17" ht="14.4" x14ac:dyDescent="0.3">
      <c r="B30" s="30" t="s">
        <v>12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2:17" ht="14.4" x14ac:dyDescent="0.3">
      <c r="B31" s="30"/>
    </row>
    <row r="32" spans="2:17" ht="14.4" x14ac:dyDescent="0.3">
      <c r="B32" s="30" t="s">
        <v>11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21" ht="14.4" x14ac:dyDescent="0.3">
      <c r="B33" s="30"/>
    </row>
    <row r="34" spans="1:21" ht="14.4" x14ac:dyDescent="0.3">
      <c r="B34" s="30" t="s">
        <v>10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21" ht="14.4" x14ac:dyDescent="0.3">
      <c r="B35" s="30"/>
    </row>
    <row r="36" spans="1:21" ht="14.4" x14ac:dyDescent="0.3">
      <c r="B36" s="30" t="s">
        <v>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21" ht="14.4" x14ac:dyDescent="0.3">
      <c r="B37" s="30"/>
    </row>
    <row r="38" spans="1:21" ht="14.4" x14ac:dyDescent="0.3">
      <c r="B38" s="30" t="s">
        <v>8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21" ht="14.4" x14ac:dyDescent="0.3">
      <c r="B39" s="30"/>
    </row>
    <row r="40" spans="1:21" ht="14.4" x14ac:dyDescent="0.3">
      <c r="B40" s="30" t="s">
        <v>7</v>
      </c>
      <c r="C40" s="39"/>
      <c r="D40" s="39"/>
      <c r="E40" s="39">
        <v>86465</v>
      </c>
      <c r="F40" s="39">
        <v>87144</v>
      </c>
      <c r="G40" s="39">
        <v>85765.653999999995</v>
      </c>
      <c r="H40" s="39">
        <v>87481</v>
      </c>
      <c r="I40" s="39">
        <v>89024</v>
      </c>
      <c r="J40" s="39">
        <v>88623</v>
      </c>
      <c r="K40" s="39">
        <v>87042</v>
      </c>
      <c r="L40" s="39">
        <v>84893</v>
      </c>
      <c r="M40" s="39">
        <v>85994</v>
      </c>
      <c r="N40" s="39">
        <v>85569</v>
      </c>
      <c r="O40" s="39">
        <v>85257</v>
      </c>
      <c r="P40" s="39">
        <v>84894</v>
      </c>
      <c r="Q40" s="39">
        <f>SUM(E40:P40)</f>
        <v>1038151.654</v>
      </c>
      <c r="U40" s="40">
        <v>40</v>
      </c>
    </row>
    <row r="41" spans="1:21" ht="14.4" x14ac:dyDescent="0.3">
      <c r="B41" s="30"/>
      <c r="U41" s="40">
        <v>41</v>
      </c>
    </row>
    <row r="42" spans="1:21" ht="14.4" x14ac:dyDescent="0.3">
      <c r="A42" s="113"/>
      <c r="B42" s="30" t="s">
        <v>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>
        <f>SUM(E42:P42)</f>
        <v>0</v>
      </c>
      <c r="U42" s="40">
        <v>42</v>
      </c>
    </row>
    <row r="43" spans="1:21" ht="14.4" x14ac:dyDescent="0.3">
      <c r="B43" s="3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U43" s="40">
        <v>43</v>
      </c>
    </row>
    <row r="44" spans="1:21" ht="14.4" x14ac:dyDescent="0.3">
      <c r="B44" s="30" t="s">
        <v>118</v>
      </c>
      <c r="C44" s="39"/>
      <c r="D44" s="39"/>
      <c r="E44" s="39">
        <v>847</v>
      </c>
      <c r="F44" s="39">
        <v>871</v>
      </c>
      <c r="G44" s="39">
        <v>895</v>
      </c>
      <c r="H44" s="39">
        <v>875</v>
      </c>
      <c r="I44" s="39">
        <v>886</v>
      </c>
      <c r="J44" s="39">
        <v>862</v>
      </c>
      <c r="K44" s="39">
        <v>885</v>
      </c>
      <c r="L44" s="39">
        <v>853</v>
      </c>
      <c r="M44" s="39">
        <v>825</v>
      </c>
      <c r="N44" s="39">
        <v>832</v>
      </c>
      <c r="O44" s="39">
        <v>839</v>
      </c>
      <c r="P44" s="39">
        <v>828</v>
      </c>
      <c r="Q44" s="39">
        <f>SUM(E44:P44)</f>
        <v>10298</v>
      </c>
      <c r="U44" s="40">
        <v>44</v>
      </c>
    </row>
    <row r="45" spans="1:21" ht="14.4" x14ac:dyDescent="0.3">
      <c r="B45" s="30"/>
      <c r="U45" s="40">
        <v>45</v>
      </c>
    </row>
    <row r="46" spans="1:21" ht="14.4" x14ac:dyDescent="0.3">
      <c r="B46" s="30" t="s">
        <v>232</v>
      </c>
      <c r="E46" s="40">
        <v>667</v>
      </c>
      <c r="F46" s="40">
        <v>667</v>
      </c>
      <c r="G46" s="40">
        <v>667</v>
      </c>
      <c r="H46" s="40">
        <v>911</v>
      </c>
      <c r="I46" s="40">
        <v>655</v>
      </c>
      <c r="J46" s="40">
        <v>907</v>
      </c>
      <c r="K46" s="40">
        <v>-99</v>
      </c>
      <c r="L46" s="40">
        <v>902</v>
      </c>
      <c r="M46" s="40">
        <v>394</v>
      </c>
      <c r="N46" s="40">
        <v>1341.5719999999999</v>
      </c>
      <c r="P46" s="40">
        <v>906</v>
      </c>
      <c r="Q46" s="39">
        <f>SUM(E46:P46)</f>
        <v>7918.5720000000001</v>
      </c>
      <c r="U46" s="40">
        <v>46</v>
      </c>
    </row>
    <row r="47" spans="1:21" ht="14.4" x14ac:dyDescent="0.3">
      <c r="B47" s="30"/>
      <c r="U47" s="40">
        <v>47</v>
      </c>
    </row>
    <row r="48" spans="1:21" ht="14.4" x14ac:dyDescent="0.3">
      <c r="B48" s="30"/>
      <c r="Q48" s="48"/>
      <c r="U48" s="40">
        <v>48</v>
      </c>
    </row>
    <row r="49" spans="2:21" ht="14.4" x14ac:dyDescent="0.3">
      <c r="B49" s="30" t="s">
        <v>275</v>
      </c>
      <c r="E49" s="108">
        <v>24696</v>
      </c>
      <c r="F49" s="108">
        <v>23790</v>
      </c>
      <c r="G49" s="108">
        <v>24690</v>
      </c>
      <c r="H49" s="108">
        <v>25119</v>
      </c>
      <c r="I49" s="108">
        <v>22883</v>
      </c>
      <c r="J49" s="108">
        <v>23068</v>
      </c>
      <c r="K49" s="108">
        <v>20859.967000000001</v>
      </c>
      <c r="L49" s="108">
        <v>22358.566999999999</v>
      </c>
      <c r="M49" s="108">
        <v>27304</v>
      </c>
      <c r="N49" s="108">
        <v>23782</v>
      </c>
      <c r="O49" s="108">
        <v>21780.433000000001</v>
      </c>
      <c r="P49" s="108">
        <v>19565</v>
      </c>
      <c r="Q49" s="43">
        <f>SUM(E49:P49)</f>
        <v>279895.967</v>
      </c>
      <c r="U49" s="40">
        <v>49</v>
      </c>
    </row>
    <row r="50" spans="2:21" ht="14.4" x14ac:dyDescent="0.3">
      <c r="B50" s="30" t="s">
        <v>276</v>
      </c>
      <c r="E50" s="40">
        <v>125</v>
      </c>
      <c r="F50" s="40">
        <v>151</v>
      </c>
      <c r="G50" s="40">
        <v>175</v>
      </c>
      <c r="H50" s="40">
        <v>194</v>
      </c>
      <c r="I50" s="40">
        <v>203</v>
      </c>
      <c r="J50" s="40">
        <v>211</v>
      </c>
      <c r="K50" s="40">
        <v>194</v>
      </c>
      <c r="L50" s="40">
        <v>127</v>
      </c>
      <c r="M50" s="40">
        <v>127</v>
      </c>
      <c r="N50" s="40">
        <v>127</v>
      </c>
      <c r="O50" s="40">
        <v>127</v>
      </c>
      <c r="P50" s="40">
        <v>127</v>
      </c>
      <c r="Q50" s="43">
        <f>SUM(E50:P50)</f>
        <v>1888</v>
      </c>
      <c r="U50" s="40">
        <v>50</v>
      </c>
    </row>
    <row r="51" spans="2:21" ht="14.4" x14ac:dyDescent="0.3">
      <c r="B51" s="30" t="s">
        <v>5</v>
      </c>
      <c r="C51" s="39"/>
      <c r="D51" s="39"/>
      <c r="E51" s="102">
        <f>SUM(E49:E50)</f>
        <v>24821</v>
      </c>
      <c r="F51" s="102">
        <f t="shared" ref="F51:P51" si="0">SUM(F49:F50)</f>
        <v>23941</v>
      </c>
      <c r="G51" s="102">
        <f t="shared" si="0"/>
        <v>24865</v>
      </c>
      <c r="H51" s="102">
        <f t="shared" si="0"/>
        <v>25313</v>
      </c>
      <c r="I51" s="102">
        <f t="shared" si="0"/>
        <v>23086</v>
      </c>
      <c r="J51" s="102">
        <f t="shared" si="0"/>
        <v>23279</v>
      </c>
      <c r="K51" s="102">
        <f t="shared" si="0"/>
        <v>21053.967000000001</v>
      </c>
      <c r="L51" s="102">
        <f t="shared" si="0"/>
        <v>22485.566999999999</v>
      </c>
      <c r="M51" s="102">
        <f t="shared" si="0"/>
        <v>27431</v>
      </c>
      <c r="N51" s="102">
        <f t="shared" si="0"/>
        <v>23909</v>
      </c>
      <c r="O51" s="102">
        <f t="shared" si="0"/>
        <v>21907.433000000001</v>
      </c>
      <c r="P51" s="102">
        <f t="shared" si="0"/>
        <v>19692</v>
      </c>
      <c r="Q51" s="102">
        <f>SUM(E51:P51)</f>
        <v>281783.967</v>
      </c>
      <c r="U51" s="40">
        <v>51</v>
      </c>
    </row>
    <row r="52" spans="2:21" ht="14.4" x14ac:dyDescent="0.3">
      <c r="B52" s="30"/>
      <c r="U52" s="40">
        <v>52</v>
      </c>
    </row>
    <row r="53" spans="2:21" ht="14.4" x14ac:dyDescent="0.3">
      <c r="B53" s="30" t="s">
        <v>4</v>
      </c>
      <c r="C53" s="39"/>
      <c r="D53" s="39"/>
      <c r="E53" s="39">
        <v>4135</v>
      </c>
      <c r="F53" s="39">
        <v>3964</v>
      </c>
      <c r="G53" s="39">
        <v>3422</v>
      </c>
      <c r="H53" s="39">
        <v>4000</v>
      </c>
      <c r="I53" s="39">
        <v>3502</v>
      </c>
      <c r="J53" s="39">
        <v>3324</v>
      </c>
      <c r="K53" s="39">
        <v>3264</v>
      </c>
      <c r="L53" s="39">
        <v>3173</v>
      </c>
      <c r="M53" s="39">
        <v>3317</v>
      </c>
      <c r="N53" s="39">
        <v>3650</v>
      </c>
      <c r="O53" s="39">
        <v>2736</v>
      </c>
      <c r="P53" s="39">
        <v>3215</v>
      </c>
      <c r="Q53" s="39">
        <f>SUM(E53:P53)</f>
        <v>41702</v>
      </c>
      <c r="U53" s="40">
        <v>53</v>
      </c>
    </row>
    <row r="54" spans="2:21" ht="14.4" x14ac:dyDescent="0.3">
      <c r="B54" s="30"/>
      <c r="U54" s="40">
        <v>54</v>
      </c>
    </row>
    <row r="55" spans="2:21" ht="14.4" x14ac:dyDescent="0.3">
      <c r="B55" s="30" t="s">
        <v>3</v>
      </c>
      <c r="C55" s="39"/>
      <c r="D55" s="39"/>
      <c r="E55" s="39">
        <v>85</v>
      </c>
      <c r="F55" s="39">
        <v>85</v>
      </c>
      <c r="G55" s="39">
        <v>85</v>
      </c>
      <c r="H55" s="39">
        <v>156</v>
      </c>
      <c r="I55" s="39">
        <v>43</v>
      </c>
      <c r="J55" s="39">
        <v>43</v>
      </c>
      <c r="K55" s="39">
        <v>43</v>
      </c>
      <c r="L55" s="39">
        <v>-255</v>
      </c>
      <c r="M55" s="39">
        <v>148</v>
      </c>
      <c r="N55" s="39">
        <v>248</v>
      </c>
      <c r="O55" s="39">
        <v>355</v>
      </c>
      <c r="P55" s="39">
        <v>89</v>
      </c>
      <c r="Q55" s="39">
        <f>SUM(E55:P55)</f>
        <v>1125</v>
      </c>
      <c r="U55" s="40">
        <v>55</v>
      </c>
    </row>
    <row r="56" spans="2:21" ht="14.4" x14ac:dyDescent="0.3">
      <c r="B56" s="30"/>
      <c r="U56" s="40">
        <v>56</v>
      </c>
    </row>
    <row r="57" spans="2:21" ht="14.4" x14ac:dyDescent="0.3">
      <c r="B57" s="30" t="s">
        <v>119</v>
      </c>
      <c r="C57" s="39"/>
      <c r="D57" s="39"/>
      <c r="E57" s="39">
        <v>32316</v>
      </c>
      <c r="F57" s="39">
        <v>32796</v>
      </c>
      <c r="G57" s="39">
        <v>31900</v>
      </c>
      <c r="H57" s="39">
        <v>27337</v>
      </c>
      <c r="I57" s="39">
        <v>31811</v>
      </c>
      <c r="J57" s="39">
        <v>35412</v>
      </c>
      <c r="K57" s="39">
        <v>34815</v>
      </c>
      <c r="L57" s="39">
        <v>33134</v>
      </c>
      <c r="M57" s="39">
        <v>32712</v>
      </c>
      <c r="N57" s="39">
        <v>33943</v>
      </c>
      <c r="O57" s="39">
        <v>33539</v>
      </c>
      <c r="P57" s="39">
        <v>33403</v>
      </c>
      <c r="Q57" s="39">
        <f>SUM(E57:P57)</f>
        <v>393118</v>
      </c>
      <c r="U57" s="40">
        <v>57</v>
      </c>
    </row>
    <row r="58" spans="2:21" ht="14.4" x14ac:dyDescent="0.3">
      <c r="B58" s="30"/>
      <c r="U58" s="40">
        <v>58</v>
      </c>
    </row>
    <row r="59" spans="2:21" ht="14.4" x14ac:dyDescent="0.3">
      <c r="B59" s="30" t="s">
        <v>120</v>
      </c>
      <c r="C59" s="39"/>
      <c r="D59" s="39"/>
      <c r="E59" s="39">
        <v>665</v>
      </c>
      <c r="F59" s="39">
        <v>535</v>
      </c>
      <c r="G59" s="39">
        <v>485</v>
      </c>
      <c r="H59" s="39">
        <v>485</v>
      </c>
      <c r="I59" s="39">
        <v>485</v>
      </c>
      <c r="J59" s="39">
        <v>612</v>
      </c>
      <c r="K59" s="39">
        <v>612</v>
      </c>
      <c r="L59" s="39">
        <v>569</v>
      </c>
      <c r="M59" s="39">
        <v>666</v>
      </c>
      <c r="N59" s="39">
        <v>739</v>
      </c>
      <c r="O59" s="39">
        <v>707</v>
      </c>
      <c r="P59" s="39">
        <v>673</v>
      </c>
      <c r="Q59" s="39">
        <f>SUM(E59:P59)</f>
        <v>7233</v>
      </c>
      <c r="U59" s="40">
        <v>59</v>
      </c>
    </row>
    <row r="60" spans="2:21" ht="14.4" x14ac:dyDescent="0.3">
      <c r="B60" s="30"/>
      <c r="U60" s="40">
        <v>60</v>
      </c>
    </row>
    <row r="61" spans="2:21" ht="14.4" x14ac:dyDescent="0.3">
      <c r="B61" s="30" t="s">
        <v>233</v>
      </c>
      <c r="C61" s="39"/>
      <c r="D61" s="39"/>
      <c r="E61" s="39">
        <v>2205</v>
      </c>
      <c r="F61" s="39">
        <v>2226</v>
      </c>
      <c r="G61" s="39">
        <v>2163</v>
      </c>
      <c r="H61" s="39">
        <v>2121</v>
      </c>
      <c r="I61" s="39">
        <v>4376</v>
      </c>
      <c r="J61" s="39">
        <v>3882</v>
      </c>
      <c r="K61" s="39">
        <v>2184</v>
      </c>
      <c r="L61" s="39">
        <v>2263</v>
      </c>
      <c r="M61" s="39">
        <v>2389</v>
      </c>
      <c r="N61" s="39">
        <v>2231</v>
      </c>
      <c r="O61" s="39">
        <v>2104</v>
      </c>
      <c r="P61" s="39">
        <v>1869</v>
      </c>
      <c r="Q61" s="39">
        <f>SUM(E61:P61)</f>
        <v>30013</v>
      </c>
      <c r="U61" s="40">
        <v>61</v>
      </c>
    </row>
    <row r="62" spans="2:21" ht="14.4" x14ac:dyDescent="0.3">
      <c r="B62" s="30"/>
      <c r="U62" s="40">
        <v>62</v>
      </c>
    </row>
    <row r="63" spans="2:21" ht="14.4" x14ac:dyDescent="0.3">
      <c r="B63" s="30" t="s">
        <v>122</v>
      </c>
      <c r="C63" s="39"/>
      <c r="D63" s="39"/>
      <c r="E63" s="39">
        <v>29032</v>
      </c>
      <c r="F63" s="39">
        <v>28361</v>
      </c>
      <c r="G63" s="39">
        <v>27951</v>
      </c>
      <c r="H63" s="39">
        <v>27826</v>
      </c>
      <c r="I63" s="39">
        <v>28248</v>
      </c>
      <c r="J63" s="39">
        <v>20160</v>
      </c>
      <c r="K63" s="39">
        <v>28488</v>
      </c>
      <c r="L63" s="39">
        <v>28934</v>
      </c>
      <c r="M63" s="39">
        <v>4020</v>
      </c>
      <c r="N63" s="39">
        <v>32280</v>
      </c>
      <c r="O63" s="39">
        <v>20160</v>
      </c>
      <c r="P63" s="39">
        <v>16140</v>
      </c>
      <c r="Q63" s="39">
        <f>SUM(E63:P63)</f>
        <v>291600</v>
      </c>
      <c r="U63" s="40">
        <v>63</v>
      </c>
    </row>
    <row r="64" spans="2:21" ht="14.4" x14ac:dyDescent="0.3">
      <c r="B64" s="30"/>
      <c r="U64" s="40">
        <v>64</v>
      </c>
    </row>
    <row r="65" spans="2:21" ht="14.4" x14ac:dyDescent="0.3">
      <c r="B65" s="30" t="s">
        <v>234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>
        <v>4116</v>
      </c>
      <c r="P65" s="39">
        <v>4116</v>
      </c>
      <c r="Q65" s="39">
        <f>SUM(E65:P65)</f>
        <v>8232</v>
      </c>
      <c r="U65" s="40">
        <v>65</v>
      </c>
    </row>
    <row r="66" spans="2:21" ht="14.4" x14ac:dyDescent="0.3">
      <c r="B66" s="30"/>
      <c r="U66" s="40">
        <v>66</v>
      </c>
    </row>
    <row r="67" spans="2:21" ht="14.4" x14ac:dyDescent="0.3">
      <c r="B67" s="30" t="s">
        <v>235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v>8724</v>
      </c>
      <c r="M67" s="39">
        <v>7908</v>
      </c>
      <c r="N67" s="39">
        <v>7944</v>
      </c>
      <c r="O67" s="39"/>
      <c r="P67" s="39">
        <v>16128</v>
      </c>
      <c r="Q67" s="39">
        <f>SUM(E67:P67)</f>
        <v>40704</v>
      </c>
      <c r="U67" s="40">
        <v>67</v>
      </c>
    </row>
    <row r="68" spans="2:21" ht="14.4" x14ac:dyDescent="0.3">
      <c r="B68" s="30"/>
      <c r="U68" s="40">
        <v>68</v>
      </c>
    </row>
    <row r="69" spans="2:21" ht="14.4" x14ac:dyDescent="0.3">
      <c r="B69" s="30" t="s">
        <v>123</v>
      </c>
      <c r="C69" s="39"/>
      <c r="D69" s="39"/>
      <c r="E69" s="39">
        <v>2835</v>
      </c>
      <c r="F69" s="39">
        <v>3808</v>
      </c>
      <c r="G69" s="39">
        <v>3839</v>
      </c>
      <c r="H69" s="39">
        <v>3782</v>
      </c>
      <c r="I69" s="39">
        <v>3973</v>
      </c>
      <c r="J69" s="39">
        <v>3998</v>
      </c>
      <c r="K69" s="39">
        <v>3986</v>
      </c>
      <c r="L69" s="39">
        <v>3889</v>
      </c>
      <c r="M69" s="39">
        <v>3929</v>
      </c>
      <c r="N69" s="39">
        <v>3745</v>
      </c>
      <c r="O69" s="39">
        <v>4084</v>
      </c>
      <c r="P69" s="39">
        <v>3895</v>
      </c>
      <c r="Q69" s="39">
        <f>SUM(E69:P69)</f>
        <v>45763</v>
      </c>
      <c r="U69" s="40">
        <v>69</v>
      </c>
    </row>
    <row r="70" spans="2:21" ht="14.4" x14ac:dyDescent="0.3">
      <c r="B70" s="30"/>
      <c r="U70" s="40">
        <v>70</v>
      </c>
    </row>
    <row r="71" spans="2:21" ht="14.4" x14ac:dyDescent="0.3">
      <c r="B71" s="30" t="s">
        <v>124</v>
      </c>
      <c r="C71" s="39"/>
      <c r="D71" s="39"/>
      <c r="E71" s="39">
        <v>52410</v>
      </c>
      <c r="F71" s="39">
        <v>82091</v>
      </c>
      <c r="G71" s="39">
        <v>75393</v>
      </c>
      <c r="H71" s="39">
        <v>81101</v>
      </c>
      <c r="I71" s="39">
        <v>76199</v>
      </c>
      <c r="J71" s="39">
        <v>80864</v>
      </c>
      <c r="K71" s="39">
        <v>67065.188999999998</v>
      </c>
      <c r="L71" s="39">
        <v>60521</v>
      </c>
      <c r="M71" s="39">
        <v>84071</v>
      </c>
      <c r="N71" s="39">
        <v>63090.605000000003</v>
      </c>
      <c r="O71" s="39">
        <v>61794</v>
      </c>
      <c r="P71" s="39">
        <v>40240.493000000002</v>
      </c>
      <c r="Q71" s="39">
        <f>SUM(E71:P71)</f>
        <v>824840.28700000001</v>
      </c>
      <c r="U71" s="40">
        <v>71</v>
      </c>
    </row>
    <row r="72" spans="2:21" ht="14.4" x14ac:dyDescent="0.3">
      <c r="B72" s="30"/>
      <c r="U72" s="40">
        <v>72</v>
      </c>
    </row>
    <row r="73" spans="2:21" ht="14.4" x14ac:dyDescent="0.3">
      <c r="B73" s="30" t="s">
        <v>271</v>
      </c>
      <c r="C73" s="39"/>
      <c r="D73" s="39"/>
      <c r="E73" s="39">
        <v>54152</v>
      </c>
      <c r="F73" s="39">
        <v>57768</v>
      </c>
      <c r="G73" s="39">
        <v>54978</v>
      </c>
      <c r="H73" s="39">
        <v>31796</v>
      </c>
      <c r="I73" s="39">
        <v>36490</v>
      </c>
      <c r="J73" s="39">
        <v>46409</v>
      </c>
      <c r="K73" s="39">
        <v>32258.076000000001</v>
      </c>
      <c r="L73" s="39">
        <v>10281.280000000001</v>
      </c>
      <c r="M73" s="39">
        <v>40707</v>
      </c>
      <c r="N73" s="39">
        <v>33540.923999999999</v>
      </c>
      <c r="O73" s="39">
        <v>41265.72</v>
      </c>
      <c r="P73" s="39">
        <v>41662</v>
      </c>
      <c r="Q73" s="39">
        <f>SUM(E73:P73)</f>
        <v>481308</v>
      </c>
      <c r="U73" s="40">
        <v>73</v>
      </c>
    </row>
    <row r="74" spans="2:21" ht="14.4" x14ac:dyDescent="0.3">
      <c r="B74" s="30" t="s">
        <v>270</v>
      </c>
      <c r="E74" s="40">
        <v>161086</v>
      </c>
      <c r="F74" s="40">
        <v>159793</v>
      </c>
      <c r="G74" s="40">
        <v>165680</v>
      </c>
      <c r="H74" s="40">
        <v>153854</v>
      </c>
      <c r="I74" s="40">
        <v>172917</v>
      </c>
      <c r="J74" s="40">
        <v>162290</v>
      </c>
      <c r="K74" s="40">
        <v>159464</v>
      </c>
      <c r="L74" s="40">
        <v>158742</v>
      </c>
      <c r="M74" s="40">
        <v>155714</v>
      </c>
      <c r="N74" s="40">
        <v>160509</v>
      </c>
      <c r="O74" s="40">
        <v>166871</v>
      </c>
      <c r="P74" s="40">
        <v>153349</v>
      </c>
      <c r="Q74" s="39">
        <f t="shared" ref="Q74" si="1">SUM(E74:P74)</f>
        <v>1930269</v>
      </c>
      <c r="U74" s="40">
        <v>74</v>
      </c>
    </row>
    <row r="75" spans="2:21" ht="14.4" x14ac:dyDescent="0.3">
      <c r="B75" s="30" t="s">
        <v>272</v>
      </c>
      <c r="E75" s="102">
        <f>SUM(E73:E74)</f>
        <v>215238</v>
      </c>
      <c r="F75" s="102">
        <f t="shared" ref="F75:P75" si="2">SUM(F73:F74)</f>
        <v>217561</v>
      </c>
      <c r="G75" s="102">
        <f t="shared" si="2"/>
        <v>220658</v>
      </c>
      <c r="H75" s="102">
        <f t="shared" si="2"/>
        <v>185650</v>
      </c>
      <c r="I75" s="102">
        <f t="shared" si="2"/>
        <v>209407</v>
      </c>
      <c r="J75" s="102">
        <f t="shared" si="2"/>
        <v>208699</v>
      </c>
      <c r="K75" s="102">
        <f t="shared" si="2"/>
        <v>191722.076</v>
      </c>
      <c r="L75" s="102">
        <f t="shared" si="2"/>
        <v>169023.28</v>
      </c>
      <c r="M75" s="102">
        <f t="shared" si="2"/>
        <v>196421</v>
      </c>
      <c r="N75" s="102">
        <f t="shared" si="2"/>
        <v>194049.924</v>
      </c>
      <c r="O75" s="102">
        <f t="shared" si="2"/>
        <v>208136.72</v>
      </c>
      <c r="P75" s="102">
        <f t="shared" si="2"/>
        <v>195011</v>
      </c>
      <c r="Q75" s="102">
        <f>SUM(E75:P75)</f>
        <v>2411577</v>
      </c>
      <c r="U75" s="40">
        <v>75</v>
      </c>
    </row>
    <row r="76" spans="2:21" ht="14.4" x14ac:dyDescent="0.3">
      <c r="B76" s="30"/>
      <c r="U76" s="40">
        <v>76</v>
      </c>
    </row>
    <row r="77" spans="2:21" ht="14.4" x14ac:dyDescent="0.3">
      <c r="B77" s="30" t="s">
        <v>273</v>
      </c>
      <c r="C77" s="39"/>
      <c r="D77" s="39"/>
      <c r="E77" s="39">
        <v>8431</v>
      </c>
      <c r="F77" s="39">
        <v>5054</v>
      </c>
      <c r="G77" s="39">
        <v>7941</v>
      </c>
      <c r="H77" s="39">
        <v>8896</v>
      </c>
      <c r="I77" s="39">
        <v>11540</v>
      </c>
      <c r="J77" s="39">
        <v>4340</v>
      </c>
      <c r="K77" s="39">
        <v>11936</v>
      </c>
      <c r="L77" s="39">
        <v>8472</v>
      </c>
      <c r="M77" s="39">
        <v>8684</v>
      </c>
      <c r="N77" s="39">
        <v>4956</v>
      </c>
      <c r="O77" s="39">
        <v>7350</v>
      </c>
      <c r="P77" s="39">
        <v>10358</v>
      </c>
      <c r="Q77" s="39">
        <f>SUM(E77:P77)</f>
        <v>97958</v>
      </c>
      <c r="U77" s="40">
        <v>77</v>
      </c>
    </row>
    <row r="78" spans="2:21" ht="14.4" x14ac:dyDescent="0.3">
      <c r="B78" s="30" t="s">
        <v>274</v>
      </c>
      <c r="C78" s="39"/>
      <c r="D78" s="39"/>
      <c r="E78" s="39">
        <v>40765</v>
      </c>
      <c r="F78" s="39">
        <v>64765</v>
      </c>
      <c r="G78" s="39">
        <v>45629</v>
      </c>
      <c r="H78" s="39">
        <v>36109</v>
      </c>
      <c r="I78" s="39">
        <v>47668</v>
      </c>
      <c r="J78" s="39">
        <v>36871</v>
      </c>
      <c r="K78" s="39">
        <v>44926</v>
      </c>
      <c r="L78" s="39">
        <v>45309</v>
      </c>
      <c r="M78" s="39">
        <v>33835</v>
      </c>
      <c r="N78" s="39">
        <v>35138</v>
      </c>
      <c r="O78" s="39">
        <v>29468</v>
      </c>
      <c r="P78" s="39">
        <v>29802</v>
      </c>
      <c r="Q78" s="39">
        <f>SUM(E78:P78)</f>
        <v>490285</v>
      </c>
      <c r="U78" s="40">
        <v>78</v>
      </c>
    </row>
    <row r="79" spans="2:21" ht="14.4" x14ac:dyDescent="0.3">
      <c r="B79" s="30" t="s">
        <v>126</v>
      </c>
      <c r="C79" s="39"/>
      <c r="D79" s="39"/>
      <c r="E79" s="102">
        <f>SUM(E77:E78)</f>
        <v>49196</v>
      </c>
      <c r="F79" s="102">
        <f t="shared" ref="F79:P79" si="3">SUM(F77:F78)</f>
        <v>69819</v>
      </c>
      <c r="G79" s="102">
        <f t="shared" si="3"/>
        <v>53570</v>
      </c>
      <c r="H79" s="102">
        <f t="shared" si="3"/>
        <v>45005</v>
      </c>
      <c r="I79" s="102">
        <f t="shared" si="3"/>
        <v>59208</v>
      </c>
      <c r="J79" s="102">
        <f t="shared" si="3"/>
        <v>41211</v>
      </c>
      <c r="K79" s="102">
        <f t="shared" si="3"/>
        <v>56862</v>
      </c>
      <c r="L79" s="102">
        <f t="shared" si="3"/>
        <v>53781</v>
      </c>
      <c r="M79" s="102">
        <f t="shared" si="3"/>
        <v>42519</v>
      </c>
      <c r="N79" s="102">
        <f t="shared" si="3"/>
        <v>40094</v>
      </c>
      <c r="O79" s="102">
        <f t="shared" si="3"/>
        <v>36818</v>
      </c>
      <c r="P79" s="102">
        <f t="shared" si="3"/>
        <v>40160</v>
      </c>
      <c r="Q79" s="102">
        <f>SUM(E79:P79)</f>
        <v>588243</v>
      </c>
      <c r="U79" s="40">
        <v>79</v>
      </c>
    </row>
    <row r="80" spans="2:21" ht="14.4" x14ac:dyDescent="0.3">
      <c r="B80" s="98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114"/>
    </row>
    <row r="81" spans="1:18" ht="14.4" x14ac:dyDescent="0.3">
      <c r="B81" s="101" t="s">
        <v>0</v>
      </c>
      <c r="C81" s="39">
        <f>SUM(C10:C77)</f>
        <v>0</v>
      </c>
      <c r="D81" s="39">
        <f t="shared" ref="D81" si="4">SUM(D10:D77)</f>
        <v>0</v>
      </c>
      <c r="E81" s="39">
        <f>SUM(E40,E44,E46,E51,E53,E55,E61,E63,E65,E67,E69,E71,E75,E79)</f>
        <v>467936</v>
      </c>
      <c r="F81" s="39">
        <f t="shared" ref="F81:P81" si="5">SUM(F40,F44,F46,F51,F53,F55,F61,F63,F65,F67,F69,F71,F75,F79)</f>
        <v>520538</v>
      </c>
      <c r="G81" s="39">
        <f t="shared" si="5"/>
        <v>499273.65399999998</v>
      </c>
      <c r="H81" s="39">
        <f t="shared" si="5"/>
        <v>464221</v>
      </c>
      <c r="I81" s="39">
        <f t="shared" si="5"/>
        <v>498607</v>
      </c>
      <c r="J81" s="39">
        <f t="shared" si="5"/>
        <v>475852</v>
      </c>
      <c r="K81" s="39">
        <f t="shared" si="5"/>
        <v>462496.23200000002</v>
      </c>
      <c r="L81" s="39">
        <f t="shared" si="5"/>
        <v>439186.84699999995</v>
      </c>
      <c r="M81" s="39">
        <f t="shared" si="5"/>
        <v>459366</v>
      </c>
      <c r="N81" s="39">
        <f t="shared" si="5"/>
        <v>458984.10100000002</v>
      </c>
      <c r="O81" s="39">
        <f t="shared" si="5"/>
        <v>448307.15300000005</v>
      </c>
      <c r="P81" s="39">
        <f t="shared" si="5"/>
        <v>427183.49300000002</v>
      </c>
      <c r="Q81" s="39">
        <f>SUM(E81:P81)</f>
        <v>5621951.4799999995</v>
      </c>
      <c r="R81" s="39">
        <f>SUM(Q79,Q75,Q71,Q69,Q67,Q65,Q63,Q61,Q55,Q53,Q51,Q46,Q44,Q40)</f>
        <v>5621951.4800000004</v>
      </c>
    </row>
    <row r="82" spans="1:18" x14ac:dyDescent="0.25">
      <c r="C82" s="39">
        <f t="shared" ref="C82:N82" si="6">+C81-C191</f>
        <v>0</v>
      </c>
      <c r="D82" s="39">
        <f t="shared" si="6"/>
        <v>0</v>
      </c>
      <c r="E82" s="39">
        <f t="shared" si="6"/>
        <v>467936</v>
      </c>
      <c r="F82" s="39">
        <f t="shared" si="6"/>
        <v>520538</v>
      </c>
      <c r="G82" s="39">
        <f t="shared" si="6"/>
        <v>499273.65399999998</v>
      </c>
      <c r="H82" s="39">
        <f t="shared" si="6"/>
        <v>464221</v>
      </c>
      <c r="I82" s="39">
        <f t="shared" si="6"/>
        <v>498607</v>
      </c>
      <c r="J82" s="39">
        <f t="shared" si="6"/>
        <v>475852</v>
      </c>
      <c r="K82" s="39">
        <f t="shared" si="6"/>
        <v>462496.23200000002</v>
      </c>
      <c r="L82" s="39">
        <f t="shared" si="6"/>
        <v>439186.84699999995</v>
      </c>
      <c r="M82" s="39">
        <f t="shared" si="6"/>
        <v>459366</v>
      </c>
      <c r="N82" s="39">
        <f t="shared" si="6"/>
        <v>458984.10100000002</v>
      </c>
      <c r="O82" s="39">
        <f t="shared" ref="O82:P82" si="7">+O81-O191</f>
        <v>448307.15300000005</v>
      </c>
      <c r="P82" s="39">
        <f t="shared" si="7"/>
        <v>427183.49300000002</v>
      </c>
    </row>
    <row r="83" spans="1:18" x14ac:dyDescent="0.25">
      <c r="B83" s="41"/>
    </row>
    <row r="84" spans="1:18" x14ac:dyDescent="0.25">
      <c r="B84" s="41"/>
    </row>
    <row r="85" spans="1:18" x14ac:dyDescent="0.25">
      <c r="B85" s="41" t="s">
        <v>22</v>
      </c>
      <c r="C85" s="97">
        <f>C8</f>
        <v>0</v>
      </c>
      <c r="D85" s="97">
        <f t="shared" ref="D85:P85" si="8">D8</f>
        <v>0</v>
      </c>
      <c r="E85" s="97" t="str">
        <f t="shared" si="8"/>
        <v>Apr</v>
      </c>
      <c r="F85" s="97" t="str">
        <f t="shared" si="8"/>
        <v>May</v>
      </c>
      <c r="G85" s="97" t="str">
        <f t="shared" si="8"/>
        <v>Jun</v>
      </c>
      <c r="H85" s="97" t="str">
        <f t="shared" si="8"/>
        <v>Jul</v>
      </c>
      <c r="I85" s="97" t="str">
        <f t="shared" si="8"/>
        <v>Aug</v>
      </c>
      <c r="J85" s="97" t="str">
        <f t="shared" si="8"/>
        <v>Sep</v>
      </c>
      <c r="K85" s="97" t="str">
        <f t="shared" si="8"/>
        <v>Oct</v>
      </c>
      <c r="L85" s="97" t="str">
        <f t="shared" si="8"/>
        <v>Nov</v>
      </c>
      <c r="M85" s="97" t="str">
        <f t="shared" si="8"/>
        <v>Dec</v>
      </c>
      <c r="N85" s="97" t="str">
        <f t="shared" si="8"/>
        <v>Jan</v>
      </c>
      <c r="O85" s="97" t="str">
        <f t="shared" si="8"/>
        <v>Feb</v>
      </c>
      <c r="P85" s="97" t="str">
        <f t="shared" si="8"/>
        <v>Mar</v>
      </c>
    </row>
    <row r="86" spans="1:18" x14ac:dyDescent="0.25">
      <c r="B86" s="103">
        <v>2016</v>
      </c>
    </row>
    <row r="87" spans="1:18" ht="16.5" hidden="1" customHeight="1" x14ac:dyDescent="0.25">
      <c r="A87" s="40">
        <v>11</v>
      </c>
      <c r="B87" s="41" t="s">
        <v>23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1:18" hidden="1" x14ac:dyDescent="0.25">
      <c r="A88" s="40">
        <v>12</v>
      </c>
      <c r="B88" s="41" t="s">
        <v>24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1:18" hidden="1" x14ac:dyDescent="0.25">
      <c r="A89" s="40">
        <v>13</v>
      </c>
      <c r="B89" s="41" t="s">
        <v>25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</row>
    <row r="90" spans="1:18" hidden="1" x14ac:dyDescent="0.25">
      <c r="A90" s="40">
        <v>15</v>
      </c>
      <c r="B90" s="41" t="s">
        <v>26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</row>
    <row r="91" spans="1:18" hidden="1" x14ac:dyDescent="0.25">
      <c r="A91" s="40">
        <v>17</v>
      </c>
      <c r="B91" s="41" t="s">
        <v>27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1:18" hidden="1" x14ac:dyDescent="0.25">
      <c r="A92" s="40">
        <v>22</v>
      </c>
      <c r="B92" s="67" t="s">
        <v>28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</row>
    <row r="93" spans="1:18" hidden="1" x14ac:dyDescent="0.25">
      <c r="B93" s="41" t="s">
        <v>21</v>
      </c>
      <c r="C93" s="39">
        <f t="shared" ref="C93:P93" si="9">SUM(C87:C92)</f>
        <v>0</v>
      </c>
      <c r="D93" s="39">
        <f t="shared" si="9"/>
        <v>0</v>
      </c>
      <c r="E93" s="39">
        <f t="shared" si="9"/>
        <v>0</v>
      </c>
      <c r="F93" s="39">
        <f t="shared" si="9"/>
        <v>0</v>
      </c>
      <c r="G93" s="39">
        <f t="shared" si="9"/>
        <v>0</v>
      </c>
      <c r="H93" s="39">
        <f t="shared" si="9"/>
        <v>0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0</v>
      </c>
      <c r="M93" s="39">
        <f t="shared" si="9"/>
        <v>0</v>
      </c>
      <c r="N93" s="39">
        <f t="shared" si="9"/>
        <v>0</v>
      </c>
      <c r="O93" s="39">
        <f t="shared" si="9"/>
        <v>0</v>
      </c>
      <c r="P93" s="39">
        <f t="shared" si="9"/>
        <v>0</v>
      </c>
    </row>
    <row r="94" spans="1:18" hidden="1" x14ac:dyDescent="0.25">
      <c r="B94" s="41"/>
    </row>
    <row r="95" spans="1:18" hidden="1" x14ac:dyDescent="0.25">
      <c r="A95" s="40">
        <v>28</v>
      </c>
      <c r="B95" s="41" t="s">
        <v>29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</row>
    <row r="96" spans="1:18" hidden="1" x14ac:dyDescent="0.25">
      <c r="A96" s="40">
        <v>30</v>
      </c>
      <c r="B96" s="41" t="s">
        <v>30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</row>
    <row r="97" spans="1:17" hidden="1" x14ac:dyDescent="0.25">
      <c r="A97" s="40">
        <v>32</v>
      </c>
      <c r="B97" s="41" t="s">
        <v>31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1:17" hidden="1" x14ac:dyDescent="0.25">
      <c r="A98" s="40">
        <v>34</v>
      </c>
      <c r="B98" s="31" t="s">
        <v>32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105"/>
      <c r="P98" s="104"/>
    </row>
    <row r="99" spans="1:17" hidden="1" x14ac:dyDescent="0.25">
      <c r="B99" s="41" t="s">
        <v>20</v>
      </c>
      <c r="C99" s="39">
        <f>SUM(C95:C98)</f>
        <v>0</v>
      </c>
      <c r="D99" s="39">
        <f t="shared" ref="D99:P99" si="10">SUM(D95:D98)</f>
        <v>0</v>
      </c>
      <c r="E99" s="39">
        <f t="shared" si="10"/>
        <v>0</v>
      </c>
      <c r="F99" s="39">
        <f t="shared" si="10"/>
        <v>0</v>
      </c>
      <c r="G99" s="39">
        <f t="shared" si="10"/>
        <v>0</v>
      </c>
      <c r="H99" s="39">
        <f t="shared" si="10"/>
        <v>0</v>
      </c>
      <c r="I99" s="39">
        <f t="shared" si="10"/>
        <v>0</v>
      </c>
      <c r="J99" s="39">
        <f t="shared" si="10"/>
        <v>0</v>
      </c>
      <c r="K99" s="39">
        <f t="shared" si="10"/>
        <v>0</v>
      </c>
      <c r="L99" s="39">
        <f t="shared" si="10"/>
        <v>0</v>
      </c>
      <c r="M99" s="39">
        <f t="shared" si="10"/>
        <v>0</v>
      </c>
      <c r="N99" s="39">
        <f t="shared" si="10"/>
        <v>0</v>
      </c>
      <c r="O99" s="39">
        <f t="shared" si="10"/>
        <v>0</v>
      </c>
      <c r="P99" s="39">
        <f t="shared" si="10"/>
        <v>0</v>
      </c>
    </row>
    <row r="100" spans="1:17" hidden="1" x14ac:dyDescent="0.25">
      <c r="B100" s="41"/>
    </row>
    <row r="101" spans="1:17" hidden="1" x14ac:dyDescent="0.25">
      <c r="A101" s="40">
        <v>36</v>
      </c>
      <c r="B101" s="50" t="s">
        <v>33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17" hidden="1" x14ac:dyDescent="0.25">
      <c r="B102" s="50"/>
    </row>
    <row r="103" spans="1:17" hidden="1" x14ac:dyDescent="0.25">
      <c r="A103" s="40">
        <v>27</v>
      </c>
      <c r="B103" s="41" t="s">
        <v>34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1:17" hidden="1" x14ac:dyDescent="0.25">
      <c r="B104" s="41"/>
    </row>
    <row r="105" spans="1:17" hidden="1" x14ac:dyDescent="0.25">
      <c r="A105" s="40">
        <v>211</v>
      </c>
      <c r="B105" s="41" t="s">
        <v>35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</row>
    <row r="106" spans="1:17" hidden="1" x14ac:dyDescent="0.25">
      <c r="A106" s="40">
        <v>212</v>
      </c>
      <c r="B106" s="31" t="s">
        <v>36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105"/>
      <c r="O106" s="105"/>
      <c r="P106" s="105"/>
      <c r="Q106" s="43"/>
    </row>
    <row r="107" spans="1:17" hidden="1" x14ac:dyDescent="0.25">
      <c r="B107" s="41" t="s">
        <v>37</v>
      </c>
      <c r="C107" s="39">
        <f>SUM(C105:C106)</f>
        <v>0</v>
      </c>
      <c r="D107" s="39">
        <f t="shared" ref="D107:N107" si="11">SUM(D105:D106)</f>
        <v>0</v>
      </c>
      <c r="E107" s="39">
        <f t="shared" si="11"/>
        <v>0</v>
      </c>
      <c r="F107" s="39">
        <f t="shared" si="11"/>
        <v>0</v>
      </c>
      <c r="G107" s="39">
        <f t="shared" si="11"/>
        <v>0</v>
      </c>
      <c r="H107" s="39">
        <f t="shared" si="11"/>
        <v>0</v>
      </c>
      <c r="I107" s="39">
        <f t="shared" si="11"/>
        <v>0</v>
      </c>
      <c r="J107" s="39">
        <f t="shared" si="11"/>
        <v>0</v>
      </c>
      <c r="K107" s="39">
        <f t="shared" si="11"/>
        <v>0</v>
      </c>
      <c r="L107" s="39">
        <f t="shared" si="11"/>
        <v>0</v>
      </c>
      <c r="M107" s="39">
        <f t="shared" si="11"/>
        <v>0</v>
      </c>
      <c r="N107" s="39">
        <f t="shared" si="11"/>
        <v>0</v>
      </c>
      <c r="O107" s="39">
        <f t="shared" ref="O107:P107" si="12">SUM(O105:O106)</f>
        <v>0</v>
      </c>
      <c r="P107" s="39">
        <f t="shared" si="12"/>
        <v>0</v>
      </c>
    </row>
    <row r="108" spans="1:17" hidden="1" x14ac:dyDescent="0.25">
      <c r="B108" s="41"/>
    </row>
    <row r="109" spans="1:17" hidden="1" x14ac:dyDescent="0.25">
      <c r="A109" s="40">
        <v>225</v>
      </c>
      <c r="B109" s="41" t="s">
        <v>38</v>
      </c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</row>
    <row r="110" spans="1:17" hidden="1" x14ac:dyDescent="0.25">
      <c r="B110" s="41"/>
    </row>
    <row r="111" spans="1:17" hidden="1" x14ac:dyDescent="0.25">
      <c r="A111" s="40">
        <v>204</v>
      </c>
      <c r="B111" s="41" t="s">
        <v>39</v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1:17" hidden="1" x14ac:dyDescent="0.25">
      <c r="A112" s="40">
        <v>213</v>
      </c>
      <c r="B112" s="31" t="s">
        <v>40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</row>
    <row r="113" spans="1:18" hidden="1" x14ac:dyDescent="0.25">
      <c r="B113" s="41" t="s">
        <v>14</v>
      </c>
      <c r="C113" s="39">
        <f>SUM(C111:C112)</f>
        <v>0</v>
      </c>
      <c r="D113" s="39">
        <f t="shared" ref="D113:N113" si="13">SUM(D111:D112)</f>
        <v>0</v>
      </c>
      <c r="E113" s="39">
        <f t="shared" si="13"/>
        <v>0</v>
      </c>
      <c r="F113" s="39">
        <f t="shared" si="13"/>
        <v>0</v>
      </c>
      <c r="G113" s="39">
        <f t="shared" si="13"/>
        <v>0</v>
      </c>
      <c r="H113" s="39">
        <f t="shared" si="13"/>
        <v>0</v>
      </c>
      <c r="I113" s="39">
        <f t="shared" si="13"/>
        <v>0</v>
      </c>
      <c r="J113" s="39">
        <f t="shared" si="13"/>
        <v>0</v>
      </c>
      <c r="K113" s="39">
        <f t="shared" si="13"/>
        <v>0</v>
      </c>
      <c r="L113" s="39">
        <f t="shared" si="13"/>
        <v>0</v>
      </c>
      <c r="M113" s="39">
        <f t="shared" si="13"/>
        <v>0</v>
      </c>
      <c r="N113" s="39">
        <f t="shared" si="13"/>
        <v>0</v>
      </c>
      <c r="O113" s="39">
        <f t="shared" ref="O113:P113" si="14">SUM(O111:O112)</f>
        <v>0</v>
      </c>
      <c r="P113" s="39">
        <f t="shared" si="14"/>
        <v>0</v>
      </c>
    </row>
    <row r="114" spans="1:18" hidden="1" x14ac:dyDescent="0.25">
      <c r="B114" s="41"/>
    </row>
    <row r="115" spans="1:18" hidden="1" x14ac:dyDescent="0.25">
      <c r="A115" s="40">
        <v>227</v>
      </c>
      <c r="B115" s="41" t="s">
        <v>41</v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</row>
    <row r="116" spans="1:18" hidden="1" x14ac:dyDescent="0.25"/>
    <row r="117" spans="1:18" hidden="1" x14ac:dyDescent="0.25">
      <c r="A117" s="40">
        <v>214</v>
      </c>
      <c r="B117" s="41" t="s">
        <v>42</v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</row>
    <row r="118" spans="1:18" hidden="1" x14ac:dyDescent="0.25">
      <c r="B118" s="41"/>
    </row>
    <row r="119" spans="1:18" hidden="1" x14ac:dyDescent="0.25">
      <c r="A119" s="40">
        <v>215</v>
      </c>
      <c r="B119" s="41" t="s">
        <v>43</v>
      </c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</row>
    <row r="120" spans="1:18" hidden="1" x14ac:dyDescent="0.25">
      <c r="A120" s="40">
        <v>216</v>
      </c>
      <c r="B120" s="41" t="s">
        <v>44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</row>
    <row r="121" spans="1:18" hidden="1" x14ac:dyDescent="0.25">
      <c r="A121" s="40">
        <v>218</v>
      </c>
      <c r="B121" s="31" t="s">
        <v>45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105"/>
      <c r="P121" s="104"/>
    </row>
    <row r="122" spans="1:18" hidden="1" x14ac:dyDescent="0.25">
      <c r="B122" s="41" t="s">
        <v>12</v>
      </c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>
        <f>SUM(E122:P122)</f>
        <v>0</v>
      </c>
      <c r="R122" s="40" t="s">
        <v>153</v>
      </c>
    </row>
    <row r="123" spans="1:18" hidden="1" x14ac:dyDescent="0.25">
      <c r="B123" s="41"/>
    </row>
    <row r="124" spans="1:18" hidden="1" x14ac:dyDescent="0.25">
      <c r="A124" s="40">
        <v>223</v>
      </c>
      <c r="B124" s="41" t="s">
        <v>46</v>
      </c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</row>
    <row r="125" spans="1:18" hidden="1" x14ac:dyDescent="0.25"/>
    <row r="126" spans="1:18" hidden="1" x14ac:dyDescent="0.25">
      <c r="A126" s="40">
        <v>229</v>
      </c>
      <c r="B126" s="41" t="s">
        <v>47</v>
      </c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8" hidden="1" x14ac:dyDescent="0.25">
      <c r="B127" s="41"/>
    </row>
    <row r="128" spans="1:18" hidden="1" x14ac:dyDescent="0.25">
      <c r="A128" s="40">
        <v>217</v>
      </c>
      <c r="B128" s="41" t="s">
        <v>48</v>
      </c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</row>
    <row r="129" spans="1:18" hidden="1" x14ac:dyDescent="0.25">
      <c r="A129" s="40">
        <v>220</v>
      </c>
      <c r="B129" s="31" t="s">
        <v>49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105"/>
      <c r="P129" s="104"/>
    </row>
    <row r="130" spans="1:18" hidden="1" x14ac:dyDescent="0.25">
      <c r="B130" s="41" t="s">
        <v>9</v>
      </c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>
        <f>SUM(E130:P130)</f>
        <v>0</v>
      </c>
      <c r="R130" s="40" t="s">
        <v>153</v>
      </c>
    </row>
    <row r="131" spans="1:18" hidden="1" x14ac:dyDescent="0.25">
      <c r="B131" s="41"/>
    </row>
    <row r="132" spans="1:18" hidden="1" x14ac:dyDescent="0.25">
      <c r="A132" s="40">
        <v>236</v>
      </c>
      <c r="B132" s="41" t="s">
        <v>72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>
        <f>SUM(E132:P132)</f>
        <v>0</v>
      </c>
      <c r="R132" s="40" t="s">
        <v>153</v>
      </c>
    </row>
    <row r="133" spans="1:18" hidden="1" x14ac:dyDescent="0.25">
      <c r="B133" s="41"/>
    </row>
    <row r="134" spans="1:18" hidden="1" x14ac:dyDescent="0.25">
      <c r="A134" s="40">
        <v>240</v>
      </c>
      <c r="B134" s="41" t="s">
        <v>50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</row>
    <row r="135" spans="1:18" hidden="1" x14ac:dyDescent="0.25">
      <c r="A135" s="40">
        <v>242</v>
      </c>
      <c r="B135" s="31" t="s">
        <v>51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105"/>
      <c r="P135" s="104"/>
    </row>
    <row r="136" spans="1:18" hidden="1" x14ac:dyDescent="0.25">
      <c r="B136" s="41" t="s">
        <v>7</v>
      </c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>
        <f>SUM(E136:P136)</f>
        <v>0</v>
      </c>
      <c r="R136" s="40" t="s">
        <v>153</v>
      </c>
    </row>
    <row r="137" spans="1:18" hidden="1" x14ac:dyDescent="0.25">
      <c r="B137" s="41"/>
    </row>
    <row r="138" spans="1:18" hidden="1" x14ac:dyDescent="0.25">
      <c r="A138" s="40">
        <v>251</v>
      </c>
      <c r="B138" s="41" t="s">
        <v>52</v>
      </c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</row>
    <row r="139" spans="1:18" hidden="1" x14ac:dyDescent="0.25">
      <c r="B139" s="41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</row>
    <row r="140" spans="1:18" hidden="1" x14ac:dyDescent="0.25">
      <c r="A140" s="40">
        <v>256</v>
      </c>
      <c r="B140" s="41" t="s">
        <v>93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>
        <f>SUM(E140:P140)</f>
        <v>0</v>
      </c>
      <c r="R140" s="40" t="s">
        <v>153</v>
      </c>
    </row>
    <row r="141" spans="1:18" hidden="1" x14ac:dyDescent="0.25">
      <c r="B141" s="41"/>
    </row>
    <row r="142" spans="1:18" hidden="1" x14ac:dyDescent="0.25">
      <c r="A142" s="40">
        <v>244</v>
      </c>
      <c r="B142" s="41" t="s">
        <v>53</v>
      </c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43" spans="1:18" hidden="1" x14ac:dyDescent="0.25">
      <c r="A143" s="40">
        <v>246</v>
      </c>
      <c r="B143" s="31" t="s">
        <v>54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105"/>
      <c r="P143" s="104"/>
    </row>
    <row r="144" spans="1:18" hidden="1" x14ac:dyDescent="0.25">
      <c r="B144" s="41" t="s">
        <v>5</v>
      </c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>
        <f>SUM(E144:P144)</f>
        <v>0</v>
      </c>
      <c r="R144" s="40" t="s">
        <v>153</v>
      </c>
    </row>
    <row r="145" spans="1:18" hidden="1" x14ac:dyDescent="0.25">
      <c r="B145" s="41"/>
    </row>
    <row r="146" spans="1:18" hidden="1" x14ac:dyDescent="0.25">
      <c r="A146" s="40">
        <v>248</v>
      </c>
      <c r="B146" s="42" t="s">
        <v>73</v>
      </c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>
        <f>SUM(E146:P146)</f>
        <v>0</v>
      </c>
      <c r="R146" s="40" t="s">
        <v>153</v>
      </c>
    </row>
    <row r="147" spans="1:18" hidden="1" x14ac:dyDescent="0.25">
      <c r="B147" s="42"/>
    </row>
    <row r="148" spans="1:18" hidden="1" x14ac:dyDescent="0.25">
      <c r="A148" s="40">
        <v>250</v>
      </c>
      <c r="B148" s="42" t="s">
        <v>74</v>
      </c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>
        <f>SUM(E148:P148)</f>
        <v>0</v>
      </c>
      <c r="R148" s="40" t="s">
        <v>153</v>
      </c>
    </row>
    <row r="149" spans="1:18" hidden="1" x14ac:dyDescent="0.25">
      <c r="B149" s="42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</row>
    <row r="150" spans="1:18" hidden="1" x14ac:dyDescent="0.25">
      <c r="A150" s="40">
        <v>260</v>
      </c>
      <c r="B150" s="42" t="s">
        <v>94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>
        <f>SUM(E150:P150)</f>
        <v>0</v>
      </c>
      <c r="R150" s="40" t="s">
        <v>153</v>
      </c>
    </row>
    <row r="151" spans="1:18" hidden="1" x14ac:dyDescent="0.25">
      <c r="B151" s="42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</row>
    <row r="152" spans="1:18" hidden="1" x14ac:dyDescent="0.25">
      <c r="A152" s="40">
        <v>264</v>
      </c>
      <c r="B152" s="42" t="s">
        <v>95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>
        <f>SUM(E152:P152)</f>
        <v>0</v>
      </c>
      <c r="R152" s="40" t="s">
        <v>153</v>
      </c>
    </row>
    <row r="153" spans="1:18" hidden="1" x14ac:dyDescent="0.25"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</row>
    <row r="154" spans="1:18" hidden="1" x14ac:dyDescent="0.25">
      <c r="A154" s="40">
        <v>321</v>
      </c>
      <c r="B154" s="42" t="s">
        <v>96</v>
      </c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>
        <f>SUM(E154:P154)</f>
        <v>0</v>
      </c>
      <c r="R154" s="40" t="s">
        <v>153</v>
      </c>
    </row>
    <row r="155" spans="1:18" hidden="1" x14ac:dyDescent="0.25"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</row>
    <row r="156" spans="1:18" hidden="1" x14ac:dyDescent="0.25">
      <c r="A156" s="40">
        <v>331</v>
      </c>
      <c r="B156" s="40" t="s">
        <v>97</v>
      </c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>
        <f>SUM(E156:P156)</f>
        <v>0</v>
      </c>
      <c r="R156" s="40" t="s">
        <v>153</v>
      </c>
    </row>
    <row r="157" spans="1:18" hidden="1" x14ac:dyDescent="0.25">
      <c r="B157" s="42"/>
    </row>
    <row r="158" spans="1:18" hidden="1" x14ac:dyDescent="0.25">
      <c r="A158" s="40">
        <v>356</v>
      </c>
      <c r="B158" s="42" t="s">
        <v>98</v>
      </c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>
        <f>SUM(E158:P158)</f>
        <v>0</v>
      </c>
      <c r="R158" s="40" t="s">
        <v>153</v>
      </c>
    </row>
    <row r="159" spans="1:18" hidden="1" x14ac:dyDescent="0.25">
      <c r="B159" s="66" t="s">
        <v>155</v>
      </c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>
        <f>SUM(E159:P159)</f>
        <v>0</v>
      </c>
      <c r="R159" s="40" t="s">
        <v>153</v>
      </c>
    </row>
    <row r="160" spans="1:18" hidden="1" x14ac:dyDescent="0.25">
      <c r="A160" s="40">
        <v>358</v>
      </c>
      <c r="B160" s="43" t="s">
        <v>99</v>
      </c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39">
        <f>SUM(E160:P160)</f>
        <v>0</v>
      </c>
      <c r="R160" s="40" t="s">
        <v>153</v>
      </c>
    </row>
    <row r="161" spans="1:18" hidden="1" x14ac:dyDescent="0.25">
      <c r="B161" s="41" t="s">
        <v>156</v>
      </c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>
        <f>SUM(E161:P161)</f>
        <v>0</v>
      </c>
      <c r="R161" s="40" t="s">
        <v>153</v>
      </c>
    </row>
    <row r="162" spans="1:18" hidden="1" x14ac:dyDescent="0.25">
      <c r="A162" s="40">
        <v>359</v>
      </c>
      <c r="B162" s="41" t="s">
        <v>100</v>
      </c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</row>
    <row r="163" spans="1:18" hidden="1" x14ac:dyDescent="0.25">
      <c r="A163" s="40">
        <v>371</v>
      </c>
      <c r="B163" s="67" t="s">
        <v>101</v>
      </c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</row>
    <row r="164" spans="1:18" hidden="1" x14ac:dyDescent="0.25">
      <c r="B164" s="41" t="s">
        <v>102</v>
      </c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>
        <f>SUM(E164:P164)</f>
        <v>0</v>
      </c>
      <c r="R164" s="40" t="s">
        <v>153</v>
      </c>
    </row>
    <row r="165" spans="1:18" hidden="1" x14ac:dyDescent="0.25">
      <c r="B165" s="40" t="s">
        <v>157</v>
      </c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>
        <f>SUM(E165:P165)</f>
        <v>0</v>
      </c>
      <c r="R165" s="40" t="s">
        <v>153</v>
      </c>
    </row>
    <row r="166" spans="1:18" hidden="1" x14ac:dyDescent="0.25">
      <c r="A166" s="40">
        <v>360</v>
      </c>
      <c r="B166" s="41" t="s">
        <v>103</v>
      </c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</row>
    <row r="167" spans="1:18" hidden="1" x14ac:dyDescent="0.25">
      <c r="A167" s="40">
        <v>372</v>
      </c>
      <c r="B167" s="67" t="s">
        <v>104</v>
      </c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</row>
    <row r="168" spans="1:18" hidden="1" x14ac:dyDescent="0.25">
      <c r="B168" s="41" t="s">
        <v>105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>
        <f>SUM(E168:P168)</f>
        <v>0</v>
      </c>
      <c r="R168" s="40" t="s">
        <v>153</v>
      </c>
    </row>
    <row r="169" spans="1:18" hidden="1" x14ac:dyDescent="0.25">
      <c r="B169" s="66" t="s">
        <v>158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>
        <f>SUM(E169:P169)</f>
        <v>0</v>
      </c>
      <c r="R169" s="40" t="s">
        <v>153</v>
      </c>
    </row>
    <row r="170" spans="1:18" hidden="1" x14ac:dyDescent="0.25">
      <c r="A170" s="40">
        <v>540</v>
      </c>
      <c r="B170" s="41" t="s">
        <v>76</v>
      </c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</row>
    <row r="171" spans="1:18" hidden="1" x14ac:dyDescent="0.25">
      <c r="B171" s="41"/>
    </row>
    <row r="172" spans="1:18" hidden="1" x14ac:dyDescent="0.25">
      <c r="A172" s="40">
        <v>93</v>
      </c>
      <c r="B172" s="41" t="s">
        <v>55</v>
      </c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18" hidden="1" x14ac:dyDescent="0.25">
      <c r="A173" s="40">
        <v>94</v>
      </c>
      <c r="B173" s="41" t="s">
        <v>56</v>
      </c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</row>
    <row r="174" spans="1:18" hidden="1" x14ac:dyDescent="0.25">
      <c r="A174" s="40">
        <v>95</v>
      </c>
      <c r="B174" s="41" t="s">
        <v>57</v>
      </c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</row>
    <row r="175" spans="1:18" hidden="1" x14ac:dyDescent="0.25">
      <c r="A175" s="40">
        <v>97</v>
      </c>
      <c r="B175" s="41" t="s">
        <v>58</v>
      </c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</row>
    <row r="176" spans="1:18" hidden="1" x14ac:dyDescent="0.25">
      <c r="A176" s="40">
        <v>98</v>
      </c>
      <c r="B176" s="41" t="s">
        <v>59</v>
      </c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</row>
    <row r="177" spans="1:17" hidden="1" x14ac:dyDescent="0.25">
      <c r="A177" s="40">
        <v>99</v>
      </c>
      <c r="B177" s="41" t="s">
        <v>60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</row>
    <row r="178" spans="1:17" hidden="1" x14ac:dyDescent="0.25">
      <c r="A178" s="40">
        <v>107</v>
      </c>
      <c r="B178" s="41" t="s">
        <v>61</v>
      </c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</row>
    <row r="179" spans="1:17" hidden="1" x14ac:dyDescent="0.25">
      <c r="A179" s="40">
        <v>109</v>
      </c>
      <c r="B179" s="41" t="s">
        <v>62</v>
      </c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</row>
    <row r="180" spans="1:17" hidden="1" x14ac:dyDescent="0.25">
      <c r="A180" s="40">
        <v>110</v>
      </c>
      <c r="B180" s="41" t="s">
        <v>63</v>
      </c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</row>
    <row r="181" spans="1:17" hidden="1" x14ac:dyDescent="0.25">
      <c r="A181" s="40">
        <v>111</v>
      </c>
      <c r="B181" s="41" t="s">
        <v>64</v>
      </c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</row>
    <row r="182" spans="1:17" hidden="1" x14ac:dyDescent="0.25">
      <c r="A182" s="40">
        <v>113</v>
      </c>
      <c r="B182" s="41" t="s">
        <v>65</v>
      </c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</row>
    <row r="183" spans="1:17" hidden="1" x14ac:dyDescent="0.25">
      <c r="A183" s="40">
        <v>116</v>
      </c>
      <c r="B183" s="41" t="s">
        <v>66</v>
      </c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</row>
    <row r="184" spans="1:17" hidden="1" x14ac:dyDescent="0.25">
      <c r="A184" s="40">
        <v>120</v>
      </c>
      <c r="B184" s="41" t="s">
        <v>67</v>
      </c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</row>
    <row r="185" spans="1:17" hidden="1" x14ac:dyDescent="0.25">
      <c r="A185" s="40">
        <v>122</v>
      </c>
      <c r="B185" s="41" t="s">
        <v>68</v>
      </c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</row>
    <row r="186" spans="1:17" hidden="1" x14ac:dyDescent="0.25">
      <c r="A186" s="40">
        <v>131</v>
      </c>
      <c r="B186" s="31" t="s">
        <v>69</v>
      </c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105"/>
      <c r="P186" s="104"/>
    </row>
    <row r="187" spans="1:17" hidden="1" x14ac:dyDescent="0.25">
      <c r="B187" s="41" t="s">
        <v>18</v>
      </c>
      <c r="C187" s="39">
        <f>SUM(C172:C186)</f>
        <v>0</v>
      </c>
      <c r="D187" s="39">
        <f t="shared" ref="D187:P187" si="15">SUM(D172:D186)</f>
        <v>0</v>
      </c>
      <c r="E187" s="39">
        <f t="shared" si="15"/>
        <v>0</v>
      </c>
      <c r="F187" s="39">
        <f t="shared" si="15"/>
        <v>0</v>
      </c>
      <c r="G187" s="39">
        <f t="shared" si="15"/>
        <v>0</v>
      </c>
      <c r="H187" s="39">
        <f t="shared" si="15"/>
        <v>0</v>
      </c>
      <c r="I187" s="39">
        <f t="shared" si="15"/>
        <v>0</v>
      </c>
      <c r="J187" s="39">
        <f t="shared" si="15"/>
        <v>0</v>
      </c>
      <c r="K187" s="39">
        <f t="shared" si="15"/>
        <v>0</v>
      </c>
      <c r="L187" s="39">
        <f t="shared" si="15"/>
        <v>0</v>
      </c>
      <c r="M187" s="39">
        <f t="shared" si="15"/>
        <v>0</v>
      </c>
      <c r="N187" s="39">
        <f t="shared" si="15"/>
        <v>0</v>
      </c>
      <c r="O187" s="39">
        <f t="shared" si="15"/>
        <v>0</v>
      </c>
      <c r="P187" s="39">
        <f t="shared" si="15"/>
        <v>0</v>
      </c>
    </row>
    <row r="188" spans="1:17" hidden="1" x14ac:dyDescent="0.25">
      <c r="B188" s="41"/>
    </row>
    <row r="189" spans="1:17" hidden="1" x14ac:dyDescent="0.25">
      <c r="A189" s="40">
        <v>528</v>
      </c>
      <c r="B189" s="41" t="s">
        <v>75</v>
      </c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</row>
    <row r="190" spans="1:17" hidden="1" x14ac:dyDescent="0.25"/>
    <row r="191" spans="1:17" hidden="1" x14ac:dyDescent="0.25">
      <c r="B191" s="40" t="s">
        <v>0</v>
      </c>
      <c r="C191" s="39">
        <f>C93+C99+C101+C103+C107+C109+C113+C115+C117+C122+C124+C126+C130+C132+C136+C138+C140+C144+C146+C148+C150+C152+C154+C156+C158+C159+C160+C161+C164+C165+C168+C169+C170+C187+C189</f>
        <v>0</v>
      </c>
      <c r="D191" s="39">
        <f t="shared" ref="D191:N191" si="16">D93+D99+D101+D103+D107+D109+D113+D115+D117+D122+D124+D126+D130+D132+D136+D138+D140+D144+D146+D148+D150+D152+D154+D156+D158+D159+D160+D161+D164+D165+D168+D169+D170+D187+D189</f>
        <v>0</v>
      </c>
      <c r="E191" s="39">
        <f t="shared" si="16"/>
        <v>0</v>
      </c>
      <c r="F191" s="39">
        <f t="shared" si="16"/>
        <v>0</v>
      </c>
      <c r="G191" s="39">
        <f t="shared" si="16"/>
        <v>0</v>
      </c>
      <c r="H191" s="39">
        <f t="shared" si="16"/>
        <v>0</v>
      </c>
      <c r="I191" s="39">
        <f t="shared" si="16"/>
        <v>0</v>
      </c>
      <c r="J191" s="39">
        <f t="shared" si="16"/>
        <v>0</v>
      </c>
      <c r="K191" s="39">
        <f t="shared" si="16"/>
        <v>0</v>
      </c>
      <c r="L191" s="39">
        <f t="shared" si="16"/>
        <v>0</v>
      </c>
      <c r="M191" s="39">
        <f t="shared" si="16"/>
        <v>0</v>
      </c>
      <c r="N191" s="39">
        <f t="shared" si="16"/>
        <v>0</v>
      </c>
      <c r="O191" s="39">
        <f t="shared" ref="O191:P191" si="17">O93+O99+O101+O103+O107+O109+O113+O115+O117+O122+O124+O126+O130+O132+O136+O138+O140+O144+O146+O148+O150+O152+O154+O156+O158+O159+O160+O161+O164+O165+O168+O169+O170+O187+O189</f>
        <v>0</v>
      </c>
      <c r="P191" s="39">
        <f t="shared" si="17"/>
        <v>0</v>
      </c>
      <c r="Q191" s="39">
        <f>SUM(E191:P191)</f>
        <v>0</v>
      </c>
    </row>
    <row r="192" spans="1:17" hidden="1" x14ac:dyDescent="0.25">
      <c r="B192" s="41"/>
    </row>
    <row r="193" spans="1:16" hidden="1" x14ac:dyDescent="0.25">
      <c r="B193" s="42" t="s">
        <v>78</v>
      </c>
      <c r="C193" s="39">
        <f>C191-C81</f>
        <v>0</v>
      </c>
      <c r="D193" s="39">
        <f t="shared" ref="D193:N193" si="18">D191-D81</f>
        <v>0</v>
      </c>
      <c r="E193" s="39">
        <f t="shared" si="18"/>
        <v>-467936</v>
      </c>
      <c r="F193" s="39">
        <f t="shared" si="18"/>
        <v>-520538</v>
      </c>
      <c r="G193" s="39">
        <f t="shared" si="18"/>
        <v>-499273.65399999998</v>
      </c>
      <c r="H193" s="39">
        <f t="shared" si="18"/>
        <v>-464221</v>
      </c>
      <c r="I193" s="39">
        <f t="shared" si="18"/>
        <v>-498607</v>
      </c>
      <c r="J193" s="39">
        <f t="shared" si="18"/>
        <v>-475852</v>
      </c>
      <c r="K193" s="39">
        <f t="shared" si="18"/>
        <v>-462496.23200000002</v>
      </c>
      <c r="L193" s="39">
        <f t="shared" si="18"/>
        <v>-439186.84699999995</v>
      </c>
      <c r="M193" s="39">
        <f t="shared" si="18"/>
        <v>-459366</v>
      </c>
      <c r="N193" s="39">
        <f t="shared" si="18"/>
        <v>-458984.10100000002</v>
      </c>
      <c r="O193" s="39">
        <f t="shared" ref="O193:P193" si="19">O191-O81</f>
        <v>-448307.15300000005</v>
      </c>
      <c r="P193" s="39">
        <f t="shared" si="19"/>
        <v>-427183.49300000002</v>
      </c>
    </row>
    <row r="194" spans="1:16" hidden="1" x14ac:dyDescent="0.25">
      <c r="B194" s="42"/>
    </row>
    <row r="195" spans="1:16" hidden="1" x14ac:dyDescent="0.25">
      <c r="A195" s="40" t="s">
        <v>127</v>
      </c>
      <c r="B195" s="42" t="s">
        <v>159</v>
      </c>
    </row>
    <row r="196" spans="1:16" hidden="1" x14ac:dyDescent="0.25"/>
    <row r="197" spans="1:16" hidden="1" x14ac:dyDescent="0.25">
      <c r="B197" s="40" t="s">
        <v>160</v>
      </c>
      <c r="E197" s="112">
        <v>0</v>
      </c>
      <c r="F197" s="112">
        <v>0</v>
      </c>
      <c r="G197" s="112">
        <v>0</v>
      </c>
      <c r="H197" s="112">
        <v>0</v>
      </c>
      <c r="I197" s="112">
        <v>0</v>
      </c>
      <c r="J197" s="112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>
        <v>0</v>
      </c>
    </row>
    <row r="198" spans="1:16" hidden="1" x14ac:dyDescent="0.25">
      <c r="B198" s="40" t="s">
        <v>162</v>
      </c>
      <c r="E198" s="112">
        <v>0</v>
      </c>
      <c r="F198" s="112">
        <v>0</v>
      </c>
      <c r="G198" s="112">
        <v>0</v>
      </c>
      <c r="H198" s="112">
        <v>0</v>
      </c>
      <c r="I198" s="112">
        <v>0</v>
      </c>
      <c r="J198" s="112">
        <v>0</v>
      </c>
      <c r="K198" s="112">
        <v>0</v>
      </c>
      <c r="L198" s="112">
        <v>0</v>
      </c>
      <c r="M198" s="112">
        <v>0</v>
      </c>
      <c r="N198" s="112">
        <v>0</v>
      </c>
      <c r="O198" s="112">
        <v>0</v>
      </c>
      <c r="P198" s="112">
        <v>0</v>
      </c>
    </row>
    <row r="199" spans="1:16" hidden="1" x14ac:dyDescent="0.25">
      <c r="B199" s="40" t="s">
        <v>0</v>
      </c>
      <c r="E199" s="112">
        <f>E197+E198</f>
        <v>0</v>
      </c>
      <c r="F199" s="112">
        <f t="shared" ref="F199:P199" si="20">F197+F198</f>
        <v>0</v>
      </c>
      <c r="G199" s="112">
        <f t="shared" si="20"/>
        <v>0</v>
      </c>
      <c r="H199" s="112">
        <f t="shared" si="20"/>
        <v>0</v>
      </c>
      <c r="I199" s="112">
        <f t="shared" si="20"/>
        <v>0</v>
      </c>
      <c r="J199" s="112">
        <f t="shared" si="20"/>
        <v>0</v>
      </c>
      <c r="K199" s="112">
        <f t="shared" si="20"/>
        <v>0</v>
      </c>
      <c r="L199" s="112">
        <f t="shared" si="20"/>
        <v>0</v>
      </c>
      <c r="M199" s="112">
        <f t="shared" si="20"/>
        <v>0</v>
      </c>
      <c r="N199" s="112">
        <f t="shared" si="20"/>
        <v>0</v>
      </c>
      <c r="O199" s="112">
        <f t="shared" si="20"/>
        <v>0</v>
      </c>
      <c r="P199" s="112">
        <f t="shared" si="20"/>
        <v>0</v>
      </c>
    </row>
    <row r="200" spans="1:16" hidden="1" x14ac:dyDescent="0.25">
      <c r="B200" s="40" t="s">
        <v>161</v>
      </c>
      <c r="E200" s="112">
        <f>E199-E187</f>
        <v>0</v>
      </c>
      <c r="F200" s="112">
        <f t="shared" ref="F200:P200" si="21">F199-F187</f>
        <v>0</v>
      </c>
      <c r="G200" s="112">
        <f t="shared" si="21"/>
        <v>0</v>
      </c>
      <c r="H200" s="112">
        <f t="shared" si="21"/>
        <v>0</v>
      </c>
      <c r="I200" s="112">
        <f t="shared" si="21"/>
        <v>0</v>
      </c>
      <c r="J200" s="112">
        <f t="shared" si="21"/>
        <v>0</v>
      </c>
      <c r="K200" s="112">
        <f t="shared" si="21"/>
        <v>0</v>
      </c>
      <c r="L200" s="112">
        <f t="shared" si="21"/>
        <v>0</v>
      </c>
      <c r="M200" s="112">
        <f t="shared" si="21"/>
        <v>0</v>
      </c>
      <c r="N200" s="112">
        <f t="shared" si="21"/>
        <v>0</v>
      </c>
      <c r="O200" s="112">
        <f t="shared" si="21"/>
        <v>0</v>
      </c>
      <c r="P200" s="112">
        <f t="shared" si="21"/>
        <v>0</v>
      </c>
    </row>
    <row r="201" spans="1:16" hidden="1" x14ac:dyDescent="0.25"/>
  </sheetData>
  <pageMargins left="0.7" right="0.7" top="0.75" bottom="0.75" header="0.3" footer="0.3"/>
  <pageSetup scale="42" orientation="portrait" r:id="rId1"/>
  <headerFooter>
    <oddFooter>&amp;L&amp;F
&amp;A</oddFooter>
  </headerFooter>
  <rowBreaks count="1" manualBreakCount="1">
    <brk id="84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8"/>
  <sheetViews>
    <sheetView zoomScale="90" zoomScaleNormal="90" workbookViewId="0">
      <pane xSplit="2" ySplit="8" topLeftCell="G9" activePane="bottomRight" state="frozen"/>
      <selection activeCell="D1" sqref="D1"/>
      <selection pane="topRight" activeCell="D1" sqref="D1"/>
      <selection pane="bottomLeft" activeCell="D1" sqref="D1"/>
      <selection pane="bottomRight" activeCell="I214" sqref="I214"/>
    </sheetView>
  </sheetViews>
  <sheetFormatPr defaultColWidth="9.109375" defaultRowHeight="14.4" x14ac:dyDescent="0.3"/>
  <cols>
    <col min="1" max="1" width="7.88671875" style="54" customWidth="1"/>
    <col min="2" max="2" width="44.44140625" style="54" customWidth="1"/>
    <col min="3" max="4" width="13.109375" style="54" customWidth="1"/>
    <col min="5" max="5" width="15" style="54" bestFit="1" customWidth="1"/>
    <col min="6" max="6" width="15" style="54" customWidth="1"/>
    <col min="7" max="7" width="15" style="54" bestFit="1" customWidth="1"/>
    <col min="8" max="15" width="12.6640625" style="54" customWidth="1"/>
    <col min="16" max="16" width="15" style="54" bestFit="1" customWidth="1"/>
    <col min="17" max="17" width="13.6640625" style="54" customWidth="1"/>
    <col min="18" max="16384" width="9.109375" style="54"/>
  </cols>
  <sheetData>
    <row r="1" spans="1:18" ht="15.6" x14ac:dyDescent="0.3">
      <c r="A1" s="115"/>
      <c r="B1" s="115" t="s">
        <v>70</v>
      </c>
      <c r="C1" s="115"/>
      <c r="D1" s="115"/>
      <c r="E1" s="115"/>
      <c r="F1" s="116"/>
      <c r="G1" s="115"/>
    </row>
    <row r="2" spans="1:18" ht="15.6" x14ac:dyDescent="0.3">
      <c r="A2" s="115"/>
      <c r="B2" s="115" t="s">
        <v>71</v>
      </c>
      <c r="C2" s="115"/>
      <c r="D2" s="115"/>
      <c r="E2" s="115"/>
      <c r="F2" s="115"/>
      <c r="G2" s="115"/>
    </row>
    <row r="3" spans="1:18" ht="16.5" customHeight="1" x14ac:dyDescent="0.3">
      <c r="A3" s="115"/>
      <c r="B3" s="115" t="str">
        <f>'B&amp;A kWh'!B3</f>
        <v>TEST YEAR ENDED March 31, 2020</v>
      </c>
      <c r="C3" s="115"/>
      <c r="D3" s="115"/>
      <c r="E3" s="115"/>
      <c r="F3" s="115"/>
      <c r="G3" s="115"/>
    </row>
    <row r="4" spans="1:18" ht="15.6" x14ac:dyDescent="0.3">
      <c r="A4" s="115"/>
      <c r="B4" s="117"/>
      <c r="C4" s="115"/>
      <c r="D4" s="115"/>
      <c r="E4" s="115"/>
      <c r="F4" s="115"/>
      <c r="G4" s="115"/>
    </row>
    <row r="5" spans="1:18" ht="15.6" x14ac:dyDescent="0.3">
      <c r="A5" s="115"/>
      <c r="B5" s="117" t="s">
        <v>79</v>
      </c>
      <c r="C5" s="115"/>
      <c r="D5" s="115"/>
      <c r="E5" s="115"/>
      <c r="F5" s="115"/>
      <c r="G5" s="115"/>
    </row>
    <row r="6" spans="1:18" ht="15.6" x14ac:dyDescent="0.3">
      <c r="A6" s="115"/>
      <c r="B6" s="117"/>
      <c r="C6" s="115"/>
      <c r="D6" s="115"/>
      <c r="E6" s="115"/>
      <c r="F6" s="115"/>
      <c r="G6" s="115"/>
    </row>
    <row r="7" spans="1:18" x14ac:dyDescent="0.3">
      <c r="A7" s="40"/>
      <c r="B7" s="96" t="s">
        <v>80</v>
      </c>
      <c r="D7" s="40"/>
      <c r="E7" s="40">
        <v>2019</v>
      </c>
      <c r="F7" s="40"/>
      <c r="G7" s="40"/>
      <c r="H7" s="40"/>
      <c r="I7" s="40"/>
      <c r="J7" s="40"/>
      <c r="K7" s="40"/>
      <c r="L7" s="40"/>
      <c r="M7" s="40"/>
      <c r="N7" s="40"/>
      <c r="O7" s="40">
        <v>2020</v>
      </c>
      <c r="P7" s="40"/>
      <c r="Q7" s="40"/>
      <c r="R7" s="40"/>
    </row>
    <row r="8" spans="1:18" x14ac:dyDescent="0.3">
      <c r="A8" s="40"/>
      <c r="B8" s="41" t="s">
        <v>22</v>
      </c>
      <c r="C8" s="97"/>
      <c r="D8" s="97"/>
      <c r="E8" s="97" t="s">
        <v>109</v>
      </c>
      <c r="F8" s="97" t="s">
        <v>110</v>
      </c>
      <c r="G8" s="97" t="s">
        <v>111</v>
      </c>
      <c r="H8" s="97" t="s">
        <v>112</v>
      </c>
      <c r="I8" s="97" t="s">
        <v>113</v>
      </c>
      <c r="J8" s="97" t="s">
        <v>114</v>
      </c>
      <c r="K8" s="97" t="s">
        <v>115</v>
      </c>
      <c r="L8" s="97" t="s">
        <v>116</v>
      </c>
      <c r="M8" s="97" t="s">
        <v>117</v>
      </c>
      <c r="N8" s="97" t="s">
        <v>106</v>
      </c>
      <c r="O8" s="97" t="s">
        <v>107</v>
      </c>
      <c r="P8" s="97" t="s">
        <v>108</v>
      </c>
      <c r="Q8" s="40" t="s">
        <v>269</v>
      </c>
      <c r="R8" s="40"/>
    </row>
    <row r="9" spans="1:18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x14ac:dyDescent="0.3">
      <c r="A10" s="40">
        <v>10</v>
      </c>
      <c r="B10" s="30" t="s">
        <v>21</v>
      </c>
      <c r="C10" s="118">
        <f>+C91</f>
        <v>0</v>
      </c>
      <c r="D10" s="118">
        <f>+D91</f>
        <v>0</v>
      </c>
      <c r="E10" s="39">
        <f>+E91</f>
        <v>14542151.58</v>
      </c>
      <c r="F10" s="39">
        <f t="shared" ref="F10:P10" si="0">+F91</f>
        <v>16117184.989999998</v>
      </c>
      <c r="G10" s="39">
        <f t="shared" si="0"/>
        <v>17418716.579999998</v>
      </c>
      <c r="H10" s="39">
        <f t="shared" si="0"/>
        <v>21590284.460000001</v>
      </c>
      <c r="I10" s="39">
        <f t="shared" si="0"/>
        <v>21146457.66</v>
      </c>
      <c r="J10" s="39">
        <f t="shared" si="0"/>
        <v>17423228.829999998</v>
      </c>
      <c r="K10" s="39">
        <f t="shared" si="0"/>
        <v>14824968.75</v>
      </c>
      <c r="L10" s="39">
        <f>+L91</f>
        <v>19888668.18</v>
      </c>
      <c r="M10" s="39">
        <f t="shared" si="0"/>
        <v>24687227.609999999</v>
      </c>
      <c r="N10" s="39">
        <f t="shared" si="0"/>
        <v>24125450.960000001</v>
      </c>
      <c r="O10" s="39">
        <f t="shared" si="0"/>
        <v>21775602.350000001</v>
      </c>
      <c r="P10" s="39">
        <f t="shared" si="0"/>
        <v>17883583.399999999</v>
      </c>
      <c r="Q10" s="118">
        <f>SUM(E10:P10)</f>
        <v>231423525.34999999</v>
      </c>
      <c r="R10" s="55"/>
    </row>
    <row r="11" spans="1:18" x14ac:dyDescent="0.3">
      <c r="A11" s="40">
        <v>11</v>
      </c>
      <c r="B11" s="30"/>
      <c r="C11" s="118"/>
      <c r="D11" s="118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118"/>
      <c r="R11" s="55"/>
    </row>
    <row r="12" spans="1:18" x14ac:dyDescent="0.3">
      <c r="A12" s="40">
        <v>12</v>
      </c>
      <c r="B12" s="30" t="s">
        <v>20</v>
      </c>
      <c r="C12" s="118">
        <f>+C97</f>
        <v>0</v>
      </c>
      <c r="D12" s="118">
        <f>+D97</f>
        <v>0</v>
      </c>
      <c r="E12" s="39">
        <f>+E97</f>
        <v>19779.04</v>
      </c>
      <c r="F12" s="39">
        <f t="shared" ref="F12:P12" si="1">+F97</f>
        <v>22470.670000000002</v>
      </c>
      <c r="G12" s="39">
        <f t="shared" si="1"/>
        <v>26022.82</v>
      </c>
      <c r="H12" s="39">
        <f t="shared" si="1"/>
        <v>32011.730000000003</v>
      </c>
      <c r="I12" s="39">
        <f t="shared" si="1"/>
        <v>30997.37</v>
      </c>
      <c r="J12" s="39">
        <f t="shared" si="1"/>
        <v>27233.06</v>
      </c>
      <c r="K12" s="39">
        <f t="shared" si="1"/>
        <v>21897.75</v>
      </c>
      <c r="L12" s="39">
        <f t="shared" si="1"/>
        <v>25085.730000000003</v>
      </c>
      <c r="M12" s="39">
        <f t="shared" si="1"/>
        <v>36217.06</v>
      </c>
      <c r="N12" s="39">
        <f t="shared" si="1"/>
        <v>36925.65</v>
      </c>
      <c r="O12" s="39">
        <f t="shared" si="1"/>
        <v>32639.49</v>
      </c>
      <c r="P12" s="39">
        <f t="shared" si="1"/>
        <v>24665.059999999998</v>
      </c>
      <c r="Q12" s="118">
        <f t="shared" ref="Q12" si="2">SUM(E12:P12)</f>
        <v>335945.43</v>
      </c>
      <c r="R12" s="55"/>
    </row>
    <row r="13" spans="1:18" x14ac:dyDescent="0.3">
      <c r="A13" s="40">
        <v>13</v>
      </c>
      <c r="B13" s="30"/>
      <c r="C13" s="118"/>
      <c r="D13" s="118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118"/>
      <c r="R13" s="55"/>
    </row>
    <row r="14" spans="1:18" x14ac:dyDescent="0.3">
      <c r="A14" s="40">
        <v>14</v>
      </c>
      <c r="B14" s="30" t="s">
        <v>19</v>
      </c>
      <c r="C14" s="118">
        <f>+C99</f>
        <v>0</v>
      </c>
      <c r="D14" s="118">
        <f>+D99</f>
        <v>0</v>
      </c>
      <c r="E14" s="39">
        <f>+E99</f>
        <v>616.01</v>
      </c>
      <c r="F14" s="39">
        <f t="shared" ref="F14:O14" si="3">+F99</f>
        <v>603.89</v>
      </c>
      <c r="G14" s="39">
        <f t="shared" si="3"/>
        <v>923.19</v>
      </c>
      <c r="H14" s="39">
        <f t="shared" si="3"/>
        <v>971.49</v>
      </c>
      <c r="I14" s="39">
        <f t="shared" si="3"/>
        <v>1012.96</v>
      </c>
      <c r="J14" s="39">
        <f t="shared" si="3"/>
        <v>929.65</v>
      </c>
      <c r="K14" s="39">
        <f t="shared" si="3"/>
        <v>848.3</v>
      </c>
      <c r="L14" s="39">
        <f t="shared" si="3"/>
        <v>518.22</v>
      </c>
      <c r="M14" s="39">
        <f t="shared" si="3"/>
        <v>1280.6500000000001</v>
      </c>
      <c r="N14" s="39">
        <f t="shared" si="3"/>
        <v>1057.6500000000001</v>
      </c>
      <c r="O14" s="39">
        <f t="shared" si="3"/>
        <v>1063.58</v>
      </c>
      <c r="P14" s="39">
        <f>+P99</f>
        <v>751.49</v>
      </c>
      <c r="Q14" s="118">
        <f t="shared" ref="Q14" si="4">SUM(E14:P14)</f>
        <v>10577.08</v>
      </c>
      <c r="R14" s="55"/>
    </row>
    <row r="15" spans="1:18" x14ac:dyDescent="0.3">
      <c r="A15" s="40">
        <v>15</v>
      </c>
      <c r="B15" s="30"/>
      <c r="C15" s="118"/>
      <c r="D15" s="118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18"/>
      <c r="R15" s="55"/>
    </row>
    <row r="16" spans="1:18" s="40" customFormat="1" x14ac:dyDescent="0.3">
      <c r="A16" s="40">
        <v>16</v>
      </c>
      <c r="B16" s="51" t="s">
        <v>160</v>
      </c>
      <c r="E16" s="39">
        <f>E203</f>
        <v>0</v>
      </c>
      <c r="F16" s="39">
        <f t="shared" ref="F16:P16" si="5">F203</f>
        <v>0</v>
      </c>
      <c r="G16" s="39">
        <f t="shared" si="5"/>
        <v>0</v>
      </c>
      <c r="H16" s="39">
        <f t="shared" si="5"/>
        <v>0</v>
      </c>
      <c r="I16" s="39">
        <f t="shared" si="5"/>
        <v>0</v>
      </c>
      <c r="J16" s="39">
        <f t="shared" si="5"/>
        <v>0</v>
      </c>
      <c r="K16" s="39">
        <f t="shared" si="5"/>
        <v>0</v>
      </c>
      <c r="L16" s="39">
        <f t="shared" si="5"/>
        <v>0</v>
      </c>
      <c r="M16" s="39">
        <f t="shared" si="5"/>
        <v>0</v>
      </c>
      <c r="N16" s="39">
        <f t="shared" si="5"/>
        <v>0</v>
      </c>
      <c r="O16" s="39">
        <f t="shared" si="5"/>
        <v>0</v>
      </c>
      <c r="P16" s="39">
        <f t="shared" si="5"/>
        <v>0</v>
      </c>
      <c r="Q16" s="118">
        <f t="shared" ref="Q16:Q17" si="6">SUM(E16:P16)</f>
        <v>0</v>
      </c>
    </row>
    <row r="17" spans="1:18" s="40" customFormat="1" x14ac:dyDescent="0.3">
      <c r="A17" s="40">
        <v>17</v>
      </c>
      <c r="B17" s="51" t="s">
        <v>162</v>
      </c>
      <c r="E17" s="39">
        <f>E18-E16</f>
        <v>649104.25999999989</v>
      </c>
      <c r="F17" s="39">
        <f t="shared" ref="F17:O17" si="7">F18-F16</f>
        <v>875295.30999999994</v>
      </c>
      <c r="G17" s="39">
        <f t="shared" si="7"/>
        <v>711852.48</v>
      </c>
      <c r="H17" s="39">
        <f t="shared" si="7"/>
        <v>760031.00000000012</v>
      </c>
      <c r="I17" s="39">
        <f t="shared" si="7"/>
        <v>712988.70000000007</v>
      </c>
      <c r="J17" s="39">
        <f t="shared" si="7"/>
        <v>705010.58999999985</v>
      </c>
      <c r="K17" s="39">
        <f t="shared" si="7"/>
        <v>731863.75000000012</v>
      </c>
      <c r="L17" s="39">
        <f t="shared" si="7"/>
        <v>946664.7699999999</v>
      </c>
      <c r="M17" s="39">
        <f t="shared" si="7"/>
        <v>608596.32999999996</v>
      </c>
      <c r="N17" s="39">
        <f t="shared" si="7"/>
        <v>696617.6399999999</v>
      </c>
      <c r="O17" s="39">
        <f t="shared" si="7"/>
        <v>749873.02999999991</v>
      </c>
      <c r="P17" s="39">
        <f>P18-P16</f>
        <v>635686.52999999991</v>
      </c>
      <c r="Q17" s="118">
        <f t="shared" si="6"/>
        <v>8783584.3899999987</v>
      </c>
    </row>
    <row r="18" spans="1:18" x14ac:dyDescent="0.3">
      <c r="A18" s="40">
        <v>18</v>
      </c>
      <c r="B18" s="30" t="s">
        <v>18</v>
      </c>
      <c r="C18" s="118">
        <f>+C190</f>
        <v>0</v>
      </c>
      <c r="D18" s="118">
        <f>+D190</f>
        <v>0</v>
      </c>
      <c r="E18" s="39">
        <f>+E190</f>
        <v>649104.25999999989</v>
      </c>
      <c r="F18" s="39">
        <f t="shared" ref="F18:P18" si="8">+F190</f>
        <v>875295.30999999994</v>
      </c>
      <c r="G18" s="39">
        <f t="shared" si="8"/>
        <v>711852.48</v>
      </c>
      <c r="H18" s="39">
        <f t="shared" si="8"/>
        <v>760031.00000000012</v>
      </c>
      <c r="I18" s="39">
        <f t="shared" si="8"/>
        <v>712988.70000000007</v>
      </c>
      <c r="J18" s="39">
        <f t="shared" si="8"/>
        <v>705010.58999999985</v>
      </c>
      <c r="K18" s="39">
        <f t="shared" si="8"/>
        <v>731863.75000000012</v>
      </c>
      <c r="L18" s="39">
        <f t="shared" si="8"/>
        <v>946664.7699999999</v>
      </c>
      <c r="M18" s="39">
        <f t="shared" si="8"/>
        <v>608596.32999999996</v>
      </c>
      <c r="N18" s="39">
        <f t="shared" si="8"/>
        <v>696617.6399999999</v>
      </c>
      <c r="O18" s="39">
        <f t="shared" si="8"/>
        <v>749873.02999999991</v>
      </c>
      <c r="P18" s="39">
        <f t="shared" si="8"/>
        <v>635686.52999999991</v>
      </c>
      <c r="Q18" s="118">
        <f t="shared" ref="Q18" si="9">SUM(E18:P18)</f>
        <v>8783584.3899999987</v>
      </c>
      <c r="R18" s="55"/>
    </row>
    <row r="19" spans="1:18" x14ac:dyDescent="0.3">
      <c r="A19" s="40">
        <v>19</v>
      </c>
      <c r="B19" s="30"/>
      <c r="C19" s="118"/>
      <c r="D19" s="118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18"/>
      <c r="R19" s="55"/>
    </row>
    <row r="20" spans="1:18" x14ac:dyDescent="0.3">
      <c r="A20" s="40">
        <v>20</v>
      </c>
      <c r="B20" s="30" t="s">
        <v>17</v>
      </c>
      <c r="C20" s="118">
        <f>+C109</f>
        <v>0</v>
      </c>
      <c r="D20" s="118">
        <f>+D109</f>
        <v>0</v>
      </c>
      <c r="E20" s="39">
        <f>E101</f>
        <v>1499923.94</v>
      </c>
      <c r="F20" s="39">
        <f t="shared" ref="F20:O20" si="10">F101</f>
        <v>1914956.05</v>
      </c>
      <c r="G20" s="39">
        <f t="shared" si="10"/>
        <v>1791217.96</v>
      </c>
      <c r="H20" s="39">
        <f t="shared" si="10"/>
        <v>2057232.04</v>
      </c>
      <c r="I20" s="39">
        <f t="shared" si="10"/>
        <v>1949497.8</v>
      </c>
      <c r="J20" s="39">
        <f t="shared" si="10"/>
        <v>1792871.9</v>
      </c>
      <c r="K20" s="39">
        <f t="shared" si="10"/>
        <v>1664165.24</v>
      </c>
      <c r="L20" s="39">
        <f t="shared" si="10"/>
        <v>2016468.95</v>
      </c>
      <c r="M20" s="39">
        <f t="shared" si="10"/>
        <v>1990510.12</v>
      </c>
      <c r="N20" s="39">
        <f t="shared" si="10"/>
        <v>2101164.54</v>
      </c>
      <c r="O20" s="39">
        <f t="shared" si="10"/>
        <v>2019054.9</v>
      </c>
      <c r="P20" s="39">
        <f>P101</f>
        <v>1695402.22</v>
      </c>
      <c r="Q20" s="118">
        <f t="shared" ref="Q20" si="11">SUM(E20:P20)</f>
        <v>22492465.659999996</v>
      </c>
      <c r="R20" s="55"/>
    </row>
    <row r="21" spans="1:18" x14ac:dyDescent="0.3">
      <c r="A21" s="40">
        <v>21</v>
      </c>
      <c r="B21" s="30"/>
      <c r="C21" s="118"/>
      <c r="D21" s="118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18"/>
      <c r="R21" s="55"/>
    </row>
    <row r="22" spans="1:18" x14ac:dyDescent="0.3">
      <c r="A22" s="40">
        <v>22</v>
      </c>
      <c r="B22" s="30" t="s">
        <v>16</v>
      </c>
      <c r="C22" s="118"/>
      <c r="D22" s="118"/>
      <c r="E22" s="39">
        <f>E103</f>
        <v>2914.7</v>
      </c>
      <c r="F22" s="39">
        <f t="shared" ref="F22:O22" si="12">F103</f>
        <v>4054.73</v>
      </c>
      <c r="G22" s="39">
        <f t="shared" si="12"/>
        <v>3113.11</v>
      </c>
      <c r="H22" s="39">
        <f t="shared" si="12"/>
        <v>3153.07</v>
      </c>
      <c r="I22" s="39">
        <f t="shared" si="12"/>
        <v>2952.93</v>
      </c>
      <c r="J22" s="39">
        <f t="shared" si="12"/>
        <v>3095.05</v>
      </c>
      <c r="K22" s="39">
        <f t="shared" si="12"/>
        <v>2868.41</v>
      </c>
      <c r="L22" s="39">
        <f t="shared" si="12"/>
        <v>3646.72</v>
      </c>
      <c r="M22" s="39">
        <f t="shared" si="12"/>
        <v>2803.65</v>
      </c>
      <c r="N22" s="39">
        <f t="shared" si="12"/>
        <v>3415.47</v>
      </c>
      <c r="O22" s="39">
        <f t="shared" si="12"/>
        <v>3050.83</v>
      </c>
      <c r="P22" s="39">
        <f>P103</f>
        <v>2854.34</v>
      </c>
      <c r="Q22" s="118">
        <f t="shared" ref="Q22" si="13">SUM(E22:P22)</f>
        <v>37923.010000000009</v>
      </c>
      <c r="R22" s="55"/>
    </row>
    <row r="23" spans="1:18" x14ac:dyDescent="0.3">
      <c r="A23" s="40">
        <v>23</v>
      </c>
      <c r="B23" s="30"/>
      <c r="C23" s="118"/>
      <c r="D23" s="11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18"/>
      <c r="R23" s="55"/>
    </row>
    <row r="24" spans="1:18" x14ac:dyDescent="0.3">
      <c r="A24" s="40">
        <v>24</v>
      </c>
      <c r="B24" s="30" t="s">
        <v>15</v>
      </c>
      <c r="C24" s="118"/>
      <c r="D24" s="118"/>
      <c r="E24" s="39">
        <f>+E105</f>
        <v>37653.72</v>
      </c>
      <c r="F24" s="39">
        <f t="shared" ref="F24:O24" si="14">+F105</f>
        <v>93121.75</v>
      </c>
      <c r="G24" s="39">
        <f t="shared" si="14"/>
        <v>96414.75</v>
      </c>
      <c r="H24" s="39">
        <f t="shared" si="14"/>
        <v>100699.95</v>
      </c>
      <c r="I24" s="39">
        <f t="shared" si="14"/>
        <v>89174.88</v>
      </c>
      <c r="J24" s="39">
        <f t="shared" si="14"/>
        <v>87110.21</v>
      </c>
      <c r="K24" s="39">
        <f t="shared" si="14"/>
        <v>48643.79</v>
      </c>
      <c r="L24" s="39">
        <f t="shared" si="14"/>
        <v>86958.86</v>
      </c>
      <c r="M24" s="39">
        <f t="shared" si="14"/>
        <v>77373.02</v>
      </c>
      <c r="N24" s="39">
        <f t="shared" si="14"/>
        <v>85242.91</v>
      </c>
      <c r="O24" s="39">
        <f t="shared" si="14"/>
        <v>78789.78</v>
      </c>
      <c r="P24" s="39">
        <f>+P105</f>
        <v>67100.399999999994</v>
      </c>
      <c r="Q24" s="118">
        <f t="shared" ref="Q24" si="15">SUM(E24:P24)</f>
        <v>948284.02000000014</v>
      </c>
      <c r="R24" s="55"/>
    </row>
    <row r="25" spans="1:18" x14ac:dyDescent="0.3">
      <c r="A25" s="40">
        <v>25</v>
      </c>
      <c r="B25" s="30"/>
      <c r="C25" s="118"/>
      <c r="D25" s="118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18"/>
      <c r="R25" s="55"/>
    </row>
    <row r="26" spans="1:18" x14ac:dyDescent="0.3">
      <c r="A26" s="40">
        <v>26</v>
      </c>
      <c r="B26" s="30" t="s">
        <v>14</v>
      </c>
      <c r="C26" s="118"/>
      <c r="D26" s="118"/>
      <c r="E26" s="39">
        <f>+E109</f>
        <v>48484.020000000004</v>
      </c>
      <c r="F26" s="39">
        <f t="shared" ref="F26:O26" si="16">+F109</f>
        <v>64545.4</v>
      </c>
      <c r="G26" s="39">
        <f t="shared" si="16"/>
        <v>54905.55</v>
      </c>
      <c r="H26" s="39">
        <f t="shared" si="16"/>
        <v>56842.63</v>
      </c>
      <c r="I26" s="39">
        <f t="shared" si="16"/>
        <v>51430.520000000004</v>
      </c>
      <c r="J26" s="39">
        <f t="shared" si="16"/>
        <v>51745.59</v>
      </c>
      <c r="K26" s="39">
        <f t="shared" si="16"/>
        <v>51762.239999999998</v>
      </c>
      <c r="L26" s="39">
        <f t="shared" si="16"/>
        <v>64665.42</v>
      </c>
      <c r="M26" s="39">
        <f t="shared" si="16"/>
        <v>47382.5</v>
      </c>
      <c r="N26" s="39">
        <f t="shared" si="16"/>
        <v>77558.25</v>
      </c>
      <c r="O26" s="39">
        <f t="shared" si="16"/>
        <v>46654.99</v>
      </c>
      <c r="P26" s="39">
        <f>+P109</f>
        <v>45556.03</v>
      </c>
      <c r="Q26" s="118">
        <f t="shared" ref="Q26" si="17">SUM(E26:P26)</f>
        <v>661533.14000000013</v>
      </c>
      <c r="R26" s="55"/>
    </row>
    <row r="27" spans="1:18" x14ac:dyDescent="0.3">
      <c r="A27" s="40">
        <v>27</v>
      </c>
      <c r="B27" s="30"/>
      <c r="C27" s="118"/>
      <c r="D27" s="11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18"/>
      <c r="R27" s="55"/>
    </row>
    <row r="28" spans="1:18" x14ac:dyDescent="0.3">
      <c r="A28" s="40">
        <v>28</v>
      </c>
      <c r="B28" s="30" t="s">
        <v>13</v>
      </c>
      <c r="C28" s="118">
        <f>+C111</f>
        <v>0</v>
      </c>
      <c r="D28" s="118">
        <f>+D111</f>
        <v>0</v>
      </c>
      <c r="E28" s="39">
        <f>+E111</f>
        <v>16274.67</v>
      </c>
      <c r="F28" s="39">
        <f t="shared" ref="F28:P28" si="18">+F111</f>
        <v>20080.759999999998</v>
      </c>
      <c r="G28" s="39">
        <f t="shared" si="18"/>
        <v>14001.06</v>
      </c>
      <c r="H28" s="39">
        <f t="shared" si="18"/>
        <v>9797.0300000000007</v>
      </c>
      <c r="I28" s="39">
        <f t="shared" si="18"/>
        <v>10272.43</v>
      </c>
      <c r="J28" s="39">
        <f t="shared" si="18"/>
        <v>13541.66</v>
      </c>
      <c r="K28" s="39">
        <f t="shared" si="18"/>
        <v>14672.57</v>
      </c>
      <c r="L28" s="39">
        <f t="shared" si="18"/>
        <v>18150.419999999998</v>
      </c>
      <c r="M28" s="39">
        <f t="shared" si="18"/>
        <v>12838.99</v>
      </c>
      <c r="N28" s="39">
        <f t="shared" si="18"/>
        <v>12294.45</v>
      </c>
      <c r="O28" s="39">
        <f t="shared" si="18"/>
        <v>14078.74</v>
      </c>
      <c r="P28" s="39">
        <f t="shared" si="18"/>
        <v>13199.4</v>
      </c>
      <c r="Q28" s="118">
        <f t="shared" ref="Q28" si="19">SUM(E28:P28)</f>
        <v>169202.18</v>
      </c>
      <c r="R28" s="55"/>
    </row>
    <row r="29" spans="1:18" x14ac:dyDescent="0.3">
      <c r="A29" s="40">
        <v>29</v>
      </c>
      <c r="B29" s="30"/>
      <c r="C29" s="118"/>
      <c r="D29" s="11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18"/>
      <c r="R29" s="55"/>
    </row>
    <row r="30" spans="1:18" x14ac:dyDescent="0.3">
      <c r="A30" s="40">
        <v>30</v>
      </c>
      <c r="B30" s="30" t="s">
        <v>12</v>
      </c>
      <c r="C30" s="118">
        <f>+C115</f>
        <v>0</v>
      </c>
      <c r="D30" s="118">
        <f>+D115</f>
        <v>0</v>
      </c>
      <c r="E30" s="39">
        <f>+E115</f>
        <v>3682569.88</v>
      </c>
      <c r="F30" s="39">
        <f t="shared" ref="F30:P30" si="20">+F115</f>
        <v>5010442.7699999996</v>
      </c>
      <c r="G30" s="39">
        <f t="shared" si="20"/>
        <v>4717177.24</v>
      </c>
      <c r="H30" s="39">
        <f t="shared" si="20"/>
        <v>5383042.3499999996</v>
      </c>
      <c r="I30" s="39">
        <f t="shared" si="20"/>
        <v>5144068.68</v>
      </c>
      <c r="J30" s="39">
        <f t="shared" si="20"/>
        <v>4665818.79</v>
      </c>
      <c r="K30" s="39">
        <f t="shared" si="20"/>
        <v>4281258.8299999991</v>
      </c>
      <c r="L30" s="39">
        <f t="shared" si="20"/>
        <v>4822428.92</v>
      </c>
      <c r="M30" s="39">
        <f t="shared" si="20"/>
        <v>4484979.84</v>
      </c>
      <c r="N30" s="39">
        <f t="shared" si="20"/>
        <v>4895490.63</v>
      </c>
      <c r="O30" s="39">
        <f t="shared" si="20"/>
        <v>4684932.92</v>
      </c>
      <c r="P30" s="39">
        <f t="shared" si="20"/>
        <v>3900520.0799999996</v>
      </c>
      <c r="Q30" s="118">
        <f t="shared" ref="Q30" si="21">SUM(E30:P30)</f>
        <v>55672730.93</v>
      </c>
      <c r="R30" s="55"/>
    </row>
    <row r="31" spans="1:18" x14ac:dyDescent="0.3">
      <c r="A31" s="40">
        <v>31</v>
      </c>
      <c r="B31" s="30"/>
      <c r="C31" s="118"/>
      <c r="D31" s="118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18"/>
      <c r="R31" s="55"/>
    </row>
    <row r="32" spans="1:18" x14ac:dyDescent="0.3">
      <c r="A32" s="40">
        <v>32</v>
      </c>
      <c r="B32" s="30" t="s">
        <v>11</v>
      </c>
      <c r="C32" s="118">
        <f>+C117</f>
        <v>0</v>
      </c>
      <c r="D32" s="118">
        <f>+D117</f>
        <v>0</v>
      </c>
      <c r="E32" s="39">
        <f>+E117</f>
        <v>5679.76</v>
      </c>
      <c r="F32" s="39">
        <f t="shared" ref="F32:P32" si="22">+F117</f>
        <v>5277.63</v>
      </c>
      <c r="G32" s="39">
        <f t="shared" si="22"/>
        <v>6553.04</v>
      </c>
      <c r="H32" s="39">
        <f t="shared" si="22"/>
        <v>8851.93</v>
      </c>
      <c r="I32" s="39">
        <f t="shared" si="22"/>
        <v>8962.66</v>
      </c>
      <c r="J32" s="39">
        <f t="shared" si="22"/>
        <v>5732.02</v>
      </c>
      <c r="K32" s="39">
        <f t="shared" si="22"/>
        <v>5116.33</v>
      </c>
      <c r="L32" s="39">
        <f t="shared" si="22"/>
        <v>9571.2900000000009</v>
      </c>
      <c r="M32" s="39">
        <f t="shared" si="22"/>
        <v>13059.28</v>
      </c>
      <c r="N32" s="39">
        <f t="shared" si="22"/>
        <v>11642.53</v>
      </c>
      <c r="O32" s="39">
        <f t="shared" si="22"/>
        <v>10780.98</v>
      </c>
      <c r="P32" s="39">
        <f t="shared" si="22"/>
        <v>8783.9599999999991</v>
      </c>
      <c r="Q32" s="118">
        <f t="shared" ref="Q32" si="23">SUM(E32:P32)</f>
        <v>100011.41</v>
      </c>
      <c r="R32" s="55"/>
    </row>
    <row r="33" spans="1:18" x14ac:dyDescent="0.3">
      <c r="A33" s="40">
        <v>33</v>
      </c>
      <c r="B33" s="30"/>
      <c r="C33" s="118"/>
      <c r="D33" s="11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18"/>
      <c r="R33" s="55"/>
    </row>
    <row r="34" spans="1:18" x14ac:dyDescent="0.3">
      <c r="A34" s="40">
        <v>34</v>
      </c>
      <c r="B34" s="30" t="s">
        <v>10</v>
      </c>
      <c r="C34" s="118">
        <f>+C119</f>
        <v>0</v>
      </c>
      <c r="D34" s="118">
        <f>+D119</f>
        <v>0</v>
      </c>
      <c r="E34" s="39">
        <f>+E119</f>
        <v>26953.86</v>
      </c>
      <c r="F34" s="39">
        <f t="shared" ref="F34:P34" si="24">+F119</f>
        <v>39194.050000000003</v>
      </c>
      <c r="G34" s="39">
        <f t="shared" si="24"/>
        <v>38469.29</v>
      </c>
      <c r="H34" s="39">
        <f t="shared" si="24"/>
        <v>46450.22</v>
      </c>
      <c r="I34" s="39">
        <f t="shared" si="24"/>
        <v>43771.5</v>
      </c>
      <c r="J34" s="39">
        <f t="shared" si="24"/>
        <v>40727.65</v>
      </c>
      <c r="K34" s="39">
        <f t="shared" si="24"/>
        <v>36988.959999999999</v>
      </c>
      <c r="L34" s="39">
        <f t="shared" si="24"/>
        <v>43800.19</v>
      </c>
      <c r="M34" s="39">
        <f t="shared" si="24"/>
        <v>43304.56</v>
      </c>
      <c r="N34" s="39">
        <f t="shared" si="24"/>
        <v>46342.13</v>
      </c>
      <c r="O34" s="39">
        <f t="shared" si="24"/>
        <v>43009.67</v>
      </c>
      <c r="P34" s="39">
        <f t="shared" si="24"/>
        <v>34323.82</v>
      </c>
      <c r="Q34" s="118">
        <f t="shared" ref="Q34" si="25">SUM(E34:P34)</f>
        <v>483335.9</v>
      </c>
      <c r="R34" s="55"/>
    </row>
    <row r="35" spans="1:18" x14ac:dyDescent="0.3">
      <c r="A35" s="40">
        <v>35</v>
      </c>
      <c r="B35" s="30"/>
      <c r="C35" s="118"/>
      <c r="D35" s="11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18"/>
      <c r="R35" s="55"/>
    </row>
    <row r="36" spans="1:18" x14ac:dyDescent="0.3">
      <c r="A36" s="40">
        <v>36</v>
      </c>
      <c r="B36" s="30" t="s">
        <v>9</v>
      </c>
      <c r="C36" s="118">
        <f>+C123</f>
        <v>0</v>
      </c>
      <c r="D36" s="118">
        <f>+D123</f>
        <v>0</v>
      </c>
      <c r="E36" s="39">
        <f>+E123</f>
        <v>70391.25</v>
      </c>
      <c r="F36" s="39">
        <f t="shared" ref="F36:P36" si="26">+F123</f>
        <v>76976.510000000009</v>
      </c>
      <c r="G36" s="39">
        <f t="shared" si="26"/>
        <v>67339.820000000007</v>
      </c>
      <c r="H36" s="39">
        <f t="shared" si="26"/>
        <v>77013.490000000005</v>
      </c>
      <c r="I36" s="39">
        <f t="shared" si="26"/>
        <v>67935.58</v>
      </c>
      <c r="J36" s="39">
        <f t="shared" si="26"/>
        <v>69408.14</v>
      </c>
      <c r="K36" s="39">
        <f t="shared" si="26"/>
        <v>78287.459999999992</v>
      </c>
      <c r="L36" s="39">
        <f t="shared" si="26"/>
        <v>104593.63</v>
      </c>
      <c r="M36" s="39">
        <f t="shared" si="26"/>
        <v>96682.72</v>
      </c>
      <c r="N36" s="39">
        <f t="shared" si="26"/>
        <v>134422.76</v>
      </c>
      <c r="O36" s="39">
        <f t="shared" si="26"/>
        <v>106694.57</v>
      </c>
      <c r="P36" s="39">
        <f t="shared" si="26"/>
        <v>91602.97</v>
      </c>
      <c r="Q36" s="118">
        <f t="shared" ref="Q36" si="27">SUM(E36:P36)</f>
        <v>1041348.8999999999</v>
      </c>
      <c r="R36" s="55"/>
    </row>
    <row r="37" spans="1:18" x14ac:dyDescent="0.3">
      <c r="A37" s="40">
        <v>37</v>
      </c>
      <c r="B37" s="30"/>
      <c r="C37" s="118"/>
      <c r="D37" s="11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118"/>
      <c r="R37" s="55"/>
    </row>
    <row r="38" spans="1:18" x14ac:dyDescent="0.3">
      <c r="A38" s="40">
        <v>38</v>
      </c>
      <c r="B38" s="30" t="s">
        <v>8</v>
      </c>
      <c r="C38" s="118">
        <f>+C125</f>
        <v>0</v>
      </c>
      <c r="D38" s="118">
        <f>+D125</f>
        <v>0</v>
      </c>
      <c r="E38" s="39">
        <f>+E125</f>
        <v>12470.32</v>
      </c>
      <c r="F38" s="39">
        <f t="shared" ref="F38:P38" si="28">+F125</f>
        <v>7619.55</v>
      </c>
      <c r="G38" s="39">
        <f t="shared" si="28"/>
        <v>8100.73</v>
      </c>
      <c r="H38" s="39">
        <f t="shared" si="28"/>
        <v>8323.14</v>
      </c>
      <c r="I38" s="39">
        <f t="shared" si="28"/>
        <v>6801.1</v>
      </c>
      <c r="J38" s="39">
        <f t="shared" si="28"/>
        <v>7180.98</v>
      </c>
      <c r="K38" s="39">
        <f t="shared" si="28"/>
        <v>8210.09</v>
      </c>
      <c r="L38" s="39">
        <f t="shared" si="28"/>
        <v>9519.76</v>
      </c>
      <c r="M38" s="39">
        <f t="shared" si="28"/>
        <v>7479</v>
      </c>
      <c r="N38" s="39">
        <f t="shared" si="28"/>
        <v>12521.07</v>
      </c>
      <c r="O38" s="39">
        <f t="shared" si="28"/>
        <v>16842.400000000001</v>
      </c>
      <c r="P38" s="39">
        <f t="shared" si="28"/>
        <v>8811.93</v>
      </c>
      <c r="Q38" s="118">
        <f t="shared" ref="Q38" si="29">SUM(E38:P38)</f>
        <v>113880.06999999998</v>
      </c>
      <c r="R38" s="55"/>
    </row>
    <row r="39" spans="1:18" x14ac:dyDescent="0.3">
      <c r="A39" s="40">
        <v>39</v>
      </c>
      <c r="B39" s="30"/>
      <c r="C39" s="118"/>
      <c r="D39" s="11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118"/>
      <c r="R39" s="55"/>
    </row>
    <row r="40" spans="1:18" x14ac:dyDescent="0.3">
      <c r="A40" s="40">
        <v>40</v>
      </c>
      <c r="B40" s="30" t="s">
        <v>7</v>
      </c>
      <c r="C40" s="118">
        <f>+C129</f>
        <v>0</v>
      </c>
      <c r="D40" s="118">
        <f>+D129</f>
        <v>0</v>
      </c>
      <c r="E40" s="39">
        <f>+E129</f>
        <v>2924080.35</v>
      </c>
      <c r="F40" s="39">
        <f t="shared" ref="F40:P40" si="30">+F129</f>
        <v>4219639.5999999996</v>
      </c>
      <c r="G40" s="39">
        <f t="shared" si="30"/>
        <v>3725037.6</v>
      </c>
      <c r="H40" s="39">
        <f t="shared" si="30"/>
        <v>4088684.68</v>
      </c>
      <c r="I40" s="39">
        <f t="shared" si="30"/>
        <v>3805047.56</v>
      </c>
      <c r="J40" s="39">
        <f t="shared" si="30"/>
        <v>3626237.72</v>
      </c>
      <c r="K40" s="39">
        <f t="shared" si="30"/>
        <v>3410906.57</v>
      </c>
      <c r="L40" s="39">
        <f t="shared" si="30"/>
        <v>3945224.66</v>
      </c>
      <c r="M40" s="39">
        <f t="shared" si="30"/>
        <v>3112522.55</v>
      </c>
      <c r="N40" s="39">
        <f t="shared" si="30"/>
        <v>3428746.46</v>
      </c>
      <c r="O40" s="39">
        <f t="shared" si="30"/>
        <v>3327832.69</v>
      </c>
      <c r="P40" s="39">
        <f t="shared" si="30"/>
        <v>2826407.75</v>
      </c>
      <c r="Q40" s="118">
        <f t="shared" ref="Q40" si="31">SUM(E40:P40)</f>
        <v>42440368.189999998</v>
      </c>
      <c r="R40" s="55"/>
    </row>
    <row r="41" spans="1:18" x14ac:dyDescent="0.3">
      <c r="A41" s="40">
        <v>41</v>
      </c>
      <c r="B41" s="30"/>
      <c r="C41" s="118"/>
      <c r="D41" s="11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18"/>
      <c r="R41" s="55"/>
    </row>
    <row r="42" spans="1:18" x14ac:dyDescent="0.3">
      <c r="A42" s="40">
        <v>42</v>
      </c>
      <c r="B42" s="30" t="s">
        <v>6</v>
      </c>
      <c r="C42" s="118">
        <f>+C131</f>
        <v>0</v>
      </c>
      <c r="D42" s="118">
        <f>+D131</f>
        <v>0</v>
      </c>
      <c r="E42" s="39">
        <f>+E131</f>
        <v>4423.8599999999997</v>
      </c>
      <c r="F42" s="39">
        <f t="shared" ref="F42:P42" si="32">+F131</f>
        <v>25344.62</v>
      </c>
      <c r="G42" s="39">
        <f t="shared" si="32"/>
        <v>23871.279999999999</v>
      </c>
      <c r="H42" s="39">
        <f t="shared" si="32"/>
        <v>6826.2</v>
      </c>
      <c r="I42" s="39">
        <f t="shared" si="32"/>
        <v>23202.99</v>
      </c>
      <c r="J42" s="39">
        <f t="shared" si="32"/>
        <v>23890.080000000002</v>
      </c>
      <c r="K42" s="39">
        <f t="shared" si="32"/>
        <v>18888.87</v>
      </c>
      <c r="L42" s="39">
        <f t="shared" si="32"/>
        <v>25770.57</v>
      </c>
      <c r="M42" s="39">
        <f t="shared" si="32"/>
        <v>22375.27</v>
      </c>
      <c r="N42" s="39">
        <f t="shared" si="32"/>
        <v>23453.24</v>
      </c>
      <c r="O42" s="39">
        <f t="shared" si="32"/>
        <v>785.56</v>
      </c>
      <c r="P42" s="39">
        <f t="shared" si="32"/>
        <v>5368.91</v>
      </c>
      <c r="Q42" s="118">
        <f t="shared" ref="Q42" si="33">SUM(E42:P42)</f>
        <v>204201.44999999998</v>
      </c>
      <c r="R42" s="55"/>
    </row>
    <row r="43" spans="1:18" x14ac:dyDescent="0.3">
      <c r="A43" s="40">
        <v>43</v>
      </c>
      <c r="B43" s="30"/>
      <c r="C43" s="118"/>
      <c r="D43" s="11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118"/>
      <c r="R43" s="55"/>
    </row>
    <row r="44" spans="1:18" x14ac:dyDescent="0.3">
      <c r="A44" s="40">
        <v>44</v>
      </c>
      <c r="B44" s="30" t="s">
        <v>118</v>
      </c>
      <c r="C44" s="118">
        <f>C133</f>
        <v>0</v>
      </c>
      <c r="D44" s="118">
        <f>D133</f>
        <v>0</v>
      </c>
      <c r="E44" s="39">
        <f>E133</f>
        <v>35629.96</v>
      </c>
      <c r="F44" s="39">
        <f t="shared" ref="F44:P44" si="34">F133</f>
        <v>53458.25</v>
      </c>
      <c r="G44" s="39">
        <f t="shared" si="34"/>
        <v>47137.59</v>
      </c>
      <c r="H44" s="39">
        <f t="shared" si="34"/>
        <v>48567.21</v>
      </c>
      <c r="I44" s="39">
        <f t="shared" si="34"/>
        <v>44809.9</v>
      </c>
      <c r="J44" s="39">
        <f t="shared" si="34"/>
        <v>42917.15</v>
      </c>
      <c r="K44" s="39">
        <f t="shared" si="34"/>
        <v>42791.76</v>
      </c>
      <c r="L44" s="39">
        <f t="shared" si="34"/>
        <v>46050.03</v>
      </c>
      <c r="M44" s="39">
        <f t="shared" si="34"/>
        <v>34773.58</v>
      </c>
      <c r="N44" s="39">
        <f t="shared" si="34"/>
        <v>39895.81</v>
      </c>
      <c r="O44" s="39">
        <f t="shared" si="34"/>
        <v>38700.04</v>
      </c>
      <c r="P44" s="39">
        <f t="shared" si="34"/>
        <v>32621.61</v>
      </c>
      <c r="Q44" s="118">
        <f t="shared" ref="Q44" si="35">SUM(E44:P44)</f>
        <v>507352.88999999996</v>
      </c>
      <c r="R44" s="55"/>
    </row>
    <row r="45" spans="1:18" x14ac:dyDescent="0.3">
      <c r="A45" s="40">
        <v>45</v>
      </c>
      <c r="B45" s="30"/>
      <c r="C45" s="118"/>
      <c r="D45" s="11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18"/>
      <c r="R45" s="55"/>
    </row>
    <row r="46" spans="1:18" x14ac:dyDescent="0.3">
      <c r="A46" s="40">
        <v>46</v>
      </c>
      <c r="B46" s="30" t="s">
        <v>232</v>
      </c>
      <c r="C46" s="118">
        <f>+C138</f>
        <v>0</v>
      </c>
      <c r="D46" s="118">
        <f>+D138</f>
        <v>0</v>
      </c>
      <c r="E46" s="39">
        <f>E134</f>
        <v>34762.22</v>
      </c>
      <c r="F46" s="39">
        <f t="shared" ref="F46:P46" si="36">F134</f>
        <v>42588.75</v>
      </c>
      <c r="G46" s="39">
        <f t="shared" si="36"/>
        <v>30483.93</v>
      </c>
      <c r="H46" s="39">
        <f t="shared" si="36"/>
        <v>44329.31</v>
      </c>
      <c r="I46" s="39">
        <f t="shared" si="36"/>
        <v>35960.46</v>
      </c>
      <c r="J46" s="39">
        <f t="shared" si="36"/>
        <v>28413.14</v>
      </c>
      <c r="K46" s="39">
        <f t="shared" si="36"/>
        <v>45174.080000000002</v>
      </c>
      <c r="L46" s="39">
        <f t="shared" si="36"/>
        <v>42068.55</v>
      </c>
      <c r="M46" s="39">
        <f t="shared" si="36"/>
        <v>32541.37</v>
      </c>
      <c r="N46" s="39">
        <f t="shared" si="36"/>
        <v>46637.57</v>
      </c>
      <c r="O46" s="39">
        <f t="shared" si="36"/>
        <v>3820.83</v>
      </c>
      <c r="P46" s="39">
        <f t="shared" si="36"/>
        <v>11957.09</v>
      </c>
      <c r="Q46" s="118">
        <f t="shared" ref="Q46" si="37">SUM(E46:P46)</f>
        <v>398737.30000000005</v>
      </c>
      <c r="R46" s="55"/>
    </row>
    <row r="47" spans="1:18" x14ac:dyDescent="0.3">
      <c r="A47" s="40">
        <v>47</v>
      </c>
      <c r="B47" s="30"/>
      <c r="C47" s="118"/>
      <c r="D47" s="11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118"/>
      <c r="R47" s="55"/>
    </row>
    <row r="48" spans="1:18" x14ac:dyDescent="0.3">
      <c r="A48" s="40">
        <v>48</v>
      </c>
      <c r="B48" s="30" t="s">
        <v>5</v>
      </c>
      <c r="C48" s="118">
        <f>+C140</f>
        <v>0</v>
      </c>
      <c r="D48" s="118">
        <f>+D140</f>
        <v>0</v>
      </c>
      <c r="E48" s="39">
        <f>+E138</f>
        <v>588364.36</v>
      </c>
      <c r="F48" s="39">
        <f t="shared" ref="F48:P48" si="38">+F138</f>
        <v>824161.56</v>
      </c>
      <c r="G48" s="39">
        <f t="shared" si="38"/>
        <v>675477.07</v>
      </c>
      <c r="H48" s="39">
        <f t="shared" si="38"/>
        <v>733354.94</v>
      </c>
      <c r="I48" s="39">
        <f t="shared" si="38"/>
        <v>645223</v>
      </c>
      <c r="J48" s="39">
        <f t="shared" si="38"/>
        <v>650697.22</v>
      </c>
      <c r="K48" s="39">
        <f t="shared" si="38"/>
        <v>618505.26</v>
      </c>
      <c r="L48" s="39">
        <f t="shared" si="38"/>
        <v>816028.64</v>
      </c>
      <c r="M48" s="39">
        <f t="shared" si="38"/>
        <v>666462.71</v>
      </c>
      <c r="N48" s="39">
        <f t="shared" si="38"/>
        <v>665445.05000000005</v>
      </c>
      <c r="O48" s="39">
        <f t="shared" si="38"/>
        <v>598525.48</v>
      </c>
      <c r="P48" s="39">
        <f t="shared" si="38"/>
        <v>522174.92</v>
      </c>
      <c r="Q48" s="118">
        <f t="shared" ref="Q48" si="39">SUM(E48:P48)</f>
        <v>8004420.209999999</v>
      </c>
      <c r="R48" s="55"/>
    </row>
    <row r="49" spans="1:18" x14ac:dyDescent="0.3">
      <c r="A49" s="40">
        <v>49</v>
      </c>
      <c r="B49" s="30"/>
      <c r="C49" s="118"/>
      <c r="D49" s="11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118"/>
      <c r="R49" s="55"/>
    </row>
    <row r="50" spans="1:18" x14ac:dyDescent="0.3">
      <c r="A50" s="40">
        <v>50</v>
      </c>
      <c r="B50" s="30" t="s">
        <v>4</v>
      </c>
      <c r="C50" s="118">
        <f>+C142</f>
        <v>0</v>
      </c>
      <c r="D50" s="118">
        <f>+D142</f>
        <v>0</v>
      </c>
      <c r="E50" s="39">
        <f t="shared" ref="E50:P54" si="40">+E140</f>
        <v>118244</v>
      </c>
      <c r="F50" s="39">
        <f t="shared" si="40"/>
        <v>135452.54</v>
      </c>
      <c r="G50" s="39">
        <f t="shared" si="40"/>
        <v>87964.98</v>
      </c>
      <c r="H50" s="39">
        <f t="shared" si="40"/>
        <v>128560.77</v>
      </c>
      <c r="I50" s="39">
        <f t="shared" si="40"/>
        <v>107086.23</v>
      </c>
      <c r="J50" s="39">
        <f t="shared" si="40"/>
        <v>96939.93</v>
      </c>
      <c r="K50" s="39">
        <f t="shared" si="40"/>
        <v>96965.81</v>
      </c>
      <c r="L50" s="39">
        <f t="shared" si="40"/>
        <v>94744.94</v>
      </c>
      <c r="M50" s="39">
        <f t="shared" si="40"/>
        <v>99574.31</v>
      </c>
      <c r="N50" s="39">
        <f t="shared" si="40"/>
        <v>106777.55</v>
      </c>
      <c r="O50" s="39">
        <f t="shared" si="40"/>
        <v>82443.210000000006</v>
      </c>
      <c r="P50" s="39">
        <f t="shared" si="40"/>
        <v>114556.77</v>
      </c>
      <c r="Q50" s="118">
        <f t="shared" ref="Q50" si="41">SUM(E50:P50)</f>
        <v>1269311.04</v>
      </c>
      <c r="R50" s="55"/>
    </row>
    <row r="51" spans="1:18" x14ac:dyDescent="0.3">
      <c r="A51" s="40">
        <v>51</v>
      </c>
      <c r="B51" s="30"/>
      <c r="C51" s="118"/>
      <c r="D51" s="11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118"/>
      <c r="R51" s="55"/>
    </row>
    <row r="52" spans="1:18" x14ac:dyDescent="0.3">
      <c r="A52" s="40">
        <v>52</v>
      </c>
      <c r="B52" s="30" t="s">
        <v>3</v>
      </c>
      <c r="C52" s="118">
        <f>C144</f>
        <v>0</v>
      </c>
      <c r="D52" s="118">
        <f>D144</f>
        <v>0</v>
      </c>
      <c r="E52" s="39">
        <f>+E142</f>
        <v>2645.92</v>
      </c>
      <c r="F52" s="39">
        <f t="shared" ref="F52:P52" si="42">+F142</f>
        <v>4780.8</v>
      </c>
      <c r="G52" s="39">
        <f t="shared" si="42"/>
        <v>4219.67</v>
      </c>
      <c r="H52" s="39">
        <f t="shared" si="42"/>
        <v>3062.2</v>
      </c>
      <c r="I52" s="39">
        <f t="shared" si="42"/>
        <v>-384.72</v>
      </c>
      <c r="J52" s="39">
        <f t="shared" si="42"/>
        <v>1046.94</v>
      </c>
      <c r="K52" s="39">
        <f t="shared" si="42"/>
        <v>348.95</v>
      </c>
      <c r="L52" s="39">
        <f t="shared" si="42"/>
        <v>0</v>
      </c>
      <c r="M52" s="39">
        <f t="shared" si="42"/>
        <v>198547.72</v>
      </c>
      <c r="N52" s="39">
        <f t="shared" si="42"/>
        <v>-182015.74</v>
      </c>
      <c r="O52" s="39">
        <f t="shared" si="42"/>
        <v>4230.5200000000004</v>
      </c>
      <c r="P52" s="39">
        <f t="shared" si="42"/>
        <v>3851.58</v>
      </c>
      <c r="Q52" s="118">
        <f t="shared" ref="Q52" si="43">SUM(E52:P52)</f>
        <v>40333.840000000026</v>
      </c>
      <c r="R52" s="55"/>
    </row>
    <row r="53" spans="1:18" x14ac:dyDescent="0.3">
      <c r="A53" s="40">
        <v>53</v>
      </c>
      <c r="B53" s="30"/>
      <c r="C53" s="118"/>
      <c r="D53" s="11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118"/>
      <c r="R53" s="55"/>
    </row>
    <row r="54" spans="1:18" x14ac:dyDescent="0.3">
      <c r="A54" s="40">
        <v>54</v>
      </c>
      <c r="B54" s="30" t="s">
        <v>119</v>
      </c>
      <c r="C54" s="118">
        <f>C146</f>
        <v>0</v>
      </c>
      <c r="D54" s="118">
        <f>D146</f>
        <v>0</v>
      </c>
      <c r="E54" s="39">
        <f t="shared" si="40"/>
        <v>866417.52</v>
      </c>
      <c r="F54" s="39">
        <f t="shared" si="40"/>
        <v>1240505.79</v>
      </c>
      <c r="G54" s="39">
        <f t="shared" si="40"/>
        <v>1051765.3999999999</v>
      </c>
      <c r="H54" s="39">
        <f t="shared" si="40"/>
        <v>865600.63</v>
      </c>
      <c r="I54" s="39">
        <f t="shared" si="40"/>
        <v>1112037.17</v>
      </c>
      <c r="J54" s="39">
        <f t="shared" si="40"/>
        <v>1277135.06</v>
      </c>
      <c r="K54" s="39">
        <f t="shared" si="40"/>
        <v>1070663.8700000001</v>
      </c>
      <c r="L54" s="39">
        <f t="shared" si="40"/>
        <v>1149401.74</v>
      </c>
      <c r="M54" s="39">
        <f t="shared" si="40"/>
        <v>981145.68</v>
      </c>
      <c r="N54" s="39">
        <f t="shared" si="40"/>
        <v>1052027.42</v>
      </c>
      <c r="O54" s="39">
        <f t="shared" si="40"/>
        <v>1088220.3899999999</v>
      </c>
      <c r="P54" s="39">
        <f t="shared" si="40"/>
        <v>877715.22</v>
      </c>
      <c r="Q54" s="118">
        <f t="shared" ref="Q54" si="44">SUM(E54:P54)</f>
        <v>12632635.890000001</v>
      </c>
      <c r="R54" s="55"/>
    </row>
    <row r="55" spans="1:18" x14ac:dyDescent="0.3">
      <c r="A55" s="40">
        <v>55</v>
      </c>
      <c r="B55" s="30"/>
      <c r="C55" s="118"/>
      <c r="D55" s="118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118"/>
      <c r="R55" s="55"/>
    </row>
    <row r="56" spans="1:18" x14ac:dyDescent="0.3">
      <c r="A56" s="40">
        <v>56</v>
      </c>
      <c r="B56" s="30" t="s">
        <v>120</v>
      </c>
      <c r="C56" s="118" t="e">
        <f>#REF!</f>
        <v>#REF!</v>
      </c>
      <c r="D56" s="118" t="e">
        <f>#REF!</f>
        <v>#REF!</v>
      </c>
      <c r="E56" s="39">
        <f>+E146</f>
        <v>12558.24</v>
      </c>
      <c r="F56" s="39">
        <f t="shared" ref="F56:P56" si="45">+F146</f>
        <v>16904.82</v>
      </c>
      <c r="G56" s="39">
        <f t="shared" si="45"/>
        <v>15827.56</v>
      </c>
      <c r="H56" s="39">
        <f t="shared" si="45"/>
        <v>14751.68</v>
      </c>
      <c r="I56" s="39">
        <f t="shared" si="45"/>
        <v>16943.32</v>
      </c>
      <c r="J56" s="39">
        <f t="shared" si="45"/>
        <v>19673.73</v>
      </c>
      <c r="K56" s="39">
        <f t="shared" si="45"/>
        <v>16869.93</v>
      </c>
      <c r="L56" s="39">
        <f t="shared" si="45"/>
        <v>17922.240000000002</v>
      </c>
      <c r="M56" s="39">
        <f t="shared" si="45"/>
        <v>22877.54</v>
      </c>
      <c r="N56" s="39">
        <f t="shared" si="45"/>
        <v>21434.12</v>
      </c>
      <c r="O56" s="39">
        <f t="shared" si="45"/>
        <v>21331.57</v>
      </c>
      <c r="P56" s="39">
        <f t="shared" si="45"/>
        <v>17379.419999999998</v>
      </c>
      <c r="Q56" s="118">
        <f t="shared" ref="Q56" si="46">SUM(E56:P56)</f>
        <v>214474.16999999998</v>
      </c>
      <c r="R56" s="55"/>
    </row>
    <row r="57" spans="1:18" x14ac:dyDescent="0.3">
      <c r="A57" s="40">
        <v>57</v>
      </c>
      <c r="B57" s="30"/>
      <c r="C57" s="118"/>
      <c r="D57" s="118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118"/>
      <c r="R57" s="55"/>
    </row>
    <row r="58" spans="1:18" x14ac:dyDescent="0.3">
      <c r="A58" s="40">
        <v>58</v>
      </c>
      <c r="B58" s="30" t="s">
        <v>233</v>
      </c>
      <c r="C58" s="118" t="e">
        <f>#REF!</f>
        <v>#REF!</v>
      </c>
      <c r="D58" s="118" t="e">
        <f>#REF!</f>
        <v>#REF!</v>
      </c>
      <c r="E58" s="39">
        <f>+E148</f>
        <v>58582.14</v>
      </c>
      <c r="F58" s="39">
        <f t="shared" ref="F58:P58" si="47">+F148</f>
        <v>77975.56</v>
      </c>
      <c r="G58" s="39">
        <f t="shared" si="47"/>
        <v>48339.199999999997</v>
      </c>
      <c r="H58" s="39">
        <f t="shared" si="47"/>
        <v>62813.03</v>
      </c>
      <c r="I58" s="39">
        <f t="shared" si="47"/>
        <v>110042.04</v>
      </c>
      <c r="J58" s="39">
        <f t="shared" si="47"/>
        <v>27176.77</v>
      </c>
      <c r="K58" s="39">
        <f t="shared" si="47"/>
        <v>54065.13</v>
      </c>
      <c r="L58" s="39">
        <f t="shared" si="47"/>
        <v>60956.36</v>
      </c>
      <c r="M58" s="39">
        <f t="shared" si="47"/>
        <v>49173.99</v>
      </c>
      <c r="N58" s="39">
        <f t="shared" si="47"/>
        <v>51154.66</v>
      </c>
      <c r="O58" s="39">
        <f t="shared" si="47"/>
        <v>49154.05</v>
      </c>
      <c r="P58" s="39">
        <f t="shared" si="47"/>
        <v>38824.6</v>
      </c>
      <c r="Q58" s="118">
        <f t="shared" ref="Q58" si="48">SUM(E58:P58)</f>
        <v>688257.53000000014</v>
      </c>
      <c r="R58" s="55"/>
    </row>
    <row r="59" spans="1:18" x14ac:dyDescent="0.3">
      <c r="A59" s="40">
        <v>59</v>
      </c>
      <c r="B59" s="30"/>
      <c r="C59" s="118"/>
      <c r="D59" s="118"/>
      <c r="Q59" s="118"/>
      <c r="R59" s="55"/>
    </row>
    <row r="60" spans="1:18" x14ac:dyDescent="0.3">
      <c r="A60" s="40">
        <v>60</v>
      </c>
      <c r="B60" s="30" t="s">
        <v>122</v>
      </c>
      <c r="C60" s="118">
        <f>C153</f>
        <v>0</v>
      </c>
      <c r="D60" s="118">
        <f>D153</f>
        <v>0</v>
      </c>
      <c r="E60" s="39">
        <f>+E149</f>
        <v>840638.86</v>
      </c>
      <c r="F60" s="39">
        <f t="shared" ref="F60:P60" si="49">+F149</f>
        <v>961301.8</v>
      </c>
      <c r="G60" s="39">
        <f t="shared" si="49"/>
        <v>863855.07</v>
      </c>
      <c r="H60" s="39">
        <f t="shared" si="49"/>
        <v>888555.27</v>
      </c>
      <c r="I60" s="39">
        <f t="shared" si="49"/>
        <v>957035.15</v>
      </c>
      <c r="J60" s="39">
        <f t="shared" si="49"/>
        <v>878917.26</v>
      </c>
      <c r="K60" s="39">
        <f t="shared" si="49"/>
        <v>832621.99</v>
      </c>
      <c r="L60" s="39">
        <f t="shared" si="49"/>
        <v>680333.35</v>
      </c>
      <c r="M60" s="39">
        <f t="shared" si="49"/>
        <v>543365.54</v>
      </c>
      <c r="N60" s="39">
        <f t="shared" si="49"/>
        <v>609014.82999999996</v>
      </c>
      <c r="O60" s="39">
        <f t="shared" si="49"/>
        <v>651378.01</v>
      </c>
      <c r="P60" s="39">
        <f t="shared" si="49"/>
        <v>545473.19999999995</v>
      </c>
      <c r="Q60" s="118">
        <f>SUM(E60:P60)</f>
        <v>9252490.3300000001</v>
      </c>
      <c r="R60" s="55"/>
    </row>
    <row r="61" spans="1:18" x14ac:dyDescent="0.3">
      <c r="A61" s="40">
        <v>61</v>
      </c>
      <c r="B61" s="30"/>
      <c r="C61" s="118"/>
      <c r="D61" s="118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118"/>
      <c r="R61" s="55"/>
    </row>
    <row r="62" spans="1:18" x14ac:dyDescent="0.3">
      <c r="A62" s="40">
        <v>62</v>
      </c>
      <c r="B62" s="30" t="s">
        <v>234</v>
      </c>
      <c r="C62" s="118">
        <f>C155</f>
        <v>0</v>
      </c>
      <c r="D62" s="118">
        <f>D155</f>
        <v>0</v>
      </c>
      <c r="E62" s="39">
        <f>+E150</f>
        <v>0</v>
      </c>
      <c r="F62" s="39">
        <f t="shared" ref="F62:P62" si="50">+F150</f>
        <v>0</v>
      </c>
      <c r="G62" s="39">
        <f t="shared" si="50"/>
        <v>0</v>
      </c>
      <c r="H62" s="39">
        <f t="shared" si="50"/>
        <v>0</v>
      </c>
      <c r="I62" s="39">
        <f t="shared" si="50"/>
        <v>0</v>
      </c>
      <c r="J62" s="39">
        <f t="shared" si="50"/>
        <v>0</v>
      </c>
      <c r="K62" s="39">
        <f t="shared" si="50"/>
        <v>0</v>
      </c>
      <c r="L62" s="39">
        <f t="shared" si="50"/>
        <v>0</v>
      </c>
      <c r="M62" s="39">
        <f t="shared" si="50"/>
        <v>0</v>
      </c>
      <c r="N62" s="39">
        <f t="shared" si="50"/>
        <v>0</v>
      </c>
      <c r="O62" s="39">
        <f t="shared" si="50"/>
        <v>102476.57</v>
      </c>
      <c r="P62" s="39">
        <f t="shared" si="50"/>
        <v>93299.48</v>
      </c>
      <c r="Q62" s="118">
        <f t="shared" ref="Q62" si="51">SUM(E62:P62)</f>
        <v>195776.05</v>
      </c>
      <c r="R62" s="55"/>
    </row>
    <row r="63" spans="1:18" x14ac:dyDescent="0.3">
      <c r="A63" s="40">
        <v>63</v>
      </c>
      <c r="B63" s="30"/>
      <c r="C63" s="118"/>
      <c r="D63" s="118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18"/>
      <c r="R63" s="55"/>
    </row>
    <row r="64" spans="1:18" x14ac:dyDescent="0.3">
      <c r="A64" s="40">
        <v>64</v>
      </c>
      <c r="B64" s="30" t="s">
        <v>235</v>
      </c>
      <c r="C64" s="118">
        <f>C157</f>
        <v>0</v>
      </c>
      <c r="D64" s="118">
        <f>D157</f>
        <v>0</v>
      </c>
      <c r="E64" s="39">
        <f>+E151</f>
        <v>0</v>
      </c>
      <c r="F64" s="39">
        <f t="shared" ref="F64:O64" si="52">+F151</f>
        <v>0</v>
      </c>
      <c r="G64" s="39">
        <f t="shared" si="52"/>
        <v>0</v>
      </c>
      <c r="H64" s="39">
        <f t="shared" si="52"/>
        <v>0</v>
      </c>
      <c r="I64" s="39">
        <f t="shared" si="52"/>
        <v>0</v>
      </c>
      <c r="J64" s="39">
        <f t="shared" si="52"/>
        <v>0</v>
      </c>
      <c r="K64" s="39">
        <f t="shared" si="52"/>
        <v>0</v>
      </c>
      <c r="L64" s="39">
        <f t="shared" si="52"/>
        <v>262043.36</v>
      </c>
      <c r="M64" s="39">
        <f t="shared" si="52"/>
        <v>144208.44</v>
      </c>
      <c r="N64" s="39">
        <f t="shared" si="52"/>
        <v>187857.6</v>
      </c>
      <c r="O64" s="39">
        <f t="shared" si="52"/>
        <v>159605.54999999999</v>
      </c>
      <c r="P64" s="39">
        <f>+P151</f>
        <v>194518.82</v>
      </c>
      <c r="Q64" s="118">
        <f t="shared" ref="Q64" si="53">SUM(E64:P64)</f>
        <v>948233.77</v>
      </c>
      <c r="R64" s="55"/>
    </row>
    <row r="65" spans="1:18" x14ac:dyDescent="0.3">
      <c r="A65" s="40">
        <v>65</v>
      </c>
      <c r="B65" s="30"/>
      <c r="C65" s="118"/>
      <c r="D65" s="118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118"/>
      <c r="R65" s="55"/>
    </row>
    <row r="66" spans="1:18" x14ac:dyDescent="0.3">
      <c r="A66" s="40">
        <v>66</v>
      </c>
      <c r="B66" s="30" t="s">
        <v>123</v>
      </c>
      <c r="C66" s="118">
        <f>C165</f>
        <v>0</v>
      </c>
      <c r="D66" s="118">
        <f>D165</f>
        <v>0</v>
      </c>
      <c r="E66" s="39">
        <f>+E153</f>
        <v>107941.14</v>
      </c>
      <c r="F66" s="39">
        <f t="shared" ref="F66:P66" si="54">+F153</f>
        <v>219202.68</v>
      </c>
      <c r="G66" s="39">
        <f t="shared" si="54"/>
        <v>163748.60999999999</v>
      </c>
      <c r="H66" s="39">
        <f t="shared" si="54"/>
        <v>173665.96</v>
      </c>
      <c r="I66" s="39">
        <f t="shared" si="54"/>
        <v>165226.25</v>
      </c>
      <c r="J66" s="39">
        <f t="shared" si="54"/>
        <v>165697.10999999999</v>
      </c>
      <c r="K66" s="39">
        <f t="shared" si="54"/>
        <v>158748.98000000001</v>
      </c>
      <c r="L66" s="39">
        <f t="shared" si="54"/>
        <v>198800.18</v>
      </c>
      <c r="M66" s="39">
        <f t="shared" si="54"/>
        <v>138709.76000000001</v>
      </c>
      <c r="N66" s="39">
        <f t="shared" si="54"/>
        <v>144999.18</v>
      </c>
      <c r="O66" s="39">
        <f t="shared" si="54"/>
        <v>177740.85</v>
      </c>
      <c r="P66" s="39">
        <f t="shared" si="54"/>
        <v>142888.39000000001</v>
      </c>
      <c r="Q66" s="118">
        <f t="shared" ref="Q66" si="55">SUM(E66:P66)</f>
        <v>1957369.0899999999</v>
      </c>
      <c r="R66" s="55"/>
    </row>
    <row r="67" spans="1:18" x14ac:dyDescent="0.3">
      <c r="A67" s="40">
        <v>67</v>
      </c>
      <c r="B67" s="30"/>
      <c r="C67" s="118"/>
      <c r="D67" s="118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118"/>
      <c r="R67" s="55"/>
    </row>
    <row r="68" spans="1:18" x14ac:dyDescent="0.3">
      <c r="A68" s="40">
        <v>68</v>
      </c>
      <c r="B68" s="30" t="s">
        <v>124</v>
      </c>
      <c r="C68" s="118">
        <f>C192</f>
        <v>0</v>
      </c>
      <c r="D68" s="118">
        <f>D192</f>
        <v>0</v>
      </c>
      <c r="E68" s="39">
        <f>E157</f>
        <v>2229152.98</v>
      </c>
      <c r="F68" s="39">
        <f t="shared" ref="F68:P68" si="56">F157</f>
        <v>3047740.03</v>
      </c>
      <c r="G68" s="39">
        <f t="shared" si="56"/>
        <v>2633843.2999999998</v>
      </c>
      <c r="H68" s="39">
        <f t="shared" si="56"/>
        <v>3264551.1</v>
      </c>
      <c r="I68" s="39">
        <f t="shared" si="56"/>
        <v>2857488.06</v>
      </c>
      <c r="J68" s="39">
        <f t="shared" si="56"/>
        <v>2746180.3800000004</v>
      </c>
      <c r="K68" s="39">
        <f t="shared" si="56"/>
        <v>2697636.24</v>
      </c>
      <c r="L68" s="39">
        <f t="shared" si="56"/>
        <v>2324090.6199999996</v>
      </c>
      <c r="M68" s="39">
        <f t="shared" si="56"/>
        <v>2674511.7000000002</v>
      </c>
      <c r="N68" s="39">
        <f t="shared" si="56"/>
        <v>2308119.0500000003</v>
      </c>
      <c r="O68" s="39">
        <f t="shared" si="56"/>
        <v>2420370.4700000002</v>
      </c>
      <c r="P68" s="39">
        <f t="shared" si="56"/>
        <v>2011233.52</v>
      </c>
      <c r="Q68" s="118">
        <f t="shared" ref="Q68" si="57">SUM(E68:P68)</f>
        <v>31214917.450000003</v>
      </c>
      <c r="R68" s="55"/>
    </row>
    <row r="69" spans="1:18" x14ac:dyDescent="0.3">
      <c r="A69" s="40">
        <v>69</v>
      </c>
      <c r="B69" s="30"/>
      <c r="C69" s="118"/>
      <c r="D69" s="118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118"/>
      <c r="R69" s="55"/>
    </row>
    <row r="70" spans="1:18" x14ac:dyDescent="0.3">
      <c r="A70" s="40">
        <v>70</v>
      </c>
      <c r="B70" s="30" t="s">
        <v>125</v>
      </c>
      <c r="C70" s="118">
        <f>C167</f>
        <v>0</v>
      </c>
      <c r="D70" s="118">
        <f>D167</f>
        <v>0</v>
      </c>
      <c r="E70" s="39">
        <f>E161</f>
        <v>6690286.3500000006</v>
      </c>
      <c r="F70" s="39">
        <f t="shared" ref="F70:P70" si="58">F161</f>
        <v>7397198.1600000001</v>
      </c>
      <c r="G70" s="39">
        <f t="shared" si="58"/>
        <v>7180829.0399999991</v>
      </c>
      <c r="H70" s="39">
        <f t="shared" si="58"/>
        <v>6918345.0700000003</v>
      </c>
      <c r="I70" s="39">
        <f t="shared" si="58"/>
        <v>6755081.1800000006</v>
      </c>
      <c r="J70" s="39">
        <f t="shared" si="58"/>
        <v>7027248.4199999999</v>
      </c>
      <c r="K70" s="39">
        <f t="shared" si="58"/>
        <v>6205551.8099999996</v>
      </c>
      <c r="L70" s="39">
        <f t="shared" si="58"/>
        <v>6517084.3499999996</v>
      </c>
      <c r="M70" s="39">
        <f t="shared" si="58"/>
        <v>6496893.4500000002</v>
      </c>
      <c r="N70" s="39">
        <f t="shared" si="58"/>
        <v>6842762.8099999996</v>
      </c>
      <c r="O70" s="39">
        <f t="shared" si="58"/>
        <v>6093147.6900000004</v>
      </c>
      <c r="P70" s="39">
        <f t="shared" si="58"/>
        <v>5985848.0499999998</v>
      </c>
      <c r="Q70" s="118">
        <f t="shared" ref="Q70:Q74" si="59">SUM(E70:P70)</f>
        <v>80110276.38000001</v>
      </c>
      <c r="R70" s="55"/>
    </row>
    <row r="71" spans="1:18" x14ac:dyDescent="0.3">
      <c r="A71" s="40">
        <v>71</v>
      </c>
      <c r="B71" s="119"/>
      <c r="C71" s="120"/>
      <c r="D71" s="12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120"/>
      <c r="R71" s="55"/>
    </row>
    <row r="72" spans="1:18" x14ac:dyDescent="0.3">
      <c r="A72" s="40">
        <v>72</v>
      </c>
      <c r="B72" s="119" t="s">
        <v>126</v>
      </c>
      <c r="C72" s="120"/>
      <c r="D72" s="120"/>
      <c r="E72" s="39">
        <f>E165</f>
        <v>1488771.9300000002</v>
      </c>
      <c r="F72" s="39">
        <f t="shared" ref="F72:P72" si="60">F165</f>
        <v>2298961.9699999997</v>
      </c>
      <c r="G72" s="39">
        <f t="shared" si="60"/>
        <v>1487288.94</v>
      </c>
      <c r="H72" s="39">
        <f t="shared" si="60"/>
        <v>1714441.27</v>
      </c>
      <c r="I72" s="39">
        <f t="shared" si="60"/>
        <v>1633285.56</v>
      </c>
      <c r="J72" s="39">
        <f t="shared" si="60"/>
        <v>1445951.12</v>
      </c>
      <c r="K72" s="39">
        <f t="shared" si="60"/>
        <v>1489927.8900000001</v>
      </c>
      <c r="L72" s="39">
        <f t="shared" si="60"/>
        <v>2070327.36</v>
      </c>
      <c r="M72" s="39">
        <f t="shared" si="60"/>
        <v>1186538.97</v>
      </c>
      <c r="N72" s="39">
        <f t="shared" si="60"/>
        <v>1350291.41</v>
      </c>
      <c r="O72" s="39">
        <f t="shared" si="60"/>
        <v>1159093.1299999999</v>
      </c>
      <c r="P72" s="39">
        <f t="shared" si="60"/>
        <v>1004145.35</v>
      </c>
      <c r="Q72" s="118">
        <f t="shared" si="59"/>
        <v>18329024.900000002</v>
      </c>
      <c r="R72" s="55"/>
    </row>
    <row r="73" spans="1:18" x14ac:dyDescent="0.3">
      <c r="A73" s="40">
        <v>73</v>
      </c>
      <c r="B73" s="119"/>
      <c r="C73" s="120"/>
      <c r="D73" s="12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120"/>
      <c r="R73" s="55"/>
    </row>
    <row r="74" spans="1:18" x14ac:dyDescent="0.3">
      <c r="A74" s="40">
        <v>74</v>
      </c>
      <c r="B74" s="119" t="s">
        <v>2</v>
      </c>
      <c r="C74" s="120"/>
      <c r="D74" s="120"/>
      <c r="E74" s="39">
        <f>E192</f>
        <v>129016.34</v>
      </c>
      <c r="F74" s="39">
        <f t="shared" ref="F74:P74" si="61">F192</f>
        <v>133558.5</v>
      </c>
      <c r="G74" s="39">
        <f t="shared" si="61"/>
        <v>133803.84</v>
      </c>
      <c r="H74" s="39">
        <f t="shared" si="61"/>
        <v>132210.42000000001</v>
      </c>
      <c r="I74" s="39">
        <f t="shared" si="61"/>
        <v>134414.60999999999</v>
      </c>
      <c r="J74" s="39">
        <f t="shared" si="61"/>
        <v>135138.09</v>
      </c>
      <c r="K74" s="39">
        <f t="shared" si="61"/>
        <v>133321.51</v>
      </c>
      <c r="L74" s="39">
        <f t="shared" si="61"/>
        <v>142014.09</v>
      </c>
      <c r="M74" s="39">
        <f t="shared" si="61"/>
        <v>138763.73000000001</v>
      </c>
      <c r="N74" s="39">
        <f t="shared" si="61"/>
        <v>144275.48000000001</v>
      </c>
      <c r="O74" s="39">
        <f t="shared" si="61"/>
        <v>135324.39000000001</v>
      </c>
      <c r="P74" s="39">
        <f t="shared" si="61"/>
        <v>131986.39000000001</v>
      </c>
      <c r="Q74" s="118">
        <f t="shared" si="59"/>
        <v>1623827.3900000001</v>
      </c>
      <c r="R74" s="55"/>
    </row>
    <row r="75" spans="1:18" x14ac:dyDescent="0.3">
      <c r="A75" s="40">
        <v>75</v>
      </c>
      <c r="B75" s="119"/>
      <c r="C75" s="120"/>
      <c r="D75" s="12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120"/>
      <c r="R75" s="55"/>
    </row>
    <row r="76" spans="1:18" x14ac:dyDescent="0.3">
      <c r="A76" s="40">
        <v>76</v>
      </c>
      <c r="B76" s="101" t="s">
        <v>1</v>
      </c>
      <c r="C76" s="118" t="e">
        <f>SUM(C10:C70)</f>
        <v>#REF!</v>
      </c>
      <c r="D76" s="118" t="e">
        <f t="shared" ref="D76" si="62">SUM(D10:D70)</f>
        <v>#REF!</v>
      </c>
      <c r="E76" s="39">
        <f>E167</f>
        <v>11815.53</v>
      </c>
      <c r="F76" s="39">
        <f t="shared" ref="F76:P76" si="63">F167</f>
        <v>20483.509999999998</v>
      </c>
      <c r="G76" s="39">
        <f t="shared" si="63"/>
        <v>16717.8</v>
      </c>
      <c r="H76" s="39">
        <f t="shared" si="63"/>
        <v>18235.12</v>
      </c>
      <c r="I76" s="39">
        <f t="shared" si="63"/>
        <v>15598.24</v>
      </c>
      <c r="J76" s="39">
        <f t="shared" si="63"/>
        <v>16035.55</v>
      </c>
      <c r="K76" s="39">
        <f t="shared" si="63"/>
        <v>15666.44</v>
      </c>
      <c r="L76" s="39">
        <f t="shared" si="63"/>
        <v>20398.32</v>
      </c>
      <c r="M76" s="39">
        <f t="shared" si="63"/>
        <v>15551.58</v>
      </c>
      <c r="N76" s="39">
        <f t="shared" si="63"/>
        <v>18738.23</v>
      </c>
      <c r="O76" s="39">
        <f t="shared" si="63"/>
        <v>15961.82</v>
      </c>
      <c r="P76" s="39">
        <f t="shared" si="63"/>
        <v>14265.96</v>
      </c>
      <c r="Q76" s="118">
        <f>SUM(E76:P76)</f>
        <v>199468.1</v>
      </c>
      <c r="R76" s="55"/>
    </row>
    <row r="77" spans="1:18" x14ac:dyDescent="0.3">
      <c r="A77" s="40"/>
      <c r="B77" s="40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</row>
    <row r="78" spans="1:18" ht="15" thickBot="1" x14ac:dyDescent="0.35">
      <c r="A78" s="40"/>
      <c r="B78" s="121" t="s">
        <v>248</v>
      </c>
      <c r="C78" s="56"/>
      <c r="D78" s="56"/>
      <c r="E78" s="56">
        <f>SUM(E10:E76)-E17</f>
        <v>36758298.710000008</v>
      </c>
      <c r="F78" s="56">
        <f t="shared" ref="F78:P78" si="64">SUM(F10:F76)-F17</f>
        <v>44971082.999999993</v>
      </c>
      <c r="G78" s="56">
        <f t="shared" si="64"/>
        <v>43145018.5</v>
      </c>
      <c r="H78" s="56">
        <f t="shared" si="64"/>
        <v>49241259.390000023</v>
      </c>
      <c r="I78" s="56">
        <f t="shared" si="64"/>
        <v>47684421.770000003</v>
      </c>
      <c r="J78" s="56">
        <f t="shared" si="64"/>
        <v>43102929.789999992</v>
      </c>
      <c r="K78" s="56">
        <f t="shared" si="64"/>
        <v>38680207.559999995</v>
      </c>
      <c r="L78" s="56">
        <f t="shared" si="64"/>
        <v>46454000.420000002</v>
      </c>
      <c r="M78" s="56">
        <f t="shared" si="64"/>
        <v>48668273.219999984</v>
      </c>
      <c r="N78" s="56">
        <f t="shared" si="64"/>
        <v>49099761.369999975</v>
      </c>
      <c r="O78" s="56">
        <f t="shared" si="64"/>
        <v>45713211.04999999</v>
      </c>
      <c r="P78" s="56">
        <f t="shared" si="64"/>
        <v>38987358.659999996</v>
      </c>
      <c r="Q78" s="122">
        <f t="shared" ref="Q78:Q80" si="65">SUM(E78:P78)</f>
        <v>532505823.44000006</v>
      </c>
      <c r="R78" s="55"/>
    </row>
    <row r="79" spans="1:18" x14ac:dyDescent="0.3">
      <c r="A79" s="40"/>
      <c r="B79" s="40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118">
        <f t="shared" si="65"/>
        <v>0</v>
      </c>
      <c r="R79" s="55"/>
    </row>
    <row r="80" spans="1:18" x14ac:dyDescent="0.3">
      <c r="A80" s="40"/>
      <c r="B80" s="55" t="s">
        <v>249</v>
      </c>
      <c r="C80" s="55"/>
      <c r="E80" s="55">
        <v>36758298.710000001</v>
      </c>
      <c r="F80" s="55">
        <v>44971082.999999993</v>
      </c>
      <c r="G80" s="55">
        <v>43145018.499999993</v>
      </c>
      <c r="H80" s="55">
        <v>49241259.390000015</v>
      </c>
      <c r="I80" s="55">
        <v>47684421.770000003</v>
      </c>
      <c r="J80" s="55">
        <v>43102929.789999992</v>
      </c>
      <c r="K80" s="55">
        <v>38680207.559999995</v>
      </c>
      <c r="L80" s="55">
        <v>46454000.420000009</v>
      </c>
      <c r="M80" s="55">
        <v>48668273.219999984</v>
      </c>
      <c r="N80" s="55">
        <v>49099761.369999975</v>
      </c>
      <c r="O80" s="55">
        <v>45713211.049999982</v>
      </c>
      <c r="P80" s="55">
        <v>38987358.659999996</v>
      </c>
      <c r="Q80" s="118">
        <f t="shared" si="65"/>
        <v>532505823.43999982</v>
      </c>
      <c r="R80" s="55"/>
    </row>
    <row r="81" spans="1:18" x14ac:dyDescent="0.3">
      <c r="A81" s="40"/>
      <c r="B81" s="41"/>
      <c r="C81" s="40"/>
      <c r="D81" s="40"/>
      <c r="E81" s="55">
        <f>E78-E80</f>
        <v>0</v>
      </c>
      <c r="F81" s="55">
        <f t="shared" ref="F81:P81" si="66">F78-F80</f>
        <v>0</v>
      </c>
      <c r="G81" s="55">
        <f t="shared" si="66"/>
        <v>0</v>
      </c>
      <c r="H81" s="55">
        <f t="shared" si="66"/>
        <v>0</v>
      </c>
      <c r="I81" s="55">
        <f t="shared" si="66"/>
        <v>0</v>
      </c>
      <c r="J81" s="55">
        <f t="shared" si="66"/>
        <v>0</v>
      </c>
      <c r="K81" s="55">
        <f t="shared" si="66"/>
        <v>0</v>
      </c>
      <c r="L81" s="55">
        <f t="shared" si="66"/>
        <v>0</v>
      </c>
      <c r="M81" s="55">
        <f t="shared" si="66"/>
        <v>0</v>
      </c>
      <c r="N81" s="55">
        <f t="shared" si="66"/>
        <v>0</v>
      </c>
      <c r="O81" s="55">
        <f t="shared" si="66"/>
        <v>0</v>
      </c>
      <c r="P81" s="55">
        <f t="shared" si="66"/>
        <v>0</v>
      </c>
      <c r="Q81" s="40"/>
      <c r="R81" s="40"/>
    </row>
    <row r="82" spans="1:18" x14ac:dyDescent="0.3">
      <c r="A82" s="40"/>
      <c r="B82" s="41" t="s">
        <v>22</v>
      </c>
      <c r="C82" s="97"/>
      <c r="D82" s="97"/>
      <c r="E82" s="97" t="s">
        <v>109</v>
      </c>
      <c r="F82" s="97" t="s">
        <v>110</v>
      </c>
      <c r="G82" s="97" t="s">
        <v>111</v>
      </c>
      <c r="H82" s="97" t="s">
        <v>112</v>
      </c>
      <c r="I82" s="97" t="s">
        <v>113</v>
      </c>
      <c r="J82" s="97" t="s">
        <v>114</v>
      </c>
      <c r="K82" s="97" t="s">
        <v>115</v>
      </c>
      <c r="L82" s="97" t="s">
        <v>116</v>
      </c>
      <c r="M82" s="97" t="s">
        <v>117</v>
      </c>
      <c r="N82" s="97" t="s">
        <v>106</v>
      </c>
      <c r="O82" s="97" t="s">
        <v>107</v>
      </c>
      <c r="P82" s="97" t="s">
        <v>108</v>
      </c>
      <c r="Q82" s="40"/>
      <c r="R82" s="40"/>
    </row>
    <row r="83" spans="1:18" x14ac:dyDescent="0.3">
      <c r="A83" s="40"/>
      <c r="B83" s="103">
        <v>2016</v>
      </c>
      <c r="C83" s="40"/>
      <c r="D83" s="40"/>
      <c r="Q83" s="40"/>
      <c r="R83" s="40"/>
    </row>
    <row r="84" spans="1:18" x14ac:dyDescent="0.3">
      <c r="A84" s="40">
        <v>11</v>
      </c>
      <c r="B84" s="41" t="s">
        <v>23</v>
      </c>
      <c r="C84" s="39"/>
      <c r="D84" s="39"/>
      <c r="E84" s="40">
        <v>9819.77</v>
      </c>
      <c r="F84" s="40">
        <v>10705.88</v>
      </c>
      <c r="G84" s="40">
        <v>13927.77</v>
      </c>
      <c r="H84" s="40">
        <v>16781.18</v>
      </c>
      <c r="I84" s="40">
        <v>17234.02</v>
      </c>
      <c r="J84" s="40">
        <v>12758.27</v>
      </c>
      <c r="K84" s="40">
        <v>10778.36</v>
      </c>
      <c r="L84" s="40">
        <v>12655.4</v>
      </c>
      <c r="M84" s="40">
        <v>18668.8</v>
      </c>
      <c r="N84" s="40">
        <v>18743.23</v>
      </c>
      <c r="O84" s="40">
        <v>15196.74</v>
      </c>
      <c r="P84" s="40">
        <v>13551.65</v>
      </c>
      <c r="Q84" s="40"/>
      <c r="R84" s="40"/>
    </row>
    <row r="85" spans="1:18" x14ac:dyDescent="0.3">
      <c r="A85" s="40">
        <v>12</v>
      </c>
      <c r="B85" s="41" t="s">
        <v>24</v>
      </c>
      <c r="C85" s="39"/>
      <c r="D85" s="39"/>
      <c r="E85" s="39">
        <v>1357.89</v>
      </c>
      <c r="F85" s="39">
        <v>1707.79</v>
      </c>
      <c r="G85" s="39">
        <v>2052.66</v>
      </c>
      <c r="H85" s="39">
        <v>2600.64</v>
      </c>
      <c r="I85" s="39">
        <v>2276.38</v>
      </c>
      <c r="J85" s="39">
        <v>2029.51</v>
      </c>
      <c r="K85" s="39">
        <v>1346.29</v>
      </c>
      <c r="L85" s="39">
        <v>1767.43</v>
      </c>
      <c r="M85" s="39">
        <v>2266.4299999999998</v>
      </c>
      <c r="N85" s="39">
        <v>2461.71</v>
      </c>
      <c r="O85" s="39">
        <v>2083.14</v>
      </c>
      <c r="P85" s="39">
        <v>1727.18</v>
      </c>
      <c r="Q85" s="40"/>
      <c r="R85" s="40"/>
    </row>
    <row r="86" spans="1:18" x14ac:dyDescent="0.3">
      <c r="A86" s="40">
        <v>13</v>
      </c>
      <c r="B86" s="41" t="s">
        <v>25</v>
      </c>
      <c r="C86" s="39"/>
      <c r="D86" s="39"/>
      <c r="E86" s="39">
        <v>220.89</v>
      </c>
      <c r="F86" s="39">
        <v>248.77</v>
      </c>
      <c r="G86" s="39">
        <v>182.34</v>
      </c>
      <c r="H86" s="39">
        <v>266.32</v>
      </c>
      <c r="I86" s="39">
        <v>227.58</v>
      </c>
      <c r="J86" s="39">
        <v>195.09</v>
      </c>
      <c r="K86" s="39">
        <v>165.13</v>
      </c>
      <c r="L86" s="39">
        <v>174.46</v>
      </c>
      <c r="M86" s="39">
        <v>179.09</v>
      </c>
      <c r="N86" s="39">
        <v>173.15</v>
      </c>
      <c r="O86" s="39">
        <v>181.76</v>
      </c>
      <c r="P86" s="39">
        <v>139.78</v>
      </c>
      <c r="Q86" s="40"/>
      <c r="R86" s="40"/>
    </row>
    <row r="87" spans="1:18" x14ac:dyDescent="0.3">
      <c r="A87" s="40">
        <v>14</v>
      </c>
      <c r="B87" s="41" t="s">
        <v>190</v>
      </c>
      <c r="C87" s="39"/>
      <c r="D87" s="39"/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13.96</v>
      </c>
      <c r="Q87" s="40"/>
      <c r="R87" s="40"/>
    </row>
    <row r="88" spans="1:18" x14ac:dyDescent="0.3">
      <c r="A88" s="40">
        <v>15</v>
      </c>
      <c r="B88" s="41" t="s">
        <v>26</v>
      </c>
      <c r="C88" s="39"/>
      <c r="D88" s="39"/>
      <c r="E88" s="39">
        <v>6416430.8300000001</v>
      </c>
      <c r="F88" s="39">
        <v>7584831.9199999999</v>
      </c>
      <c r="G88" s="39">
        <v>8371789.4100000001</v>
      </c>
      <c r="H88" s="39">
        <v>10372744.310000001</v>
      </c>
      <c r="I88" s="39">
        <v>10288703.92</v>
      </c>
      <c r="J88" s="39">
        <v>8371443.5099999998</v>
      </c>
      <c r="K88" s="39">
        <v>7083399.9100000001</v>
      </c>
      <c r="L88" s="39">
        <v>8646108.2100000009</v>
      </c>
      <c r="M88" s="39">
        <v>10389360.039999999</v>
      </c>
      <c r="N88" s="39">
        <v>10448452.67</v>
      </c>
      <c r="O88" s="39">
        <v>9366890.8300000001</v>
      </c>
      <c r="P88" s="39">
        <v>7714857.2699999996</v>
      </c>
      <c r="Q88" s="40"/>
      <c r="R88" s="40"/>
    </row>
    <row r="89" spans="1:18" x14ac:dyDescent="0.3">
      <c r="A89" s="40">
        <v>17</v>
      </c>
      <c r="B89" s="41" t="s">
        <v>27</v>
      </c>
      <c r="C89" s="39"/>
      <c r="D89" s="39"/>
      <c r="E89" s="39">
        <v>52206.86</v>
      </c>
      <c r="F89" s="39">
        <v>59860.93</v>
      </c>
      <c r="G89" s="39">
        <v>66335.14</v>
      </c>
      <c r="H89" s="39">
        <v>82677.179999999993</v>
      </c>
      <c r="I89" s="39">
        <v>77685.91</v>
      </c>
      <c r="J89" s="39">
        <v>63330.91</v>
      </c>
      <c r="K89" s="39">
        <v>52063.7</v>
      </c>
      <c r="L89" s="39">
        <v>68221.149999999994</v>
      </c>
      <c r="M89" s="39">
        <v>86874.73</v>
      </c>
      <c r="N89" s="39">
        <v>83739.13</v>
      </c>
      <c r="O89" s="39">
        <v>76929.600000000006</v>
      </c>
      <c r="P89" s="39">
        <v>62077.47</v>
      </c>
      <c r="Q89" s="40"/>
      <c r="R89" s="40"/>
    </row>
    <row r="90" spans="1:18" x14ac:dyDescent="0.3">
      <c r="A90" s="40">
        <v>22</v>
      </c>
      <c r="B90" s="67" t="s">
        <v>28</v>
      </c>
      <c r="C90" s="104"/>
      <c r="D90" s="104"/>
      <c r="E90" s="104">
        <v>8062115.3399999999</v>
      </c>
      <c r="F90" s="104">
        <v>8459829.6999999993</v>
      </c>
      <c r="G90" s="104">
        <v>8964429.2599999998</v>
      </c>
      <c r="H90" s="104">
        <v>11115214.83</v>
      </c>
      <c r="I90" s="104">
        <v>10760329.85</v>
      </c>
      <c r="J90" s="104">
        <v>8973471.5399999991</v>
      </c>
      <c r="K90" s="104">
        <v>7677215.3600000003</v>
      </c>
      <c r="L90" s="104">
        <v>11159741.529999999</v>
      </c>
      <c r="M90" s="104">
        <v>14189878.52</v>
      </c>
      <c r="N90" s="104">
        <v>13571881.07</v>
      </c>
      <c r="O90" s="104">
        <v>12314320.279999999</v>
      </c>
      <c r="P90" s="104">
        <v>10091216.09</v>
      </c>
      <c r="Q90" s="40"/>
      <c r="R90" s="40"/>
    </row>
    <row r="91" spans="1:18" x14ac:dyDescent="0.3">
      <c r="A91" s="40"/>
      <c r="B91" s="41" t="s">
        <v>21</v>
      </c>
      <c r="C91" s="39">
        <f t="shared" ref="C91:E91" si="67">SUM(C84:C90)</f>
        <v>0</v>
      </c>
      <c r="D91" s="39">
        <f t="shared" si="67"/>
        <v>0</v>
      </c>
      <c r="E91" s="39">
        <f t="shared" si="67"/>
        <v>14542151.58</v>
      </c>
      <c r="F91" s="39">
        <f t="shared" ref="F91" si="68">SUM(F84:F90)</f>
        <v>16117184.989999998</v>
      </c>
      <c r="G91" s="39">
        <f t="shared" ref="G91" si="69">SUM(G84:G90)</f>
        <v>17418716.579999998</v>
      </c>
      <c r="H91" s="39">
        <f t="shared" ref="H91" si="70">SUM(H84:H90)</f>
        <v>21590284.460000001</v>
      </c>
      <c r="I91" s="39">
        <f t="shared" ref="I91" si="71">SUM(I84:I90)</f>
        <v>21146457.66</v>
      </c>
      <c r="J91" s="39">
        <f t="shared" ref="J91" si="72">SUM(J84:J90)</f>
        <v>17423228.829999998</v>
      </c>
      <c r="K91" s="39">
        <f t="shared" ref="K91" si="73">SUM(K84:K90)</f>
        <v>14824968.75</v>
      </c>
      <c r="L91" s="39">
        <f t="shared" ref="L91" si="74">SUM(L84:L90)</f>
        <v>19888668.18</v>
      </c>
      <c r="M91" s="39">
        <f t="shared" ref="M91" si="75">SUM(M84:M90)</f>
        <v>24687227.609999999</v>
      </c>
      <c r="N91" s="39">
        <f t="shared" ref="N91" si="76">SUM(N84:N90)</f>
        <v>24125450.960000001</v>
      </c>
      <c r="O91" s="39">
        <f t="shared" ref="O91" si="77">SUM(O84:O90)</f>
        <v>21775602.350000001</v>
      </c>
      <c r="P91" s="39">
        <f t="shared" ref="P91" si="78">SUM(P84:P90)</f>
        <v>17883583.399999999</v>
      </c>
      <c r="Q91" s="39">
        <f>SUM(E91:P91)</f>
        <v>231423525.34999999</v>
      </c>
      <c r="R91" s="40"/>
    </row>
    <row r="92" spans="1:18" x14ac:dyDescent="0.3">
      <c r="A92" s="40"/>
      <c r="B92" s="41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</row>
    <row r="93" spans="1:18" x14ac:dyDescent="0.3">
      <c r="A93" s="40">
        <v>28</v>
      </c>
      <c r="B93" s="41" t="s">
        <v>29</v>
      </c>
      <c r="C93" s="39"/>
      <c r="D93" s="39"/>
      <c r="E93" s="39">
        <v>428.36</v>
      </c>
      <c r="F93" s="39">
        <v>648.99</v>
      </c>
      <c r="G93" s="39">
        <v>717.24</v>
      </c>
      <c r="H93" s="39">
        <v>858.44</v>
      </c>
      <c r="I93" s="39">
        <v>772.41</v>
      </c>
      <c r="J93" s="39">
        <v>699.43</v>
      </c>
      <c r="K93" s="39">
        <v>666.38</v>
      </c>
      <c r="L93" s="39">
        <v>672.95</v>
      </c>
      <c r="M93" s="39">
        <v>979.3</v>
      </c>
      <c r="N93" s="39">
        <v>1161.31</v>
      </c>
      <c r="O93" s="39">
        <v>948.03</v>
      </c>
      <c r="P93" s="39">
        <v>737.84</v>
      </c>
      <c r="Q93" s="40"/>
      <c r="R93" s="40"/>
    </row>
    <row r="94" spans="1:18" x14ac:dyDescent="0.3">
      <c r="A94" s="40">
        <v>30</v>
      </c>
      <c r="B94" s="41" t="s">
        <v>30</v>
      </c>
      <c r="C94" s="39"/>
      <c r="D94" s="39"/>
      <c r="E94" s="39">
        <v>8756.84</v>
      </c>
      <c r="F94" s="39">
        <v>9894.31</v>
      </c>
      <c r="G94" s="39">
        <v>11798.71</v>
      </c>
      <c r="H94" s="39">
        <v>13531.44</v>
      </c>
      <c r="I94" s="39">
        <v>14131.55</v>
      </c>
      <c r="J94" s="39">
        <v>12441.24</v>
      </c>
      <c r="K94" s="39">
        <v>9356.44</v>
      </c>
      <c r="L94" s="39">
        <v>10798.04</v>
      </c>
      <c r="M94" s="39">
        <v>16600.419999999998</v>
      </c>
      <c r="N94" s="39">
        <v>17018.98</v>
      </c>
      <c r="O94" s="39">
        <v>14291.2</v>
      </c>
      <c r="P94" s="39">
        <v>10587.05</v>
      </c>
      <c r="Q94" s="40"/>
      <c r="R94" s="40"/>
    </row>
    <row r="95" spans="1:18" x14ac:dyDescent="0.3">
      <c r="A95" s="40">
        <v>32</v>
      </c>
      <c r="B95" s="41" t="s">
        <v>31</v>
      </c>
      <c r="C95" s="39"/>
      <c r="D95" s="39"/>
      <c r="E95" s="39">
        <v>10484.81</v>
      </c>
      <c r="F95" s="39">
        <v>11843.6</v>
      </c>
      <c r="G95" s="39">
        <v>13437.72</v>
      </c>
      <c r="H95" s="39">
        <v>17538.2</v>
      </c>
      <c r="I95" s="39">
        <v>16027.98</v>
      </c>
      <c r="J95" s="39">
        <v>14016.35</v>
      </c>
      <c r="K95" s="39">
        <v>11783.53</v>
      </c>
      <c r="L95" s="39">
        <v>13430.54</v>
      </c>
      <c r="M95" s="39">
        <v>18496.05</v>
      </c>
      <c r="N95" s="39">
        <v>18597.61</v>
      </c>
      <c r="O95" s="39">
        <v>17273.32</v>
      </c>
      <c r="P95" s="39">
        <v>13240.56</v>
      </c>
      <c r="Q95" s="40"/>
      <c r="R95" s="40"/>
    </row>
    <row r="96" spans="1:18" x14ac:dyDescent="0.3">
      <c r="A96" s="40">
        <v>34</v>
      </c>
      <c r="B96" s="31" t="s">
        <v>32</v>
      </c>
      <c r="C96" s="31"/>
      <c r="D96" s="31"/>
      <c r="E96" s="31">
        <v>109.03</v>
      </c>
      <c r="F96" s="31">
        <v>83.77</v>
      </c>
      <c r="G96" s="31">
        <v>69.150000000000006</v>
      </c>
      <c r="H96" s="31">
        <v>83.65</v>
      </c>
      <c r="I96" s="31">
        <v>65.430000000000007</v>
      </c>
      <c r="J96" s="31">
        <v>76.040000000000006</v>
      </c>
      <c r="K96" s="31">
        <v>91.4</v>
      </c>
      <c r="L96" s="31">
        <v>184.2</v>
      </c>
      <c r="M96" s="31">
        <v>141.29</v>
      </c>
      <c r="N96" s="31">
        <v>147.75</v>
      </c>
      <c r="O96" s="105">
        <v>126.94</v>
      </c>
      <c r="P96" s="104">
        <v>99.61</v>
      </c>
      <c r="Q96" s="40"/>
      <c r="R96" s="40"/>
    </row>
    <row r="97" spans="1:18" x14ac:dyDescent="0.3">
      <c r="A97" s="40"/>
      <c r="B97" s="41" t="s">
        <v>20</v>
      </c>
      <c r="C97" s="39">
        <f>SUM(C93:C96)</f>
        <v>0</v>
      </c>
      <c r="D97" s="39">
        <f t="shared" ref="D97:P97" si="79">SUM(D93:D96)</f>
        <v>0</v>
      </c>
      <c r="E97" s="39">
        <f t="shared" si="79"/>
        <v>19779.04</v>
      </c>
      <c r="F97" s="39">
        <f t="shared" si="79"/>
        <v>22470.670000000002</v>
      </c>
      <c r="G97" s="39">
        <f t="shared" si="79"/>
        <v>26022.82</v>
      </c>
      <c r="H97" s="39">
        <f t="shared" si="79"/>
        <v>32011.730000000003</v>
      </c>
      <c r="I97" s="39">
        <f t="shared" si="79"/>
        <v>30997.37</v>
      </c>
      <c r="J97" s="39">
        <f t="shared" si="79"/>
        <v>27233.06</v>
      </c>
      <c r="K97" s="39">
        <f t="shared" si="79"/>
        <v>21897.75</v>
      </c>
      <c r="L97" s="39">
        <f t="shared" si="79"/>
        <v>25085.730000000003</v>
      </c>
      <c r="M97" s="39">
        <f t="shared" si="79"/>
        <v>36217.06</v>
      </c>
      <c r="N97" s="39">
        <f t="shared" si="79"/>
        <v>36925.65</v>
      </c>
      <c r="O97" s="39">
        <f t="shared" si="79"/>
        <v>32639.49</v>
      </c>
      <c r="P97" s="39">
        <f t="shared" si="79"/>
        <v>24665.059999999998</v>
      </c>
      <c r="Q97" s="39">
        <f>SUM(E97:P97)</f>
        <v>335945.43</v>
      </c>
      <c r="R97" s="40"/>
    </row>
    <row r="98" spans="1:18" x14ac:dyDescent="0.3">
      <c r="A98" s="40"/>
      <c r="B98" s="41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</row>
    <row r="99" spans="1:18" x14ac:dyDescent="0.3">
      <c r="A99" s="40">
        <v>36</v>
      </c>
      <c r="B99" s="50" t="s">
        <v>33</v>
      </c>
      <c r="C99" s="39"/>
      <c r="D99" s="39"/>
      <c r="E99" s="39">
        <v>616.01</v>
      </c>
      <c r="F99" s="39">
        <v>603.89</v>
      </c>
      <c r="G99" s="39">
        <v>923.19</v>
      </c>
      <c r="H99" s="39">
        <v>971.49</v>
      </c>
      <c r="I99" s="39">
        <v>1012.96</v>
      </c>
      <c r="J99" s="39">
        <v>929.65</v>
      </c>
      <c r="K99" s="39">
        <v>848.3</v>
      </c>
      <c r="L99" s="39">
        <v>518.22</v>
      </c>
      <c r="M99" s="39">
        <v>1280.6500000000001</v>
      </c>
      <c r="N99" s="39">
        <v>1057.6500000000001</v>
      </c>
      <c r="O99" s="39">
        <v>1063.58</v>
      </c>
      <c r="P99" s="39">
        <v>751.49</v>
      </c>
      <c r="Q99" s="39">
        <f>SUM(E99:P99)</f>
        <v>10577.08</v>
      </c>
      <c r="R99" s="40"/>
    </row>
    <row r="100" spans="1:18" x14ac:dyDescent="0.3">
      <c r="A100" s="40"/>
      <c r="B100" s="5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</row>
    <row r="101" spans="1:18" x14ac:dyDescent="0.3">
      <c r="A101" s="40">
        <v>211</v>
      </c>
      <c r="B101" s="41" t="s">
        <v>35</v>
      </c>
      <c r="C101" s="40"/>
      <c r="D101" s="40"/>
      <c r="E101" s="40">
        <v>1499923.94</v>
      </c>
      <c r="F101" s="40">
        <v>1914956.05</v>
      </c>
      <c r="G101" s="40">
        <v>1791217.96</v>
      </c>
      <c r="H101" s="40">
        <v>2057232.04</v>
      </c>
      <c r="I101" s="40">
        <v>1949497.8</v>
      </c>
      <c r="J101" s="40">
        <v>1792871.9</v>
      </c>
      <c r="K101" s="40">
        <v>1664165.24</v>
      </c>
      <c r="L101" s="40">
        <v>2016468.95</v>
      </c>
      <c r="M101" s="40">
        <v>1990510.12</v>
      </c>
      <c r="N101" s="40">
        <v>2101164.54</v>
      </c>
      <c r="O101" s="40">
        <v>2019054.9</v>
      </c>
      <c r="P101" s="40">
        <v>1695402.22</v>
      </c>
      <c r="Q101" s="40">
        <v>22492465.659999996</v>
      </c>
      <c r="R101" s="40"/>
    </row>
    <row r="102" spans="1:18" x14ac:dyDescent="0.3">
      <c r="A102" s="40"/>
      <c r="B102" s="5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</row>
    <row r="103" spans="1:18" x14ac:dyDescent="0.3">
      <c r="A103" s="53">
        <v>225</v>
      </c>
      <c r="B103" s="53" t="s">
        <v>216</v>
      </c>
      <c r="C103" s="39">
        <v>0</v>
      </c>
      <c r="D103" s="39">
        <v>0</v>
      </c>
      <c r="E103" s="39">
        <v>2914.7</v>
      </c>
      <c r="F103" s="39">
        <v>4054.73</v>
      </c>
      <c r="G103" s="39">
        <v>3113.11</v>
      </c>
      <c r="H103" s="39">
        <v>3153.07</v>
      </c>
      <c r="I103" s="39">
        <v>2952.93</v>
      </c>
      <c r="J103" s="39">
        <v>3095.05</v>
      </c>
      <c r="K103" s="39">
        <v>2868.41</v>
      </c>
      <c r="L103" s="39">
        <v>3646.72</v>
      </c>
      <c r="M103" s="39">
        <v>2803.65</v>
      </c>
      <c r="N103" s="39">
        <v>3415.47</v>
      </c>
      <c r="O103" s="39">
        <v>3050.83</v>
      </c>
      <c r="P103" s="39">
        <v>2854.34</v>
      </c>
      <c r="Q103" s="39">
        <f>SUM(E103:P103)</f>
        <v>37923.010000000009</v>
      </c>
      <c r="R103" s="40"/>
    </row>
    <row r="104" spans="1:18" x14ac:dyDescent="0.3">
      <c r="A104" s="40"/>
      <c r="B104" s="41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</row>
    <row r="105" spans="1:18" x14ac:dyDescent="0.3">
      <c r="A105" s="53">
        <v>227</v>
      </c>
      <c r="B105" s="53" t="s">
        <v>218</v>
      </c>
      <c r="C105" s="40"/>
      <c r="D105" s="40"/>
      <c r="E105" s="40">
        <v>37653.72</v>
      </c>
      <c r="F105" s="40">
        <v>93121.75</v>
      </c>
      <c r="G105" s="40">
        <v>96414.75</v>
      </c>
      <c r="H105" s="40">
        <v>100699.95</v>
      </c>
      <c r="I105" s="40">
        <v>89174.88</v>
      </c>
      <c r="J105" s="40">
        <v>87110.21</v>
      </c>
      <c r="K105" s="40">
        <v>48643.79</v>
      </c>
      <c r="L105" s="40">
        <v>86958.86</v>
      </c>
      <c r="M105" s="40">
        <v>77373.02</v>
      </c>
      <c r="N105" s="40">
        <v>85242.91</v>
      </c>
      <c r="O105" s="40">
        <v>78789.78</v>
      </c>
      <c r="P105" s="40">
        <v>67100.399999999994</v>
      </c>
      <c r="Q105" s="40"/>
      <c r="R105" s="40"/>
    </row>
    <row r="106" spans="1:18" x14ac:dyDescent="0.3">
      <c r="A106" s="40"/>
      <c r="B106" s="41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</row>
    <row r="107" spans="1:18" x14ac:dyDescent="0.3">
      <c r="A107" s="54">
        <v>204</v>
      </c>
      <c r="B107" s="54" t="s">
        <v>219</v>
      </c>
      <c r="C107" s="39"/>
      <c r="D107" s="39"/>
      <c r="E107" s="39">
        <v>17145.810000000001</v>
      </c>
      <c r="F107" s="39">
        <v>22595.03</v>
      </c>
      <c r="G107" s="39">
        <v>18812.27</v>
      </c>
      <c r="H107" s="39">
        <v>19792.919999999998</v>
      </c>
      <c r="I107" s="39">
        <v>17826.900000000001</v>
      </c>
      <c r="J107" s="39">
        <v>17990.07</v>
      </c>
      <c r="K107" s="39">
        <v>18395.71</v>
      </c>
      <c r="L107" s="39">
        <v>21414.59</v>
      </c>
      <c r="M107" s="39">
        <v>16816.88</v>
      </c>
      <c r="N107" s="39">
        <v>17961.27</v>
      </c>
      <c r="O107" s="39">
        <v>17384.07</v>
      </c>
      <c r="P107" s="39">
        <v>15503.72</v>
      </c>
      <c r="Q107" s="40"/>
      <c r="R107" s="40"/>
    </row>
    <row r="108" spans="1:18" x14ac:dyDescent="0.3">
      <c r="A108" s="40">
        <v>213</v>
      </c>
      <c r="B108" s="31" t="s">
        <v>220</v>
      </c>
      <c r="C108" s="31"/>
      <c r="D108" s="31"/>
      <c r="E108" s="31">
        <v>31338.21</v>
      </c>
      <c r="F108" s="31">
        <v>41950.37</v>
      </c>
      <c r="G108" s="31">
        <v>36093.279999999999</v>
      </c>
      <c r="H108" s="31">
        <v>37049.71</v>
      </c>
      <c r="I108" s="31">
        <v>33603.620000000003</v>
      </c>
      <c r="J108" s="31">
        <v>33755.519999999997</v>
      </c>
      <c r="K108" s="31">
        <v>33366.53</v>
      </c>
      <c r="L108" s="31">
        <v>43250.83</v>
      </c>
      <c r="M108" s="31">
        <v>30565.62</v>
      </c>
      <c r="N108" s="105">
        <v>59596.98</v>
      </c>
      <c r="O108" s="105">
        <v>29270.92</v>
      </c>
      <c r="P108" s="105">
        <v>30052.31</v>
      </c>
      <c r="Q108" s="43"/>
      <c r="R108" s="40"/>
    </row>
    <row r="109" spans="1:18" x14ac:dyDescent="0.3">
      <c r="A109" s="40"/>
      <c r="B109" s="53" t="s">
        <v>221</v>
      </c>
      <c r="C109" s="39">
        <f>SUM(C107:C108)</f>
        <v>0</v>
      </c>
      <c r="D109" s="39">
        <f t="shared" ref="D109:O109" si="80">SUM(D107:D108)</f>
        <v>0</v>
      </c>
      <c r="E109" s="39">
        <f t="shared" si="80"/>
        <v>48484.020000000004</v>
      </c>
      <c r="F109" s="39">
        <f t="shared" si="80"/>
        <v>64545.4</v>
      </c>
      <c r="G109" s="39">
        <f t="shared" si="80"/>
        <v>54905.55</v>
      </c>
      <c r="H109" s="39">
        <f t="shared" si="80"/>
        <v>56842.63</v>
      </c>
      <c r="I109" s="39">
        <f t="shared" si="80"/>
        <v>51430.520000000004</v>
      </c>
      <c r="J109" s="39">
        <f t="shared" si="80"/>
        <v>51745.59</v>
      </c>
      <c r="K109" s="39">
        <f t="shared" si="80"/>
        <v>51762.239999999998</v>
      </c>
      <c r="L109" s="39">
        <f t="shared" si="80"/>
        <v>64665.42</v>
      </c>
      <c r="M109" s="39">
        <f t="shared" si="80"/>
        <v>47382.5</v>
      </c>
      <c r="N109" s="39">
        <f t="shared" si="80"/>
        <v>77558.25</v>
      </c>
      <c r="O109" s="39">
        <f t="shared" si="80"/>
        <v>46654.99</v>
      </c>
      <c r="P109" s="39">
        <f>SUM(P107:P108)</f>
        <v>45556.03</v>
      </c>
      <c r="Q109" s="39">
        <f>SUM(E109:P109)</f>
        <v>661533.14000000013</v>
      </c>
      <c r="R109" s="40"/>
    </row>
    <row r="110" spans="1:18" x14ac:dyDescent="0.3">
      <c r="A110" s="40"/>
      <c r="B110" s="41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</row>
    <row r="111" spans="1:18" x14ac:dyDescent="0.3">
      <c r="A111" s="40">
        <v>214</v>
      </c>
      <c r="B111" s="41" t="s">
        <v>237</v>
      </c>
      <c r="C111" s="39"/>
      <c r="D111" s="39"/>
      <c r="E111" s="39">
        <v>16274.67</v>
      </c>
      <c r="F111" s="39">
        <v>20080.759999999998</v>
      </c>
      <c r="G111" s="39">
        <v>14001.06</v>
      </c>
      <c r="H111" s="39">
        <v>9797.0300000000007</v>
      </c>
      <c r="I111" s="39">
        <v>10272.43</v>
      </c>
      <c r="J111" s="39">
        <v>13541.66</v>
      </c>
      <c r="K111" s="39">
        <v>14672.57</v>
      </c>
      <c r="L111" s="39">
        <v>18150.419999999998</v>
      </c>
      <c r="M111" s="39">
        <v>12838.99</v>
      </c>
      <c r="N111" s="39">
        <v>12294.45</v>
      </c>
      <c r="O111" s="39">
        <v>14078.74</v>
      </c>
      <c r="P111" s="39">
        <v>13199.4</v>
      </c>
      <c r="Q111" s="40"/>
      <c r="R111" s="40"/>
    </row>
    <row r="112" spans="1:18" x14ac:dyDescent="0.3">
      <c r="A112" s="40"/>
      <c r="B112" s="41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39">
        <f>SUM(E112:P112)</f>
        <v>0</v>
      </c>
      <c r="R112" s="40"/>
    </row>
    <row r="113" spans="1:18" x14ac:dyDescent="0.3">
      <c r="A113" s="40">
        <v>215</v>
      </c>
      <c r="B113" s="41" t="s">
        <v>238</v>
      </c>
      <c r="C113" s="39"/>
      <c r="D113" s="39"/>
      <c r="E113" s="39">
        <v>3680493.94</v>
      </c>
      <c r="F113" s="39">
        <v>5008794.5599999996</v>
      </c>
      <c r="G113" s="39">
        <v>4715145.26</v>
      </c>
      <c r="H113" s="39">
        <v>5380741.8099999996</v>
      </c>
      <c r="I113" s="39">
        <v>5141732.67</v>
      </c>
      <c r="J113" s="39">
        <v>4663980.42</v>
      </c>
      <c r="K113" s="39">
        <v>4279500.0199999996</v>
      </c>
      <c r="L113" s="39">
        <v>4820345.74</v>
      </c>
      <c r="M113" s="39">
        <v>4481084.5199999996</v>
      </c>
      <c r="N113" s="39">
        <v>4892974.47</v>
      </c>
      <c r="O113" s="39">
        <v>4682106.96</v>
      </c>
      <c r="P113" s="39">
        <v>3898206.51</v>
      </c>
      <c r="Q113" s="40"/>
      <c r="R113" s="40"/>
    </row>
    <row r="114" spans="1:18" x14ac:dyDescent="0.3">
      <c r="A114" s="40">
        <v>218</v>
      </c>
      <c r="B114" s="31" t="s">
        <v>239</v>
      </c>
      <c r="C114" s="31"/>
      <c r="D114" s="31"/>
      <c r="E114" s="31">
        <v>2075.94</v>
      </c>
      <c r="F114" s="31">
        <v>1648.21</v>
      </c>
      <c r="G114" s="31">
        <v>2031.98</v>
      </c>
      <c r="H114" s="31">
        <v>2300.54</v>
      </c>
      <c r="I114" s="31">
        <v>2336.0100000000002</v>
      </c>
      <c r="J114" s="31">
        <v>1838.37</v>
      </c>
      <c r="K114" s="31">
        <v>1758.81</v>
      </c>
      <c r="L114" s="31">
        <v>2083.1799999999998</v>
      </c>
      <c r="M114" s="31">
        <v>3895.32</v>
      </c>
      <c r="N114" s="31">
        <v>2516.16</v>
      </c>
      <c r="O114" s="105">
        <v>2825.96</v>
      </c>
      <c r="P114" s="104">
        <v>2313.5700000000002</v>
      </c>
      <c r="Q114" s="40"/>
      <c r="R114" s="40"/>
    </row>
    <row r="115" spans="1:18" x14ac:dyDescent="0.3">
      <c r="A115" s="40"/>
      <c r="B115" s="41" t="s">
        <v>240</v>
      </c>
      <c r="C115" s="39">
        <f t="shared" ref="C115:P115" si="81">SUM(C113:C114)</f>
        <v>0</v>
      </c>
      <c r="D115" s="39">
        <f t="shared" si="81"/>
        <v>0</v>
      </c>
      <c r="E115" s="39">
        <f t="shared" si="81"/>
        <v>3682569.88</v>
      </c>
      <c r="F115" s="39">
        <f t="shared" si="81"/>
        <v>5010442.7699999996</v>
      </c>
      <c r="G115" s="39">
        <f t="shared" si="81"/>
        <v>4717177.24</v>
      </c>
      <c r="H115" s="39">
        <f t="shared" si="81"/>
        <v>5383042.3499999996</v>
      </c>
      <c r="I115" s="39">
        <f t="shared" si="81"/>
        <v>5144068.68</v>
      </c>
      <c r="J115" s="39">
        <f t="shared" si="81"/>
        <v>4665818.79</v>
      </c>
      <c r="K115" s="39">
        <f t="shared" si="81"/>
        <v>4281258.8299999991</v>
      </c>
      <c r="L115" s="39">
        <f t="shared" si="81"/>
        <v>4822428.92</v>
      </c>
      <c r="M115" s="39">
        <f t="shared" si="81"/>
        <v>4484979.84</v>
      </c>
      <c r="N115" s="39">
        <f t="shared" si="81"/>
        <v>4895490.63</v>
      </c>
      <c r="O115" s="39">
        <f t="shared" si="81"/>
        <v>4684932.92</v>
      </c>
      <c r="P115" s="39">
        <f t="shared" si="81"/>
        <v>3900520.0799999996</v>
      </c>
      <c r="Q115" s="39">
        <f>SUM(E115:P115)</f>
        <v>55672730.93</v>
      </c>
      <c r="R115" s="40"/>
    </row>
    <row r="116" spans="1:18" x14ac:dyDescent="0.3">
      <c r="A116" s="40"/>
      <c r="B116" s="41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</row>
    <row r="117" spans="1:18" x14ac:dyDescent="0.3">
      <c r="A117" s="40">
        <v>223</v>
      </c>
      <c r="B117" s="41" t="s">
        <v>241</v>
      </c>
      <c r="C117" s="39"/>
      <c r="D117" s="39"/>
      <c r="E117" s="39">
        <v>5679.76</v>
      </c>
      <c r="F117" s="39">
        <v>5277.63</v>
      </c>
      <c r="G117" s="39">
        <v>6553.04</v>
      </c>
      <c r="H117" s="39">
        <v>8851.93</v>
      </c>
      <c r="I117" s="39">
        <v>8962.66</v>
      </c>
      <c r="J117" s="39">
        <v>5732.02</v>
      </c>
      <c r="K117" s="39">
        <v>5116.33</v>
      </c>
      <c r="L117" s="39">
        <v>9571.2900000000009</v>
      </c>
      <c r="M117" s="39">
        <v>13059.28</v>
      </c>
      <c r="N117" s="39">
        <v>11642.53</v>
      </c>
      <c r="O117" s="39">
        <v>10780.98</v>
      </c>
      <c r="P117" s="39">
        <v>8783.9599999999991</v>
      </c>
      <c r="Q117" s="39">
        <f>SUM(E117:P117)</f>
        <v>100011.41</v>
      </c>
      <c r="R117" s="40"/>
    </row>
    <row r="118" spans="1:18" x14ac:dyDescent="0.3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</row>
    <row r="119" spans="1:18" x14ac:dyDescent="0.3">
      <c r="A119" s="40">
        <v>229</v>
      </c>
      <c r="B119" s="41" t="s">
        <v>242</v>
      </c>
      <c r="C119" s="39"/>
      <c r="D119" s="39"/>
      <c r="E119" s="39">
        <v>26953.86</v>
      </c>
      <c r="F119" s="39">
        <v>39194.050000000003</v>
      </c>
      <c r="G119" s="39">
        <v>38469.29</v>
      </c>
      <c r="H119" s="39">
        <v>46450.22</v>
      </c>
      <c r="I119" s="39">
        <v>43771.5</v>
      </c>
      <c r="J119" s="39">
        <v>40727.65</v>
      </c>
      <c r="K119" s="39">
        <v>36988.959999999999</v>
      </c>
      <c r="L119" s="39">
        <v>43800.19</v>
      </c>
      <c r="M119" s="39">
        <v>43304.56</v>
      </c>
      <c r="N119" s="39">
        <v>46342.13</v>
      </c>
      <c r="O119" s="39">
        <v>43009.67</v>
      </c>
      <c r="P119" s="39">
        <v>34323.82</v>
      </c>
      <c r="Q119" s="39">
        <f>SUM(E119:P119)</f>
        <v>483335.9</v>
      </c>
      <c r="R119" s="40"/>
    </row>
    <row r="120" spans="1:18" x14ac:dyDescent="0.3">
      <c r="A120" s="40"/>
      <c r="B120" s="41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</row>
    <row r="121" spans="1:18" x14ac:dyDescent="0.3">
      <c r="A121" s="40">
        <v>217</v>
      </c>
      <c r="B121" s="41" t="s">
        <v>243</v>
      </c>
      <c r="C121" s="39"/>
      <c r="D121" s="39"/>
      <c r="E121" s="39">
        <v>22745.65</v>
      </c>
      <c r="F121" s="39">
        <v>34418.639999999999</v>
      </c>
      <c r="G121" s="39">
        <v>32599.42</v>
      </c>
      <c r="H121" s="39">
        <v>35308.26</v>
      </c>
      <c r="I121" s="39">
        <v>29778.59</v>
      </c>
      <c r="J121" s="39">
        <v>32242.45</v>
      </c>
      <c r="K121" s="39">
        <v>29277.83</v>
      </c>
      <c r="L121" s="39">
        <v>35911.06</v>
      </c>
      <c r="M121" s="39">
        <v>25934.19</v>
      </c>
      <c r="N121" s="39">
        <v>30417.68</v>
      </c>
      <c r="O121" s="39">
        <v>31137.79</v>
      </c>
      <c r="P121" s="39">
        <v>27740.13</v>
      </c>
      <c r="Q121" s="40"/>
      <c r="R121" s="40"/>
    </row>
    <row r="122" spans="1:18" x14ac:dyDescent="0.3">
      <c r="A122" s="40">
        <v>220</v>
      </c>
      <c r="B122" s="31" t="s">
        <v>244</v>
      </c>
      <c r="C122" s="31"/>
      <c r="D122" s="31"/>
      <c r="E122" s="31">
        <v>47645.599999999999</v>
      </c>
      <c r="F122" s="31">
        <v>42557.87</v>
      </c>
      <c r="G122" s="31">
        <v>34740.400000000001</v>
      </c>
      <c r="H122" s="31">
        <v>41705.230000000003</v>
      </c>
      <c r="I122" s="31">
        <v>38156.99</v>
      </c>
      <c r="J122" s="31">
        <v>37165.69</v>
      </c>
      <c r="K122" s="31">
        <v>49009.63</v>
      </c>
      <c r="L122" s="31">
        <v>68682.570000000007</v>
      </c>
      <c r="M122" s="31">
        <v>70748.53</v>
      </c>
      <c r="N122" s="31">
        <v>104005.08</v>
      </c>
      <c r="O122" s="105">
        <v>75556.78</v>
      </c>
      <c r="P122" s="104">
        <v>63862.84</v>
      </c>
      <c r="Q122" s="40"/>
      <c r="R122" s="40"/>
    </row>
    <row r="123" spans="1:18" x14ac:dyDescent="0.3">
      <c r="A123" s="40"/>
      <c r="B123" s="41" t="s">
        <v>245</v>
      </c>
      <c r="C123" s="39">
        <f>SUM(C121:C122)</f>
        <v>0</v>
      </c>
      <c r="D123" s="39">
        <f t="shared" ref="D123:O123" si="82">SUM(D121:D122)</f>
        <v>0</v>
      </c>
      <c r="E123" s="39">
        <f t="shared" si="82"/>
        <v>70391.25</v>
      </c>
      <c r="F123" s="39">
        <f t="shared" si="82"/>
        <v>76976.510000000009</v>
      </c>
      <c r="G123" s="39">
        <f t="shared" si="82"/>
        <v>67339.820000000007</v>
      </c>
      <c r="H123" s="39">
        <f t="shared" si="82"/>
        <v>77013.490000000005</v>
      </c>
      <c r="I123" s="39">
        <f t="shared" si="82"/>
        <v>67935.58</v>
      </c>
      <c r="J123" s="39">
        <f t="shared" si="82"/>
        <v>69408.14</v>
      </c>
      <c r="K123" s="39">
        <f t="shared" si="82"/>
        <v>78287.459999999992</v>
      </c>
      <c r="L123" s="39">
        <f t="shared" si="82"/>
        <v>104593.63</v>
      </c>
      <c r="M123" s="39">
        <f t="shared" si="82"/>
        <v>96682.72</v>
      </c>
      <c r="N123" s="39">
        <f t="shared" si="82"/>
        <v>134422.76</v>
      </c>
      <c r="O123" s="39">
        <f t="shared" si="82"/>
        <v>106694.57</v>
      </c>
      <c r="P123" s="39">
        <f>SUM(P121:P122)</f>
        <v>91602.97</v>
      </c>
      <c r="Q123" s="39">
        <f>SUM(E123:P123)</f>
        <v>1041348.8999999999</v>
      </c>
      <c r="R123" s="40"/>
    </row>
    <row r="124" spans="1:18" x14ac:dyDescent="0.3">
      <c r="A124" s="40"/>
      <c r="B124" s="41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</row>
    <row r="125" spans="1:18" x14ac:dyDescent="0.3">
      <c r="A125" s="40">
        <v>236</v>
      </c>
      <c r="B125" s="41" t="s">
        <v>246</v>
      </c>
      <c r="C125" s="39"/>
      <c r="D125" s="39"/>
      <c r="E125" s="39">
        <v>12470.32</v>
      </c>
      <c r="F125" s="39">
        <v>7619.55</v>
      </c>
      <c r="G125" s="39">
        <v>8100.73</v>
      </c>
      <c r="H125" s="39">
        <v>8323.14</v>
      </c>
      <c r="I125" s="39">
        <v>6801.1</v>
      </c>
      <c r="J125" s="39">
        <v>7180.98</v>
      </c>
      <c r="K125" s="39">
        <v>8210.09</v>
      </c>
      <c r="L125" s="39">
        <v>9519.76</v>
      </c>
      <c r="M125" s="39">
        <v>7479</v>
      </c>
      <c r="N125" s="39">
        <v>12521.07</v>
      </c>
      <c r="O125" s="39">
        <v>16842.400000000001</v>
      </c>
      <c r="P125" s="39">
        <v>8811.93</v>
      </c>
      <c r="Q125" s="39">
        <f>SUM(E125:P125)</f>
        <v>113880.06999999998</v>
      </c>
      <c r="R125" s="40"/>
    </row>
    <row r="126" spans="1:18" x14ac:dyDescent="0.3">
      <c r="A126" s="40"/>
      <c r="B126" s="41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</row>
    <row r="127" spans="1:18" x14ac:dyDescent="0.3">
      <c r="A127" s="40">
        <v>240</v>
      </c>
      <c r="B127" s="41" t="s">
        <v>50</v>
      </c>
      <c r="C127" s="39"/>
      <c r="D127" s="39"/>
      <c r="E127" s="39">
        <v>2877527.15</v>
      </c>
      <c r="F127" s="39">
        <v>4146520.15</v>
      </c>
      <c r="G127" s="39">
        <v>3653818.17</v>
      </c>
      <c r="H127" s="39">
        <v>4008553.31</v>
      </c>
      <c r="I127" s="39">
        <v>3729258.82</v>
      </c>
      <c r="J127" s="39">
        <v>3558206.23</v>
      </c>
      <c r="K127" s="39">
        <v>3346101.63</v>
      </c>
      <c r="L127" s="39">
        <v>3880911.94</v>
      </c>
      <c r="M127" s="39">
        <v>3049450.07</v>
      </c>
      <c r="N127" s="39">
        <v>3360124.11</v>
      </c>
      <c r="O127" s="39">
        <v>3260521.08</v>
      </c>
      <c r="P127" s="39">
        <v>2772161.76</v>
      </c>
      <c r="Q127" s="40"/>
      <c r="R127" s="40"/>
    </row>
    <row r="128" spans="1:18" x14ac:dyDescent="0.3">
      <c r="A128" s="40">
        <v>242</v>
      </c>
      <c r="B128" s="31" t="s">
        <v>51</v>
      </c>
      <c r="C128" s="31"/>
      <c r="D128" s="31"/>
      <c r="E128" s="31">
        <v>46553.2</v>
      </c>
      <c r="F128" s="31">
        <v>73119.45</v>
      </c>
      <c r="G128" s="31">
        <v>71219.429999999993</v>
      </c>
      <c r="H128" s="31">
        <v>80131.37</v>
      </c>
      <c r="I128" s="31">
        <v>75788.740000000005</v>
      </c>
      <c r="J128" s="31">
        <v>68031.490000000005</v>
      </c>
      <c r="K128" s="31">
        <v>64804.94</v>
      </c>
      <c r="L128" s="31">
        <v>64312.72</v>
      </c>
      <c r="M128" s="31">
        <v>63072.480000000003</v>
      </c>
      <c r="N128" s="31">
        <v>68622.350000000006</v>
      </c>
      <c r="O128" s="105">
        <v>67311.61</v>
      </c>
      <c r="P128" s="104">
        <v>54245.99</v>
      </c>
      <c r="Q128" s="40"/>
      <c r="R128" s="40"/>
    </row>
    <row r="129" spans="1:18" x14ac:dyDescent="0.3">
      <c r="A129" s="40"/>
      <c r="B129" s="41" t="s">
        <v>7</v>
      </c>
      <c r="C129" s="39">
        <f>SUM(C127:C128)</f>
        <v>0</v>
      </c>
      <c r="D129" s="39">
        <f t="shared" ref="D129:O129" si="83">SUM(D127:D128)</f>
        <v>0</v>
      </c>
      <c r="E129" s="39">
        <f t="shared" si="83"/>
        <v>2924080.35</v>
      </c>
      <c r="F129" s="39">
        <f t="shared" si="83"/>
        <v>4219639.5999999996</v>
      </c>
      <c r="G129" s="39">
        <f t="shared" si="83"/>
        <v>3725037.6</v>
      </c>
      <c r="H129" s="39">
        <f t="shared" si="83"/>
        <v>4088684.68</v>
      </c>
      <c r="I129" s="39">
        <f t="shared" si="83"/>
        <v>3805047.56</v>
      </c>
      <c r="J129" s="39">
        <f t="shared" si="83"/>
        <v>3626237.72</v>
      </c>
      <c r="K129" s="39">
        <f t="shared" si="83"/>
        <v>3410906.57</v>
      </c>
      <c r="L129" s="39">
        <f t="shared" si="83"/>
        <v>3945224.66</v>
      </c>
      <c r="M129" s="39">
        <f t="shared" si="83"/>
        <v>3112522.55</v>
      </c>
      <c r="N129" s="39">
        <f t="shared" si="83"/>
        <v>3428746.46</v>
      </c>
      <c r="O129" s="39">
        <f t="shared" si="83"/>
        <v>3327832.69</v>
      </c>
      <c r="P129" s="39">
        <f>SUM(P127:P128)</f>
        <v>2826407.75</v>
      </c>
      <c r="Q129" s="39">
        <f>SUM(E129:P129)</f>
        <v>42440368.189999998</v>
      </c>
      <c r="R129" s="40"/>
    </row>
    <row r="130" spans="1:18" x14ac:dyDescent="0.3">
      <c r="A130" s="40"/>
      <c r="B130" s="41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</row>
    <row r="131" spans="1:18" x14ac:dyDescent="0.3">
      <c r="A131" s="40">
        <v>251</v>
      </c>
      <c r="B131" s="41" t="s">
        <v>52</v>
      </c>
      <c r="C131" s="39"/>
      <c r="D131" s="39"/>
      <c r="E131" s="39">
        <v>4423.8599999999997</v>
      </c>
      <c r="F131" s="39">
        <v>25344.62</v>
      </c>
      <c r="G131" s="39">
        <v>23871.279999999999</v>
      </c>
      <c r="H131" s="39">
        <v>6826.2</v>
      </c>
      <c r="I131" s="39">
        <v>23202.99</v>
      </c>
      <c r="J131" s="39">
        <v>23890.080000000002</v>
      </c>
      <c r="K131" s="39">
        <v>18888.87</v>
      </c>
      <c r="L131" s="39">
        <v>25770.57</v>
      </c>
      <c r="M131" s="39">
        <v>22375.27</v>
      </c>
      <c r="N131" s="39">
        <v>23453.24</v>
      </c>
      <c r="O131" s="39">
        <v>785.56</v>
      </c>
      <c r="P131" s="39">
        <v>5368.91</v>
      </c>
      <c r="Q131" s="39">
        <f>SUM(E131:P131)</f>
        <v>204201.44999999998</v>
      </c>
      <c r="R131" s="40"/>
    </row>
    <row r="132" spans="1:18" x14ac:dyDescent="0.3">
      <c r="A132" s="40"/>
      <c r="B132" s="41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40"/>
      <c r="R132" s="40"/>
    </row>
    <row r="133" spans="1:18" x14ac:dyDescent="0.3">
      <c r="A133" s="40">
        <v>256</v>
      </c>
      <c r="B133" s="41" t="s">
        <v>93</v>
      </c>
      <c r="C133" s="39"/>
      <c r="D133" s="39"/>
      <c r="E133" s="39">
        <v>35629.96</v>
      </c>
      <c r="F133" s="39">
        <v>53458.25</v>
      </c>
      <c r="G133" s="39">
        <v>47137.59</v>
      </c>
      <c r="H133" s="39">
        <v>48567.21</v>
      </c>
      <c r="I133" s="39">
        <v>44809.9</v>
      </c>
      <c r="J133" s="39">
        <v>42917.15</v>
      </c>
      <c r="K133" s="39">
        <v>42791.76</v>
      </c>
      <c r="L133" s="39">
        <v>46050.03</v>
      </c>
      <c r="M133" s="39">
        <v>34773.58</v>
      </c>
      <c r="N133" s="39">
        <v>39895.81</v>
      </c>
      <c r="O133" s="39">
        <v>38700.04</v>
      </c>
      <c r="P133" s="39">
        <v>32621.61</v>
      </c>
      <c r="Q133" s="39">
        <f>SUM(E133:P133)</f>
        <v>507352.88999999996</v>
      </c>
      <c r="R133" s="40"/>
    </row>
    <row r="134" spans="1:18" x14ac:dyDescent="0.3">
      <c r="A134" s="40">
        <v>257</v>
      </c>
      <c r="B134" s="41" t="s">
        <v>222</v>
      </c>
      <c r="C134" s="39"/>
      <c r="D134" s="39"/>
      <c r="E134" s="39">
        <v>34762.22</v>
      </c>
      <c r="F134" s="39">
        <v>42588.75</v>
      </c>
      <c r="G134" s="39">
        <v>30483.93</v>
      </c>
      <c r="H134" s="39">
        <v>44329.31</v>
      </c>
      <c r="I134" s="39">
        <v>35960.46</v>
      </c>
      <c r="J134" s="39">
        <v>28413.14</v>
      </c>
      <c r="K134" s="39">
        <v>45174.080000000002</v>
      </c>
      <c r="L134" s="39">
        <v>42068.55</v>
      </c>
      <c r="M134" s="39">
        <v>32541.37</v>
      </c>
      <c r="N134" s="39">
        <v>46637.57</v>
      </c>
      <c r="O134" s="39">
        <v>3820.83</v>
      </c>
      <c r="P134" s="39">
        <v>11957.09</v>
      </c>
      <c r="Q134" s="39"/>
      <c r="R134" s="40"/>
    </row>
    <row r="135" spans="1:18" x14ac:dyDescent="0.3">
      <c r="A135" s="40"/>
      <c r="B135" s="41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40"/>
    </row>
    <row r="136" spans="1:18" x14ac:dyDescent="0.3">
      <c r="A136" s="40">
        <v>244</v>
      </c>
      <c r="B136" s="41" t="s">
        <v>53</v>
      </c>
      <c r="C136" s="39"/>
      <c r="D136" s="39"/>
      <c r="E136" s="39">
        <v>584693.16</v>
      </c>
      <c r="F136" s="39">
        <v>818011.76</v>
      </c>
      <c r="G136" s="39">
        <v>668282.22</v>
      </c>
      <c r="H136" s="39">
        <v>724264.32</v>
      </c>
      <c r="I136" s="39">
        <v>637347.11</v>
      </c>
      <c r="J136" s="39">
        <v>643303.34</v>
      </c>
      <c r="K136" s="39">
        <v>612855.62</v>
      </c>
      <c r="L136" s="39">
        <v>812354.35</v>
      </c>
      <c r="M136" s="39">
        <v>662886.59</v>
      </c>
      <c r="N136" s="39">
        <v>661313.63</v>
      </c>
      <c r="O136" s="39">
        <v>594642.74</v>
      </c>
      <c r="P136" s="39">
        <v>518736.68</v>
      </c>
      <c r="Q136" s="40"/>
      <c r="R136" s="40"/>
    </row>
    <row r="137" spans="1:18" x14ac:dyDescent="0.3">
      <c r="A137" s="40">
        <v>246</v>
      </c>
      <c r="B137" s="31" t="s">
        <v>54</v>
      </c>
      <c r="C137" s="31"/>
      <c r="D137" s="31"/>
      <c r="E137" s="31">
        <v>3671.2</v>
      </c>
      <c r="F137" s="31">
        <v>6149.8</v>
      </c>
      <c r="G137" s="31">
        <v>7194.85</v>
      </c>
      <c r="H137" s="31">
        <v>9090.6200000000008</v>
      </c>
      <c r="I137" s="31">
        <v>7875.89</v>
      </c>
      <c r="J137" s="31">
        <v>7393.88</v>
      </c>
      <c r="K137" s="31">
        <v>5649.64</v>
      </c>
      <c r="L137" s="31">
        <v>3674.29</v>
      </c>
      <c r="M137" s="31">
        <v>3576.12</v>
      </c>
      <c r="N137" s="31">
        <v>4131.42</v>
      </c>
      <c r="O137" s="105">
        <v>3882.74</v>
      </c>
      <c r="P137" s="104">
        <v>3438.24</v>
      </c>
      <c r="Q137" s="40"/>
      <c r="R137" s="40"/>
    </row>
    <row r="138" spans="1:18" x14ac:dyDescent="0.3">
      <c r="A138" s="40"/>
      <c r="B138" s="41" t="s">
        <v>5</v>
      </c>
      <c r="C138" s="39">
        <f>SUM(C136:C137)</f>
        <v>0</v>
      </c>
      <c r="D138" s="39">
        <f t="shared" ref="D138:O138" si="84">SUM(D136:D137)</f>
        <v>0</v>
      </c>
      <c r="E138" s="39">
        <f t="shared" si="84"/>
        <v>588364.36</v>
      </c>
      <c r="F138" s="39">
        <f t="shared" si="84"/>
        <v>824161.56</v>
      </c>
      <c r="G138" s="39">
        <f t="shared" si="84"/>
        <v>675477.07</v>
      </c>
      <c r="H138" s="39">
        <f t="shared" si="84"/>
        <v>733354.94</v>
      </c>
      <c r="I138" s="39">
        <f t="shared" si="84"/>
        <v>645223</v>
      </c>
      <c r="J138" s="39">
        <f t="shared" si="84"/>
        <v>650697.22</v>
      </c>
      <c r="K138" s="39">
        <f t="shared" si="84"/>
        <v>618505.26</v>
      </c>
      <c r="L138" s="39">
        <f t="shared" si="84"/>
        <v>816028.64</v>
      </c>
      <c r="M138" s="39">
        <f t="shared" si="84"/>
        <v>666462.71</v>
      </c>
      <c r="N138" s="39">
        <f t="shared" si="84"/>
        <v>665445.05000000005</v>
      </c>
      <c r="O138" s="39">
        <f t="shared" si="84"/>
        <v>598525.48</v>
      </c>
      <c r="P138" s="39">
        <f>SUM(P136:P137)</f>
        <v>522174.92</v>
      </c>
      <c r="Q138" s="39">
        <f>SUM(E138:P138)</f>
        <v>8004420.209999999</v>
      </c>
      <c r="R138" s="40"/>
    </row>
    <row r="139" spans="1:18" x14ac:dyDescent="0.3">
      <c r="A139" s="40"/>
      <c r="B139" s="41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</row>
    <row r="140" spans="1:18" x14ac:dyDescent="0.3">
      <c r="A140" s="40">
        <v>248</v>
      </c>
      <c r="B140" s="42" t="s">
        <v>73</v>
      </c>
      <c r="C140" s="39"/>
      <c r="D140" s="39"/>
      <c r="E140" s="39">
        <v>118244</v>
      </c>
      <c r="F140" s="39">
        <v>135452.54</v>
      </c>
      <c r="G140" s="39">
        <v>87964.98</v>
      </c>
      <c r="H140" s="39">
        <v>128560.77</v>
      </c>
      <c r="I140" s="39">
        <v>107086.23</v>
      </c>
      <c r="J140" s="39">
        <v>96939.93</v>
      </c>
      <c r="K140" s="39">
        <v>96965.81</v>
      </c>
      <c r="L140" s="39">
        <v>94744.94</v>
      </c>
      <c r="M140" s="39">
        <v>99574.31</v>
      </c>
      <c r="N140" s="39">
        <v>106777.55</v>
      </c>
      <c r="O140" s="39">
        <v>82443.210000000006</v>
      </c>
      <c r="P140" s="39">
        <v>114556.77</v>
      </c>
      <c r="Q140" s="39">
        <f>SUM(E140:P140)</f>
        <v>1269311.04</v>
      </c>
      <c r="R140" s="40"/>
    </row>
    <row r="141" spans="1:18" x14ac:dyDescent="0.3">
      <c r="A141" s="40"/>
      <c r="B141" s="42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</row>
    <row r="142" spans="1:18" x14ac:dyDescent="0.3">
      <c r="A142" s="40">
        <v>250</v>
      </c>
      <c r="B142" s="42" t="s">
        <v>74</v>
      </c>
      <c r="C142" s="39"/>
      <c r="D142" s="39"/>
      <c r="E142" s="39">
        <v>2645.92</v>
      </c>
      <c r="F142" s="39">
        <v>4780.8</v>
      </c>
      <c r="G142" s="39">
        <v>4219.67</v>
      </c>
      <c r="H142" s="39">
        <v>3062.2</v>
      </c>
      <c r="I142" s="39">
        <v>-384.72</v>
      </c>
      <c r="J142" s="39">
        <v>1046.94</v>
      </c>
      <c r="K142" s="39">
        <v>348.95</v>
      </c>
      <c r="L142" s="39">
        <v>0</v>
      </c>
      <c r="M142" s="39">
        <v>198547.72</v>
      </c>
      <c r="N142" s="39">
        <v>-182015.74</v>
      </c>
      <c r="O142" s="39">
        <v>4230.5200000000004</v>
      </c>
      <c r="P142" s="39">
        <v>3851.58</v>
      </c>
      <c r="Q142" s="39">
        <f>SUM(E142:P142)</f>
        <v>40333.840000000026</v>
      </c>
      <c r="R142" s="40"/>
    </row>
    <row r="143" spans="1:18" x14ac:dyDescent="0.3">
      <c r="A143" s="40"/>
      <c r="B143" s="42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/>
      <c r="R143" s="40"/>
    </row>
    <row r="144" spans="1:18" x14ac:dyDescent="0.3">
      <c r="A144" s="40">
        <v>260</v>
      </c>
      <c r="B144" s="42" t="s">
        <v>94</v>
      </c>
      <c r="C144" s="39"/>
      <c r="D144" s="39"/>
      <c r="E144" s="39">
        <v>866417.52</v>
      </c>
      <c r="F144" s="39">
        <v>1240505.79</v>
      </c>
      <c r="G144" s="39">
        <v>1051765.3999999999</v>
      </c>
      <c r="H144" s="39">
        <v>865600.63</v>
      </c>
      <c r="I144" s="39">
        <v>1112037.17</v>
      </c>
      <c r="J144" s="39">
        <v>1277135.06</v>
      </c>
      <c r="K144" s="39">
        <v>1070663.8700000001</v>
      </c>
      <c r="L144" s="39">
        <v>1149401.74</v>
      </c>
      <c r="M144" s="39">
        <v>981145.68</v>
      </c>
      <c r="N144" s="39">
        <v>1052027.42</v>
      </c>
      <c r="O144" s="39">
        <v>1088220.3899999999</v>
      </c>
      <c r="P144" s="39">
        <v>877715.22</v>
      </c>
      <c r="Q144" s="39">
        <f>SUM(E144:P144)</f>
        <v>12632635.890000001</v>
      </c>
      <c r="R144" s="40"/>
    </row>
    <row r="145" spans="1:18" x14ac:dyDescent="0.3">
      <c r="A145" s="40"/>
      <c r="B145" s="42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40"/>
      <c r="R145" s="40"/>
    </row>
    <row r="146" spans="1:18" x14ac:dyDescent="0.3">
      <c r="A146" s="40">
        <v>264</v>
      </c>
      <c r="B146" s="42" t="s">
        <v>95</v>
      </c>
      <c r="C146" s="39"/>
      <c r="D146" s="39"/>
      <c r="E146" s="39">
        <v>12558.24</v>
      </c>
      <c r="F146" s="39">
        <v>16904.82</v>
      </c>
      <c r="G146" s="39">
        <v>15827.56</v>
      </c>
      <c r="H146" s="39">
        <v>14751.68</v>
      </c>
      <c r="I146" s="39">
        <v>16943.32</v>
      </c>
      <c r="J146" s="39">
        <v>19673.73</v>
      </c>
      <c r="K146" s="39">
        <v>16869.93</v>
      </c>
      <c r="L146" s="39">
        <v>17922.240000000002</v>
      </c>
      <c r="M146" s="39">
        <v>22877.54</v>
      </c>
      <c r="N146" s="39">
        <v>21434.12</v>
      </c>
      <c r="O146" s="39">
        <v>21331.57</v>
      </c>
      <c r="P146" s="39">
        <v>17379.419999999998</v>
      </c>
      <c r="Q146" s="39">
        <f>SUM(E146:P146)</f>
        <v>214474.16999999998</v>
      </c>
      <c r="R146" s="40"/>
    </row>
    <row r="147" spans="1:18" x14ac:dyDescent="0.3">
      <c r="A147" s="40"/>
      <c r="B147" s="40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40"/>
      <c r="R147" s="40"/>
    </row>
    <row r="148" spans="1:18" x14ac:dyDescent="0.3">
      <c r="A148" s="40">
        <v>330</v>
      </c>
      <c r="B148" s="40" t="s">
        <v>223</v>
      </c>
      <c r="C148" s="39"/>
      <c r="D148" s="39"/>
      <c r="E148" s="39">
        <v>58582.14</v>
      </c>
      <c r="F148" s="39">
        <v>77975.56</v>
      </c>
      <c r="G148" s="39">
        <v>48339.199999999997</v>
      </c>
      <c r="H148" s="39">
        <v>62813.03</v>
      </c>
      <c r="I148" s="39">
        <v>110042.04</v>
      </c>
      <c r="J148" s="39">
        <v>27176.77</v>
      </c>
      <c r="K148" s="39">
        <v>54065.13</v>
      </c>
      <c r="L148" s="39">
        <v>60956.36</v>
      </c>
      <c r="M148" s="39">
        <v>49173.99</v>
      </c>
      <c r="N148" s="39">
        <v>51154.66</v>
      </c>
      <c r="O148" s="39">
        <v>49154.05</v>
      </c>
      <c r="P148" s="39">
        <v>38824.6</v>
      </c>
      <c r="Q148" s="40"/>
      <c r="R148" s="40"/>
    </row>
    <row r="149" spans="1:18" x14ac:dyDescent="0.3">
      <c r="A149" s="40">
        <v>331</v>
      </c>
      <c r="B149" s="40" t="s">
        <v>97</v>
      </c>
      <c r="C149" s="39"/>
      <c r="D149" s="39"/>
      <c r="E149" s="39">
        <v>840638.86</v>
      </c>
      <c r="F149" s="39">
        <v>961301.8</v>
      </c>
      <c r="G149" s="39">
        <v>863855.07</v>
      </c>
      <c r="H149" s="39">
        <v>888555.27</v>
      </c>
      <c r="I149" s="39">
        <v>957035.15</v>
      </c>
      <c r="J149" s="39">
        <v>878917.26</v>
      </c>
      <c r="K149" s="39">
        <v>832621.99</v>
      </c>
      <c r="L149" s="39">
        <v>680333.35</v>
      </c>
      <c r="M149" s="39">
        <v>543365.54</v>
      </c>
      <c r="N149" s="39">
        <v>609014.82999999996</v>
      </c>
      <c r="O149" s="39">
        <v>651378.01</v>
      </c>
      <c r="P149" s="39">
        <v>545473.19999999995</v>
      </c>
      <c r="Q149" s="40"/>
      <c r="R149" s="40"/>
    </row>
    <row r="150" spans="1:18" x14ac:dyDescent="0.3">
      <c r="A150" s="40">
        <v>332</v>
      </c>
      <c r="B150" s="40" t="s">
        <v>224</v>
      </c>
      <c r="C150" s="39"/>
      <c r="D150" s="39"/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102476.57</v>
      </c>
      <c r="P150" s="39">
        <v>93299.48</v>
      </c>
      <c r="Q150" s="40"/>
      <c r="R150" s="40"/>
    </row>
    <row r="151" spans="1:18" x14ac:dyDescent="0.3">
      <c r="A151" s="40">
        <v>333</v>
      </c>
      <c r="B151" s="40" t="s">
        <v>97</v>
      </c>
      <c r="C151" s="39"/>
      <c r="D151" s="39"/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262043.36</v>
      </c>
      <c r="M151" s="39">
        <v>144208.44</v>
      </c>
      <c r="N151" s="39">
        <v>187857.6</v>
      </c>
      <c r="O151" s="39">
        <v>159605.54999999999</v>
      </c>
      <c r="P151" s="39">
        <v>194518.82</v>
      </c>
      <c r="Q151" s="40"/>
      <c r="R151" s="40"/>
    </row>
    <row r="152" spans="1:18" x14ac:dyDescent="0.3">
      <c r="A152" s="40"/>
      <c r="B152" s="40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40"/>
      <c r="R152" s="40"/>
    </row>
    <row r="153" spans="1:18" x14ac:dyDescent="0.3">
      <c r="A153" s="40">
        <v>356</v>
      </c>
      <c r="B153" s="42" t="s">
        <v>98</v>
      </c>
      <c r="C153" s="39"/>
      <c r="D153" s="39"/>
      <c r="E153" s="39">
        <v>107941.14</v>
      </c>
      <c r="F153" s="39">
        <v>219202.68</v>
      </c>
      <c r="G153" s="39">
        <v>163748.60999999999</v>
      </c>
      <c r="H153" s="39">
        <v>173665.96</v>
      </c>
      <c r="I153" s="39">
        <v>165226.25</v>
      </c>
      <c r="J153" s="39">
        <v>165697.10999999999</v>
      </c>
      <c r="K153" s="39">
        <v>158748.98000000001</v>
      </c>
      <c r="L153" s="39">
        <v>198800.18</v>
      </c>
      <c r="M153" s="39">
        <v>138709.76000000001</v>
      </c>
      <c r="N153" s="39">
        <v>144999.18</v>
      </c>
      <c r="O153" s="39">
        <v>177740.85</v>
      </c>
      <c r="P153" s="39">
        <v>142888.39000000001</v>
      </c>
      <c r="Q153" s="39">
        <f>SUM(E153:P153)</f>
        <v>1957369.0899999999</v>
      </c>
      <c r="R153" s="40"/>
    </row>
    <row r="154" spans="1:18" x14ac:dyDescent="0.3">
      <c r="A154" s="40"/>
      <c r="B154" s="41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/>
      <c r="R154" s="40"/>
    </row>
    <row r="155" spans="1:18" x14ac:dyDescent="0.3">
      <c r="A155" s="40">
        <v>358</v>
      </c>
      <c r="B155" s="43" t="s">
        <v>225</v>
      </c>
      <c r="C155" s="43"/>
      <c r="D155" s="43"/>
      <c r="E155" s="43">
        <v>2229152.98</v>
      </c>
      <c r="F155" s="43">
        <v>3047740.03</v>
      </c>
      <c r="G155" s="43">
        <v>2633843.2999999998</v>
      </c>
      <c r="H155" s="43">
        <v>3264551.1</v>
      </c>
      <c r="I155" s="43">
        <v>2751618.84</v>
      </c>
      <c r="J155" s="43">
        <v>2723152.97</v>
      </c>
      <c r="K155" s="43">
        <v>2554366.9700000002</v>
      </c>
      <c r="L155" s="43">
        <v>2265449.2799999998</v>
      </c>
      <c r="M155" s="43">
        <v>2584813.33</v>
      </c>
      <c r="N155" s="43">
        <v>2209134.91</v>
      </c>
      <c r="O155" s="43">
        <v>2342125.9700000002</v>
      </c>
      <c r="P155" s="43">
        <v>1944901.52</v>
      </c>
      <c r="Q155" s="39">
        <f>SUM(E155:P155)</f>
        <v>30550851.200000003</v>
      </c>
      <c r="R155" s="40"/>
    </row>
    <row r="156" spans="1:18" x14ac:dyDescent="0.3">
      <c r="A156" s="40">
        <v>370</v>
      </c>
      <c r="B156" s="67" t="s">
        <v>225</v>
      </c>
      <c r="C156" s="104"/>
      <c r="D156" s="104"/>
      <c r="E156" s="104">
        <v>0</v>
      </c>
      <c r="F156" s="104">
        <v>0</v>
      </c>
      <c r="G156" s="104">
        <v>0</v>
      </c>
      <c r="H156" s="104">
        <v>0</v>
      </c>
      <c r="I156" s="104">
        <v>105869.22</v>
      </c>
      <c r="J156" s="104">
        <v>23027.41</v>
      </c>
      <c r="K156" s="104">
        <v>143269.26999999999</v>
      </c>
      <c r="L156" s="104">
        <v>58641.34</v>
      </c>
      <c r="M156" s="104">
        <v>89698.37</v>
      </c>
      <c r="N156" s="104">
        <v>98984.14</v>
      </c>
      <c r="O156" s="104">
        <v>78244.5</v>
      </c>
      <c r="P156" s="104">
        <v>66332</v>
      </c>
      <c r="Q156" s="40"/>
      <c r="R156" s="40"/>
    </row>
    <row r="157" spans="1:18" x14ac:dyDescent="0.3">
      <c r="A157" s="40"/>
      <c r="B157" s="41" t="s">
        <v>102</v>
      </c>
      <c r="C157" s="39">
        <f>SUM(C156:C156)</f>
        <v>0</v>
      </c>
      <c r="D157" s="39">
        <f>SUM(D156:D156)</f>
        <v>0</v>
      </c>
      <c r="E157" s="39">
        <f>SUM(E155:E156)</f>
        <v>2229152.98</v>
      </c>
      <c r="F157" s="39">
        <f t="shared" ref="F157:O157" si="85">SUM(F155:F156)</f>
        <v>3047740.03</v>
      </c>
      <c r="G157" s="39">
        <f t="shared" si="85"/>
        <v>2633843.2999999998</v>
      </c>
      <c r="H157" s="39">
        <f t="shared" si="85"/>
        <v>3264551.1</v>
      </c>
      <c r="I157" s="39">
        <f t="shared" si="85"/>
        <v>2857488.06</v>
      </c>
      <c r="J157" s="39">
        <f t="shared" si="85"/>
        <v>2746180.3800000004</v>
      </c>
      <c r="K157" s="39">
        <f t="shared" si="85"/>
        <v>2697636.24</v>
      </c>
      <c r="L157" s="39">
        <f t="shared" si="85"/>
        <v>2324090.6199999996</v>
      </c>
      <c r="M157" s="39">
        <f t="shared" si="85"/>
        <v>2674511.7000000002</v>
      </c>
      <c r="N157" s="39">
        <f t="shared" si="85"/>
        <v>2308119.0500000003</v>
      </c>
      <c r="O157" s="39">
        <f t="shared" si="85"/>
        <v>2420370.4700000002</v>
      </c>
      <c r="P157" s="39">
        <f>SUM(P155:P156)</f>
        <v>2011233.52</v>
      </c>
      <c r="Q157" s="39">
        <f>SUM(E157:P157)</f>
        <v>31214917.450000003</v>
      </c>
      <c r="R157" s="40"/>
    </row>
    <row r="158" spans="1:18" x14ac:dyDescent="0.3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</row>
    <row r="159" spans="1:18" x14ac:dyDescent="0.3">
      <c r="A159" s="40">
        <v>359</v>
      </c>
      <c r="B159" s="40" t="s">
        <v>226</v>
      </c>
      <c r="E159" s="108">
        <v>1290567.74</v>
      </c>
      <c r="F159" s="108">
        <v>1509233.6</v>
      </c>
      <c r="G159" s="108">
        <v>1239792.23</v>
      </c>
      <c r="H159" s="108">
        <v>937906.49</v>
      </c>
      <c r="I159" s="108">
        <v>753922.53</v>
      </c>
      <c r="J159" s="108">
        <v>1078742.6399999999</v>
      </c>
      <c r="K159" s="108">
        <v>877746.04</v>
      </c>
      <c r="L159" s="108">
        <v>865426.67</v>
      </c>
      <c r="M159" s="108">
        <v>780524.05</v>
      </c>
      <c r="N159" s="108">
        <v>717501.85</v>
      </c>
      <c r="O159" s="108">
        <v>723315.46</v>
      </c>
      <c r="P159" s="108">
        <v>860375.75</v>
      </c>
      <c r="Q159" s="40"/>
      <c r="R159" s="40"/>
    </row>
    <row r="160" spans="1:18" x14ac:dyDescent="0.3">
      <c r="A160" s="40">
        <v>371</v>
      </c>
      <c r="B160" s="40" t="s">
        <v>226</v>
      </c>
      <c r="E160" s="108">
        <v>5399718.6100000003</v>
      </c>
      <c r="F160" s="108">
        <v>5887964.5599999996</v>
      </c>
      <c r="G160" s="108">
        <v>5941036.8099999996</v>
      </c>
      <c r="H160" s="108">
        <v>5980438.5800000001</v>
      </c>
      <c r="I160" s="108">
        <v>6001158.6500000004</v>
      </c>
      <c r="J160" s="108">
        <v>5948505.7800000003</v>
      </c>
      <c r="K160" s="108">
        <v>5327805.7699999996</v>
      </c>
      <c r="L160" s="108">
        <v>5651657.6799999997</v>
      </c>
      <c r="M160" s="108">
        <v>5716369.4000000004</v>
      </c>
      <c r="N160" s="108">
        <v>6125260.96</v>
      </c>
      <c r="O160" s="108">
        <v>5369832.2300000004</v>
      </c>
      <c r="P160" s="108">
        <v>5125472.3</v>
      </c>
      <c r="Q160" s="40"/>
      <c r="R160" s="40"/>
    </row>
    <row r="161" spans="1:18" x14ac:dyDescent="0.3">
      <c r="A161" s="53" t="s">
        <v>227</v>
      </c>
      <c r="B161" s="123"/>
      <c r="C161" s="123"/>
      <c r="D161" s="123"/>
      <c r="E161" s="124">
        <f>SUM(E159:E160)</f>
        <v>6690286.3500000006</v>
      </c>
      <c r="F161" s="124">
        <f t="shared" ref="F161:P161" si="86">SUM(F159:F160)</f>
        <v>7397198.1600000001</v>
      </c>
      <c r="G161" s="124">
        <f t="shared" si="86"/>
        <v>7180829.0399999991</v>
      </c>
      <c r="H161" s="124">
        <f t="shared" si="86"/>
        <v>6918345.0700000003</v>
      </c>
      <c r="I161" s="124">
        <f t="shared" si="86"/>
        <v>6755081.1800000006</v>
      </c>
      <c r="J161" s="124">
        <f t="shared" si="86"/>
        <v>7027248.4199999999</v>
      </c>
      <c r="K161" s="124">
        <f t="shared" si="86"/>
        <v>6205551.8099999996</v>
      </c>
      <c r="L161" s="124">
        <f t="shared" si="86"/>
        <v>6517084.3499999996</v>
      </c>
      <c r="M161" s="124">
        <f t="shared" si="86"/>
        <v>6496893.4500000002</v>
      </c>
      <c r="N161" s="124">
        <f t="shared" si="86"/>
        <v>6842762.8099999996</v>
      </c>
      <c r="O161" s="124">
        <f t="shared" si="86"/>
        <v>6093147.6900000004</v>
      </c>
      <c r="P161" s="124">
        <f t="shared" si="86"/>
        <v>5985848.0499999998</v>
      </c>
      <c r="Q161" s="40"/>
      <c r="R161" s="40"/>
    </row>
    <row r="162" spans="1:18" x14ac:dyDescent="0.3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</row>
    <row r="163" spans="1:18" x14ac:dyDescent="0.3">
      <c r="A163" s="40">
        <v>360</v>
      </c>
      <c r="B163" s="41" t="s">
        <v>103</v>
      </c>
      <c r="C163" s="39"/>
      <c r="D163" s="39"/>
      <c r="E163" s="39">
        <v>173116.07</v>
      </c>
      <c r="F163" s="39">
        <v>239439.55</v>
      </c>
      <c r="G163" s="39">
        <v>185615.7</v>
      </c>
      <c r="H163" s="39">
        <v>173296.05</v>
      </c>
      <c r="I163" s="39">
        <v>181618.95</v>
      </c>
      <c r="J163" s="39">
        <v>158285.78</v>
      </c>
      <c r="K163" s="39">
        <v>168129.79</v>
      </c>
      <c r="L163" s="39">
        <v>239730.55</v>
      </c>
      <c r="M163" s="39">
        <v>192133.36</v>
      </c>
      <c r="N163" s="39">
        <v>186102.51</v>
      </c>
      <c r="O163" s="39">
        <v>164859.66</v>
      </c>
      <c r="P163" s="39">
        <v>139462.34</v>
      </c>
      <c r="Q163" s="40"/>
      <c r="R163" s="40"/>
    </row>
    <row r="164" spans="1:18" x14ac:dyDescent="0.3">
      <c r="A164" s="40">
        <v>372</v>
      </c>
      <c r="B164" s="67" t="s">
        <v>104</v>
      </c>
      <c r="C164" s="104"/>
      <c r="D164" s="104"/>
      <c r="E164" s="104">
        <v>1315655.8600000001</v>
      </c>
      <c r="F164" s="104">
        <v>2059522.42</v>
      </c>
      <c r="G164" s="104">
        <v>1301673.24</v>
      </c>
      <c r="H164" s="104">
        <v>1541145.22</v>
      </c>
      <c r="I164" s="104">
        <v>1451666.61</v>
      </c>
      <c r="J164" s="104">
        <v>1287665.3400000001</v>
      </c>
      <c r="K164" s="104">
        <v>1321798.1000000001</v>
      </c>
      <c r="L164" s="104">
        <v>1830596.81</v>
      </c>
      <c r="M164" s="104">
        <v>994405.61</v>
      </c>
      <c r="N164" s="104">
        <v>1164188.8999999999</v>
      </c>
      <c r="O164" s="104">
        <v>994233.47</v>
      </c>
      <c r="P164" s="104">
        <v>864683.01</v>
      </c>
      <c r="Q164" s="40"/>
      <c r="R164" s="40"/>
    </row>
    <row r="165" spans="1:18" x14ac:dyDescent="0.3">
      <c r="A165" s="40"/>
      <c r="B165" s="41" t="s">
        <v>105</v>
      </c>
      <c r="C165" s="39">
        <f>SUM(C163:C164)</f>
        <v>0</v>
      </c>
      <c r="D165" s="39">
        <f t="shared" ref="D165:P165" si="87">SUM(D163:D164)</f>
        <v>0</v>
      </c>
      <c r="E165" s="39">
        <f t="shared" si="87"/>
        <v>1488771.9300000002</v>
      </c>
      <c r="F165" s="39">
        <f t="shared" si="87"/>
        <v>2298961.9699999997</v>
      </c>
      <c r="G165" s="39">
        <f t="shared" si="87"/>
        <v>1487288.94</v>
      </c>
      <c r="H165" s="39">
        <f t="shared" si="87"/>
        <v>1714441.27</v>
      </c>
      <c r="I165" s="39">
        <f t="shared" si="87"/>
        <v>1633285.56</v>
      </c>
      <c r="J165" s="39">
        <f t="shared" si="87"/>
        <v>1445951.12</v>
      </c>
      <c r="K165" s="39">
        <f t="shared" si="87"/>
        <v>1489927.8900000001</v>
      </c>
      <c r="L165" s="39">
        <f t="shared" si="87"/>
        <v>2070327.36</v>
      </c>
      <c r="M165" s="39">
        <f t="shared" si="87"/>
        <v>1186538.97</v>
      </c>
      <c r="N165" s="39">
        <f t="shared" si="87"/>
        <v>1350291.41</v>
      </c>
      <c r="O165" s="39">
        <f t="shared" si="87"/>
        <v>1159093.1299999999</v>
      </c>
      <c r="P165" s="39">
        <f t="shared" si="87"/>
        <v>1004145.35</v>
      </c>
      <c r="Q165" s="39">
        <f>SUM(E165:P165)</f>
        <v>18329024.900000002</v>
      </c>
      <c r="R165" s="40"/>
    </row>
    <row r="166" spans="1:18" x14ac:dyDescent="0.3">
      <c r="A166" s="40"/>
      <c r="B166" s="41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</row>
    <row r="167" spans="1:18" x14ac:dyDescent="0.3">
      <c r="A167" s="40">
        <v>540</v>
      </c>
      <c r="B167" s="41" t="s">
        <v>76</v>
      </c>
      <c r="C167" s="39"/>
      <c r="D167" s="39"/>
      <c r="E167" s="39">
        <v>11815.53</v>
      </c>
      <c r="F167" s="39">
        <v>20483.509999999998</v>
      </c>
      <c r="G167" s="39">
        <v>16717.8</v>
      </c>
      <c r="H167" s="39">
        <v>18235.12</v>
      </c>
      <c r="I167" s="39">
        <v>15598.24</v>
      </c>
      <c r="J167" s="39">
        <v>16035.55</v>
      </c>
      <c r="K167" s="39">
        <v>15666.44</v>
      </c>
      <c r="L167" s="39">
        <v>20398.32</v>
      </c>
      <c r="M167" s="39">
        <v>15551.58</v>
      </c>
      <c r="N167" s="39">
        <v>18738.23</v>
      </c>
      <c r="O167" s="39">
        <v>15961.82</v>
      </c>
      <c r="P167" s="39">
        <v>14265.96</v>
      </c>
      <c r="Q167" s="39">
        <f>SUM(E167:P167)</f>
        <v>199468.1</v>
      </c>
      <c r="R167" s="40"/>
    </row>
    <row r="168" spans="1:18" x14ac:dyDescent="0.3">
      <c r="A168" s="40"/>
      <c r="B168" s="41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</row>
    <row r="169" spans="1:18" x14ac:dyDescent="0.3">
      <c r="A169" s="40"/>
      <c r="B169" s="41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40"/>
      <c r="R169" s="40"/>
    </row>
    <row r="170" spans="1:18" x14ac:dyDescent="0.3">
      <c r="A170" s="40"/>
      <c r="B170" s="41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40"/>
      <c r="R170" s="40"/>
    </row>
    <row r="171" spans="1:18" x14ac:dyDescent="0.3">
      <c r="A171" s="40">
        <v>93</v>
      </c>
      <c r="B171" s="41" t="s">
        <v>197</v>
      </c>
      <c r="C171" s="39"/>
      <c r="D171" s="39"/>
      <c r="E171" s="39">
        <v>7375.38</v>
      </c>
      <c r="F171" s="39">
        <v>9938.19</v>
      </c>
      <c r="G171" s="39">
        <v>7983.19</v>
      </c>
      <c r="H171" s="39">
        <v>8617.19</v>
      </c>
      <c r="I171" s="39">
        <v>8057.24</v>
      </c>
      <c r="J171" s="39">
        <v>7893.67</v>
      </c>
      <c r="K171" s="39">
        <v>7793.04</v>
      </c>
      <c r="L171" s="39">
        <v>10761.39</v>
      </c>
      <c r="M171" s="39">
        <v>6815.81</v>
      </c>
      <c r="N171" s="39">
        <v>7798.91</v>
      </c>
      <c r="O171" s="39">
        <v>8251.14</v>
      </c>
      <c r="P171" s="39">
        <v>6762.75</v>
      </c>
      <c r="Q171" s="40"/>
      <c r="R171" s="40"/>
    </row>
    <row r="172" spans="1:18" x14ac:dyDescent="0.3">
      <c r="A172" s="40">
        <v>94</v>
      </c>
      <c r="B172" s="41" t="s">
        <v>198</v>
      </c>
      <c r="C172" s="39"/>
      <c r="D172" s="39"/>
      <c r="E172" s="39">
        <v>204779.51999999999</v>
      </c>
      <c r="F172" s="39">
        <v>277104.51</v>
      </c>
      <c r="G172" s="39">
        <v>224426.07</v>
      </c>
      <c r="H172" s="39">
        <v>238998.08</v>
      </c>
      <c r="I172" s="39">
        <v>224579.7</v>
      </c>
      <c r="J172" s="39">
        <v>221366.63</v>
      </c>
      <c r="K172" s="39">
        <v>227496.24</v>
      </c>
      <c r="L172" s="39">
        <v>297839.96999999997</v>
      </c>
      <c r="M172" s="39">
        <v>186912.59</v>
      </c>
      <c r="N172" s="39">
        <v>215714.45</v>
      </c>
      <c r="O172" s="39">
        <v>236675.9</v>
      </c>
      <c r="P172" s="39">
        <v>198726.73</v>
      </c>
      <c r="Q172" s="40"/>
      <c r="R172" s="40"/>
    </row>
    <row r="173" spans="1:18" x14ac:dyDescent="0.3">
      <c r="A173" s="40">
        <v>95</v>
      </c>
      <c r="B173" s="41" t="s">
        <v>199</v>
      </c>
      <c r="C173" s="39"/>
      <c r="D173" s="39"/>
      <c r="E173" s="39">
        <v>1521.13</v>
      </c>
      <c r="F173" s="39">
        <v>2028.5</v>
      </c>
      <c r="G173" s="39">
        <v>1657.23</v>
      </c>
      <c r="H173" s="39">
        <v>1717.05</v>
      </c>
      <c r="I173" s="39">
        <v>1700.36</v>
      </c>
      <c r="J173" s="39">
        <v>1575.77</v>
      </c>
      <c r="K173" s="39">
        <v>1733.71</v>
      </c>
      <c r="L173" s="39">
        <v>2047.27</v>
      </c>
      <c r="M173" s="39">
        <v>1387.78</v>
      </c>
      <c r="N173" s="39">
        <v>1554.72</v>
      </c>
      <c r="O173" s="39">
        <v>1591.75</v>
      </c>
      <c r="P173" s="39">
        <v>1408.2</v>
      </c>
      <c r="Q173" s="40"/>
      <c r="R173" s="40"/>
    </row>
    <row r="174" spans="1:18" x14ac:dyDescent="0.3">
      <c r="A174" s="40">
        <v>97</v>
      </c>
      <c r="B174" s="41" t="s">
        <v>200</v>
      </c>
      <c r="C174" s="39"/>
      <c r="D174" s="39"/>
      <c r="E174" s="39">
        <v>23447.9</v>
      </c>
      <c r="F174" s="39">
        <v>31328.04</v>
      </c>
      <c r="G174" s="39">
        <v>25203.35</v>
      </c>
      <c r="H174" s="39">
        <v>27025.71</v>
      </c>
      <c r="I174" s="39">
        <v>25264.61</v>
      </c>
      <c r="J174" s="39">
        <v>25258.42</v>
      </c>
      <c r="K174" s="39">
        <v>25913.68</v>
      </c>
      <c r="L174" s="39">
        <v>33879.31</v>
      </c>
      <c r="M174" s="39">
        <v>21339.22</v>
      </c>
      <c r="N174" s="39">
        <v>24174.61</v>
      </c>
      <c r="O174" s="39">
        <v>26573.72</v>
      </c>
      <c r="P174" s="39">
        <v>22491.03</v>
      </c>
      <c r="Q174" s="40"/>
      <c r="R174" s="40"/>
    </row>
    <row r="175" spans="1:18" x14ac:dyDescent="0.3">
      <c r="A175" s="40">
        <v>98</v>
      </c>
      <c r="B175" s="41" t="s">
        <v>201</v>
      </c>
      <c r="C175" s="39"/>
      <c r="D175" s="39"/>
      <c r="E175" s="39">
        <v>4660.9399999999996</v>
      </c>
      <c r="F175" s="39">
        <v>6463.56</v>
      </c>
      <c r="G175" s="39">
        <v>5436.04</v>
      </c>
      <c r="H175" s="39">
        <v>5519.46</v>
      </c>
      <c r="I175" s="39">
        <v>5366.28</v>
      </c>
      <c r="J175" s="39">
        <v>5405.93</v>
      </c>
      <c r="K175" s="39">
        <v>5637.01</v>
      </c>
      <c r="L175" s="39">
        <v>8550.44</v>
      </c>
      <c r="M175" s="39">
        <v>3709.6</v>
      </c>
      <c r="N175" s="39">
        <v>5350.9</v>
      </c>
      <c r="O175" s="39">
        <v>5876.8</v>
      </c>
      <c r="P175" s="39">
        <v>4762.8599999999997</v>
      </c>
      <c r="Q175" s="40"/>
      <c r="R175" s="40"/>
    </row>
    <row r="176" spans="1:18" x14ac:dyDescent="0.3">
      <c r="A176" s="40">
        <v>99</v>
      </c>
      <c r="B176" s="41" t="s">
        <v>202</v>
      </c>
      <c r="C176" s="39"/>
      <c r="D176" s="39"/>
      <c r="E176" s="39">
        <v>113.9</v>
      </c>
      <c r="F176" s="39">
        <v>155.88999999999999</v>
      </c>
      <c r="G176" s="39">
        <v>124.51</v>
      </c>
      <c r="H176" s="39">
        <v>139.69</v>
      </c>
      <c r="I176" s="39">
        <v>117.72</v>
      </c>
      <c r="J176" s="39">
        <v>137.75</v>
      </c>
      <c r="K176" s="39">
        <v>115.8</v>
      </c>
      <c r="L176" s="39">
        <v>177.16</v>
      </c>
      <c r="M176" s="39">
        <v>95.66</v>
      </c>
      <c r="N176" s="39">
        <v>126.2</v>
      </c>
      <c r="O176" s="39">
        <v>133.31</v>
      </c>
      <c r="P176" s="39">
        <v>111.14</v>
      </c>
      <c r="Q176" s="40"/>
      <c r="R176" s="40"/>
    </row>
    <row r="177" spans="1:18" x14ac:dyDescent="0.3">
      <c r="A177" s="40">
        <v>103</v>
      </c>
      <c r="B177" s="41" t="s">
        <v>203</v>
      </c>
      <c r="C177" s="39"/>
      <c r="D177" s="39"/>
      <c r="E177" s="39">
        <v>36.99</v>
      </c>
      <c r="F177" s="39">
        <v>50.91</v>
      </c>
      <c r="G177" s="39">
        <v>36.39</v>
      </c>
      <c r="H177" s="39">
        <v>44.29</v>
      </c>
      <c r="I177" s="39">
        <v>40.299999999999997</v>
      </c>
      <c r="J177" s="39">
        <v>35.08</v>
      </c>
      <c r="K177" s="39">
        <v>42.9</v>
      </c>
      <c r="L177" s="39">
        <v>54.9</v>
      </c>
      <c r="M177" s="39">
        <v>30.65</v>
      </c>
      <c r="N177" s="39">
        <v>42.86</v>
      </c>
      <c r="O177" s="39">
        <v>37.86</v>
      </c>
      <c r="P177" s="39">
        <v>36.67</v>
      </c>
      <c r="Q177" s="40"/>
      <c r="R177" s="40"/>
    </row>
    <row r="178" spans="1:18" x14ac:dyDescent="0.3">
      <c r="A178" s="40">
        <v>107</v>
      </c>
      <c r="B178" s="41" t="s">
        <v>204</v>
      </c>
      <c r="C178" s="39"/>
      <c r="D178" s="39"/>
      <c r="E178" s="39">
        <v>27663.5</v>
      </c>
      <c r="F178" s="39">
        <v>37723.589999999997</v>
      </c>
      <c r="G178" s="39">
        <v>30426.63</v>
      </c>
      <c r="H178" s="39">
        <v>32070.62</v>
      </c>
      <c r="I178" s="39">
        <v>30627.19</v>
      </c>
      <c r="J178" s="39">
        <v>29844.17</v>
      </c>
      <c r="K178" s="39">
        <v>31616.93</v>
      </c>
      <c r="L178" s="39">
        <v>39901.01</v>
      </c>
      <c r="M178" s="39">
        <v>26380.02</v>
      </c>
      <c r="N178" s="39">
        <v>29580.52</v>
      </c>
      <c r="O178" s="39">
        <v>32460.18</v>
      </c>
      <c r="P178" s="39">
        <v>26670.26</v>
      </c>
      <c r="Q178" s="40"/>
      <c r="R178" s="40"/>
    </row>
    <row r="179" spans="1:18" x14ac:dyDescent="0.3">
      <c r="A179" s="40">
        <v>109</v>
      </c>
      <c r="B179" s="41" t="s">
        <v>205</v>
      </c>
      <c r="C179" s="39"/>
      <c r="D179" s="39"/>
      <c r="E179" s="39">
        <v>89707.09</v>
      </c>
      <c r="F179" s="39">
        <v>120765.64</v>
      </c>
      <c r="G179" s="39">
        <v>98190.34</v>
      </c>
      <c r="H179" s="39">
        <v>104614.56</v>
      </c>
      <c r="I179" s="39">
        <v>98706.47</v>
      </c>
      <c r="J179" s="39">
        <v>98864.2</v>
      </c>
      <c r="K179" s="39">
        <v>102980.57</v>
      </c>
      <c r="L179" s="39">
        <v>126881.85</v>
      </c>
      <c r="M179" s="39">
        <v>88590.96</v>
      </c>
      <c r="N179" s="39">
        <v>100088.01</v>
      </c>
      <c r="O179" s="39">
        <v>103142.97</v>
      </c>
      <c r="P179" s="39">
        <v>86762.66</v>
      </c>
      <c r="Q179" s="40"/>
      <c r="R179" s="40"/>
    </row>
    <row r="180" spans="1:18" x14ac:dyDescent="0.3">
      <c r="A180" s="40">
        <v>110</v>
      </c>
      <c r="B180" s="41" t="s">
        <v>206</v>
      </c>
      <c r="C180" s="39"/>
      <c r="D180" s="39"/>
      <c r="E180" s="39">
        <v>2616.86</v>
      </c>
      <c r="F180" s="39">
        <v>3566.25</v>
      </c>
      <c r="G180" s="39">
        <v>2983.22</v>
      </c>
      <c r="H180" s="39">
        <v>3032.08</v>
      </c>
      <c r="I180" s="39">
        <v>3016.69</v>
      </c>
      <c r="J180" s="39">
        <v>2594.42</v>
      </c>
      <c r="K180" s="39">
        <v>3031.4</v>
      </c>
      <c r="L180" s="39">
        <v>3917.02</v>
      </c>
      <c r="M180" s="39">
        <v>2518.5300000000002</v>
      </c>
      <c r="N180" s="39">
        <v>2845.21</v>
      </c>
      <c r="O180" s="39">
        <v>3246.28</v>
      </c>
      <c r="P180" s="39">
        <v>2943.04</v>
      </c>
      <c r="Q180" s="40"/>
      <c r="R180" s="40"/>
    </row>
    <row r="181" spans="1:18" x14ac:dyDescent="0.3">
      <c r="A181" s="40">
        <v>111</v>
      </c>
      <c r="B181" s="41" t="s">
        <v>207</v>
      </c>
      <c r="C181" s="39"/>
      <c r="D181" s="39"/>
      <c r="E181" s="39">
        <v>12631.26</v>
      </c>
      <c r="F181" s="39">
        <v>16838.759999999998</v>
      </c>
      <c r="G181" s="39">
        <v>13807.67</v>
      </c>
      <c r="H181" s="39">
        <v>14773.88</v>
      </c>
      <c r="I181" s="39">
        <v>13393.29</v>
      </c>
      <c r="J181" s="39">
        <v>13325.97</v>
      </c>
      <c r="K181" s="39">
        <v>13304.24</v>
      </c>
      <c r="L181" s="39">
        <v>17180.09</v>
      </c>
      <c r="M181" s="39">
        <v>11077.18</v>
      </c>
      <c r="N181" s="39">
        <v>13931.77</v>
      </c>
      <c r="O181" s="39">
        <v>14281.61</v>
      </c>
      <c r="P181" s="39">
        <v>12228.8</v>
      </c>
      <c r="Q181" s="40"/>
      <c r="R181" s="40"/>
    </row>
    <row r="182" spans="1:18" x14ac:dyDescent="0.3">
      <c r="A182" s="40">
        <v>113</v>
      </c>
      <c r="B182" s="41" t="s">
        <v>208</v>
      </c>
      <c r="C182" s="39"/>
      <c r="D182" s="39"/>
      <c r="E182" s="39">
        <v>246938.91</v>
      </c>
      <c r="F182" s="39">
        <v>331431.65000000002</v>
      </c>
      <c r="G182" s="39">
        <v>270297.26</v>
      </c>
      <c r="H182" s="39">
        <v>290463.90000000002</v>
      </c>
      <c r="I182" s="39">
        <v>271688.56</v>
      </c>
      <c r="J182" s="39">
        <v>268510.37</v>
      </c>
      <c r="K182" s="39">
        <v>279503.62</v>
      </c>
      <c r="L182" s="39">
        <v>365139.25</v>
      </c>
      <c r="M182" s="39">
        <v>232026.09</v>
      </c>
      <c r="N182" s="39">
        <v>265646.02</v>
      </c>
      <c r="O182" s="39">
        <v>287312.48</v>
      </c>
      <c r="P182" s="39">
        <v>245832.49</v>
      </c>
      <c r="Q182" s="40"/>
      <c r="R182" s="40"/>
    </row>
    <row r="183" spans="1:18" x14ac:dyDescent="0.3">
      <c r="A183" s="40">
        <v>116</v>
      </c>
      <c r="B183" s="41" t="s">
        <v>209</v>
      </c>
      <c r="C183" s="39"/>
      <c r="D183" s="39"/>
      <c r="E183" s="39">
        <v>21662.95</v>
      </c>
      <c r="F183" s="39">
        <v>29787.81</v>
      </c>
      <c r="G183" s="39">
        <v>24554.46</v>
      </c>
      <c r="H183" s="39">
        <v>25992.73</v>
      </c>
      <c r="I183" s="39">
        <v>23986.5</v>
      </c>
      <c r="J183" s="39">
        <v>23555.56</v>
      </c>
      <c r="K183" s="39">
        <v>25798.68</v>
      </c>
      <c r="L183" s="39">
        <v>32106.6</v>
      </c>
      <c r="M183" s="39">
        <v>21637.87</v>
      </c>
      <c r="N183" s="39">
        <v>23365.040000000001</v>
      </c>
      <c r="O183" s="39">
        <v>22829.11</v>
      </c>
      <c r="P183" s="39">
        <v>20885.490000000002</v>
      </c>
      <c r="Q183" s="40"/>
      <c r="R183" s="40"/>
    </row>
    <row r="184" spans="1:18" x14ac:dyDescent="0.3">
      <c r="A184" s="40">
        <v>120</v>
      </c>
      <c r="B184" s="41" t="s">
        <v>210</v>
      </c>
      <c r="C184" s="39"/>
      <c r="D184" s="39"/>
      <c r="E184" s="39">
        <v>53.19</v>
      </c>
      <c r="F184" s="39">
        <v>81.7</v>
      </c>
      <c r="G184" s="39">
        <v>62.03</v>
      </c>
      <c r="H184" s="39">
        <v>72.97</v>
      </c>
      <c r="I184" s="39">
        <v>51.05</v>
      </c>
      <c r="J184" s="39">
        <v>61.52</v>
      </c>
      <c r="K184" s="39">
        <v>61.38</v>
      </c>
      <c r="L184" s="39">
        <v>86.59</v>
      </c>
      <c r="M184" s="39">
        <v>51.89</v>
      </c>
      <c r="N184" s="39">
        <v>52.73</v>
      </c>
      <c r="O184" s="39">
        <v>68.45</v>
      </c>
      <c r="P184" s="39">
        <v>50.07</v>
      </c>
      <c r="Q184" s="40"/>
      <c r="R184" s="40"/>
    </row>
    <row r="185" spans="1:18" x14ac:dyDescent="0.3">
      <c r="A185" s="40">
        <v>122</v>
      </c>
      <c r="B185" s="41" t="s">
        <v>211</v>
      </c>
      <c r="C185" s="39"/>
      <c r="D185" s="39"/>
      <c r="E185" s="39">
        <v>1831.69</v>
      </c>
      <c r="F185" s="39">
        <v>2416.19</v>
      </c>
      <c r="G185" s="39">
        <v>2078.84</v>
      </c>
      <c r="H185" s="39">
        <v>2134.31</v>
      </c>
      <c r="I185" s="39">
        <v>1898.71</v>
      </c>
      <c r="J185" s="39">
        <v>1929.19</v>
      </c>
      <c r="K185" s="39">
        <v>2063.1799999999998</v>
      </c>
      <c r="L185" s="39">
        <v>2045.69</v>
      </c>
      <c r="M185" s="39">
        <v>1494.4</v>
      </c>
      <c r="N185" s="39">
        <v>1750.21</v>
      </c>
      <c r="O185" s="39">
        <v>2052.48</v>
      </c>
      <c r="P185" s="39">
        <v>1664.95</v>
      </c>
      <c r="Q185" s="40"/>
      <c r="R185" s="40"/>
    </row>
    <row r="186" spans="1:18" x14ac:dyDescent="0.3">
      <c r="A186" s="40">
        <v>126</v>
      </c>
      <c r="B186" s="41" t="s">
        <v>212</v>
      </c>
      <c r="C186" s="39"/>
      <c r="D186" s="39"/>
      <c r="E186" s="39">
        <v>140.04</v>
      </c>
      <c r="F186" s="39">
        <v>171.32</v>
      </c>
      <c r="G186" s="39">
        <v>138.66</v>
      </c>
      <c r="H186" s="39">
        <v>132.54</v>
      </c>
      <c r="I186" s="39">
        <v>143.66999999999999</v>
      </c>
      <c r="J186" s="39">
        <v>133.22999999999999</v>
      </c>
      <c r="K186" s="39">
        <v>128.84</v>
      </c>
      <c r="L186" s="39">
        <v>183.81</v>
      </c>
      <c r="M186" s="39">
        <v>120.07</v>
      </c>
      <c r="N186" s="39">
        <v>125.58</v>
      </c>
      <c r="O186" s="39">
        <v>147.26</v>
      </c>
      <c r="P186" s="39">
        <v>109.97</v>
      </c>
      <c r="Q186" s="40"/>
      <c r="R186" s="40"/>
    </row>
    <row r="187" spans="1:18" x14ac:dyDescent="0.3">
      <c r="A187" s="40">
        <v>130</v>
      </c>
      <c r="B187" s="41" t="s">
        <v>213</v>
      </c>
      <c r="C187" s="39"/>
      <c r="D187" s="39"/>
      <c r="E187" s="39">
        <v>70.94</v>
      </c>
      <c r="F187" s="39">
        <v>128.72999999999999</v>
      </c>
      <c r="G187" s="39">
        <v>99.02</v>
      </c>
      <c r="H187" s="39">
        <v>109.55</v>
      </c>
      <c r="I187" s="39">
        <v>104.18</v>
      </c>
      <c r="J187" s="39">
        <v>101.13</v>
      </c>
      <c r="K187" s="39">
        <v>98.36</v>
      </c>
      <c r="L187" s="39">
        <v>140.63999999999999</v>
      </c>
      <c r="M187" s="39">
        <v>84.98</v>
      </c>
      <c r="N187" s="39">
        <v>102.73</v>
      </c>
      <c r="O187" s="39">
        <v>104.09</v>
      </c>
      <c r="P187" s="39">
        <v>90.02</v>
      </c>
      <c r="Q187" s="40"/>
      <c r="R187" s="40"/>
    </row>
    <row r="188" spans="1:18" x14ac:dyDescent="0.3">
      <c r="A188" s="40">
        <v>131</v>
      </c>
      <c r="B188" s="41" t="s">
        <v>214</v>
      </c>
      <c r="C188" s="39"/>
      <c r="D188" s="39"/>
      <c r="E188" s="39">
        <v>3823.05</v>
      </c>
      <c r="F188" s="39">
        <v>5283.4</v>
      </c>
      <c r="G188" s="39">
        <v>4316.43</v>
      </c>
      <c r="H188" s="39">
        <v>4541.1499999999996</v>
      </c>
      <c r="I188" s="39">
        <v>4216.41</v>
      </c>
      <c r="J188" s="39">
        <v>4386.58</v>
      </c>
      <c r="K188" s="39">
        <v>4512.12</v>
      </c>
      <c r="L188" s="39">
        <v>5736.09</v>
      </c>
      <c r="M188" s="39">
        <v>4256.43</v>
      </c>
      <c r="N188" s="39">
        <v>4307.83</v>
      </c>
      <c r="O188" s="39">
        <v>5023.71</v>
      </c>
      <c r="P188" s="39">
        <v>4003.06</v>
      </c>
      <c r="Q188" s="40"/>
      <c r="R188" s="40"/>
    </row>
    <row r="189" spans="1:18" x14ac:dyDescent="0.3">
      <c r="A189" s="40">
        <v>136</v>
      </c>
      <c r="B189" s="41" t="s">
        <v>215</v>
      </c>
      <c r="C189" s="39"/>
      <c r="D189" s="39"/>
      <c r="E189" s="39">
        <v>29.02</v>
      </c>
      <c r="F189" s="39">
        <v>30.67</v>
      </c>
      <c r="G189" s="39">
        <v>31.14</v>
      </c>
      <c r="H189" s="39">
        <v>31.24</v>
      </c>
      <c r="I189" s="39">
        <v>29.77</v>
      </c>
      <c r="J189" s="39">
        <v>31</v>
      </c>
      <c r="K189" s="39">
        <v>32.049999999999997</v>
      </c>
      <c r="L189" s="39">
        <v>35.69</v>
      </c>
      <c r="M189" s="39">
        <v>66.599999999999994</v>
      </c>
      <c r="N189" s="39">
        <v>59.34</v>
      </c>
      <c r="O189" s="39">
        <v>63.93</v>
      </c>
      <c r="P189" s="39">
        <v>146.34</v>
      </c>
      <c r="Q189" s="40"/>
      <c r="R189" s="40"/>
    </row>
    <row r="190" spans="1:18" x14ac:dyDescent="0.3">
      <c r="A190" s="47" t="s">
        <v>247</v>
      </c>
      <c r="B190" s="123"/>
      <c r="C190" s="102"/>
      <c r="D190" s="102"/>
      <c r="E190" s="102">
        <f t="shared" ref="E190:O190" si="88">SUM(E171:E189)</f>
        <v>649104.25999999989</v>
      </c>
      <c r="F190" s="102">
        <f t="shared" si="88"/>
        <v>875295.30999999994</v>
      </c>
      <c r="G190" s="102">
        <f t="shared" si="88"/>
        <v>711852.48</v>
      </c>
      <c r="H190" s="102">
        <f t="shared" si="88"/>
        <v>760031.00000000012</v>
      </c>
      <c r="I190" s="102">
        <f t="shared" si="88"/>
        <v>712988.70000000007</v>
      </c>
      <c r="J190" s="102">
        <f t="shared" si="88"/>
        <v>705010.58999999985</v>
      </c>
      <c r="K190" s="102">
        <f t="shared" si="88"/>
        <v>731863.75000000012</v>
      </c>
      <c r="L190" s="102">
        <f t="shared" si="88"/>
        <v>946664.7699999999</v>
      </c>
      <c r="M190" s="102">
        <f t="shared" si="88"/>
        <v>608596.32999999996</v>
      </c>
      <c r="N190" s="102">
        <f t="shared" si="88"/>
        <v>696617.6399999999</v>
      </c>
      <c r="O190" s="102">
        <f t="shared" si="88"/>
        <v>749873.02999999991</v>
      </c>
      <c r="P190" s="102">
        <f>SUM(P171:P189)</f>
        <v>635686.52999999991</v>
      </c>
      <c r="Q190" s="39">
        <f>SUM(E190:P190)</f>
        <v>8783584.3899999987</v>
      </c>
      <c r="R190" s="40"/>
    </row>
    <row r="191" spans="1:18" x14ac:dyDescent="0.3">
      <c r="A191" s="40"/>
      <c r="B191" s="41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</row>
    <row r="192" spans="1:18" x14ac:dyDescent="0.3">
      <c r="A192" s="40">
        <v>528</v>
      </c>
      <c r="B192" s="41" t="s">
        <v>75</v>
      </c>
      <c r="C192" s="39"/>
      <c r="D192" s="39"/>
      <c r="E192" s="39">
        <v>129016.34</v>
      </c>
      <c r="F192" s="39">
        <v>133558.5</v>
      </c>
      <c r="G192" s="39">
        <v>133803.84</v>
      </c>
      <c r="H192" s="39">
        <v>132210.42000000001</v>
      </c>
      <c r="I192" s="39">
        <v>134414.60999999999</v>
      </c>
      <c r="J192" s="39">
        <v>135138.09</v>
      </c>
      <c r="K192" s="39">
        <v>133321.51</v>
      </c>
      <c r="L192" s="39">
        <v>142014.09</v>
      </c>
      <c r="M192" s="39">
        <v>138763.73000000001</v>
      </c>
      <c r="N192" s="39">
        <v>144275.48000000001</v>
      </c>
      <c r="O192" s="39">
        <v>135324.39000000001</v>
      </c>
      <c r="P192" s="39">
        <v>131986.39000000001</v>
      </c>
      <c r="Q192" s="39">
        <f>SUM(E192:P192)</f>
        <v>1623827.3900000001</v>
      </c>
      <c r="R192" s="40"/>
    </row>
    <row r="193" spans="1:18" x14ac:dyDescent="0.3">
      <c r="A193" s="40"/>
      <c r="B193" s="46" t="s">
        <v>0</v>
      </c>
      <c r="C193" s="102"/>
      <c r="D193" s="102"/>
      <c r="E193" s="102">
        <f>E192+E190+E167+E165+E161+E157+E153+E151+E150+E149+E148+E146+E144+E142+E140+E138+E134+E133+E131+E129+E125+E123+E119+E117+E115+E111+E109+E105+E103+E101+E99+E97+E91</f>
        <v>36758298.710000001</v>
      </c>
      <c r="F193" s="102">
        <f t="shared" ref="F193:P193" si="89">F192+F190+F167+F165+F161+F157+F153+F151+F150+F149+F148+F146+F144+F142+F140+F138+F134+F133+F131+F129+F125+F123+F119+F117+F115+F111+F109+F105+F103+F101+F99+F97+F91</f>
        <v>44971083</v>
      </c>
      <c r="G193" s="102">
        <f t="shared" si="89"/>
        <v>43145018.5</v>
      </c>
      <c r="H193" s="102">
        <f t="shared" si="89"/>
        <v>49241259.389999993</v>
      </c>
      <c r="I193" s="102">
        <f t="shared" si="89"/>
        <v>47684421.770000003</v>
      </c>
      <c r="J193" s="102">
        <f t="shared" si="89"/>
        <v>43102929.789999992</v>
      </c>
      <c r="K193" s="102">
        <f t="shared" si="89"/>
        <v>38680207.559999995</v>
      </c>
      <c r="L193" s="102">
        <f t="shared" si="89"/>
        <v>46454000.420000002</v>
      </c>
      <c r="M193" s="102">
        <f t="shared" si="89"/>
        <v>48668273.219999991</v>
      </c>
      <c r="N193" s="102">
        <f t="shared" si="89"/>
        <v>49099761.369999997</v>
      </c>
      <c r="O193" s="102">
        <f t="shared" si="89"/>
        <v>45713211.049999997</v>
      </c>
      <c r="P193" s="102">
        <f t="shared" si="89"/>
        <v>38987358.659999996</v>
      </c>
      <c r="Q193" s="39">
        <f>SUM(E193:P193)</f>
        <v>532505823.43999994</v>
      </c>
      <c r="R193" s="40"/>
    </row>
    <row r="194" spans="1:18" s="125" customFormat="1" x14ac:dyDescent="0.3">
      <c r="A194" s="40"/>
      <c r="B194" s="41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 t="s">
        <v>154</v>
      </c>
      <c r="R194" s="40"/>
    </row>
    <row r="195" spans="1:18" x14ac:dyDescent="0.3">
      <c r="A195" s="40"/>
      <c r="B195" s="42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40"/>
      <c r="R195" s="40"/>
    </row>
    <row r="196" spans="1:18" x14ac:dyDescent="0.3">
      <c r="A196" s="40"/>
      <c r="B196" s="42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</row>
    <row r="197" spans="1:18" x14ac:dyDescent="0.3">
      <c r="A197" s="40"/>
      <c r="B197" s="42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</row>
    <row r="198" spans="1:18" x14ac:dyDescent="0.3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</row>
    <row r="199" spans="1:18" s="40" customFormat="1" ht="13.8" x14ac:dyDescent="0.25">
      <c r="B199" s="40" t="s">
        <v>160</v>
      </c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</row>
    <row r="200" spans="1:18" s="40" customFormat="1" ht="13.8" x14ac:dyDescent="0.25">
      <c r="B200" s="40" t="s">
        <v>162</v>
      </c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</row>
    <row r="201" spans="1:18" s="40" customFormat="1" ht="13.8" x14ac:dyDescent="0.25">
      <c r="B201" s="40" t="s">
        <v>0</v>
      </c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</row>
    <row r="202" spans="1:18" s="40" customFormat="1" ht="13.8" x14ac:dyDescent="0.25">
      <c r="B202" s="40" t="s">
        <v>161</v>
      </c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</row>
    <row r="206" spans="1:18" x14ac:dyDescent="0.3">
      <c r="B206" s="54" t="s">
        <v>236</v>
      </c>
      <c r="E206" s="127">
        <v>36758298.710000001</v>
      </c>
      <c r="F206" s="127">
        <v>44971082.999999993</v>
      </c>
      <c r="G206" s="127">
        <v>43145018.499999993</v>
      </c>
      <c r="H206" s="127">
        <v>49241259.390000015</v>
      </c>
      <c r="I206" s="127">
        <v>47684421.770000003</v>
      </c>
      <c r="J206" s="127">
        <v>43102929.789999992</v>
      </c>
      <c r="K206" s="127">
        <v>38680207.559999995</v>
      </c>
      <c r="L206" s="127">
        <v>46454000.420000009</v>
      </c>
      <c r="M206" s="127">
        <v>48668273.219999984</v>
      </c>
      <c r="N206" s="127">
        <v>49099761.369999975</v>
      </c>
      <c r="O206" s="127">
        <v>45713211.049999982</v>
      </c>
      <c r="P206" s="127">
        <v>38987358.659999996</v>
      </c>
      <c r="Q206" s="39">
        <f>SUM(E206:P206)</f>
        <v>532505823.43999982</v>
      </c>
    </row>
    <row r="208" spans="1:18" x14ac:dyDescent="0.3">
      <c r="B208" s="54" t="s">
        <v>236</v>
      </c>
      <c r="E208" s="128">
        <f>E193-E206</f>
        <v>0</v>
      </c>
      <c r="F208" s="128">
        <f t="shared" ref="F208:P208" si="90">F193-F206</f>
        <v>0</v>
      </c>
      <c r="G208" s="128">
        <f t="shared" si="90"/>
        <v>0</v>
      </c>
      <c r="H208" s="128">
        <f t="shared" si="90"/>
        <v>0</v>
      </c>
      <c r="I208" s="128">
        <f t="shared" si="90"/>
        <v>0</v>
      </c>
      <c r="J208" s="128">
        <f t="shared" si="90"/>
        <v>0</v>
      </c>
      <c r="K208" s="128">
        <f t="shared" si="90"/>
        <v>0</v>
      </c>
      <c r="L208" s="128">
        <f t="shared" si="90"/>
        <v>0</v>
      </c>
      <c r="M208" s="128">
        <f t="shared" si="90"/>
        <v>0</v>
      </c>
      <c r="N208" s="128">
        <f t="shared" si="90"/>
        <v>0</v>
      </c>
      <c r="O208" s="128">
        <f t="shared" si="90"/>
        <v>0</v>
      </c>
      <c r="P208" s="128">
        <f t="shared" si="90"/>
        <v>0</v>
      </c>
    </row>
  </sheetData>
  <pageMargins left="0.7" right="0.7" top="0.75" bottom="0.75" header="0.3" footer="0.3"/>
  <pageSetup scale="42" orientation="portrait" r:id="rId1"/>
  <headerFooter>
    <oddFooter>&amp;L&amp;F
&amp;A</oddFooter>
  </headerFooter>
  <rowBreaks count="1" manualBreakCount="1">
    <brk id="8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zoomScaleNormal="100" workbookViewId="0">
      <pane xSplit="1" ySplit="8" topLeftCell="B61" activePane="bottomRight" state="frozen"/>
      <selection pane="topRight" activeCell="B1" sqref="B1"/>
      <selection pane="bottomLeft" activeCell="A9" sqref="A9"/>
      <selection pane="bottomRight" activeCell="E82" sqref="E82"/>
    </sheetView>
  </sheetViews>
  <sheetFormatPr defaultColWidth="9.109375" defaultRowHeight="13.2" x14ac:dyDescent="0.25"/>
  <cols>
    <col min="1" max="1" width="17.44140625" style="60" customWidth="1"/>
    <col min="2" max="3" width="1" style="60" customWidth="1"/>
    <col min="4" max="4" width="13.88671875" style="60" bestFit="1" customWidth="1"/>
    <col min="5" max="15" width="13.88671875" style="60" customWidth="1"/>
    <col min="16" max="16384" width="9.109375" style="60"/>
  </cols>
  <sheetData>
    <row r="1" spans="1:17" ht="14.4" x14ac:dyDescent="0.3">
      <c r="A1" s="54" t="s">
        <v>70</v>
      </c>
      <c r="D1" s="129"/>
    </row>
    <row r="2" spans="1:17" ht="14.4" x14ac:dyDescent="0.3">
      <c r="A2" s="54" t="s">
        <v>71</v>
      </c>
    </row>
    <row r="3" spans="1:17" ht="14.4" x14ac:dyDescent="0.3">
      <c r="A3" s="54" t="str">
        <f>'B&amp;A kWh'!B3</f>
        <v>TEST YEAR ENDED March 31, 2020</v>
      </c>
    </row>
    <row r="4" spans="1:17" ht="14.4" x14ac:dyDescent="0.3">
      <c r="A4" s="130"/>
    </row>
    <row r="5" spans="1:17" ht="14.4" x14ac:dyDescent="0.3">
      <c r="A5" s="130" t="s">
        <v>90</v>
      </c>
    </row>
    <row r="6" spans="1:17" ht="14.4" x14ac:dyDescent="0.3">
      <c r="A6" s="130"/>
    </row>
    <row r="7" spans="1:17" ht="14.4" x14ac:dyDescent="0.3">
      <c r="A7" s="131" t="s">
        <v>80</v>
      </c>
      <c r="C7" s="30"/>
      <c r="D7" s="30">
        <v>2019</v>
      </c>
      <c r="E7" s="30"/>
      <c r="F7" s="30"/>
      <c r="G7" s="30"/>
      <c r="H7" s="30"/>
      <c r="I7" s="30"/>
      <c r="J7" s="30"/>
      <c r="K7" s="30"/>
      <c r="L7" s="30"/>
      <c r="M7" s="30"/>
      <c r="N7" s="60">
        <v>2020</v>
      </c>
    </row>
    <row r="8" spans="1:17" ht="14.4" x14ac:dyDescent="0.3">
      <c r="A8" s="130" t="s">
        <v>22</v>
      </c>
      <c r="B8" s="132" t="s">
        <v>106</v>
      </c>
      <c r="C8" s="132" t="s">
        <v>107</v>
      </c>
      <c r="D8" s="97" t="s">
        <v>109</v>
      </c>
      <c r="E8" s="97" t="s">
        <v>110</v>
      </c>
      <c r="F8" s="97" t="s">
        <v>111</v>
      </c>
      <c r="G8" s="97" t="s">
        <v>112</v>
      </c>
      <c r="H8" s="97" t="s">
        <v>113</v>
      </c>
      <c r="I8" s="97" t="s">
        <v>114</v>
      </c>
      <c r="J8" s="97" t="s">
        <v>115</v>
      </c>
      <c r="K8" s="97" t="s">
        <v>116</v>
      </c>
      <c r="L8" s="97" t="s">
        <v>117</v>
      </c>
      <c r="M8" s="97" t="s">
        <v>106</v>
      </c>
      <c r="N8" s="97" t="s">
        <v>107</v>
      </c>
      <c r="O8" s="97" t="s">
        <v>108</v>
      </c>
    </row>
    <row r="9" spans="1:17" ht="14.4" x14ac:dyDescent="0.3">
      <c r="A9" s="54"/>
      <c r="B9" s="133"/>
    </row>
    <row r="10" spans="1:17" ht="14.4" x14ac:dyDescent="0.3">
      <c r="A10" s="30" t="s">
        <v>21</v>
      </c>
      <c r="B10" s="133">
        <f>+'B&amp;A $'!C10+DSM!B12</f>
        <v>0</v>
      </c>
      <c r="C10" s="133">
        <f>+'B&amp;A $'!D10+DSM!C12</f>
        <v>0</v>
      </c>
      <c r="D10" s="133">
        <f>+'B&amp;A $'!E10+DSM!D12</f>
        <v>14477907.41</v>
      </c>
      <c r="E10" s="133">
        <f>+'B&amp;A $'!F10+DSM!E12</f>
        <v>16049026.469999999</v>
      </c>
      <c r="F10" s="133">
        <f>+'B&amp;A $'!G10+DSM!F12</f>
        <v>17341145.099999998</v>
      </c>
      <c r="G10" s="133">
        <f>+'B&amp;A $'!H10+DSM!G12</f>
        <v>21492791.990000002</v>
      </c>
      <c r="H10" s="133">
        <f>+'B&amp;A $'!I10+DSM!H12</f>
        <v>21049997.580000002</v>
      </c>
      <c r="I10" s="133">
        <f>+'B&amp;A $'!J10+DSM!I12</f>
        <v>17343185.439999998</v>
      </c>
      <c r="J10" s="133">
        <f>+'B&amp;A $'!K10+DSM!J12</f>
        <v>14757556.630000001</v>
      </c>
      <c r="K10" s="133">
        <f>+'B&amp;A $'!L10+DSM!K12</f>
        <v>19798904.52</v>
      </c>
      <c r="L10" s="133">
        <f>+'B&amp;A $'!M10+DSM!L12</f>
        <v>24566389.77</v>
      </c>
      <c r="M10" s="133">
        <f>+'B&amp;A $'!N10+DSM!M12</f>
        <v>24165236.23</v>
      </c>
      <c r="N10" s="133">
        <f>+'B&amp;A $'!O10+DSM!N12</f>
        <v>21812620.640000001</v>
      </c>
      <c r="O10" s="133">
        <f>+'B&amp;A $'!P10+DSM!O12</f>
        <v>17913393.759999998</v>
      </c>
      <c r="Q10" s="60">
        <v>10</v>
      </c>
    </row>
    <row r="11" spans="1:17" ht="14.4" x14ac:dyDescent="0.3">
      <c r="A11" s="30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Q11" s="60">
        <v>11</v>
      </c>
    </row>
    <row r="12" spans="1:17" ht="14.4" x14ac:dyDescent="0.3">
      <c r="A12" s="30" t="s">
        <v>20</v>
      </c>
      <c r="B12" s="133">
        <f>+'B&amp;A $'!C12+DSM!B14</f>
        <v>0</v>
      </c>
      <c r="C12" s="133">
        <f>+'B&amp;A $'!D12+DSM!C14</f>
        <v>0</v>
      </c>
      <c r="D12" s="133">
        <f>+'B&amp;A $'!E12+DSM!D14</f>
        <v>19683.600000000002</v>
      </c>
      <c r="E12" s="133">
        <f>+'B&amp;A $'!F12+DSM!E14</f>
        <v>22371.13</v>
      </c>
      <c r="F12" s="133">
        <f>+'B&amp;A $'!G12+DSM!F14</f>
        <v>25904.14</v>
      </c>
      <c r="G12" s="133">
        <f>+'B&amp;A $'!H12+DSM!G14</f>
        <v>31863.790000000005</v>
      </c>
      <c r="H12" s="133">
        <f>+'B&amp;A $'!I12+DSM!H14</f>
        <v>30853.48</v>
      </c>
      <c r="I12" s="133">
        <f>+'B&amp;A $'!J12+DSM!I14</f>
        <v>27108.11</v>
      </c>
      <c r="J12" s="133">
        <f>+'B&amp;A $'!K12+DSM!J14</f>
        <v>21794.48</v>
      </c>
      <c r="K12" s="133">
        <f>+'B&amp;A $'!L12+DSM!K14</f>
        <v>24959.320000000003</v>
      </c>
      <c r="L12" s="133">
        <f>+'B&amp;A $'!M12+DSM!L14</f>
        <v>36020.699999999997</v>
      </c>
      <c r="M12" s="133">
        <f>+'B&amp;A $'!N12+DSM!M14</f>
        <v>36992.130000000005</v>
      </c>
      <c r="N12" s="133">
        <f>+'B&amp;A $'!O12+DSM!N14</f>
        <v>32700.260000000002</v>
      </c>
      <c r="O12" s="133">
        <f>+'B&amp;A $'!P12+DSM!O14</f>
        <v>24712.19</v>
      </c>
      <c r="Q12" s="60">
        <v>12</v>
      </c>
    </row>
    <row r="13" spans="1:17" ht="14.4" x14ac:dyDescent="0.3">
      <c r="A13" s="30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Q13" s="60">
        <v>13</v>
      </c>
    </row>
    <row r="14" spans="1:17" ht="14.4" x14ac:dyDescent="0.3">
      <c r="A14" s="30" t="s">
        <v>19</v>
      </c>
      <c r="B14" s="133">
        <f>+'B&amp;A $'!C14+DSM!B16</f>
        <v>0</v>
      </c>
      <c r="C14" s="133">
        <f>+'B&amp;A $'!D14+DSM!C16</f>
        <v>0</v>
      </c>
      <c r="D14" s="133">
        <f>+'B&amp;A $'!E14+DSM!D16</f>
        <v>613.12</v>
      </c>
      <c r="E14" s="133">
        <f>+'B&amp;A $'!F14+DSM!E16</f>
        <v>601.31999999999994</v>
      </c>
      <c r="F14" s="133">
        <f>+'B&amp;A $'!G14+DSM!F16</f>
        <v>918.98</v>
      </c>
      <c r="G14" s="133">
        <f>+'B&amp;A $'!H14+DSM!G16</f>
        <v>966.84</v>
      </c>
      <c r="H14" s="133">
        <f>+'B&amp;A $'!I14+DSM!H16</f>
        <v>1008.1500000000001</v>
      </c>
      <c r="I14" s="133">
        <f>+'B&amp;A $'!J14+DSM!I16</f>
        <v>925.05</v>
      </c>
      <c r="J14" s="133">
        <f>+'B&amp;A $'!K14+DSM!J16</f>
        <v>844.21999999999991</v>
      </c>
      <c r="K14" s="133">
        <f>+'B&amp;A $'!L14+DSM!K16</f>
        <v>516.07000000000005</v>
      </c>
      <c r="L14" s="133">
        <f>+'B&amp;A $'!M14+DSM!L16</f>
        <v>1273.45</v>
      </c>
      <c r="M14" s="133">
        <f>+'B&amp;A $'!N14+DSM!M16</f>
        <v>1059.49</v>
      </c>
      <c r="N14" s="133">
        <f>+'B&amp;A $'!O14+DSM!N16</f>
        <v>1065.55</v>
      </c>
      <c r="O14" s="133">
        <f>+'B&amp;A $'!P14+DSM!O16</f>
        <v>752.91</v>
      </c>
      <c r="Q14" s="60">
        <v>14</v>
      </c>
    </row>
    <row r="15" spans="1:17" ht="14.4" x14ac:dyDescent="0.3">
      <c r="A15" s="30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Q15" s="60">
        <v>15</v>
      </c>
    </row>
    <row r="16" spans="1:17" ht="14.4" x14ac:dyDescent="0.3">
      <c r="A16" s="51" t="s">
        <v>160</v>
      </c>
      <c r="D16" s="133">
        <f>+'B&amp;A $'!E16+DSM!D18</f>
        <v>0</v>
      </c>
      <c r="E16" s="133">
        <f>+'B&amp;A $'!F16+DSM!E18</f>
        <v>0</v>
      </c>
      <c r="F16" s="133">
        <f>+'B&amp;A $'!G16+DSM!F18</f>
        <v>0</v>
      </c>
      <c r="G16" s="133">
        <f>+'B&amp;A $'!H16+DSM!G18</f>
        <v>0</v>
      </c>
      <c r="H16" s="133">
        <f>+'B&amp;A $'!I16+DSM!H18</f>
        <v>0</v>
      </c>
      <c r="I16" s="133">
        <f>+'B&amp;A $'!J16+DSM!I18</f>
        <v>0</v>
      </c>
      <c r="J16" s="133">
        <f>+'B&amp;A $'!K16+DSM!J18</f>
        <v>0</v>
      </c>
      <c r="K16" s="133">
        <f>+'B&amp;A $'!L16+DSM!K18</f>
        <v>0</v>
      </c>
      <c r="L16" s="133">
        <f>+'B&amp;A $'!M16+DSM!L18</f>
        <v>0</v>
      </c>
      <c r="M16" s="133">
        <f>+'B&amp;A $'!N16+DSM!M18</f>
        <v>0</v>
      </c>
      <c r="N16" s="133">
        <f>+'B&amp;A $'!O16+DSM!N18</f>
        <v>0</v>
      </c>
      <c r="O16" s="133">
        <f>+'B&amp;A $'!P16+DSM!O18</f>
        <v>0</v>
      </c>
      <c r="Q16" s="60">
        <v>16</v>
      </c>
    </row>
    <row r="17" spans="1:17" ht="14.4" x14ac:dyDescent="0.3">
      <c r="A17" s="51" t="s">
        <v>162</v>
      </c>
      <c r="D17" s="133">
        <f>+'B&amp;A $'!E17+DSM!D19</f>
        <v>649079.87999999989</v>
      </c>
      <c r="E17" s="133">
        <f>+'B&amp;A $'!F17+DSM!E19</f>
        <v>875273.49</v>
      </c>
      <c r="F17" s="133">
        <f>+'B&amp;A $'!G17+DSM!F19</f>
        <v>711832.88</v>
      </c>
      <c r="G17" s="133">
        <f>+'B&amp;A $'!H17+DSM!G19</f>
        <v>760010.22000000009</v>
      </c>
      <c r="H17" s="133">
        <f>+'B&amp;A $'!I17+DSM!H19</f>
        <v>712964.9800000001</v>
      </c>
      <c r="I17" s="133">
        <f>+'B&amp;A $'!J17+DSM!I19</f>
        <v>704984.45999999985</v>
      </c>
      <c r="J17" s="133">
        <f>+'B&amp;A $'!K17+DSM!J19</f>
        <v>731833.02000000014</v>
      </c>
      <c r="K17" s="133">
        <f>+'B&amp;A $'!L17+DSM!K19</f>
        <v>946632.71999999986</v>
      </c>
      <c r="L17" s="133">
        <f>+'B&amp;A $'!M17+DSM!L19</f>
        <v>608561.66999999993</v>
      </c>
      <c r="M17" s="133">
        <f>+'B&amp;A $'!N17+DSM!M19</f>
        <v>696825.77999999991</v>
      </c>
      <c r="N17" s="133">
        <f>+'B&amp;A $'!O17+DSM!N19</f>
        <v>750045.29999999993</v>
      </c>
      <c r="O17" s="133">
        <f>+'B&amp;A $'!P17+DSM!O19</f>
        <v>635860.40999999992</v>
      </c>
      <c r="Q17" s="60">
        <v>17</v>
      </c>
    </row>
    <row r="18" spans="1:17" ht="14.4" x14ac:dyDescent="0.3">
      <c r="A18" s="30" t="s">
        <v>18</v>
      </c>
      <c r="B18" s="133" t="e">
        <f>+'B&amp;A $'!C18+DSM!B20</f>
        <v>#REF!</v>
      </c>
      <c r="C18" s="133" t="e">
        <f>+'B&amp;A $'!D18+DSM!C20</f>
        <v>#REF!</v>
      </c>
      <c r="D18" s="133">
        <f>+'B&amp;A $'!E18+DSM!D20</f>
        <v>649079.87999999989</v>
      </c>
      <c r="E18" s="133">
        <f>+'B&amp;A $'!F18+DSM!E20</f>
        <v>875273.49</v>
      </c>
      <c r="F18" s="133">
        <f>+'B&amp;A $'!G18+DSM!F20</f>
        <v>711832.88</v>
      </c>
      <c r="G18" s="133">
        <f>+'B&amp;A $'!H18+DSM!G20</f>
        <v>760010.22000000009</v>
      </c>
      <c r="H18" s="133">
        <f>+'B&amp;A $'!I18+DSM!H20</f>
        <v>712964.9800000001</v>
      </c>
      <c r="I18" s="133">
        <f>+'B&amp;A $'!J18+DSM!I20</f>
        <v>704984.45999999985</v>
      </c>
      <c r="J18" s="133">
        <f>+'B&amp;A $'!K18+DSM!J20</f>
        <v>731833.02000000014</v>
      </c>
      <c r="K18" s="133">
        <f>+'B&amp;A $'!L18+DSM!K20</f>
        <v>946632.71999999986</v>
      </c>
      <c r="L18" s="133">
        <f>+'B&amp;A $'!M18+DSM!L20</f>
        <v>608561.66999999993</v>
      </c>
      <c r="M18" s="133">
        <f>+'B&amp;A $'!N18+DSM!M20</f>
        <v>696825.77999999991</v>
      </c>
      <c r="N18" s="133">
        <f>+'B&amp;A $'!O18+DSM!N20</f>
        <v>750045.29999999993</v>
      </c>
      <c r="O18" s="133">
        <f>+'B&amp;A $'!P18+DSM!O20</f>
        <v>635860.40999999992</v>
      </c>
      <c r="Q18" s="60">
        <v>18</v>
      </c>
    </row>
    <row r="19" spans="1:17" ht="14.4" x14ac:dyDescent="0.3">
      <c r="A19" s="30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Q19" s="60">
        <v>19</v>
      </c>
    </row>
    <row r="20" spans="1:17" ht="14.4" x14ac:dyDescent="0.3">
      <c r="A20" s="30" t="s">
        <v>17</v>
      </c>
      <c r="B20" s="133">
        <f>+'B&amp;A $'!C20+DSM!B22</f>
        <v>0</v>
      </c>
      <c r="C20" s="133">
        <f>+'B&amp;A $'!D20+DSM!C22</f>
        <v>0</v>
      </c>
      <c r="D20" s="133">
        <f>+'B&amp;A $'!E20+DSM!D22</f>
        <v>1499708.54</v>
      </c>
      <c r="E20" s="133">
        <f>+'B&amp;A $'!F20+DSM!E22</f>
        <v>1914769.49</v>
      </c>
      <c r="F20" s="133">
        <f>+'B&amp;A $'!G20+DSM!F22</f>
        <v>1791006.68</v>
      </c>
      <c r="G20" s="133">
        <f>+'B&amp;A $'!H20+DSM!G22</f>
        <v>2056991.73</v>
      </c>
      <c r="H20" s="133">
        <f>+'B&amp;A $'!I20+DSM!H22</f>
        <v>1949247.23</v>
      </c>
      <c r="I20" s="133">
        <f>+'B&amp;A $'!J20+DSM!I22</f>
        <v>1792627.13</v>
      </c>
      <c r="J20" s="133">
        <f>+'B&amp;A $'!K20+DSM!J22</f>
        <v>1663950.16</v>
      </c>
      <c r="K20" s="133">
        <f>+'B&amp;A $'!L20+DSM!K22</f>
        <v>2016269.52</v>
      </c>
      <c r="L20" s="133">
        <f>+'B&amp;A $'!M20+DSM!L22</f>
        <v>1990231.87</v>
      </c>
      <c r="M20" s="133">
        <f>+'B&amp;A $'!N20+DSM!M22</f>
        <v>2102994.58</v>
      </c>
      <c r="N20" s="133">
        <f>+'B&amp;A $'!O20+DSM!N22</f>
        <v>2020692.43</v>
      </c>
      <c r="O20" s="133">
        <f>+'B&amp;A $'!P20+DSM!O22</f>
        <v>1696977.31</v>
      </c>
      <c r="Q20" s="60">
        <v>20</v>
      </c>
    </row>
    <row r="21" spans="1:17" ht="14.4" x14ac:dyDescent="0.3">
      <c r="A21" s="30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Q21" s="60">
        <v>21</v>
      </c>
    </row>
    <row r="22" spans="1:17" ht="14.4" x14ac:dyDescent="0.3">
      <c r="A22" s="30" t="s">
        <v>16</v>
      </c>
      <c r="B22" s="133">
        <f>+'B&amp;A $'!C22+DSM!B24</f>
        <v>0</v>
      </c>
      <c r="C22" s="133">
        <f>+'B&amp;A $'!D22+DSM!C24</f>
        <v>0</v>
      </c>
      <c r="D22" s="133">
        <f>+'B&amp;A $'!E22+DSM!D24</f>
        <v>2914.2</v>
      </c>
      <c r="E22" s="133">
        <f>+'B&amp;A $'!F22+DSM!E24</f>
        <v>4054.21</v>
      </c>
      <c r="F22" s="133">
        <f>+'B&amp;A $'!G22+DSM!F24</f>
        <v>3112.61</v>
      </c>
      <c r="G22" s="133">
        <f>+'B&amp;A $'!H22+DSM!G24</f>
        <v>3152.6000000000004</v>
      </c>
      <c r="H22" s="133">
        <f>+'B&amp;A $'!I22+DSM!H24</f>
        <v>2952.49</v>
      </c>
      <c r="I22" s="133">
        <f>+'B&amp;A $'!J22+DSM!I24</f>
        <v>3094.57</v>
      </c>
      <c r="J22" s="133">
        <f>+'B&amp;A $'!K22+DSM!J24</f>
        <v>2867.98</v>
      </c>
      <c r="K22" s="133">
        <f>+'B&amp;A $'!L22+DSM!K24</f>
        <v>3646.29</v>
      </c>
      <c r="L22" s="133">
        <f>+'B&amp;A $'!M22+DSM!L24</f>
        <v>2803.11</v>
      </c>
      <c r="M22" s="133">
        <f>+'B&amp;A $'!N22+DSM!M24</f>
        <v>3418.93</v>
      </c>
      <c r="N22" s="133">
        <f>+'B&amp;A $'!O22+DSM!N24</f>
        <v>3053.72</v>
      </c>
      <c r="O22" s="133">
        <f>+'B&amp;A $'!P22+DSM!O24</f>
        <v>2857.21</v>
      </c>
      <c r="Q22" s="60">
        <v>22</v>
      </c>
    </row>
    <row r="23" spans="1:17" ht="14.4" x14ac:dyDescent="0.3">
      <c r="A23" s="30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Q23" s="60">
        <v>23</v>
      </c>
    </row>
    <row r="24" spans="1:17" ht="14.4" x14ac:dyDescent="0.3">
      <c r="A24" s="30" t="s">
        <v>15</v>
      </c>
      <c r="B24" s="133">
        <f>+'B&amp;A $'!C24+DSM!B26</f>
        <v>0</v>
      </c>
      <c r="C24" s="133">
        <f>+'B&amp;A $'!D24+DSM!C26</f>
        <v>0</v>
      </c>
      <c r="D24" s="133">
        <f>+'B&amp;A $'!E24+DSM!D26</f>
        <v>37647.82</v>
      </c>
      <c r="E24" s="133">
        <f>+'B&amp;A $'!F24+DSM!E26</f>
        <v>93109.11</v>
      </c>
      <c r="F24" s="133">
        <f>+'B&amp;A $'!G24+DSM!F26</f>
        <v>96399.06</v>
      </c>
      <c r="G24" s="133">
        <f>+'B&amp;A $'!H24+DSM!G26</f>
        <v>100683.86</v>
      </c>
      <c r="H24" s="133">
        <f>+'B&amp;A $'!I24+DSM!H26</f>
        <v>89158.900000000009</v>
      </c>
      <c r="I24" s="133">
        <f>+'B&amp;A $'!J24+DSM!I26</f>
        <v>87093.48000000001</v>
      </c>
      <c r="J24" s="133">
        <f>+'B&amp;A $'!K24+DSM!J26</f>
        <v>48627.840000000004</v>
      </c>
      <c r="K24" s="133">
        <f>+'B&amp;A $'!L24+DSM!K26</f>
        <v>86944.51</v>
      </c>
      <c r="L24" s="133">
        <f>+'B&amp;A $'!M24+DSM!L26</f>
        <v>77357.78</v>
      </c>
      <c r="M24" s="133">
        <f>+'B&amp;A $'!N24+DSM!M26</f>
        <v>85342.91</v>
      </c>
      <c r="N24" s="133">
        <f>+'B&amp;A $'!O24+DSM!N26</f>
        <v>78877.89</v>
      </c>
      <c r="O24" s="133">
        <f>+'B&amp;A $'!P24+DSM!O26</f>
        <v>67187.47</v>
      </c>
      <c r="Q24" s="60">
        <v>24</v>
      </c>
    </row>
    <row r="25" spans="1:17" ht="14.4" x14ac:dyDescent="0.3">
      <c r="A25" s="30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Q25" s="60">
        <v>25</v>
      </c>
    </row>
    <row r="26" spans="1:17" ht="14.4" x14ac:dyDescent="0.3">
      <c r="A26" s="30" t="s">
        <v>14</v>
      </c>
      <c r="B26" s="133">
        <f>+'B&amp;A $'!C26+DSM!B28</f>
        <v>0</v>
      </c>
      <c r="C26" s="133">
        <f>+'B&amp;A $'!D26+DSM!C28</f>
        <v>0</v>
      </c>
      <c r="D26" s="133">
        <f>+'B&amp;A $'!E26+DSM!D28</f>
        <v>48478.04</v>
      </c>
      <c r="E26" s="133">
        <f>+'B&amp;A $'!F26+DSM!E28</f>
        <v>64539.37</v>
      </c>
      <c r="F26" s="133">
        <f>+'B&amp;A $'!G26+DSM!F28</f>
        <v>54899.460000000006</v>
      </c>
      <c r="G26" s="133">
        <f>+'B&amp;A $'!H26+DSM!G28</f>
        <v>56836.53</v>
      </c>
      <c r="H26" s="133">
        <f>+'B&amp;A $'!I26+DSM!H28</f>
        <v>51424.500000000007</v>
      </c>
      <c r="I26" s="133">
        <f>+'B&amp;A $'!J26+DSM!I28</f>
        <v>51739.56</v>
      </c>
      <c r="J26" s="133">
        <f>+'B&amp;A $'!K26+DSM!J28</f>
        <v>51756.28</v>
      </c>
      <c r="K26" s="133">
        <f>+'B&amp;A $'!L26+DSM!K28</f>
        <v>64659.509999999995</v>
      </c>
      <c r="L26" s="133">
        <f>+'B&amp;A $'!M26+DSM!L28</f>
        <v>47375.95</v>
      </c>
      <c r="M26" s="133">
        <f>+'B&amp;A $'!N26+DSM!M28</f>
        <v>77613.59</v>
      </c>
      <c r="N26" s="133">
        <f>+'B&amp;A $'!O26+DSM!N28</f>
        <v>46698.5</v>
      </c>
      <c r="O26" s="133">
        <f>+'B&amp;A $'!P26+DSM!O28</f>
        <v>45591.799999999996</v>
      </c>
      <c r="Q26" s="60">
        <v>26</v>
      </c>
    </row>
    <row r="27" spans="1:17" ht="14.4" x14ac:dyDescent="0.3">
      <c r="A27" s="30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Q27" s="60">
        <v>27</v>
      </c>
    </row>
    <row r="28" spans="1:17" ht="14.4" x14ac:dyDescent="0.3">
      <c r="A28" s="30" t="s">
        <v>13</v>
      </c>
      <c r="B28" s="133">
        <f>+'B&amp;A $'!C28+DSM!B30</f>
        <v>0</v>
      </c>
      <c r="C28" s="133">
        <f>+'B&amp;A $'!D28+DSM!C30</f>
        <v>0</v>
      </c>
      <c r="D28" s="133">
        <f>+'B&amp;A $'!E28+DSM!D30</f>
        <v>16271.85</v>
      </c>
      <c r="E28" s="133">
        <f>+'B&amp;A $'!F28+DSM!E30</f>
        <v>20078.009999999998</v>
      </c>
      <c r="F28" s="133">
        <f>+'B&amp;A $'!G28+DSM!F30</f>
        <v>13998.66</v>
      </c>
      <c r="G28" s="133">
        <f>+'B&amp;A $'!H28+DSM!G30</f>
        <v>9795.26</v>
      </c>
      <c r="H28" s="133">
        <f>+'B&amp;A $'!I28+DSM!H30</f>
        <v>10270.73</v>
      </c>
      <c r="I28" s="133">
        <f>+'B&amp;A $'!J28+DSM!I30</f>
        <v>13539.539999999999</v>
      </c>
      <c r="J28" s="133">
        <f>+'B&amp;A $'!K28+DSM!J30</f>
        <v>14670.25</v>
      </c>
      <c r="K28" s="133">
        <f>+'B&amp;A $'!L28+DSM!K30</f>
        <v>18147.919999999998</v>
      </c>
      <c r="L28" s="133">
        <f>+'B&amp;A $'!M28+DSM!L30</f>
        <v>12836.36</v>
      </c>
      <c r="M28" s="133">
        <f>+'B&amp;A $'!N28+DSM!M30</f>
        <v>12308.740000000002</v>
      </c>
      <c r="N28" s="133">
        <f>+'B&amp;A $'!O28+DSM!N30</f>
        <v>14092.56</v>
      </c>
      <c r="O28" s="133">
        <f>+'B&amp;A $'!P28+DSM!O30</f>
        <v>13213.72</v>
      </c>
      <c r="Q28" s="60">
        <v>28</v>
      </c>
    </row>
    <row r="29" spans="1:17" ht="14.4" x14ac:dyDescent="0.3">
      <c r="A29" s="30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Q29" s="60">
        <v>29</v>
      </c>
    </row>
    <row r="30" spans="1:17" ht="14.4" x14ac:dyDescent="0.3">
      <c r="A30" s="30" t="s">
        <v>12</v>
      </c>
      <c r="B30" s="133">
        <f>+'B&amp;A $'!C30+DSM!B32</f>
        <v>0</v>
      </c>
      <c r="C30" s="133">
        <f>+'B&amp;A $'!D30+DSM!C32</f>
        <v>0</v>
      </c>
      <c r="D30" s="133">
        <f>+'B&amp;A $'!E30+DSM!D32</f>
        <v>3681907.63</v>
      </c>
      <c r="E30" s="133">
        <f>+'B&amp;A $'!F30+DSM!E32</f>
        <v>5009793.68</v>
      </c>
      <c r="F30" s="133">
        <f>+'B&amp;A $'!G30+DSM!F32</f>
        <v>4716452.4300000006</v>
      </c>
      <c r="G30" s="133">
        <f>+'B&amp;A $'!H30+DSM!G32</f>
        <v>5382235.0999999996</v>
      </c>
      <c r="H30" s="133">
        <f>+'B&amp;A $'!I30+DSM!H32</f>
        <v>5143233.1099999994</v>
      </c>
      <c r="I30" s="133">
        <f>+'B&amp;A $'!J30+DSM!I32</f>
        <v>4664997.8099999996</v>
      </c>
      <c r="J30" s="133">
        <f>+'B&amp;A $'!K30+DSM!J32</f>
        <v>4280528.5899999989</v>
      </c>
      <c r="K30" s="133">
        <f>+'B&amp;A $'!L30+DSM!K32</f>
        <v>4821809.1100000003</v>
      </c>
      <c r="L30" s="133">
        <f>+'B&amp;A $'!M30+DSM!L32</f>
        <v>4484203.3499999996</v>
      </c>
      <c r="M30" s="133">
        <f>+'B&amp;A $'!N30+DSM!M32</f>
        <v>4900480.03</v>
      </c>
      <c r="N30" s="133">
        <f>+'B&amp;A $'!O30+DSM!N32</f>
        <v>4689469.87</v>
      </c>
      <c r="O30" s="133">
        <f>+'B&amp;A $'!P30+DSM!O32</f>
        <v>3904920.4599999995</v>
      </c>
      <c r="Q30" s="60">
        <v>30</v>
      </c>
    </row>
    <row r="31" spans="1:17" ht="14.4" x14ac:dyDescent="0.3">
      <c r="A31" s="30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Q31" s="60">
        <v>31</v>
      </c>
    </row>
    <row r="32" spans="1:17" ht="14.4" x14ac:dyDescent="0.3">
      <c r="A32" s="30" t="s">
        <v>11</v>
      </c>
      <c r="B32" s="133">
        <f>+'B&amp;A $'!C32+DSM!B34</f>
        <v>0</v>
      </c>
      <c r="C32" s="133">
        <f>+'B&amp;A $'!D32+DSM!C34</f>
        <v>0</v>
      </c>
      <c r="D32" s="133">
        <f>+'B&amp;A $'!E32+DSM!D34</f>
        <v>5678.42</v>
      </c>
      <c r="E32" s="133">
        <f>+'B&amp;A $'!F32+DSM!E34</f>
        <v>5276.8</v>
      </c>
      <c r="F32" s="133">
        <f>+'B&amp;A $'!G32+DSM!F34</f>
        <v>6552.06</v>
      </c>
      <c r="G32" s="133">
        <f>+'B&amp;A $'!H32+DSM!G34</f>
        <v>8850.65</v>
      </c>
      <c r="H32" s="133">
        <f>+'B&amp;A $'!I32+DSM!H34</f>
        <v>8961.2000000000007</v>
      </c>
      <c r="I32" s="133">
        <f>+'B&amp;A $'!J32+DSM!I34</f>
        <v>5730.8200000000006</v>
      </c>
      <c r="J32" s="133">
        <f>+'B&amp;A $'!K32+DSM!J34</f>
        <v>5115.37</v>
      </c>
      <c r="K32" s="133">
        <f>+'B&amp;A $'!L32+DSM!K34</f>
        <v>9569.9000000000015</v>
      </c>
      <c r="L32" s="133">
        <f>+'B&amp;A $'!M32+DSM!L34</f>
        <v>13057.03</v>
      </c>
      <c r="M32" s="133">
        <f>+'B&amp;A $'!N32+DSM!M34</f>
        <v>11657.480000000001</v>
      </c>
      <c r="N32" s="133">
        <f>+'B&amp;A $'!O32+DSM!N34</f>
        <v>10794.15</v>
      </c>
      <c r="O32" s="133">
        <f>+'B&amp;A $'!P32+DSM!O34</f>
        <v>8796.9699999999993</v>
      </c>
      <c r="Q32" s="60">
        <v>32</v>
      </c>
    </row>
    <row r="33" spans="1:17" ht="14.4" x14ac:dyDescent="0.3">
      <c r="A33" s="30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Q33" s="60">
        <v>33</v>
      </c>
    </row>
    <row r="34" spans="1:17" ht="14.4" x14ac:dyDescent="0.3">
      <c r="A34" s="30" t="s">
        <v>10</v>
      </c>
      <c r="B34" s="133">
        <f>+'B&amp;A $'!C34+DSM!B36</f>
        <v>0</v>
      </c>
      <c r="C34" s="133">
        <f>+'B&amp;A $'!D34+DSM!C36</f>
        <v>0</v>
      </c>
      <c r="D34" s="133">
        <f>+'B&amp;A $'!E34+DSM!D36</f>
        <v>26947.86</v>
      </c>
      <c r="E34" s="133">
        <f>+'B&amp;A $'!F34+DSM!E36</f>
        <v>39188.700000000004</v>
      </c>
      <c r="F34" s="133">
        <f>+'B&amp;A $'!G34+DSM!F36</f>
        <v>38463.07</v>
      </c>
      <c r="G34" s="133">
        <f>+'B&amp;A $'!H34+DSM!G36</f>
        <v>46442.98</v>
      </c>
      <c r="H34" s="133">
        <f>+'B&amp;A $'!I34+DSM!H36</f>
        <v>43763.86</v>
      </c>
      <c r="I34" s="133">
        <f>+'B&amp;A $'!J34+DSM!I36</f>
        <v>40720.239999999998</v>
      </c>
      <c r="J34" s="133">
        <f>+'B&amp;A $'!K34+DSM!J36</f>
        <v>36982.299999999996</v>
      </c>
      <c r="K34" s="133">
        <f>+'B&amp;A $'!L34+DSM!K36</f>
        <v>43793.69</v>
      </c>
      <c r="L34" s="133">
        <f>+'B&amp;A $'!M34+DSM!L36</f>
        <v>43296.1</v>
      </c>
      <c r="M34" s="133">
        <f>+'B&amp;A $'!N34+DSM!M36</f>
        <v>46396.42</v>
      </c>
      <c r="N34" s="133">
        <f>+'B&amp;A $'!O34+DSM!N36</f>
        <v>43058.939999999995</v>
      </c>
      <c r="O34" s="133">
        <f>+'B&amp;A $'!P34+DSM!O36</f>
        <v>34369.97</v>
      </c>
      <c r="Q34" s="60">
        <v>34</v>
      </c>
    </row>
    <row r="35" spans="1:17" ht="14.4" x14ac:dyDescent="0.3">
      <c r="A35" s="30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Q35" s="60">
        <v>35</v>
      </c>
    </row>
    <row r="36" spans="1:17" ht="14.4" x14ac:dyDescent="0.3">
      <c r="A36" s="30" t="s">
        <v>9</v>
      </c>
      <c r="B36" s="133">
        <f>+'B&amp;A $'!C36+DSM!B38</f>
        <v>0</v>
      </c>
      <c r="C36" s="133">
        <f>+'B&amp;A $'!D36+DSM!C38</f>
        <v>0</v>
      </c>
      <c r="D36" s="133">
        <f>+'B&amp;A $'!E36+DSM!D38</f>
        <v>70386.98</v>
      </c>
      <c r="E36" s="133">
        <f>+'B&amp;A $'!F36+DSM!E38</f>
        <v>76972.450000000012</v>
      </c>
      <c r="F36" s="133">
        <f>+'B&amp;A $'!G36+DSM!F38</f>
        <v>67335.280000000013</v>
      </c>
      <c r="G36" s="133">
        <f>+'B&amp;A $'!H36+DSM!G38</f>
        <v>77008.160000000003</v>
      </c>
      <c r="H36" s="133">
        <f>+'B&amp;A $'!I36+DSM!H38</f>
        <v>67930.570000000007</v>
      </c>
      <c r="I36" s="133">
        <f>+'B&amp;A $'!J36+DSM!I38</f>
        <v>69403.39</v>
      </c>
      <c r="J36" s="133">
        <f>+'B&amp;A $'!K36+DSM!J38</f>
        <v>78282.78</v>
      </c>
      <c r="K36" s="133">
        <f>+'B&amp;A $'!L36+DSM!K38</f>
        <v>104589.07</v>
      </c>
      <c r="L36" s="133">
        <f>+'B&amp;A $'!M36+DSM!L38</f>
        <v>96677.51</v>
      </c>
      <c r="M36" s="133">
        <f>+'B&amp;A $'!N36+DSM!M38</f>
        <v>134455.99000000002</v>
      </c>
      <c r="N36" s="133">
        <f>+'B&amp;A $'!O36+DSM!N38</f>
        <v>106725.58</v>
      </c>
      <c r="O36" s="133">
        <f>+'B&amp;A $'!P36+DSM!O38</f>
        <v>91632.94</v>
      </c>
      <c r="Q36" s="60">
        <v>36</v>
      </c>
    </row>
    <row r="37" spans="1:17" ht="14.4" x14ac:dyDescent="0.3">
      <c r="A37" s="30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Q37" s="60">
        <v>37</v>
      </c>
    </row>
    <row r="38" spans="1:17" ht="14.4" x14ac:dyDescent="0.3">
      <c r="A38" s="30" t="s">
        <v>8</v>
      </c>
      <c r="B38" s="133">
        <f>+'B&amp;A $'!C38+DSM!B40</f>
        <v>0</v>
      </c>
      <c r="C38" s="133">
        <f>+'B&amp;A $'!D38+DSM!C40</f>
        <v>0</v>
      </c>
      <c r="D38" s="133">
        <f>+'B&amp;A $'!E38+DSM!D40</f>
        <v>12470.039999999999</v>
      </c>
      <c r="E38" s="133">
        <f>+'B&amp;A $'!F38+DSM!E40</f>
        <v>7619.35</v>
      </c>
      <c r="F38" s="133">
        <f>+'B&amp;A $'!G38+DSM!F40</f>
        <v>8100.5499999999993</v>
      </c>
      <c r="G38" s="133">
        <f>+'B&amp;A $'!H38+DSM!G40</f>
        <v>8322.9699999999993</v>
      </c>
      <c r="H38" s="133">
        <f>+'B&amp;A $'!I38+DSM!H40</f>
        <v>6800.93</v>
      </c>
      <c r="I38" s="133">
        <f>+'B&amp;A $'!J38+DSM!I40</f>
        <v>7180.8099999999995</v>
      </c>
      <c r="J38" s="133">
        <f>+'B&amp;A $'!K38+DSM!J40</f>
        <v>8209.84</v>
      </c>
      <c r="K38" s="133">
        <f>+'B&amp;A $'!L38+DSM!K40</f>
        <v>9519.5</v>
      </c>
      <c r="L38" s="133">
        <f>+'B&amp;A $'!M38+DSM!L40</f>
        <v>7478.65</v>
      </c>
      <c r="M38" s="133">
        <f>+'B&amp;A $'!N38+DSM!M40</f>
        <v>12524.07</v>
      </c>
      <c r="N38" s="133">
        <f>+'B&amp;A $'!O38+DSM!N40</f>
        <v>16847</v>
      </c>
      <c r="O38" s="133">
        <f>+'B&amp;A $'!P38+DSM!O40</f>
        <v>8811.93</v>
      </c>
      <c r="Q38" s="60">
        <v>38</v>
      </c>
    </row>
    <row r="39" spans="1:17" ht="14.4" x14ac:dyDescent="0.3">
      <c r="A39" s="30"/>
      <c r="B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Q39" s="60">
        <v>39</v>
      </c>
    </row>
    <row r="40" spans="1:17" ht="14.4" x14ac:dyDescent="0.3">
      <c r="A40" s="30" t="s">
        <v>7</v>
      </c>
      <c r="B40" s="133">
        <f>+'B&amp;A $'!C40+DSM!B42</f>
        <v>0</v>
      </c>
      <c r="C40" s="133">
        <f>+'B&amp;A $'!D40+DSM!C42</f>
        <v>0</v>
      </c>
      <c r="D40" s="133">
        <f>+'B&amp;A $'!E40+DSM!D42</f>
        <v>2923528.73</v>
      </c>
      <c r="E40" s="133">
        <f>+'B&amp;A $'!F40+DSM!E42</f>
        <v>4219041.7699999996</v>
      </c>
      <c r="F40" s="133">
        <f>+'B&amp;A $'!G40+DSM!F42</f>
        <v>3724406.41</v>
      </c>
      <c r="G40" s="133">
        <f>+'B&amp;A $'!H40+DSM!G42</f>
        <v>4088006.7</v>
      </c>
      <c r="H40" s="133">
        <f>+'B&amp;A $'!I40+DSM!H42</f>
        <v>3804370.07</v>
      </c>
      <c r="I40" s="133">
        <f>+'B&amp;A $'!J40+DSM!I42</f>
        <v>3625549.64</v>
      </c>
      <c r="J40" s="133">
        <f>+'B&amp;A $'!K40+DSM!J42</f>
        <v>3410284.0799999996</v>
      </c>
      <c r="K40" s="133">
        <f>+'B&amp;A $'!L40+DSM!K42</f>
        <v>3944675.7</v>
      </c>
      <c r="L40" s="133">
        <f>+'B&amp;A $'!M40+DSM!L42</f>
        <v>3111885.96</v>
      </c>
      <c r="M40" s="133">
        <f>+'B&amp;A $'!N40+DSM!M42</f>
        <v>3432740.7199999997</v>
      </c>
      <c r="N40" s="133">
        <f>+'B&amp;A $'!O40+DSM!N42</f>
        <v>3331380.54</v>
      </c>
      <c r="O40" s="133">
        <f>+'B&amp;A $'!P40+DSM!O42</f>
        <v>2829914.27</v>
      </c>
      <c r="Q40" s="60">
        <v>40</v>
      </c>
    </row>
    <row r="41" spans="1:17" ht="14.4" x14ac:dyDescent="0.3">
      <c r="A41" s="30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Q41" s="60">
        <v>41</v>
      </c>
    </row>
    <row r="42" spans="1:17" ht="14.4" x14ac:dyDescent="0.3">
      <c r="A42" s="30" t="s">
        <v>6</v>
      </c>
      <c r="B42" s="133">
        <f>+'B&amp;A $'!C42+DSM!B44</f>
        <v>0</v>
      </c>
      <c r="C42" s="133">
        <f>+'B&amp;A $'!D42+DSM!C44</f>
        <v>0</v>
      </c>
      <c r="D42" s="133">
        <f>+'B&amp;A $'!E42+DSM!D44</f>
        <v>4422.99</v>
      </c>
      <c r="E42" s="133">
        <f>+'B&amp;A $'!F42+DSM!E44</f>
        <v>25341.11</v>
      </c>
      <c r="F42" s="133">
        <f>+'B&amp;A $'!G42+DSM!F44</f>
        <v>23867.46</v>
      </c>
      <c r="G42" s="133">
        <f>+'B&amp;A $'!H42+DSM!G44</f>
        <v>6823.73</v>
      </c>
      <c r="H42" s="133">
        <f>+'B&amp;A $'!I42+DSM!H44</f>
        <v>23199.420000000002</v>
      </c>
      <c r="I42" s="133">
        <f>+'B&amp;A $'!J42+DSM!I44</f>
        <v>23885.160000000003</v>
      </c>
      <c r="J42" s="133">
        <f>+'B&amp;A $'!K42+DSM!J44</f>
        <v>18885.099999999999</v>
      </c>
      <c r="K42" s="133">
        <f>+'B&amp;A $'!L42+DSM!K44</f>
        <v>25766.34</v>
      </c>
      <c r="L42" s="133">
        <f>+'B&amp;A $'!M42+DSM!L44</f>
        <v>22370.48</v>
      </c>
      <c r="M42" s="133">
        <f>+'B&amp;A $'!N42+DSM!M44</f>
        <v>23482.320000000003</v>
      </c>
      <c r="N42" s="133">
        <f>+'B&amp;A $'!O42+DSM!N44</f>
        <v>796.19999999999993</v>
      </c>
      <c r="O42" s="133">
        <f>+'B&amp;A $'!P42+DSM!O44</f>
        <v>5376.3499999999995</v>
      </c>
      <c r="Q42" s="60">
        <v>42</v>
      </c>
    </row>
    <row r="43" spans="1:17" ht="14.4" x14ac:dyDescent="0.3">
      <c r="A43" s="30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Q43" s="60">
        <v>43</v>
      </c>
    </row>
    <row r="44" spans="1:17" ht="14.4" x14ac:dyDescent="0.3">
      <c r="A44" s="30" t="s">
        <v>118</v>
      </c>
      <c r="B44" s="133">
        <f>+'B&amp;A $'!C44+DSM!B46</f>
        <v>0</v>
      </c>
      <c r="C44" s="133">
        <f>+'B&amp;A $'!D44+DSM!C46</f>
        <v>0</v>
      </c>
      <c r="D44" s="133">
        <f>+'B&amp;A $'!E44+DSM!D46</f>
        <v>35621.440000000002</v>
      </c>
      <c r="E44" s="133">
        <f>+'B&amp;A $'!F44+DSM!E46</f>
        <v>53448.62</v>
      </c>
      <c r="F44" s="133">
        <f>+'B&amp;A $'!G44+DSM!F46</f>
        <v>47127.429999999993</v>
      </c>
      <c r="G44" s="133">
        <f>+'B&amp;A $'!H44+DSM!G46</f>
        <v>48556.59</v>
      </c>
      <c r="H44" s="133">
        <f>+'B&amp;A $'!I44+DSM!H46</f>
        <v>44800.19</v>
      </c>
      <c r="I44" s="133">
        <f>+'B&amp;A $'!J44+DSM!I46</f>
        <v>42906.73</v>
      </c>
      <c r="J44" s="133">
        <f>+'B&amp;A $'!K44+DSM!J46</f>
        <v>42782.130000000005</v>
      </c>
      <c r="K44" s="133">
        <f>+'B&amp;A $'!L44+DSM!K46</f>
        <v>46041.64</v>
      </c>
      <c r="L44" s="133">
        <f>+'B&amp;A $'!M44+DSM!L46</f>
        <v>34764.630000000005</v>
      </c>
      <c r="M44" s="133">
        <f>+'B&amp;A $'!N44+DSM!M46</f>
        <v>39955.049999999996</v>
      </c>
      <c r="N44" s="133">
        <f>+'B&amp;A $'!O44+DSM!N46</f>
        <v>38751.980000000003</v>
      </c>
      <c r="O44" s="133">
        <f>+'B&amp;A $'!P44+DSM!O46</f>
        <v>32670.98</v>
      </c>
      <c r="Q44" s="60">
        <v>44</v>
      </c>
    </row>
    <row r="45" spans="1:17" ht="14.4" x14ac:dyDescent="0.3">
      <c r="A45" s="30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Q45" s="60">
        <v>45</v>
      </c>
    </row>
    <row r="46" spans="1:17" ht="14.4" x14ac:dyDescent="0.3">
      <c r="A46" s="30" t="s">
        <v>232</v>
      </c>
      <c r="B46" s="133">
        <f>+'B&amp;A $'!C46+DSM!B48</f>
        <v>0</v>
      </c>
      <c r="C46" s="133">
        <f>+'B&amp;A $'!D46+DSM!C48</f>
        <v>0</v>
      </c>
      <c r="D46" s="133">
        <f>+'B&amp;A $'!E46+DSM!D48</f>
        <v>34762.22</v>
      </c>
      <c r="E46" s="133">
        <f>+'B&amp;A $'!F46+DSM!E48</f>
        <v>42588.75</v>
      </c>
      <c r="F46" s="133">
        <f>+'B&amp;A $'!G46+DSM!F48</f>
        <v>30483.93</v>
      </c>
      <c r="G46" s="133">
        <f>+'B&amp;A $'!H46+DSM!G48</f>
        <v>44329.31</v>
      </c>
      <c r="H46" s="133">
        <f>+'B&amp;A $'!I46+DSM!H48</f>
        <v>35960.46</v>
      </c>
      <c r="I46" s="133">
        <f>+'B&amp;A $'!J46+DSM!I48</f>
        <v>28413.14</v>
      </c>
      <c r="J46" s="133">
        <f>+'B&amp;A $'!K46+DSM!J48</f>
        <v>45174.080000000002</v>
      </c>
      <c r="K46" s="133">
        <f>+'B&amp;A $'!L46+DSM!K48</f>
        <v>42068.55</v>
      </c>
      <c r="L46" s="133">
        <f>+'B&amp;A $'!M46+DSM!L48</f>
        <v>32541.37</v>
      </c>
      <c r="M46" s="133">
        <f>+'B&amp;A $'!N46+DSM!M48</f>
        <v>46637.57</v>
      </c>
      <c r="N46" s="133">
        <f>+'B&amp;A $'!O46+DSM!N48</f>
        <v>3820.83</v>
      </c>
      <c r="O46" s="133">
        <f>+'B&amp;A $'!P46+DSM!O48</f>
        <v>11957.09</v>
      </c>
      <c r="Q46" s="60">
        <v>46</v>
      </c>
    </row>
    <row r="47" spans="1:17" ht="14.4" x14ac:dyDescent="0.3">
      <c r="A47" s="30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Q47" s="60">
        <v>47</v>
      </c>
    </row>
    <row r="48" spans="1:17" ht="14.4" x14ac:dyDescent="0.3">
      <c r="A48" s="30" t="s">
        <v>5</v>
      </c>
      <c r="B48" s="133">
        <f>+'B&amp;A $'!C48+DSM!B50</f>
        <v>0</v>
      </c>
      <c r="C48" s="133">
        <f>+'B&amp;A $'!D48+DSM!C50</f>
        <v>0</v>
      </c>
      <c r="D48" s="133">
        <f>+'B&amp;A $'!E48+DSM!D50</f>
        <v>588320.5</v>
      </c>
      <c r="E48" s="133">
        <f>+'B&amp;A $'!F48+DSM!E50</f>
        <v>824116.87000000011</v>
      </c>
      <c r="F48" s="133">
        <f>+'B&amp;A $'!G48+DSM!F50</f>
        <v>675427.98</v>
      </c>
      <c r="G48" s="133">
        <f>+'B&amp;A $'!H48+DSM!G50</f>
        <v>733304.98</v>
      </c>
      <c r="H48" s="133">
        <f>+'B&amp;A $'!I48+DSM!H50</f>
        <v>645171.13</v>
      </c>
      <c r="I48" s="133">
        <f>+'B&amp;A $'!J48+DSM!I50</f>
        <v>650646.71</v>
      </c>
      <c r="J48" s="133">
        <f>+'B&amp;A $'!K48+DSM!J50</f>
        <v>618461.01</v>
      </c>
      <c r="K48" s="133">
        <f>+'B&amp;A $'!L48+DSM!K50</f>
        <v>815987.78</v>
      </c>
      <c r="L48" s="133">
        <f>+'B&amp;A $'!M48+DSM!L50</f>
        <v>666411.73</v>
      </c>
      <c r="M48" s="133">
        <f>+'B&amp;A $'!N48+DSM!M50</f>
        <v>665758.06000000006</v>
      </c>
      <c r="N48" s="133">
        <f>+'B&amp;A $'!O48+DSM!N50</f>
        <v>598825.65</v>
      </c>
      <c r="O48" s="133">
        <f>+'B&amp;A $'!P48+DSM!O50</f>
        <v>522452.44</v>
      </c>
      <c r="Q48" s="60">
        <v>48</v>
      </c>
    </row>
    <row r="49" spans="1:17" ht="14.4" x14ac:dyDescent="0.3">
      <c r="A49" s="30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Q49" s="60">
        <v>49</v>
      </c>
    </row>
    <row r="50" spans="1:17" ht="14.4" x14ac:dyDescent="0.3">
      <c r="A50" s="30" t="s">
        <v>4</v>
      </c>
      <c r="B50" s="133">
        <f>+'B&amp;A $'!C50+DSM!B52</f>
        <v>0</v>
      </c>
      <c r="C50" s="133">
        <f>+'B&amp;A $'!D50+DSM!C52</f>
        <v>0</v>
      </c>
      <c r="D50" s="133">
        <f>+'B&amp;A $'!E50+DSM!D52</f>
        <v>118231.92</v>
      </c>
      <c r="E50" s="133">
        <f>+'B&amp;A $'!F50+DSM!E52</f>
        <v>135439.56</v>
      </c>
      <c r="F50" s="133">
        <f>+'B&amp;A $'!G50+DSM!F52</f>
        <v>87951.209999999992</v>
      </c>
      <c r="G50" s="133">
        <f>+'B&amp;A $'!H50+DSM!G52</f>
        <v>128546.92</v>
      </c>
      <c r="H50" s="133">
        <f>+'B&amp;A $'!I50+DSM!H52</f>
        <v>107071.06</v>
      </c>
      <c r="I50" s="133">
        <f>+'B&amp;A $'!J50+DSM!I52</f>
        <v>96926.159999999989</v>
      </c>
      <c r="J50" s="133">
        <f>+'B&amp;A $'!K50+DSM!J52</f>
        <v>96951.81</v>
      </c>
      <c r="K50" s="133">
        <f>+'B&amp;A $'!L50+DSM!K52</f>
        <v>94734.03</v>
      </c>
      <c r="L50" s="133">
        <f>+'B&amp;A $'!M50+DSM!L52</f>
        <v>99562.18</v>
      </c>
      <c r="M50" s="133">
        <f>+'B&amp;A $'!N50+DSM!M52</f>
        <v>106846.21</v>
      </c>
      <c r="N50" s="133">
        <f>+'B&amp;A $'!O50+DSM!N52</f>
        <v>82505.89</v>
      </c>
      <c r="O50" s="133">
        <f>+'B&amp;A $'!P50+DSM!O52</f>
        <v>114676.52</v>
      </c>
      <c r="Q50" s="60">
        <v>50</v>
      </c>
    </row>
    <row r="51" spans="1:17" ht="14.4" x14ac:dyDescent="0.3">
      <c r="A51" s="30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Q51" s="60">
        <v>51</v>
      </c>
    </row>
    <row r="52" spans="1:17" ht="14.4" x14ac:dyDescent="0.3">
      <c r="A52" s="30" t="s">
        <v>3</v>
      </c>
      <c r="B52" s="133">
        <f>+'B&amp;A $'!C52+DSM!B54</f>
        <v>0</v>
      </c>
      <c r="C52" s="133">
        <f>+'B&amp;A $'!D52+DSM!C54</f>
        <v>0</v>
      </c>
      <c r="D52" s="133">
        <f>+'B&amp;A $'!E52+DSM!D54</f>
        <v>2645.92</v>
      </c>
      <c r="E52" s="133">
        <f>+'B&amp;A $'!F52+DSM!E54</f>
        <v>4780.8</v>
      </c>
      <c r="F52" s="133">
        <f>+'B&amp;A $'!G52+DSM!F54</f>
        <v>4219.67</v>
      </c>
      <c r="G52" s="133">
        <f>+'B&amp;A $'!H52+DSM!G54</f>
        <v>3062.2</v>
      </c>
      <c r="H52" s="133">
        <f>+'B&amp;A $'!I52+DSM!H54</f>
        <v>-384.72</v>
      </c>
      <c r="I52" s="133">
        <f>+'B&amp;A $'!J52+DSM!I54</f>
        <v>1046.94</v>
      </c>
      <c r="J52" s="133">
        <f>+'B&amp;A $'!K52+DSM!J54</f>
        <v>348.95</v>
      </c>
      <c r="K52" s="133">
        <f>+'B&amp;A $'!L52+DSM!K54</f>
        <v>0</v>
      </c>
      <c r="L52" s="133">
        <f>+'B&amp;A $'!M52+DSM!L54</f>
        <v>198547.72</v>
      </c>
      <c r="M52" s="133">
        <f>+'B&amp;A $'!N52+DSM!M54</f>
        <v>-182015.74</v>
      </c>
      <c r="N52" s="133">
        <f>+'B&amp;A $'!O52+DSM!N54</f>
        <v>4230.5200000000004</v>
      </c>
      <c r="O52" s="133">
        <f>+'B&amp;A $'!P52+DSM!O54</f>
        <v>3851.58</v>
      </c>
      <c r="Q52" s="60">
        <v>52</v>
      </c>
    </row>
    <row r="53" spans="1:17" ht="14.4" x14ac:dyDescent="0.3">
      <c r="A53" s="30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Q53" s="60">
        <v>53</v>
      </c>
    </row>
    <row r="54" spans="1:17" ht="14.4" x14ac:dyDescent="0.3">
      <c r="A54" s="30" t="s">
        <v>119</v>
      </c>
      <c r="B54" s="133">
        <f>+'B&amp;A $'!C54+DSM!B56</f>
        <v>0</v>
      </c>
      <c r="C54" s="133">
        <f>+'B&amp;A $'!D54+DSM!C56</f>
        <v>0</v>
      </c>
      <c r="D54" s="133">
        <f>+'B&amp;A $'!E54+DSM!D56</f>
        <v>866249.27</v>
      </c>
      <c r="E54" s="133">
        <f>+'B&amp;A $'!F54+DSM!E56</f>
        <v>1240321.06</v>
      </c>
      <c r="F54" s="133">
        <f>+'B&amp;A $'!G54+DSM!F56</f>
        <v>1051584.8099999998</v>
      </c>
      <c r="G54" s="133">
        <f>+'B&amp;A $'!H54+DSM!G56</f>
        <v>865437.74</v>
      </c>
      <c r="H54" s="133">
        <f>+'B&amp;A $'!I54+DSM!H56</f>
        <v>1111849.02</v>
      </c>
      <c r="I54" s="133">
        <f>+'B&amp;A $'!J54+DSM!I56</f>
        <v>1276908.6700000002</v>
      </c>
      <c r="J54" s="133">
        <f>+'B&amp;A $'!K54+DSM!J56</f>
        <v>1070462.4100000001</v>
      </c>
      <c r="K54" s="133">
        <f>+'B&amp;A $'!L54+DSM!K56</f>
        <v>1149230.51</v>
      </c>
      <c r="L54" s="133">
        <f>+'B&amp;A $'!M54+DSM!L56</f>
        <v>980946.94000000006</v>
      </c>
      <c r="M54" s="133">
        <f>+'B&amp;A $'!N54+DSM!M56</f>
        <v>1053312.79</v>
      </c>
      <c r="N54" s="133">
        <f>+'B&amp;A $'!O54+DSM!N56</f>
        <v>1089369.94</v>
      </c>
      <c r="O54" s="133">
        <f>+'B&amp;A $'!P54+DSM!O56</f>
        <v>878877.11</v>
      </c>
      <c r="Q54" s="60">
        <v>54</v>
      </c>
    </row>
    <row r="55" spans="1:17" ht="14.4" x14ac:dyDescent="0.3">
      <c r="A55" s="30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Q55" s="60">
        <v>55</v>
      </c>
    </row>
    <row r="56" spans="1:17" ht="14.4" x14ac:dyDescent="0.3">
      <c r="A56" s="30" t="s">
        <v>120</v>
      </c>
      <c r="B56" s="133" t="e">
        <f>+'B&amp;A $'!C56+DSM!B58</f>
        <v>#REF!</v>
      </c>
      <c r="C56" s="133" t="e">
        <f>+'B&amp;A $'!D56+DSM!C58</f>
        <v>#REF!</v>
      </c>
      <c r="D56" s="133">
        <f>+'B&amp;A $'!E56+DSM!D58</f>
        <v>12554.789999999999</v>
      </c>
      <c r="E56" s="133">
        <f>+'B&amp;A $'!F56+DSM!E58</f>
        <v>16901.849999999999</v>
      </c>
      <c r="F56" s="133">
        <f>+'B&amp;A $'!G56+DSM!F58</f>
        <v>15824.48</v>
      </c>
      <c r="G56" s="133">
        <f>+'B&amp;A $'!H56+DSM!G58</f>
        <v>14748.53</v>
      </c>
      <c r="H56" s="133">
        <f>+'B&amp;A $'!I56+DSM!H58</f>
        <v>16939.79</v>
      </c>
      <c r="I56" s="133">
        <f>+'B&amp;A $'!J56+DSM!I58</f>
        <v>19669.93</v>
      </c>
      <c r="J56" s="133">
        <f>+'B&amp;A $'!K56+DSM!J58</f>
        <v>16866.23</v>
      </c>
      <c r="K56" s="133">
        <f>+'B&amp;A $'!L56+DSM!K58</f>
        <v>17918.990000000002</v>
      </c>
      <c r="L56" s="133">
        <f>+'B&amp;A $'!M56+DSM!L58</f>
        <v>22872.95</v>
      </c>
      <c r="M56" s="133">
        <f>+'B&amp;A $'!N56+DSM!M58</f>
        <v>21464.469999999998</v>
      </c>
      <c r="N56" s="133">
        <f>+'B&amp;A $'!O56+DSM!N58</f>
        <v>21358.79</v>
      </c>
      <c r="O56" s="133">
        <f>+'B&amp;A $'!P56+DSM!O58</f>
        <v>17407.439999999999</v>
      </c>
      <c r="Q56" s="60">
        <v>56</v>
      </c>
    </row>
    <row r="57" spans="1:17" ht="14.4" x14ac:dyDescent="0.3">
      <c r="A57" s="30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Q57" s="60">
        <v>57</v>
      </c>
    </row>
    <row r="58" spans="1:17" ht="14.4" x14ac:dyDescent="0.3">
      <c r="A58" s="30" t="s">
        <v>233</v>
      </c>
      <c r="B58" s="133" t="e">
        <f>+'B&amp;A $'!C58+DSM!B60</f>
        <v>#REF!</v>
      </c>
      <c r="C58" s="133" t="e">
        <f>+'B&amp;A $'!D58+DSM!C60</f>
        <v>#REF!</v>
      </c>
      <c r="D58" s="133">
        <f>+'B&amp;A $'!E58+DSM!D60</f>
        <v>58582.14</v>
      </c>
      <c r="E58" s="133">
        <f>+'B&amp;A $'!F58+DSM!E60</f>
        <v>77975.56</v>
      </c>
      <c r="F58" s="133">
        <f>+'B&amp;A $'!G58+DSM!F60</f>
        <v>48339.199999999997</v>
      </c>
      <c r="G58" s="133">
        <f>+'B&amp;A $'!H58+DSM!G60</f>
        <v>62813.03</v>
      </c>
      <c r="H58" s="133">
        <f>+'B&amp;A $'!I58+DSM!H60</f>
        <v>110042.04</v>
      </c>
      <c r="I58" s="133">
        <f>+'B&amp;A $'!J58+DSM!I60</f>
        <v>27176.77</v>
      </c>
      <c r="J58" s="133">
        <f>+'B&amp;A $'!K58+DSM!J60</f>
        <v>54065.13</v>
      </c>
      <c r="K58" s="133">
        <f>+'B&amp;A $'!L58+DSM!K60</f>
        <v>60956.36</v>
      </c>
      <c r="L58" s="133">
        <f>+'B&amp;A $'!M58+DSM!L60</f>
        <v>49173.99</v>
      </c>
      <c r="M58" s="133">
        <f>+'B&amp;A $'!N58+DSM!M60</f>
        <v>51154.66</v>
      </c>
      <c r="N58" s="133">
        <f>+'B&amp;A $'!O58+DSM!N60</f>
        <v>49154.05</v>
      </c>
      <c r="O58" s="133">
        <f>+'B&amp;A $'!P58+DSM!O60</f>
        <v>38824.6</v>
      </c>
      <c r="Q58" s="60">
        <v>58</v>
      </c>
    </row>
    <row r="59" spans="1:17" ht="14.4" x14ac:dyDescent="0.3">
      <c r="A59" s="30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Q59" s="60">
        <v>59</v>
      </c>
    </row>
    <row r="60" spans="1:17" ht="14.4" x14ac:dyDescent="0.3">
      <c r="A60" s="30" t="s">
        <v>121</v>
      </c>
      <c r="B60" s="133">
        <f>+'B&amp;A $'!C60+DSM!B62</f>
        <v>0</v>
      </c>
      <c r="C60" s="133">
        <f>+'B&amp;A $'!D60+DSM!C62</f>
        <v>0</v>
      </c>
      <c r="D60" s="133">
        <f>+'B&amp;A $'!E60+DSM!D62</f>
        <v>840638.86</v>
      </c>
      <c r="E60" s="133">
        <f>+'B&amp;A $'!F60+DSM!E62</f>
        <v>961301.8</v>
      </c>
      <c r="F60" s="133">
        <f>+'B&amp;A $'!G60+DSM!F62</f>
        <v>863855.07</v>
      </c>
      <c r="G60" s="133">
        <f>+'B&amp;A $'!H60+DSM!G62</f>
        <v>888555.27</v>
      </c>
      <c r="H60" s="133">
        <f>+'B&amp;A $'!I60+DSM!H62</f>
        <v>957035.15</v>
      </c>
      <c r="I60" s="133">
        <f>+'B&amp;A $'!J60+DSM!I62</f>
        <v>878917.26</v>
      </c>
      <c r="J60" s="133">
        <f>+'B&amp;A $'!K60+DSM!J62</f>
        <v>832621.99</v>
      </c>
      <c r="K60" s="133">
        <f>+'B&amp;A $'!L60+DSM!K62</f>
        <v>680333.35</v>
      </c>
      <c r="L60" s="133">
        <f>+'B&amp;A $'!M60+DSM!L62</f>
        <v>543365.54</v>
      </c>
      <c r="M60" s="133">
        <f>+'B&amp;A $'!N60+DSM!M62</f>
        <v>609014.82999999996</v>
      </c>
      <c r="N60" s="133">
        <f>+'B&amp;A $'!O60+DSM!N62</f>
        <v>651378.01</v>
      </c>
      <c r="O60" s="133">
        <f>+'B&amp;A $'!P60+DSM!O62</f>
        <v>545473.19999999995</v>
      </c>
      <c r="Q60" s="60">
        <v>60</v>
      </c>
    </row>
    <row r="61" spans="1:17" ht="14.4" x14ac:dyDescent="0.3">
      <c r="A61" s="30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Q61" s="60">
        <v>61</v>
      </c>
    </row>
    <row r="62" spans="1:17" ht="14.4" x14ac:dyDescent="0.3">
      <c r="A62" s="30" t="s">
        <v>234</v>
      </c>
      <c r="B62" s="133">
        <f>+'B&amp;A $'!C62+DSM!B64</f>
        <v>0</v>
      </c>
      <c r="C62" s="133">
        <f>+'B&amp;A $'!D62+DSM!C64</f>
        <v>0</v>
      </c>
      <c r="D62" s="133">
        <f>+'B&amp;A $'!E62+DSM!D64</f>
        <v>0</v>
      </c>
      <c r="E62" s="133">
        <f>+'B&amp;A $'!F62+DSM!E64</f>
        <v>0</v>
      </c>
      <c r="F62" s="133">
        <f>+'B&amp;A $'!G62+DSM!F64</f>
        <v>0</v>
      </c>
      <c r="G62" s="133">
        <f>+'B&amp;A $'!H62+DSM!G64</f>
        <v>0</v>
      </c>
      <c r="H62" s="133">
        <f>+'B&amp;A $'!I62+DSM!H64</f>
        <v>0</v>
      </c>
      <c r="I62" s="133">
        <f>+'B&amp;A $'!J62+DSM!I64</f>
        <v>0</v>
      </c>
      <c r="J62" s="133">
        <f>+'B&amp;A $'!K62+DSM!J64</f>
        <v>0</v>
      </c>
      <c r="K62" s="133">
        <f>+'B&amp;A $'!L62+DSM!K64</f>
        <v>0</v>
      </c>
      <c r="L62" s="133">
        <f>+'B&amp;A $'!M62+DSM!L64</f>
        <v>0</v>
      </c>
      <c r="M62" s="133">
        <f>+'B&amp;A $'!N62+DSM!M64</f>
        <v>0</v>
      </c>
      <c r="N62" s="133">
        <f>+'B&amp;A $'!O62+DSM!N64</f>
        <v>102476.57</v>
      </c>
      <c r="O62" s="133">
        <f>+'B&amp;A $'!P62+DSM!O64</f>
        <v>93299.48</v>
      </c>
      <c r="Q62" s="60">
        <v>62</v>
      </c>
    </row>
    <row r="63" spans="1:17" ht="14.4" x14ac:dyDescent="0.3">
      <c r="A63" s="30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Q63" s="60">
        <v>63</v>
      </c>
    </row>
    <row r="64" spans="1:17" ht="14.4" x14ac:dyDescent="0.3">
      <c r="A64" s="30" t="s">
        <v>235</v>
      </c>
      <c r="B64" s="133">
        <f>+'B&amp;A $'!C64+DSM!B66</f>
        <v>0</v>
      </c>
      <c r="C64" s="133">
        <f>+'B&amp;A $'!D64+DSM!C66</f>
        <v>0</v>
      </c>
      <c r="D64" s="133">
        <f>+'B&amp;A $'!E64+DSM!D66</f>
        <v>0</v>
      </c>
      <c r="E64" s="133">
        <f>+'B&amp;A $'!F64+DSM!E66</f>
        <v>0</v>
      </c>
      <c r="F64" s="133">
        <f>+'B&amp;A $'!G64+DSM!F66</f>
        <v>0</v>
      </c>
      <c r="G64" s="133">
        <f>+'B&amp;A $'!H64+DSM!G66</f>
        <v>0</v>
      </c>
      <c r="H64" s="133">
        <f>+'B&amp;A $'!I64+DSM!H66</f>
        <v>0</v>
      </c>
      <c r="I64" s="133">
        <f>+'B&amp;A $'!J64+DSM!I66</f>
        <v>0</v>
      </c>
      <c r="J64" s="133">
        <f>+'B&amp;A $'!K64+DSM!J66</f>
        <v>0</v>
      </c>
      <c r="K64" s="133">
        <f>+'B&amp;A $'!L64+DSM!K66</f>
        <v>262043.36</v>
      </c>
      <c r="L64" s="133">
        <f>+'B&amp;A $'!M64+DSM!L66</f>
        <v>144208.44</v>
      </c>
      <c r="M64" s="133">
        <f>+'B&amp;A $'!N64+DSM!M66</f>
        <v>187857.6</v>
      </c>
      <c r="N64" s="133">
        <f>+'B&amp;A $'!O64+DSM!N66</f>
        <v>159605.54999999999</v>
      </c>
      <c r="O64" s="133">
        <f>+'B&amp;A $'!P64+DSM!O66</f>
        <v>194518.82</v>
      </c>
      <c r="Q64" s="60">
        <v>64</v>
      </c>
    </row>
    <row r="65" spans="1:17" ht="14.4" x14ac:dyDescent="0.3">
      <c r="A65" s="30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Q65" s="60">
        <v>65</v>
      </c>
    </row>
    <row r="66" spans="1:17" ht="14.4" x14ac:dyDescent="0.3">
      <c r="A66" s="30" t="s">
        <v>123</v>
      </c>
      <c r="B66" s="133">
        <f>+'B&amp;A $'!C66+DSM!B68</f>
        <v>0</v>
      </c>
      <c r="C66" s="133">
        <f>+'B&amp;A $'!D66+DSM!C68</f>
        <v>0</v>
      </c>
      <c r="D66" s="133">
        <f>+'B&amp;A $'!E66+DSM!D68</f>
        <v>107911.96</v>
      </c>
      <c r="E66" s="133">
        <f>+'B&amp;A $'!F66+DSM!E68</f>
        <v>219173.65</v>
      </c>
      <c r="F66" s="133">
        <f>+'B&amp;A $'!G66+DSM!F68</f>
        <v>163718.54999999999</v>
      </c>
      <c r="G66" s="133">
        <f>+'B&amp;A $'!H66+DSM!G68</f>
        <v>173635.16999999998</v>
      </c>
      <c r="H66" s="133">
        <f>+'B&amp;A $'!I66+DSM!H68</f>
        <v>165196.38</v>
      </c>
      <c r="I66" s="133">
        <f>+'B&amp;A $'!J66+DSM!I68</f>
        <v>165665.85999999999</v>
      </c>
      <c r="J66" s="133">
        <f>+'B&amp;A $'!K66+DSM!J68</f>
        <v>158721.74000000002</v>
      </c>
      <c r="K66" s="133">
        <f>+'B&amp;A $'!L66+DSM!K68</f>
        <v>198771.97</v>
      </c>
      <c r="L66" s="133">
        <f>+'B&amp;A $'!M66+DSM!L68</f>
        <v>138676.46000000002</v>
      </c>
      <c r="M66" s="133">
        <f>+'B&amp;A $'!N66+DSM!M68</f>
        <v>145189.63</v>
      </c>
      <c r="N66" s="133">
        <f>+'B&amp;A $'!O66+DSM!N68</f>
        <v>177923.20000000001</v>
      </c>
      <c r="O66" s="133">
        <f>+'B&amp;A $'!P66+DSM!O68</f>
        <v>143061.09000000003</v>
      </c>
      <c r="Q66" s="60">
        <v>66</v>
      </c>
    </row>
    <row r="67" spans="1:17" ht="14.4" x14ac:dyDescent="0.3">
      <c r="A67" s="30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Q67" s="60">
        <v>67</v>
      </c>
    </row>
    <row r="68" spans="1:17" ht="14.4" x14ac:dyDescent="0.3">
      <c r="A68" s="30" t="s">
        <v>124</v>
      </c>
      <c r="B68" s="133">
        <f>+'B&amp;A $'!C68+DSM!B70</f>
        <v>0</v>
      </c>
      <c r="C68" s="133">
        <f>+'B&amp;A $'!D68+DSM!C70</f>
        <v>0</v>
      </c>
      <c r="D68" s="133">
        <f>+'B&amp;A $'!E68+DSM!D70</f>
        <v>2229015.58</v>
      </c>
      <c r="E68" s="133">
        <f>+'B&amp;A $'!F68+DSM!E70</f>
        <v>3047420.0799999996</v>
      </c>
      <c r="F68" s="133">
        <f>+'B&amp;A $'!G68+DSM!F70</f>
        <v>2633598.3299999996</v>
      </c>
      <c r="G68" s="133">
        <f>+'B&amp;A $'!H68+DSM!G70</f>
        <v>3264274.2</v>
      </c>
      <c r="H68" s="133">
        <f>+'B&amp;A $'!I68+DSM!H70</f>
        <v>2857230.35</v>
      </c>
      <c r="I68" s="133">
        <f>+'B&amp;A $'!J68+DSM!I70</f>
        <v>2745924.6200000006</v>
      </c>
      <c r="J68" s="133">
        <f>+'B&amp;A $'!K68+DSM!J70</f>
        <v>2697381.5100000002</v>
      </c>
      <c r="K68" s="133">
        <f>+'B&amp;A $'!L68+DSM!K70</f>
        <v>2323873.7399999998</v>
      </c>
      <c r="L68" s="133">
        <f>+'B&amp;A $'!M68+DSM!L70</f>
        <v>2674271.04</v>
      </c>
      <c r="M68" s="133">
        <f>+'B&amp;A $'!N68+DSM!M70</f>
        <v>2309533.08</v>
      </c>
      <c r="N68" s="133">
        <f>+'B&amp;A $'!O68+DSM!N70</f>
        <v>2421634.8200000003</v>
      </c>
      <c r="O68" s="133">
        <f>+'B&amp;A $'!P68+DSM!O70</f>
        <v>2012507.18</v>
      </c>
      <c r="Q68" s="60">
        <v>68</v>
      </c>
    </row>
    <row r="69" spans="1:17" ht="14.4" x14ac:dyDescent="0.3">
      <c r="A69" s="30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Q69" s="60">
        <v>69</v>
      </c>
    </row>
    <row r="70" spans="1:17" ht="14.4" x14ac:dyDescent="0.3">
      <c r="A70" s="30" t="s">
        <v>125</v>
      </c>
      <c r="B70" s="133">
        <f>+'B&amp;A $'!C70+DSM!B72</f>
        <v>0</v>
      </c>
      <c r="C70" s="133">
        <f>+'B&amp;A $'!D70+DSM!C72</f>
        <v>0</v>
      </c>
      <c r="D70" s="133">
        <f>+'B&amp;A $'!E70+DSM!D72</f>
        <v>6690251.0100000007</v>
      </c>
      <c r="E70" s="133">
        <f>+'B&amp;A $'!F70+DSM!E72</f>
        <v>7397157.6699999999</v>
      </c>
      <c r="F70" s="133">
        <f>+'B&amp;A $'!G70+DSM!F72</f>
        <v>7180782.2399999993</v>
      </c>
      <c r="G70" s="133">
        <f>+'B&amp;A $'!H70+DSM!G72</f>
        <v>6918299.0300000003</v>
      </c>
      <c r="H70" s="133">
        <f>+'B&amp;A $'!I70+DSM!H72</f>
        <v>6755034.6400000006</v>
      </c>
      <c r="I70" s="133">
        <f>+'B&amp;A $'!J70+DSM!I72</f>
        <v>7027199.54</v>
      </c>
      <c r="J70" s="133">
        <f>+'B&amp;A $'!K70+DSM!J72</f>
        <v>6205507.2999999998</v>
      </c>
      <c r="K70" s="133">
        <f>+'B&amp;A $'!L70+DSM!K72</f>
        <v>6517049.1999999993</v>
      </c>
      <c r="L70" s="133">
        <f>+'B&amp;A $'!M70+DSM!L72</f>
        <v>6496853.04</v>
      </c>
      <c r="M70" s="133">
        <f>+'B&amp;A $'!N70+DSM!M72</f>
        <v>6842998.5199999996</v>
      </c>
      <c r="N70" s="133">
        <f>+'B&amp;A $'!O70+DSM!N72</f>
        <v>6093375.8700000001</v>
      </c>
      <c r="O70" s="133">
        <f>+'B&amp;A $'!P70+DSM!O72</f>
        <v>5986086.0199999996</v>
      </c>
      <c r="Q70" s="60">
        <v>70</v>
      </c>
    </row>
    <row r="71" spans="1:17" ht="14.4" x14ac:dyDescent="0.3">
      <c r="A71" s="30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Q71" s="60">
        <v>71</v>
      </c>
    </row>
    <row r="72" spans="1:17" ht="14.4" x14ac:dyDescent="0.3">
      <c r="A72" s="30" t="s">
        <v>126</v>
      </c>
      <c r="B72" s="133"/>
      <c r="C72" s="133"/>
      <c r="D72" s="133">
        <f>+'B&amp;A $'!E72+DSM!D74</f>
        <v>1488771.9300000002</v>
      </c>
      <c r="E72" s="133">
        <f>+'B&amp;A $'!F72+DSM!E74</f>
        <v>2298961.9699999997</v>
      </c>
      <c r="F72" s="133">
        <f>+'B&amp;A $'!G72+DSM!F74</f>
        <v>1487288.94</v>
      </c>
      <c r="G72" s="133">
        <f>+'B&amp;A $'!H72+DSM!G74</f>
        <v>1714441.27</v>
      </c>
      <c r="H72" s="133">
        <f>+'B&amp;A $'!I72+DSM!H74</f>
        <v>1633285.56</v>
      </c>
      <c r="I72" s="133">
        <f>+'B&amp;A $'!J72+DSM!I74</f>
        <v>1445951.12</v>
      </c>
      <c r="J72" s="133">
        <f>+'B&amp;A $'!K72+DSM!J74</f>
        <v>1489927.8900000001</v>
      </c>
      <c r="K72" s="133">
        <f>+'B&amp;A $'!L72+DSM!K74</f>
        <v>2070327.36</v>
      </c>
      <c r="L72" s="133">
        <f>+'B&amp;A $'!M72+DSM!L74</f>
        <v>1186538.97</v>
      </c>
      <c r="M72" s="133">
        <f>+'B&amp;A $'!N72+DSM!M74</f>
        <v>1350291.41</v>
      </c>
      <c r="N72" s="133">
        <f>+'B&amp;A $'!O72+DSM!N74</f>
        <v>1159093.1299999999</v>
      </c>
      <c r="O72" s="133">
        <f>+'B&amp;A $'!P72+DSM!O74</f>
        <v>1004145.35</v>
      </c>
      <c r="Q72" s="60">
        <v>72</v>
      </c>
    </row>
    <row r="73" spans="1:17" ht="14.4" x14ac:dyDescent="0.3">
      <c r="A73" s="30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Q73" s="60">
        <v>73</v>
      </c>
    </row>
    <row r="74" spans="1:17" ht="14.4" x14ac:dyDescent="0.3">
      <c r="A74" s="134" t="s">
        <v>2</v>
      </c>
      <c r="B74" s="135"/>
      <c r="C74" s="135"/>
      <c r="D74" s="133">
        <f>+'B&amp;A $'!E74+DSM!D76</f>
        <v>129016.34</v>
      </c>
      <c r="E74" s="133">
        <f>+'B&amp;A $'!F74+DSM!E76</f>
        <v>133558.5</v>
      </c>
      <c r="F74" s="133">
        <f>+'B&amp;A $'!G74+DSM!F76</f>
        <v>133803.84</v>
      </c>
      <c r="G74" s="133">
        <f>+'B&amp;A $'!H74+DSM!G76</f>
        <v>132210.42000000001</v>
      </c>
      <c r="H74" s="133">
        <f>+'B&amp;A $'!I74+DSM!H76</f>
        <v>134414.60999999999</v>
      </c>
      <c r="I74" s="133">
        <f>+'B&amp;A $'!J74+DSM!I76</f>
        <v>135138.09</v>
      </c>
      <c r="J74" s="133">
        <f>+'B&amp;A $'!K74+DSM!J76</f>
        <v>133321.51</v>
      </c>
      <c r="K74" s="133">
        <f>+'B&amp;A $'!L74+DSM!K76</f>
        <v>142014.09</v>
      </c>
      <c r="L74" s="133">
        <f>+'B&amp;A $'!M74+DSM!L76</f>
        <v>138763.73000000001</v>
      </c>
      <c r="M74" s="133">
        <f>+'B&amp;A $'!N74+DSM!M76</f>
        <v>144275.48000000001</v>
      </c>
      <c r="N74" s="133">
        <f>+'B&amp;A $'!O74+DSM!N76</f>
        <v>135324.39000000001</v>
      </c>
      <c r="O74" s="133">
        <f>+'B&amp;A $'!P74+DSM!O76</f>
        <v>131986.39000000001</v>
      </c>
      <c r="Q74" s="60">
        <v>74</v>
      </c>
    </row>
    <row r="75" spans="1:17" ht="14.4" x14ac:dyDescent="0.3">
      <c r="A75" s="134"/>
      <c r="B75" s="136"/>
      <c r="C75" s="136" t="e">
        <f t="shared" ref="C75" si="0">SUM(C10:C70)</f>
        <v>#REF!</v>
      </c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Q75" s="60">
        <v>75</v>
      </c>
    </row>
    <row r="76" spans="1:17" x14ac:dyDescent="0.25">
      <c r="A76" s="60" t="s">
        <v>1</v>
      </c>
      <c r="D76" s="133">
        <f>+'B&amp;A $'!E76+DSM!D78</f>
        <v>11812.54</v>
      </c>
      <c r="E76" s="133">
        <f>+'B&amp;A $'!F76+DSM!E78</f>
        <v>20480.419999999998</v>
      </c>
      <c r="F76" s="133">
        <f>+'B&amp;A $'!G76+DSM!F78</f>
        <v>16714.59</v>
      </c>
      <c r="G76" s="133">
        <f>+'B&amp;A $'!H76+DSM!G78</f>
        <v>18231.84</v>
      </c>
      <c r="H76" s="133">
        <f>+'B&amp;A $'!I76+DSM!H78</f>
        <v>15594.9</v>
      </c>
      <c r="I76" s="133">
        <f>+'B&amp;A $'!J76+DSM!I78</f>
        <v>16032.09</v>
      </c>
      <c r="J76" s="133">
        <f>+'B&amp;A $'!K76+DSM!J78</f>
        <v>15663.26</v>
      </c>
      <c r="K76" s="133">
        <f>+'B&amp;A $'!L76+DSM!K78</f>
        <v>20395.32</v>
      </c>
      <c r="L76" s="133">
        <f>+'B&amp;A $'!M76+DSM!L78</f>
        <v>15547.82</v>
      </c>
      <c r="M76" s="133">
        <f>+'B&amp;A $'!N76+DSM!M78</f>
        <v>18762.84</v>
      </c>
      <c r="N76" s="133">
        <f>+'B&amp;A $'!O76+DSM!N78</f>
        <v>15982.5</v>
      </c>
      <c r="O76" s="133">
        <f>+'B&amp;A $'!P76+DSM!O78</f>
        <v>14287.66</v>
      </c>
      <c r="Q76" s="60">
        <v>76</v>
      </c>
    </row>
    <row r="77" spans="1:17" x14ac:dyDescent="0.25">
      <c r="B77" s="133" t="e">
        <f>+B75-'B&amp;A $'!C76-DSM!B79</f>
        <v>#REF!</v>
      </c>
      <c r="C77" s="133" t="e">
        <f>+C75-'B&amp;A $'!D76-DSM!C79</f>
        <v>#REF!</v>
      </c>
      <c r="D77" s="133"/>
      <c r="Q77" s="60">
        <v>77</v>
      </c>
    </row>
    <row r="78" spans="1:17" x14ac:dyDescent="0.25">
      <c r="D78" s="137">
        <f>SUM(D10:D76)-D17</f>
        <v>36692033.529999994</v>
      </c>
      <c r="E78" s="137">
        <f t="shared" ref="E78:O78" si="1">SUM(E10:E76)-E17</f>
        <v>44900683.619999997</v>
      </c>
      <c r="F78" s="137">
        <f t="shared" si="1"/>
        <v>43065115.100000001</v>
      </c>
      <c r="G78" s="137">
        <f t="shared" si="1"/>
        <v>49141229.610000029</v>
      </c>
      <c r="H78" s="137">
        <f t="shared" si="1"/>
        <v>47585377.760000013</v>
      </c>
      <c r="I78" s="137">
        <f t="shared" si="1"/>
        <v>43020288.840000004</v>
      </c>
      <c r="J78" s="137">
        <f t="shared" si="1"/>
        <v>38610445.86999999</v>
      </c>
      <c r="K78" s="137">
        <f t="shared" si="1"/>
        <v>46362149.940000005</v>
      </c>
      <c r="L78" s="137">
        <f t="shared" si="1"/>
        <v>48544866.289999984</v>
      </c>
      <c r="M78" s="137">
        <f t="shared" si="1"/>
        <v>49154565.869999997</v>
      </c>
      <c r="N78" s="137">
        <f t="shared" si="1"/>
        <v>45763730.82</v>
      </c>
      <c r="O78" s="137">
        <f t="shared" si="1"/>
        <v>39030452.619999997</v>
      </c>
      <c r="Q78" s="60">
        <v>78</v>
      </c>
    </row>
    <row r="80" spans="1:17" x14ac:dyDescent="0.25">
      <c r="A80" s="60" t="s">
        <v>252</v>
      </c>
      <c r="D80" s="133">
        <f>D78-'B&amp;A $'!E78-DSM!D79</f>
        <v>-1.4624674804508686E-8</v>
      </c>
      <c r="E80" s="133">
        <f>E78-'B&amp;A $'!F78-DSM!E79</f>
        <v>4.7730281949043274E-9</v>
      </c>
      <c r="F80" s="133">
        <f>F78-'B&amp;A $'!G78-DSM!F79</f>
        <v>1.4842953532934189E-9</v>
      </c>
      <c r="G80" s="133">
        <f>G78-'B&amp;A $'!H78-DSM!G79</f>
        <v>6.2427716329693794E-9</v>
      </c>
      <c r="H80" s="133">
        <f>H78-'B&amp;A $'!I78-DSM!H79</f>
        <v>9.5460563898086548E-9</v>
      </c>
      <c r="I80" s="133">
        <f>I78-'B&amp;A $'!J78-DSM!I79</f>
        <v>1.1918018572032452E-8</v>
      </c>
      <c r="J80" s="133">
        <f>J78-'B&amp;A $'!K78-DSM!J79</f>
        <v>-5.0495145842432976E-9</v>
      </c>
      <c r="K80" s="133">
        <f>K78-'B&amp;A $'!L78-DSM!K79</f>
        <v>3.2741809263825417E-9</v>
      </c>
      <c r="L80" s="133">
        <f>L78-'B&amp;A $'!M78-DSM!L79</f>
        <v>3.2014213502407074E-10</v>
      </c>
      <c r="M80" s="133">
        <f>M78-'B&amp;A $'!N78-DSM!M79</f>
        <v>2.2351741790771484E-8</v>
      </c>
      <c r="N80" s="133">
        <f>N78-'B&amp;A $'!O78-DSM!N79</f>
        <v>1.0739313438534737E-8</v>
      </c>
      <c r="O80" s="133">
        <f>O78-'B&amp;A $'!P78-DSM!O79</f>
        <v>8.9494278654456139E-10</v>
      </c>
    </row>
    <row r="81" spans="4:18" x14ac:dyDescent="0.25">
      <c r="D81" s="138">
        <f>'B&amp;A $'!E78</f>
        <v>36758298.710000008</v>
      </c>
      <c r="F81" s="138"/>
      <c r="R81" s="60" t="s">
        <v>250</v>
      </c>
    </row>
    <row r="82" spans="4:18" x14ac:dyDescent="0.25">
      <c r="D82" s="138">
        <f>DSM!D79</f>
        <v>-66265.179999999978</v>
      </c>
      <c r="F82" s="138"/>
      <c r="R82" s="60" t="s">
        <v>251</v>
      </c>
    </row>
    <row r="83" spans="4:18" x14ac:dyDescent="0.25">
      <c r="F83" s="138"/>
    </row>
    <row r="85" spans="4:18" x14ac:dyDescent="0.25">
      <c r="F85" s="133"/>
    </row>
  </sheetData>
  <pageMargins left="0.7" right="0.7" top="0.75" bottom="0.75" header="0.3" footer="0.3"/>
  <pageSetup scale="46" orientation="portrait" r:id="rId1"/>
  <headerFooter>
    <oddFooter>&amp;L&amp;F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82" sqref="N82"/>
    </sheetView>
  </sheetViews>
  <sheetFormatPr defaultColWidth="9.109375" defaultRowHeight="14.4" x14ac:dyDescent="0.3"/>
  <cols>
    <col min="1" max="1" width="17.44140625" style="54" customWidth="1"/>
    <col min="2" max="3" width="1.109375" style="54" customWidth="1"/>
    <col min="4" max="4" width="24.5546875" style="54" customWidth="1"/>
    <col min="5" max="13" width="15.33203125" style="54" customWidth="1"/>
    <col min="14" max="15" width="13.88671875" style="54" customWidth="1"/>
    <col min="16" max="16" width="9.109375" style="54" customWidth="1"/>
    <col min="17" max="16384" width="9.109375" style="54"/>
  </cols>
  <sheetData>
    <row r="1" spans="1:20" x14ac:dyDescent="0.3">
      <c r="A1" s="54" t="s">
        <v>70</v>
      </c>
    </row>
    <row r="2" spans="1:20" x14ac:dyDescent="0.3">
      <c r="A2" s="54" t="s">
        <v>71</v>
      </c>
    </row>
    <row r="3" spans="1:20" x14ac:dyDescent="0.3">
      <c r="A3" s="54" t="str">
        <f>'B&amp;A kWh'!B3</f>
        <v>TEST YEAR ENDED March 31, 2020</v>
      </c>
    </row>
    <row r="4" spans="1:20" x14ac:dyDescent="0.3">
      <c r="A4" s="130"/>
    </row>
    <row r="5" spans="1:20" x14ac:dyDescent="0.3">
      <c r="A5" s="130" t="s">
        <v>282</v>
      </c>
    </row>
    <row r="6" spans="1:20" x14ac:dyDescent="0.3">
      <c r="A6" s="130"/>
    </row>
    <row r="7" spans="1:20" x14ac:dyDescent="0.3">
      <c r="A7" s="131" t="s">
        <v>80</v>
      </c>
      <c r="C7" s="139"/>
      <c r="D7" s="139">
        <v>2019</v>
      </c>
      <c r="E7" s="139"/>
      <c r="F7" s="139"/>
      <c r="G7" s="139"/>
      <c r="H7" s="139"/>
      <c r="I7" s="139"/>
      <c r="J7" s="139"/>
      <c r="K7" s="139"/>
      <c r="L7" s="139"/>
      <c r="M7" s="139"/>
      <c r="N7" s="54">
        <v>2020</v>
      </c>
    </row>
    <row r="8" spans="1:20" x14ac:dyDescent="0.3">
      <c r="A8" s="130" t="s">
        <v>22</v>
      </c>
      <c r="B8" s="140" t="s">
        <v>106</v>
      </c>
      <c r="C8" s="140" t="s">
        <v>107</v>
      </c>
      <c r="D8" s="140" t="s">
        <v>109</v>
      </c>
      <c r="E8" s="140" t="s">
        <v>110</v>
      </c>
      <c r="F8" s="140" t="s">
        <v>111</v>
      </c>
      <c r="G8" s="140" t="s">
        <v>112</v>
      </c>
      <c r="H8" s="140" t="s">
        <v>113</v>
      </c>
      <c r="I8" s="140" t="s">
        <v>114</v>
      </c>
      <c r="J8" s="140" t="s">
        <v>115</v>
      </c>
      <c r="K8" s="140" t="s">
        <v>116</v>
      </c>
      <c r="L8" s="140" t="s">
        <v>117</v>
      </c>
      <c r="M8" s="140" t="s">
        <v>106</v>
      </c>
      <c r="N8" s="140" t="s">
        <v>107</v>
      </c>
      <c r="O8" s="140" t="s">
        <v>108</v>
      </c>
    </row>
    <row r="9" spans="1:20" x14ac:dyDescent="0.3">
      <c r="R9" s="54" t="s">
        <v>253</v>
      </c>
      <c r="S9" s="54" t="s">
        <v>254</v>
      </c>
      <c r="T9" s="54" t="s">
        <v>255</v>
      </c>
    </row>
    <row r="10" spans="1:20" x14ac:dyDescent="0.3">
      <c r="A10" s="139" t="s">
        <v>21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Q10" s="54" t="s">
        <v>21</v>
      </c>
      <c r="R10" s="54">
        <v>10</v>
      </c>
      <c r="S10" s="54">
        <v>12</v>
      </c>
      <c r="T10" s="54">
        <v>10</v>
      </c>
    </row>
    <row r="11" spans="1:20" x14ac:dyDescent="0.3">
      <c r="A11" s="139"/>
      <c r="R11" s="54">
        <v>11</v>
      </c>
      <c r="S11" s="54">
        <v>13</v>
      </c>
      <c r="T11" s="54">
        <v>11</v>
      </c>
    </row>
    <row r="12" spans="1:20" x14ac:dyDescent="0.3">
      <c r="A12" s="139" t="s">
        <v>20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Q12" s="54" t="s">
        <v>20</v>
      </c>
      <c r="R12" s="54">
        <v>12</v>
      </c>
      <c r="S12" s="54">
        <v>14</v>
      </c>
      <c r="T12" s="54">
        <v>12</v>
      </c>
    </row>
    <row r="13" spans="1:20" x14ac:dyDescent="0.3">
      <c r="A13" s="139"/>
      <c r="R13" s="54">
        <v>13</v>
      </c>
      <c r="S13" s="54">
        <v>15</v>
      </c>
      <c r="T13" s="54">
        <v>13</v>
      </c>
    </row>
    <row r="14" spans="1:20" x14ac:dyDescent="0.3">
      <c r="A14" s="139" t="s">
        <v>19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Q14" s="54" t="s">
        <v>19</v>
      </c>
      <c r="R14" s="54">
        <v>14</v>
      </c>
      <c r="S14" s="54">
        <v>16</v>
      </c>
      <c r="T14" s="54">
        <v>14</v>
      </c>
    </row>
    <row r="15" spans="1:20" x14ac:dyDescent="0.3">
      <c r="A15" s="139"/>
      <c r="R15" s="54">
        <v>15</v>
      </c>
      <c r="S15" s="54">
        <v>17</v>
      </c>
      <c r="T15" s="54">
        <v>15</v>
      </c>
    </row>
    <row r="16" spans="1:20" x14ac:dyDescent="0.3">
      <c r="A16" s="51" t="s">
        <v>160</v>
      </c>
      <c r="D16" s="125"/>
      <c r="Q16" s="54" t="s">
        <v>160</v>
      </c>
      <c r="R16" s="54">
        <v>16</v>
      </c>
      <c r="S16" s="54">
        <v>18</v>
      </c>
      <c r="T16" s="54">
        <v>16</v>
      </c>
    </row>
    <row r="17" spans="1:20" x14ac:dyDescent="0.3">
      <c r="A17" s="51" t="s">
        <v>162</v>
      </c>
      <c r="D17" s="125">
        <f>('B&amp;A+DSM $'!D17-(FAC!D19+$D$81*'B&amp;A kWh'!E17)*(1+D$93))/(1+D$85+D$89+D$93)</f>
        <v>509985.51336769649</v>
      </c>
      <c r="E17" s="125">
        <f>('B&amp;A+DSM $'!E17-(FAC!E19+$D$81*'B&amp;A kWh'!F17)*(1+E$93))/(1+E$85+E$89+E$93)</f>
        <v>667812.32385366433</v>
      </c>
      <c r="F17" s="125">
        <f>('B&amp;A+DSM $'!F17-(FAC!F19+$D$81*'B&amp;A kWh'!G17)*(1+F$93))/(1+F$85+F$89+F$93)</f>
        <v>549234.24850642774</v>
      </c>
      <c r="G17" s="125">
        <f>('B&amp;A+DSM $'!G17-(FAC!G19+$D$81*'B&amp;A kWh'!H17)*(1+G$93))/(1+G$85+G$89+G$93)</f>
        <v>573499.31463018514</v>
      </c>
      <c r="H17" s="125">
        <f>('B&amp;A+DSM $'!H17-(FAC!H19+$D$81*'B&amp;A kWh'!I17)*(1+H$93))/(1+H$85+H$89+H$93)</f>
        <v>537111.60154423397</v>
      </c>
      <c r="I17" s="125">
        <f>('B&amp;A+DSM $'!I17-(FAC!I19+$D$81*'B&amp;A kWh'!J17)*(1+I$93))/(1+I$85+I$89+I$93)</f>
        <v>522271.93158676144</v>
      </c>
      <c r="J17" s="125">
        <f>('B&amp;A+DSM $'!J17-(FAC!J19+$D$81*'B&amp;A kWh'!K17)*(1+J$93))/(1+J$85+J$89+J$93)</f>
        <v>553208.88201786682</v>
      </c>
      <c r="K17" s="125">
        <f>('B&amp;A+DSM $'!K17-(FAC!K19+$D$81*'B&amp;A kWh'!L17)*(1+K$93))/(1+K$85+K$89+K$93)</f>
        <v>695633.05139176059</v>
      </c>
      <c r="L17" s="125">
        <f>('B&amp;A+DSM $'!L17-(FAC!L19+$D$81*'B&amp;A kWh'!M17)*(1+L$93))/(1+L$85+L$89+L$93)</f>
        <v>432906.98721282202</v>
      </c>
      <c r="M17" s="125">
        <f>('B&amp;A+DSM $'!M17-(FAC!M19+$D$81*'B&amp;A kWh'!N17)*(1+M$93))/(1+M$85+M$89+M$93)</f>
        <v>493396.4988064355</v>
      </c>
      <c r="N17" s="125">
        <f>('B&amp;A+DSM $'!N17-(FAC!N19+$D$81*'B&amp;A kWh'!O17)*(1+N$93))/(1+N$85+N$89+N$93)</f>
        <v>577482.89009224949</v>
      </c>
      <c r="O17" s="125">
        <f>('B&amp;A+DSM $'!O17-(FAC!O19+$D$81*'B&amp;A kWh'!P17)*(1+O$93))/(1+O$85+O$89+O$93)</f>
        <v>491558.11577762518</v>
      </c>
      <c r="Q17" s="54" t="s">
        <v>162</v>
      </c>
      <c r="R17" s="54">
        <v>17</v>
      </c>
      <c r="S17" s="54">
        <v>19</v>
      </c>
      <c r="T17" s="54">
        <v>17</v>
      </c>
    </row>
    <row r="18" spans="1:20" x14ac:dyDescent="0.3">
      <c r="A18" s="139" t="s">
        <v>18</v>
      </c>
      <c r="B18" s="125" t="e">
        <f>('B&amp;A $'!C18+DSM!B20-(FAC!B20+$D$81*'B&amp;A kWh'!C18)*(1+B$93))/(1+B$85+B$89+B$93)</f>
        <v>#REF!</v>
      </c>
      <c r="C18" s="125" t="e">
        <f>('B&amp;A $'!D18+DSM!C20-(FAC!C20+$D$81*'B&amp;A kWh'!D18)*(1+C$93))/(1+C$85+C$89+C$93)</f>
        <v>#REF!</v>
      </c>
      <c r="D18" s="125">
        <f>('B&amp;A+DSM $'!D18-(FAC!D20+$D$81*'B&amp;A kWh'!E18)*(1+D$93))/(1+D$85+D$89+D$93)</f>
        <v>509985.51336769649</v>
      </c>
      <c r="E18" s="125">
        <f>('B&amp;A+DSM $'!E18-(FAC!E20+$D$81*'B&amp;A kWh'!F18)*(1+E$93))/(1+E$85+E$89+E$93)</f>
        <v>667812.32385366433</v>
      </c>
      <c r="F18" s="125">
        <f>('B&amp;A+DSM $'!F18-(FAC!F20+$D$81*'B&amp;A kWh'!G18)*(1+F$93))/(1+F$85+F$89+F$93)</f>
        <v>549234.24850642774</v>
      </c>
      <c r="G18" s="125">
        <f>('B&amp;A+DSM $'!G18-(FAC!G20+$D$81*'B&amp;A kWh'!H18)*(1+G$93))/(1+G$85+G$89+G$93)</f>
        <v>573499.31463018514</v>
      </c>
      <c r="H18" s="125">
        <f>('B&amp;A+DSM $'!H18-(FAC!H20+$D$81*'B&amp;A kWh'!I18)*(1+H$93))/(1+H$85+H$89+H$93)</f>
        <v>537111.60154423397</v>
      </c>
      <c r="I18" s="125">
        <f>('B&amp;A+DSM $'!I18-(FAC!I20+$D$81*'B&amp;A kWh'!J18)*(1+I$93))/(1+I$85+I$89+I$93)</f>
        <v>522271.93158676144</v>
      </c>
      <c r="J18" s="125">
        <f>('B&amp;A+DSM $'!J18-(FAC!J20+$D$81*'B&amp;A kWh'!K18)*(1+J$93))/(1+J$85+J$89+J$93)</f>
        <v>553208.88201786682</v>
      </c>
      <c r="K18" s="125">
        <f>('B&amp;A+DSM $'!K18-(FAC!K20+$D$81*'B&amp;A kWh'!L18)*(1+K$93))/(1+K$85+K$89+K$93)</f>
        <v>695633.05139176059</v>
      </c>
      <c r="L18" s="125">
        <f>('B&amp;A+DSM $'!L18-(FAC!L20+$D$81*'B&amp;A kWh'!M18)*(1+L$93))/(1+L$85+L$89+L$93)</f>
        <v>432906.98721282202</v>
      </c>
      <c r="M18" s="125">
        <f>('B&amp;A+DSM $'!M18-(FAC!M20+$D$81*'B&amp;A kWh'!N18)*(1+M$93))/(1+M$85+M$89+M$93)</f>
        <v>493396.4988064355</v>
      </c>
      <c r="N18" s="125">
        <f>('B&amp;A+DSM $'!N18-(FAC!N20+$D$81*'B&amp;A kWh'!O18)*(1+N$93))/(1+N$85+N$89+N$93)</f>
        <v>577482.89009224949</v>
      </c>
      <c r="O18" s="125">
        <f>('B&amp;A+DSM $'!O18-(FAC!O20+$D$81*'B&amp;A kWh'!P18)*(1+O$93))/(1+O$85+O$89+O$93)</f>
        <v>491558.11577762518</v>
      </c>
      <c r="Q18" s="54" t="s">
        <v>18</v>
      </c>
      <c r="R18" s="54">
        <v>18</v>
      </c>
      <c r="S18" s="54">
        <v>20</v>
      </c>
      <c r="T18" s="54">
        <v>18</v>
      </c>
    </row>
    <row r="19" spans="1:20" x14ac:dyDescent="0.3">
      <c r="A19" s="139"/>
      <c r="D19" s="125">
        <f>('B&amp;A+DSM $'!D19-(FAC!D21+$D$81*'B&amp;A kWh'!E19)*(1+D$93))/(1+D$85+D$89+D$93)</f>
        <v>0</v>
      </c>
      <c r="E19" s="125">
        <f>('B&amp;A+DSM $'!E19-(FAC!E21+$D$81*'B&amp;A kWh'!F19)*(1+E$93))/(1+E$85+E$89+E$93)</f>
        <v>0</v>
      </c>
      <c r="F19" s="54">
        <f>('B&amp;A+DSM $'!F19-(FAC!F21+$D$81*'B&amp;A kWh'!G19)*(1+F$93))/(1+F$85+F$89+F$93)</f>
        <v>0</v>
      </c>
      <c r="G19" s="54">
        <f>('B&amp;A+DSM $'!G19-(FAC!G21+$D$81*'B&amp;A kWh'!H19)*(1+G$93))/(1+G$85+G$89+G$93)</f>
        <v>0</v>
      </c>
      <c r="H19" s="54">
        <f>('B&amp;A+DSM $'!H19-(FAC!H21+$D$81*'B&amp;A kWh'!I19)*(1+H$93))/(1+H$85+H$89+H$93)</f>
        <v>0</v>
      </c>
      <c r="I19" s="54">
        <f>('B&amp;A+DSM $'!I19-(FAC!I21+$D$81*'B&amp;A kWh'!J19)*(1+I$93))/(1+I$85+I$89+I$93)</f>
        <v>0</v>
      </c>
      <c r="J19" s="54">
        <f>('B&amp;A+DSM $'!J19-(FAC!J21+$D$81*'B&amp;A kWh'!K19)*(1+J$93))/(1+J$85+J$89+J$93)</f>
        <v>0</v>
      </c>
      <c r="K19" s="54">
        <f>('B&amp;A+DSM $'!K19-(FAC!K21+$D$81*'B&amp;A kWh'!L19)*(1+K$93))/(1+K$85+K$89+K$93)</f>
        <v>0</v>
      </c>
      <c r="L19" s="54">
        <f>('B&amp;A+DSM $'!L19-(FAC!L21+$D$81*'B&amp;A kWh'!M19)*(1+L$93))/(1+L$85+L$89+L$93)</f>
        <v>0</v>
      </c>
      <c r="M19" s="54">
        <f>('B&amp;A+DSM $'!M19-(FAC!M21+$D$81*'B&amp;A kWh'!N19)*(1+M$93))/(1+M$85+M$89+M$93)</f>
        <v>0</v>
      </c>
      <c r="N19" s="54">
        <f>('B&amp;A+DSM $'!N19-(FAC!N21+$D$81*'B&amp;A kWh'!O19)*(1+N$93))/(1+N$85+N$89+N$93)</f>
        <v>0</v>
      </c>
      <c r="O19" s="54">
        <f>('B&amp;A+DSM $'!O19-(FAC!O21+$D$81*'B&amp;A kWh'!P19)*(1+O$93))/(1+O$85+O$89+O$93)</f>
        <v>0</v>
      </c>
      <c r="R19" s="54">
        <v>19</v>
      </c>
      <c r="S19" s="54">
        <v>21</v>
      </c>
      <c r="T19" s="54">
        <v>19</v>
      </c>
    </row>
    <row r="20" spans="1:20" x14ac:dyDescent="0.3">
      <c r="A20" s="139" t="s">
        <v>17</v>
      </c>
      <c r="B20" s="125">
        <f>('B&amp;A $'!C20+DSM!B22-(FAC!B22+$D$81*'B&amp;A kWh'!C20)*(1+B$93))/(1+B$85+B$89+B$93)</f>
        <v>0</v>
      </c>
      <c r="C20" s="125">
        <f>('B&amp;A $'!D20+DSM!C22-(FAC!C22+$D$81*'B&amp;A kWh'!D20)*(1+C$93))/(1+C$85+C$89+C$93)</f>
        <v>0</v>
      </c>
      <c r="D20" s="125">
        <f>('B&amp;A+DSM $'!D20-(FAC!D22+$D$81*'B&amp;A kWh'!E20)*(1+D$93))/(1+D$85+D$89+D$93)</f>
        <v>1125673.8117772001</v>
      </c>
      <c r="E20" s="125">
        <f>('B&amp;A+DSM $'!E20-(FAC!E22+$D$81*'B&amp;A kWh'!F20)*(1+E$93))/(1+E$85+E$89+E$93)</f>
        <v>1383874.0485541942</v>
      </c>
      <c r="F20" s="125">
        <f>('B&amp;A+DSM $'!F20-(FAC!F22+$D$81*'B&amp;A kWh'!G20)*(1+F$93))/(1+F$85+F$89+F$93)</f>
        <v>1277567.4349263927</v>
      </c>
      <c r="G20" s="125">
        <f>('B&amp;A+DSM $'!G20-(FAC!G22+$D$81*'B&amp;A kWh'!H20)*(1+G$93))/(1+G$85+G$89+G$93)</f>
        <v>1447366.9896748504</v>
      </c>
      <c r="H20" s="125">
        <f>('B&amp;A+DSM $'!H20-(FAC!H22+$D$81*'B&amp;A kWh'!I20)*(1+H$93))/(1+H$85+H$89+H$93)</f>
        <v>1388485.4550591526</v>
      </c>
      <c r="I20" s="125">
        <f>('B&amp;A+DSM $'!I20-(FAC!I22+$D$81*'B&amp;A kWh'!J20)*(1+I$93))/(1+I$85+I$89+I$93)</f>
        <v>1267492.7151213018</v>
      </c>
      <c r="J20" s="125">
        <f>('B&amp;A+DSM $'!J20-(FAC!J22+$D$81*'B&amp;A kWh'!K20)*(1+J$93))/(1+J$85+J$89+J$93)</f>
        <v>1251190.2704965128</v>
      </c>
      <c r="K20" s="125">
        <f>('B&amp;A+DSM $'!K20-(FAC!K22+$D$81*'B&amp;A kWh'!L20)*(1+K$93))/(1+K$85+K$89+K$93)</f>
        <v>1478098.3238643031</v>
      </c>
      <c r="L20" s="125">
        <f>('B&amp;A+DSM $'!L20-(FAC!L22+$D$81*'B&amp;A kWh'!M20)*(1+L$93))/(1+L$85+L$89+L$93)</f>
        <v>1389116.1358720232</v>
      </c>
      <c r="M20" s="125">
        <f>('B&amp;A+DSM $'!M20-(FAC!M22+$D$81*'B&amp;A kWh'!N20)*(1+M$93))/(1+M$85+M$89+M$93)</f>
        <v>1441547.6762913035</v>
      </c>
      <c r="N20" s="125">
        <f>('B&amp;A+DSM $'!N20-(FAC!N22+$D$81*'B&amp;A kWh'!O20)*(1+N$93))/(1+N$85+N$89+N$93)</f>
        <v>1479657.7204869236</v>
      </c>
      <c r="O20" s="125">
        <f>('B&amp;A+DSM $'!O20-(FAC!O22+$D$81*'B&amp;A kWh'!P20)*(1+O$93))/(1+O$85+O$89+O$93)</f>
        <v>1267837.9770436073</v>
      </c>
      <c r="Q20" s="54" t="s">
        <v>17</v>
      </c>
      <c r="R20" s="54">
        <v>20</v>
      </c>
      <c r="S20" s="54">
        <v>22</v>
      </c>
      <c r="T20" s="54">
        <v>20</v>
      </c>
    </row>
    <row r="21" spans="1:20" x14ac:dyDescent="0.3">
      <c r="A21" s="139"/>
      <c r="D21" s="125">
        <f>('B&amp;A+DSM $'!D21-(FAC!D23+$D$81*'B&amp;A kWh'!E21)*(1+D$93))/(1+D$85+D$89+D$93)</f>
        <v>0</v>
      </c>
      <c r="E21" s="125">
        <f>('B&amp;A+DSM $'!E21-(FAC!E23+$D$81*'B&amp;A kWh'!F21)*(1+E$93))/(1+E$85+E$89+E$93)</f>
        <v>0</v>
      </c>
      <c r="F21" s="54">
        <f>('B&amp;A+DSM $'!F21-(FAC!F23+$D$81*'B&amp;A kWh'!G21)*(1+F$93))/(1+F$85+F$89+F$93)</f>
        <v>0</v>
      </c>
      <c r="G21" s="54">
        <f>('B&amp;A+DSM $'!G21-(FAC!G23+$D$81*'B&amp;A kWh'!H21)*(1+G$93))/(1+G$85+G$89+G$93)</f>
        <v>0</v>
      </c>
      <c r="H21" s="54">
        <f>('B&amp;A+DSM $'!H21-(FAC!H23+$D$81*'B&amp;A kWh'!I21)*(1+H$93))/(1+H$85+H$89+H$93)</f>
        <v>0</v>
      </c>
      <c r="I21" s="54">
        <f>('B&amp;A+DSM $'!I21-(FAC!I23+$D$81*'B&amp;A kWh'!J21)*(1+I$93))/(1+I$85+I$89+I$93)</f>
        <v>0</v>
      </c>
      <c r="J21" s="54">
        <f>('B&amp;A+DSM $'!J21-(FAC!J23+$D$81*'B&amp;A kWh'!K21)*(1+J$93))/(1+J$85+J$89+J$93)</f>
        <v>0</v>
      </c>
      <c r="K21" s="54">
        <f>('B&amp;A+DSM $'!K21-(FAC!K23+$D$81*'B&amp;A kWh'!L21)*(1+K$93))/(1+K$85+K$89+K$93)</f>
        <v>0</v>
      </c>
      <c r="L21" s="54">
        <f>('B&amp;A+DSM $'!L21-(FAC!L23+$D$81*'B&amp;A kWh'!M21)*(1+L$93))/(1+L$85+L$89+L$93)</f>
        <v>0</v>
      </c>
      <c r="M21" s="54">
        <f>('B&amp;A+DSM $'!M21-(FAC!M23+$D$81*'B&amp;A kWh'!N21)*(1+M$93))/(1+M$85+M$89+M$93)</f>
        <v>0</v>
      </c>
      <c r="N21" s="54">
        <f>('B&amp;A+DSM $'!N21-(FAC!N23+$D$81*'B&amp;A kWh'!O21)*(1+N$93))/(1+N$85+N$89+N$93)</f>
        <v>0</v>
      </c>
      <c r="O21" s="54">
        <f>('B&amp;A+DSM $'!O21-(FAC!O23+$D$81*'B&amp;A kWh'!P21)*(1+O$93))/(1+O$85+O$89+O$93)</f>
        <v>0</v>
      </c>
      <c r="R21" s="54">
        <v>21</v>
      </c>
      <c r="S21" s="54">
        <v>23</v>
      </c>
      <c r="T21" s="54">
        <v>21</v>
      </c>
    </row>
    <row r="22" spans="1:20" x14ac:dyDescent="0.3">
      <c r="A22" s="139" t="s">
        <v>16</v>
      </c>
      <c r="B22" s="125">
        <f>('B&amp;A $'!C22+DSM!B24-(FAC!B24+$D$81*'B&amp;A kWh'!C22)*(1+B$93))/(1+B$85+B$89+B$93)</f>
        <v>0</v>
      </c>
      <c r="C22" s="125">
        <f>('B&amp;A $'!D22+DSM!C24-(FAC!C24+$D$81*'B&amp;A kWh'!D22)*(1+C$93))/(1+C$85+C$89+C$93)</f>
        <v>0</v>
      </c>
      <c r="D22" s="125">
        <f>('B&amp;A+DSM $'!D22-(FAC!D24+$D$81*'B&amp;A kWh'!E22)*(1+D$93))/(1+D$85+D$89+D$93)</f>
        <v>2104.3832296090804</v>
      </c>
      <c r="E22" s="125">
        <f>('B&amp;A+DSM $'!E22-(FAC!E24+$D$81*'B&amp;A kWh'!F22)*(1+E$93))/(1+E$85+E$89+E$93)</f>
        <v>2776.837076354218</v>
      </c>
      <c r="F22" s="125">
        <f>('B&amp;A+DSM $'!F22-(FAC!F24+$D$81*'B&amp;A kWh'!G22)*(1+F$93))/(1+F$85+F$89+F$93)</f>
        <v>2144.0366553784243</v>
      </c>
      <c r="G22" s="125">
        <f>('B&amp;A+DSM $'!G22-(FAC!G24+$D$81*'B&amp;A kWh'!H22)*(1+G$93))/(1+G$85+G$89+G$93)</f>
        <v>2152.6789520898656</v>
      </c>
      <c r="H22" s="125">
        <f>('B&amp;A+DSM $'!H22-(FAC!H24+$D$81*'B&amp;A kWh'!I22)*(1+H$93))/(1+H$85+H$89+H$93)</f>
        <v>2074.9691606305851</v>
      </c>
      <c r="I22" s="125">
        <f>('B&amp;A+DSM $'!I22-(FAC!I24+$D$81*'B&amp;A kWh'!J22)*(1+I$93))/(1+I$85+I$89+I$93)</f>
        <v>2130.1671187428547</v>
      </c>
      <c r="J22" s="125">
        <f>('B&amp;A+DSM $'!J22-(FAC!J24+$D$81*'B&amp;A kWh'!K22)*(1+J$93))/(1+J$85+J$89+J$93)</f>
        <v>2104.6754919797668</v>
      </c>
      <c r="K22" s="125">
        <f>('B&amp;A+DSM $'!K22-(FAC!K24+$D$81*'B&amp;A kWh'!L22)*(1+K$93))/(1+K$85+K$89+K$93)</f>
        <v>2583.3631005924772</v>
      </c>
      <c r="L22" s="125">
        <f>('B&amp;A+DSM $'!L22-(FAC!L24+$D$81*'B&amp;A kWh'!M22)*(1+L$93))/(1+L$85+L$89+L$93)</f>
        <v>1885.4445276332797</v>
      </c>
      <c r="M22" s="125">
        <f>('B&amp;A+DSM $'!M22-(FAC!M24+$D$81*'B&amp;A kWh'!N22)*(1+M$93))/(1+M$85+M$89+M$93)</f>
        <v>2266.0654369232634</v>
      </c>
      <c r="N22" s="125">
        <f>('B&amp;A+DSM $'!N22-(FAC!N24+$D$81*'B&amp;A kWh'!O22)*(1+N$93))/(1+N$85+N$89+N$93)</f>
        <v>2199.6933763160541</v>
      </c>
      <c r="O22" s="125">
        <f>('B&amp;A+DSM $'!O22-(FAC!O24+$D$81*'B&amp;A kWh'!P22)*(1+O$93))/(1+O$85+O$89+O$93)</f>
        <v>2099.7351050360776</v>
      </c>
      <c r="Q22" s="54" t="s">
        <v>16</v>
      </c>
      <c r="R22" s="54">
        <v>22</v>
      </c>
      <c r="S22" s="54">
        <v>24</v>
      </c>
      <c r="T22" s="54">
        <v>22</v>
      </c>
    </row>
    <row r="23" spans="1:20" x14ac:dyDescent="0.3">
      <c r="A23" s="139"/>
      <c r="D23" s="125">
        <f>('B&amp;A+DSM $'!D23-(FAC!D25+$D$81*'B&amp;A kWh'!E23)*(1+D$93))/(1+D$85+D$89+D$93)</f>
        <v>0</v>
      </c>
      <c r="E23" s="125">
        <f>('B&amp;A+DSM $'!E23-(FAC!E25+$D$81*'B&amp;A kWh'!F23)*(1+E$93))/(1+E$85+E$89+E$93)</f>
        <v>0</v>
      </c>
      <c r="F23" s="54">
        <f>('B&amp;A+DSM $'!F23-(FAC!F25+$D$81*'B&amp;A kWh'!G23)*(1+F$93))/(1+F$85+F$89+F$93)</f>
        <v>0</v>
      </c>
      <c r="G23" s="54">
        <f>('B&amp;A+DSM $'!G23-(FAC!G25+$D$81*'B&amp;A kWh'!H23)*(1+G$93))/(1+G$85+G$89+G$93)</f>
        <v>0</v>
      </c>
      <c r="H23" s="54">
        <f>('B&amp;A+DSM $'!H23-(FAC!H25+$D$81*'B&amp;A kWh'!I23)*(1+H$93))/(1+H$85+H$89+H$93)</f>
        <v>0</v>
      </c>
      <c r="I23" s="54">
        <f>('B&amp;A+DSM $'!I23-(FAC!I25+$D$81*'B&amp;A kWh'!J23)*(1+I$93))/(1+I$85+I$89+I$93)</f>
        <v>0</v>
      </c>
      <c r="J23" s="54">
        <f>('B&amp;A+DSM $'!J23-(FAC!J25+$D$81*'B&amp;A kWh'!K23)*(1+J$93))/(1+J$85+J$89+J$93)</f>
        <v>0</v>
      </c>
      <c r="K23" s="54">
        <f>('B&amp;A+DSM $'!K23-(FAC!K25+$D$81*'B&amp;A kWh'!L23)*(1+K$93))/(1+K$85+K$89+K$93)</f>
        <v>0</v>
      </c>
      <c r="L23" s="54">
        <f>('B&amp;A+DSM $'!L23-(FAC!L25+$D$81*'B&amp;A kWh'!M23)*(1+L$93))/(1+L$85+L$89+L$93)</f>
        <v>0</v>
      </c>
      <c r="M23" s="54">
        <f>('B&amp;A+DSM $'!M23-(FAC!M25+$D$81*'B&amp;A kWh'!N23)*(1+M$93))/(1+M$85+M$89+M$93)</f>
        <v>0</v>
      </c>
      <c r="N23" s="54">
        <f>('B&amp;A+DSM $'!N23-(FAC!N25+$D$81*'B&amp;A kWh'!O23)*(1+N$93))/(1+N$85+N$89+N$93)</f>
        <v>0</v>
      </c>
      <c r="O23" s="54">
        <f>('B&amp;A+DSM $'!O23-(FAC!O25+$D$81*'B&amp;A kWh'!P23)*(1+O$93))/(1+O$85+O$89+O$93)</f>
        <v>0</v>
      </c>
      <c r="R23" s="54">
        <v>23</v>
      </c>
      <c r="S23" s="54">
        <v>25</v>
      </c>
      <c r="T23" s="54">
        <v>23</v>
      </c>
    </row>
    <row r="24" spans="1:20" x14ac:dyDescent="0.3">
      <c r="A24" s="139" t="s">
        <v>15</v>
      </c>
      <c r="B24" s="125">
        <f>('B&amp;A $'!C24+DSM!B26-(FAC!B26+$D$81*'B&amp;A kWh'!C24)*(1+B$93))/(1+B$85+B$89+B$93)</f>
        <v>0</v>
      </c>
      <c r="C24" s="125">
        <f>('B&amp;A $'!D24+DSM!C26-(FAC!C26+$D$81*'B&amp;A kWh'!D24)*(1+C$93))/(1+C$85+C$89+C$93)</f>
        <v>0</v>
      </c>
      <c r="D24" s="125">
        <f>('B&amp;A+DSM $'!D24-(FAC!D26+$D$81*'B&amp;A kWh'!E24)*(1+D$93))/(1+D$85+D$89+D$93)</f>
        <v>27458.17461827998</v>
      </c>
      <c r="E24" s="125">
        <f>('B&amp;A+DSM $'!E24-(FAC!E26+$D$81*'B&amp;A kWh'!F24)*(1+E$93))/(1+E$85+E$89+E$93)</f>
        <v>59146.272385707234</v>
      </c>
      <c r="F24" s="125">
        <f>('B&amp;A+DSM $'!F24-(FAC!F26+$D$81*'B&amp;A kWh'!G24)*(1+F$93))/(1+F$85+F$89+F$93)</f>
        <v>64672.070346008448</v>
      </c>
      <c r="G24" s="125">
        <f>('B&amp;A+DSM $'!G24-(FAC!G26+$D$81*'B&amp;A kWh'!H24)*(1+G$93))/(1+G$85+G$89+G$93)</f>
        <v>67249.561723488354</v>
      </c>
      <c r="H24" s="125">
        <f>('B&amp;A+DSM $'!H24-(FAC!H26+$D$81*'B&amp;A kWh'!I24)*(1+H$93))/(1+H$85+H$89+H$93)</f>
        <v>59466.858256872518</v>
      </c>
      <c r="I24" s="125">
        <f>('B&amp;A+DSM $'!I24-(FAC!I26+$D$81*'B&amp;A kWh'!J24)*(1+I$93))/(1+I$85+I$89+I$93)</f>
        <v>56635.345014890067</v>
      </c>
      <c r="J24" s="125">
        <f>('B&amp;A+DSM $'!J24-(FAC!J26+$D$81*'B&amp;A kWh'!K24)*(1+J$93))/(1+J$85+J$89+J$93)</f>
        <v>27809.934648988226</v>
      </c>
      <c r="K24" s="125">
        <f>('B&amp;A+DSM $'!K24-(FAC!K26+$D$81*'B&amp;A kWh'!L24)*(1+K$93))/(1+K$85+K$89+K$93)</f>
        <v>56133.541791059048</v>
      </c>
      <c r="L24" s="125">
        <f>('B&amp;A+DSM $'!L24-(FAC!L26+$D$81*'B&amp;A kWh'!M24)*(1+L$93))/(1+L$85+L$89+L$93)</f>
        <v>52838.91865430578</v>
      </c>
      <c r="M24" s="125">
        <f>('B&amp;A+DSM $'!M24-(FAC!M26+$D$81*'B&amp;A kWh'!N24)*(1+M$93))/(1+M$85+M$89+M$93)</f>
        <v>54547.522338171737</v>
      </c>
      <c r="N24" s="125">
        <f>('B&amp;A+DSM $'!N24-(FAC!N26+$D$81*'B&amp;A kWh'!O24)*(1+N$93))/(1+N$85+N$89+N$93)</f>
        <v>54220.833570263188</v>
      </c>
      <c r="O24" s="125">
        <f>('B&amp;A+DSM $'!O24-(FAC!O26+$D$81*'B&amp;A kWh'!P24)*(1+O$93))/(1+O$85+O$89+O$93)</f>
        <v>47344.21397226549</v>
      </c>
      <c r="Q24" s="54" t="s">
        <v>15</v>
      </c>
      <c r="R24" s="54">
        <v>24</v>
      </c>
      <c r="S24" s="54">
        <v>26</v>
      </c>
      <c r="T24" s="54">
        <v>24</v>
      </c>
    </row>
    <row r="25" spans="1:20" x14ac:dyDescent="0.3">
      <c r="A25" s="139"/>
      <c r="D25" s="125">
        <f>('B&amp;A+DSM $'!D25-(FAC!D27+$D$81*'B&amp;A kWh'!E25)*(1+D$93))/(1+D$85+D$89+D$93)</f>
        <v>0</v>
      </c>
      <c r="E25" s="125">
        <f>('B&amp;A+DSM $'!E25-(FAC!E27+$D$81*'B&amp;A kWh'!F25)*(1+E$93))/(1+E$85+E$89+E$93)</f>
        <v>0</v>
      </c>
      <c r="F25" s="54">
        <f>('B&amp;A+DSM $'!F25-(FAC!F27+$D$81*'B&amp;A kWh'!G25)*(1+F$93))/(1+F$85+F$89+F$93)</f>
        <v>0</v>
      </c>
      <c r="G25" s="54">
        <f>('B&amp;A+DSM $'!G25-(FAC!G27+$D$81*'B&amp;A kWh'!H25)*(1+G$93))/(1+G$85+G$89+G$93)</f>
        <v>0</v>
      </c>
      <c r="H25" s="54">
        <f>('B&amp;A+DSM $'!H25-(FAC!H27+$D$81*'B&amp;A kWh'!I25)*(1+H$93))/(1+H$85+H$89+H$93)</f>
        <v>0</v>
      </c>
      <c r="I25" s="54">
        <f>('B&amp;A+DSM $'!I25-(FAC!I27+$D$81*'B&amp;A kWh'!J25)*(1+I$93))/(1+I$85+I$89+I$93)</f>
        <v>0</v>
      </c>
      <c r="J25" s="54">
        <f>('B&amp;A+DSM $'!J25-(FAC!J27+$D$81*'B&amp;A kWh'!K25)*(1+J$93))/(1+J$85+J$89+J$93)</f>
        <v>0</v>
      </c>
      <c r="K25" s="54">
        <f>('B&amp;A+DSM $'!K25-(FAC!K27+$D$81*'B&amp;A kWh'!L25)*(1+K$93))/(1+K$85+K$89+K$93)</f>
        <v>0</v>
      </c>
      <c r="L25" s="54">
        <f>('B&amp;A+DSM $'!L25-(FAC!L27+$D$81*'B&amp;A kWh'!M25)*(1+L$93))/(1+L$85+L$89+L$93)</f>
        <v>0</v>
      </c>
      <c r="M25" s="54">
        <f>('B&amp;A+DSM $'!M25-(FAC!M27+$D$81*'B&amp;A kWh'!N25)*(1+M$93))/(1+M$85+M$89+M$93)</f>
        <v>0</v>
      </c>
      <c r="N25" s="54">
        <f>('B&amp;A+DSM $'!N25-(FAC!N27+$D$81*'B&amp;A kWh'!O25)*(1+N$93))/(1+N$85+N$89+N$93)</f>
        <v>0</v>
      </c>
      <c r="O25" s="54">
        <f>('B&amp;A+DSM $'!O25-(FAC!O27+$D$81*'B&amp;A kWh'!P25)*(1+O$93))/(1+O$85+O$89+O$93)</f>
        <v>0</v>
      </c>
      <c r="R25" s="54">
        <v>25</v>
      </c>
      <c r="S25" s="54">
        <v>27</v>
      </c>
      <c r="T25" s="54">
        <v>25</v>
      </c>
    </row>
    <row r="26" spans="1:20" x14ac:dyDescent="0.3">
      <c r="A26" s="139" t="s">
        <v>14</v>
      </c>
      <c r="B26" s="125">
        <f>('B&amp;A $'!C26+DSM!B28-(FAC!B28+$D$81*'B&amp;A kWh'!C26)*(1+B$93))/(1+B$85+B$89+B$93)</f>
        <v>0</v>
      </c>
      <c r="C26" s="125">
        <f>('B&amp;A $'!D26+DSM!C28-(FAC!C28+$D$81*'B&amp;A kWh'!D26)*(1+C$93))/(1+C$85+C$89+C$93)</f>
        <v>0</v>
      </c>
      <c r="D26" s="125">
        <f>('B&amp;A+DSM $'!D26-(FAC!D28+$D$81*'B&amp;A kWh'!E26)*(1+D$93))/(1+D$85+D$89+D$93)</f>
        <v>36912.73083752011</v>
      </c>
      <c r="E26" s="125">
        <f>('B&amp;A+DSM $'!E26-(FAC!E28+$D$81*'B&amp;A kWh'!F26)*(1+E$93))/(1+E$85+E$89+E$93)</f>
        <v>47029.40387138549</v>
      </c>
      <c r="F26" s="125">
        <f>('B&amp;A+DSM $'!F26-(FAC!F28+$D$81*'B&amp;A kWh'!G26)*(1+F$93))/(1+F$85+F$89+F$93)</f>
        <v>40064.554691917183</v>
      </c>
      <c r="G26" s="125">
        <f>('B&amp;A+DSM $'!G26-(FAC!G28+$D$81*'B&amp;A kWh'!H26)*(1+G$93))/(1+G$85+G$89+G$93)</f>
        <v>41193.808470023396</v>
      </c>
      <c r="H26" s="125">
        <f>('B&amp;A+DSM $'!H26-(FAC!H28+$D$81*'B&amp;A kWh'!I26)*(1+H$93))/(1+H$85+H$89+H$93)</f>
        <v>37863.746194768049</v>
      </c>
      <c r="I26" s="125">
        <f>('B&amp;A+DSM $'!I26-(FAC!I28+$D$81*'B&amp;A kWh'!J26)*(1+I$93))/(1+I$85+I$89+I$93)</f>
        <v>37766.794213654714</v>
      </c>
      <c r="J26" s="125">
        <f>('B&amp;A+DSM $'!J26-(FAC!J28+$D$81*'B&amp;A kWh'!K26)*(1+J$93))/(1+J$85+J$89+J$93)</f>
        <v>39599.040510151652</v>
      </c>
      <c r="K26" s="125">
        <f>('B&amp;A+DSM $'!K26-(FAC!K28+$D$81*'B&amp;A kWh'!L26)*(1+K$93))/(1+K$85+K$89+K$93)</f>
        <v>48053.661894344914</v>
      </c>
      <c r="L26" s="125">
        <f>('B&amp;A+DSM $'!L26-(FAC!L28+$D$81*'B&amp;A kWh'!M26)*(1+L$93))/(1+L$85+L$89+L$93)</f>
        <v>34410.76416473421</v>
      </c>
      <c r="M26" s="125">
        <f>('B&amp;A+DSM $'!M26-(FAC!M28+$D$81*'B&amp;A kWh'!N26)*(1+M$93))/(1+M$85+M$89+M$93)</f>
        <v>53539.447282598929</v>
      </c>
      <c r="N26" s="125">
        <f>('B&amp;A+DSM $'!N26-(FAC!N28+$D$81*'B&amp;A kWh'!O26)*(1+N$93))/(1+N$85+N$89+N$93)</f>
        <v>35786.034625293607</v>
      </c>
      <c r="O26" s="125">
        <f>('B&amp;A+DSM $'!O26-(FAC!O28+$D$81*'B&amp;A kWh'!P26)*(1+O$93))/(1+O$85+O$89+O$93)</f>
        <v>35070.526418377754</v>
      </c>
      <c r="Q26" s="54" t="s">
        <v>14</v>
      </c>
      <c r="R26" s="54">
        <v>26</v>
      </c>
      <c r="S26" s="54">
        <v>28</v>
      </c>
      <c r="T26" s="54">
        <v>26</v>
      </c>
    </row>
    <row r="27" spans="1:20" x14ac:dyDescent="0.3">
      <c r="A27" s="139"/>
      <c r="D27" s="125">
        <f>('B&amp;A+DSM $'!D27-(FAC!D29+$D$81*'B&amp;A kWh'!E27)*(1+D$93))/(1+D$85+D$89+D$93)</f>
        <v>0</v>
      </c>
      <c r="E27" s="125">
        <f>('B&amp;A+DSM $'!E27-(FAC!E29+$D$81*'B&amp;A kWh'!F27)*(1+E$93))/(1+E$85+E$89+E$93)</f>
        <v>0</v>
      </c>
      <c r="F27" s="54">
        <f>('B&amp;A+DSM $'!F27-(FAC!F29+$D$81*'B&amp;A kWh'!G27)*(1+F$93))/(1+F$85+F$89+F$93)</f>
        <v>0</v>
      </c>
      <c r="G27" s="54">
        <f>('B&amp;A+DSM $'!G27-(FAC!G29+$D$81*'B&amp;A kWh'!H27)*(1+G$93))/(1+G$85+G$89+G$93)</f>
        <v>0</v>
      </c>
      <c r="H27" s="54">
        <f>('B&amp;A+DSM $'!H27-(FAC!H29+$D$81*'B&amp;A kWh'!I27)*(1+H$93))/(1+H$85+H$89+H$93)</f>
        <v>0</v>
      </c>
      <c r="I27" s="54">
        <f>('B&amp;A+DSM $'!I27-(FAC!I29+$D$81*'B&amp;A kWh'!J27)*(1+I$93))/(1+I$85+I$89+I$93)</f>
        <v>0</v>
      </c>
      <c r="J27" s="54">
        <f>('B&amp;A+DSM $'!J27-(FAC!J29+$D$81*'B&amp;A kWh'!K27)*(1+J$93))/(1+J$85+J$89+J$93)</f>
        <v>0</v>
      </c>
      <c r="K27" s="54">
        <f>('B&amp;A+DSM $'!K27-(FAC!K29+$D$81*'B&amp;A kWh'!L27)*(1+K$93))/(1+K$85+K$89+K$93)</f>
        <v>0</v>
      </c>
      <c r="L27" s="54">
        <f>('B&amp;A+DSM $'!L27-(FAC!L29+$D$81*'B&amp;A kWh'!M27)*(1+L$93))/(1+L$85+L$89+L$93)</f>
        <v>0</v>
      </c>
      <c r="M27" s="54">
        <f>('B&amp;A+DSM $'!M27-(FAC!M29+$D$81*'B&amp;A kWh'!N27)*(1+M$93))/(1+M$85+M$89+M$93)</f>
        <v>0</v>
      </c>
      <c r="N27" s="54">
        <f>('B&amp;A+DSM $'!N27-(FAC!N29+$D$81*'B&amp;A kWh'!O27)*(1+N$93))/(1+N$85+N$89+N$93)</f>
        <v>0</v>
      </c>
      <c r="O27" s="54">
        <f>('B&amp;A+DSM $'!O27-(FAC!O29+$D$81*'B&amp;A kWh'!P27)*(1+O$93))/(1+O$85+O$89+O$93)</f>
        <v>0</v>
      </c>
      <c r="R27" s="54">
        <v>27</v>
      </c>
      <c r="S27" s="54">
        <v>29</v>
      </c>
      <c r="T27" s="54">
        <v>27</v>
      </c>
    </row>
    <row r="28" spans="1:20" ht="108.75" customHeight="1" x14ac:dyDescent="0.3">
      <c r="A28" s="139" t="s">
        <v>13</v>
      </c>
      <c r="B28" s="125">
        <f>('B&amp;A $'!C28+DSM!B30-(FAC!B30+$D$81*'B&amp;A kWh'!C28)*(1+B$93))/(1+B$85+B$89+B$93)</f>
        <v>0</v>
      </c>
      <c r="C28" s="125">
        <f>('B&amp;A $'!D28+DSM!C30-(FAC!C30+$D$81*'B&amp;A kWh'!D28)*(1+C$93))/(1+C$85+C$89+C$93)</f>
        <v>0</v>
      </c>
      <c r="D28" s="125">
        <f>('B&amp;A+DSM $'!D28-(FAC!D30+$D$81*'B&amp;A kWh'!E28)*(1+D$93))/(1+D$85+D$89+D$93)</f>
        <v>11460.48114669399</v>
      </c>
      <c r="E28" s="125">
        <f>('B&amp;A+DSM $'!E28-(FAC!E30+$D$81*'B&amp;A kWh'!F28)*(1+E$93))/(1+E$85+E$89+E$93)</f>
        <v>13450.34739380101</v>
      </c>
      <c r="F28" s="125">
        <f>('B&amp;A+DSM $'!F28-(FAC!F30+$D$81*'B&amp;A kWh'!G28)*(1+F$93))/(1+F$85+F$89+F$93)</f>
        <v>9511.0309684365857</v>
      </c>
      <c r="G28" s="125">
        <f>('B&amp;A+DSM $'!G28-(FAC!G30+$D$81*'B&amp;A kWh'!H28)*(1+G$93))/(1+G$85+G$89+G$93)</f>
        <v>6774.2723102218733</v>
      </c>
      <c r="H28" s="125">
        <f>('B&amp;A+DSM $'!H28-(FAC!H30+$D$81*'B&amp;A kWh'!I28)*(1+H$93))/(1+H$85+H$89+H$93)</f>
        <v>7112.3957167684957</v>
      </c>
      <c r="I28" s="125">
        <f>('B&amp;A+DSM $'!I28-(FAC!I30+$D$81*'B&amp;A kWh'!J28)*(1+I$93))/(1+I$85+I$89+I$93)</f>
        <v>9081.5868908826596</v>
      </c>
      <c r="J28" s="125">
        <f>('B&amp;A+DSM $'!J28-(FAC!J30+$D$81*'B&amp;A kWh'!K28)*(1+J$93))/(1+J$85+J$89+J$93)</f>
        <v>10480.807812566552</v>
      </c>
      <c r="K28" s="125">
        <f>('B&amp;A+DSM $'!K28-(FAC!K30+$D$81*'B&amp;A kWh'!L28)*(1+K$93))/(1+K$85+K$89+K$93)</f>
        <v>12398.048223828928</v>
      </c>
      <c r="L28" s="125">
        <f>('B&amp;A+DSM $'!L28-(FAC!L30+$D$81*'B&amp;A kWh'!M28)*(1+L$93))/(1+L$85+L$89+L$93)</f>
        <v>8674.321851015573</v>
      </c>
      <c r="M28" s="125">
        <f>('B&amp;A+DSM $'!M28-(FAC!M30+$D$81*'B&amp;A kWh'!N28)*(1+M$93))/(1+M$85+M$89+M$93)</f>
        <v>8154.2347374714236</v>
      </c>
      <c r="N28" s="125">
        <f>('B&amp;A+DSM $'!N28-(FAC!N30+$D$81*'B&amp;A kWh'!O28)*(1+N$93))/(1+N$85+N$89+N$93)</f>
        <v>9892.5996964381793</v>
      </c>
      <c r="O28" s="125">
        <f>('B&amp;A+DSM $'!O28-(FAC!O30+$D$81*'B&amp;A kWh'!P28)*(1+O$93))/(1+O$85+O$89+O$93)</f>
        <v>9476.7207197557036</v>
      </c>
      <c r="Q28" s="54" t="s">
        <v>13</v>
      </c>
      <c r="R28" s="54">
        <v>28</v>
      </c>
      <c r="S28" s="54">
        <v>30</v>
      </c>
      <c r="T28" s="54">
        <v>28</v>
      </c>
    </row>
    <row r="29" spans="1:20" x14ac:dyDescent="0.3">
      <c r="A29" s="139"/>
      <c r="D29" s="125"/>
      <c r="E29" s="125"/>
      <c r="R29" s="54">
        <v>29</v>
      </c>
      <c r="S29" s="54">
        <v>31</v>
      </c>
      <c r="T29" s="54">
        <v>29</v>
      </c>
    </row>
    <row r="30" spans="1:20" x14ac:dyDescent="0.3">
      <c r="A30" s="139" t="s">
        <v>12</v>
      </c>
      <c r="B30" s="125">
        <f>('B&amp;A $'!C30+DSM!B32-(FAC!B32+$D$81*'B&amp;A kWh'!C30)*(1+B$93))/(1+B$85+B$89+B$93)</f>
        <v>0</v>
      </c>
      <c r="C30" s="125">
        <f>('B&amp;A $'!D30+DSM!C32-(FAC!C32+$D$81*'B&amp;A kWh'!D30)*(1+C$93))/(1+C$85+C$89+C$93)</f>
        <v>0</v>
      </c>
      <c r="D30" s="125">
        <f>('B&amp;A+DSM $'!D30-(FAC!D32+$D$81*'B&amp;A kWh'!E30)*(1+D$93))/(1+D$85+D$89+D$93)</f>
        <v>2634784.8393121432</v>
      </c>
      <c r="E30" s="125">
        <f>('B&amp;A+DSM $'!E30-(FAC!E32+$D$81*'B&amp;A kWh'!F30)*(1+E$93))/(1+E$85+E$89+E$93)</f>
        <v>3381195.7439467004</v>
      </c>
      <c r="F30" s="125">
        <f>('B&amp;A+DSM $'!F30-(FAC!F32+$D$81*'B&amp;A kWh'!G30)*(1+F$93))/(1+F$85+F$89+F$93)</f>
        <v>3169807.883585453</v>
      </c>
      <c r="G30" s="125">
        <f>('B&amp;A+DSM $'!G30-(FAC!G32+$D$81*'B&amp;A kWh'!H30)*(1+G$93))/(1+G$85+G$89+G$93)</f>
        <v>3594918.9169607358</v>
      </c>
      <c r="H30" s="125">
        <f>('B&amp;A+DSM $'!H30-(FAC!H32+$D$81*'B&amp;A kWh'!I30)*(1+H$93))/(1+H$85+H$89+H$93)</f>
        <v>3474143.3043305054</v>
      </c>
      <c r="I30" s="125">
        <f>('B&amp;A+DSM $'!I30-(FAC!I32+$D$81*'B&amp;A kWh'!J30)*(1+I$93))/(1+I$85+I$89+I$93)</f>
        <v>3091820.4279664154</v>
      </c>
      <c r="J30" s="125">
        <f>('B&amp;A+DSM $'!J30-(FAC!J32+$D$81*'B&amp;A kWh'!K30)*(1+J$93))/(1+J$85+J$89+J$93)</f>
        <v>3057084.1229117089</v>
      </c>
      <c r="K30" s="125">
        <f>('B&amp;A+DSM $'!K30-(FAC!K32+$D$81*'B&amp;A kWh'!L30)*(1+K$93))/(1+K$85+K$89+K$93)</f>
        <v>3354349.6833806569</v>
      </c>
      <c r="L30" s="125">
        <f>('B&amp;A+DSM $'!L30-(FAC!L32+$D$81*'B&amp;A kWh'!M30)*(1+L$93))/(1+L$85+L$89+L$93)</f>
        <v>3033794.3447778206</v>
      </c>
      <c r="M30" s="125">
        <f>('B&amp;A+DSM $'!M30-(FAC!M32+$D$81*'B&amp;A kWh'!N30)*(1+M$93))/(1+M$85+M$89+M$93)</f>
        <v>3213333.0585697587</v>
      </c>
      <c r="N30" s="125">
        <f>('B&amp;A+DSM $'!N30-(FAC!N32+$D$81*'B&amp;A kWh'!O30)*(1+N$93))/(1+N$85+N$89+N$93)</f>
        <v>3293589.4208267904</v>
      </c>
      <c r="O30" s="125">
        <f>('B&amp;A+DSM $'!O30-(FAC!O32+$D$81*'B&amp;A kWh'!P30)*(1+O$93))/(1+O$85+O$89+O$93)</f>
        <v>2806541.2251018928</v>
      </c>
      <c r="Q30" s="54" t="s">
        <v>12</v>
      </c>
      <c r="R30" s="54">
        <v>30</v>
      </c>
      <c r="S30" s="54">
        <v>32</v>
      </c>
      <c r="T30" s="54">
        <v>30</v>
      </c>
    </row>
    <row r="31" spans="1:20" x14ac:dyDescent="0.3">
      <c r="A31" s="139"/>
      <c r="D31" s="125"/>
      <c r="E31" s="125"/>
      <c r="R31" s="54">
        <v>31</v>
      </c>
      <c r="S31" s="54">
        <v>33</v>
      </c>
      <c r="T31" s="54">
        <v>31</v>
      </c>
    </row>
    <row r="32" spans="1:20" x14ac:dyDescent="0.3">
      <c r="A32" s="139" t="s">
        <v>11</v>
      </c>
      <c r="B32" s="125">
        <f>('B&amp;A $'!C32+DSM!B34-(FAC!B34+$D$81*'B&amp;A kWh'!C32)*(1+B$93))/(1+B$85+B$89+B$93)</f>
        <v>0</v>
      </c>
      <c r="C32" s="125">
        <f>('B&amp;A $'!D32+DSM!C34-(FAC!C34+$D$81*'B&amp;A kWh'!D32)*(1+C$93))/(1+C$85+C$89+C$93)</f>
        <v>0</v>
      </c>
      <c r="D32" s="125">
        <f>('B&amp;A+DSM $'!D32-(FAC!D34+$D$81*'B&amp;A kWh'!E32)*(1+D$93))/(1+D$85+D$89+D$93)</f>
        <v>4000.0773477878097</v>
      </c>
      <c r="E32" s="125">
        <f>('B&amp;A+DSM $'!E32-(FAC!E34+$D$81*'B&amp;A kWh'!F32)*(1+E$93))/(1+E$85+E$89+E$93)</f>
        <v>3614.4043825719496</v>
      </c>
      <c r="F32" s="125">
        <f>('B&amp;A+DSM $'!F32-(FAC!F34+$D$81*'B&amp;A kWh'!G32)*(1+F$93))/(1+F$85+F$89+F$93)</f>
        <v>4451.4763314534621</v>
      </c>
      <c r="G32" s="125">
        <f>('B&amp;A+DSM $'!G32-(FAC!G34+$D$81*'B&amp;A kWh'!H32)*(1+G$93))/(1+G$85+G$89+G$93)</f>
        <v>5918.5052781642389</v>
      </c>
      <c r="H32" s="125">
        <f>('B&amp;A+DSM $'!H32-(FAC!H34+$D$81*'B&amp;A kWh'!I32)*(1+H$93))/(1+H$85+H$89+H$93)</f>
        <v>6016.1057164180002</v>
      </c>
      <c r="I32" s="125">
        <f>('B&amp;A+DSM $'!I32-(FAC!I34+$D$81*'B&amp;A kWh'!J32)*(1+I$93))/(1+I$85+I$89+I$93)</f>
        <v>3832.2632807798364</v>
      </c>
      <c r="J32" s="125">
        <f>('B&amp;A+DSM $'!J32-(FAC!J34+$D$81*'B&amp;A kWh'!K32)*(1+J$93))/(1+J$85+J$89+J$93)</f>
        <v>3660.8390711776651</v>
      </c>
      <c r="K32" s="125">
        <f>('B&amp;A+DSM $'!K32-(FAC!K34+$D$81*'B&amp;A kWh'!L32)*(1+K$93))/(1+K$85+K$89+K$93)</f>
        <v>6271.680776782061</v>
      </c>
      <c r="L32" s="125">
        <f>('B&amp;A+DSM $'!L32-(FAC!L34+$D$81*'B&amp;A kWh'!M32)*(1+L$93))/(1+L$85+L$89+L$93)</f>
        <v>8434.4079091126223</v>
      </c>
      <c r="M32" s="125">
        <f>('B&amp;A+DSM $'!M32-(FAC!M34+$D$81*'B&amp;A kWh'!N32)*(1+M$93))/(1+M$85+M$89+M$93)</f>
        <v>7212.738851868864</v>
      </c>
      <c r="N32" s="125">
        <f>('B&amp;A+DSM $'!N32-(FAC!N34+$D$81*'B&amp;A kWh'!O32)*(1+N$93))/(1+N$85+N$89+N$93)</f>
        <v>7231.8698358404154</v>
      </c>
      <c r="O32" s="125">
        <f>('B&amp;A+DSM $'!O32-(FAC!O34+$D$81*'B&amp;A kWh'!P32)*(1+O$93))/(1+O$85+O$89+O$93)</f>
        <v>5924.919354980324</v>
      </c>
      <c r="Q32" s="54" t="s">
        <v>11</v>
      </c>
      <c r="R32" s="54">
        <v>32</v>
      </c>
      <c r="S32" s="54">
        <v>34</v>
      </c>
      <c r="T32" s="54">
        <v>32</v>
      </c>
    </row>
    <row r="33" spans="1:20" x14ac:dyDescent="0.3">
      <c r="A33" s="139"/>
      <c r="D33" s="125"/>
      <c r="E33" s="125"/>
      <c r="R33" s="54">
        <v>33</v>
      </c>
      <c r="S33" s="54">
        <v>35</v>
      </c>
      <c r="T33" s="54">
        <v>33</v>
      </c>
    </row>
    <row r="34" spans="1:20" x14ac:dyDescent="0.3">
      <c r="A34" s="139" t="s">
        <v>10</v>
      </c>
      <c r="B34" s="125">
        <f>('B&amp;A $'!C34+DSM!B36-(FAC!B36+$D$81*'B&amp;A kWh'!C34)*(1+B$93))/(1+B$85+B$89+B$93)</f>
        <v>0</v>
      </c>
      <c r="C34" s="125">
        <f>('B&amp;A $'!D34+DSM!C36-(FAC!C36+$D$81*'B&amp;A kWh'!D34)*(1+C$93))/(1+C$85+C$89+C$93)</f>
        <v>0</v>
      </c>
      <c r="D34" s="125">
        <f>('B&amp;A+DSM $'!D34-(FAC!D36+$D$81*'B&amp;A kWh'!E34)*(1+D$93))/(1+D$85+D$89+D$93)</f>
        <v>18988.137543486406</v>
      </c>
      <c r="E34" s="125">
        <f>('B&amp;A+DSM $'!E34-(FAC!E36+$D$81*'B&amp;A kWh'!F34)*(1+E$93))/(1+E$85+E$89+E$93)</f>
        <v>26218.420178233686</v>
      </c>
      <c r="F34" s="125">
        <f>('B&amp;A+DSM $'!F34-(FAC!F36+$D$81*'B&amp;A kWh'!G34)*(1+F$93))/(1+F$85+F$89+F$93)</f>
        <v>25612.086800869143</v>
      </c>
      <c r="G34" s="125">
        <f>('B&amp;A+DSM $'!G34-(FAC!G36+$D$81*'B&amp;A kWh'!H34)*(1+G$93))/(1+G$85+G$89+G$93)</f>
        <v>30878.782307449404</v>
      </c>
      <c r="H34" s="125">
        <f>('B&amp;A+DSM $'!H34-(FAC!H36+$D$81*'B&amp;A kWh'!I34)*(1+H$93))/(1+H$85+H$89+H$93)</f>
        <v>29351.096282947688</v>
      </c>
      <c r="I34" s="125">
        <f>('B&amp;A+DSM $'!I34-(FAC!I36+$D$81*'B&amp;A kWh'!J34)*(1+I$93))/(1+I$85+I$89+I$93)</f>
        <v>26901.012127597569</v>
      </c>
      <c r="J34" s="125">
        <f>('B&amp;A+DSM $'!J34-(FAC!J36+$D$81*'B&amp;A kWh'!K34)*(1+J$93))/(1+J$85+J$89+J$93)</f>
        <v>26269.083312543513</v>
      </c>
      <c r="K34" s="125">
        <f>('B&amp;A+DSM $'!K34-(FAC!K36+$D$81*'B&amp;A kWh'!L34)*(1+K$93))/(1+K$85+K$89+K$93)</f>
        <v>29366.283950971374</v>
      </c>
      <c r="L34" s="125">
        <f>('B&amp;A+DSM $'!L34-(FAC!L36+$D$81*'B&amp;A kWh'!M34)*(1+L$93))/(1+L$85+L$89+L$93)</f>
        <v>28594.391402151577</v>
      </c>
      <c r="M34" s="125">
        <f>('B&amp;A+DSM $'!M34-(FAC!M36+$D$81*'B&amp;A kWh'!N34)*(1+M$93))/(1+M$85+M$89+M$93)</f>
        <v>29518.584495038005</v>
      </c>
      <c r="N34" s="125">
        <f>('B&amp;A+DSM $'!N34-(FAC!N36+$D$81*'B&amp;A kWh'!O34)*(1+N$93))/(1+N$85+N$89+N$93)</f>
        <v>29417.637641665828</v>
      </c>
      <c r="O34" s="125">
        <f>('B&amp;A+DSM $'!O34-(FAC!O36+$D$81*'B&amp;A kWh'!P34)*(1+O$93))/(1+O$85+O$89+O$93)</f>
        <v>23932.717381569917</v>
      </c>
      <c r="Q34" s="54" t="s">
        <v>10</v>
      </c>
      <c r="R34" s="54">
        <v>34</v>
      </c>
      <c r="S34" s="54">
        <v>36</v>
      </c>
      <c r="T34" s="54">
        <v>34</v>
      </c>
    </row>
    <row r="35" spans="1:20" x14ac:dyDescent="0.3">
      <c r="A35" s="139"/>
      <c r="D35" s="125"/>
      <c r="E35" s="125"/>
      <c r="R35" s="54">
        <v>35</v>
      </c>
      <c r="S35" s="54">
        <v>37</v>
      </c>
      <c r="T35" s="54">
        <v>35</v>
      </c>
    </row>
    <row r="36" spans="1:20" x14ac:dyDescent="0.3">
      <c r="A36" s="139" t="s">
        <v>9</v>
      </c>
      <c r="B36" s="125">
        <f>('B&amp;A $'!C36+DSM!B38-(FAC!B38+$D$81*'B&amp;A kWh'!C36)*(1+B$93))/(1+B$85+B$89+B$93)</f>
        <v>0</v>
      </c>
      <c r="C36" s="125">
        <f>('B&amp;A $'!D36+DSM!C38-(FAC!C38+$D$81*'B&amp;A kWh'!D36)*(1+C$93))/(1+C$85+C$89+C$93)</f>
        <v>0</v>
      </c>
      <c r="D36" s="125">
        <f>('B&amp;A+DSM $'!D36-(FAC!D38+$D$81*'B&amp;A kWh'!E36)*(1+D$93))/(1+D$85+D$89+D$93)</f>
        <v>49784.667886849747</v>
      </c>
      <c r="E36" s="125">
        <f>('B&amp;A+DSM $'!E36-(FAC!E38+$D$81*'B&amp;A kWh'!F36)*(1+E$93))/(1+E$85+E$89+E$93)</f>
        <v>52273.203392574171</v>
      </c>
      <c r="F36" s="125">
        <f>('B&amp;A+DSM $'!F36-(FAC!F38+$D$81*'B&amp;A kWh'!G36)*(1+F$93))/(1+F$85+F$89+F$93)</f>
        <v>45343.853555965557</v>
      </c>
      <c r="G36" s="125">
        <f>('B&amp;A+DSM $'!G36-(FAC!G38+$D$81*'B&amp;A kWh'!H36)*(1+G$93))/(1+G$85+G$89+G$93)</f>
        <v>51510.775990236885</v>
      </c>
      <c r="H36" s="125">
        <f>('B&amp;A+DSM $'!H36-(FAC!H38+$D$81*'B&amp;A kWh'!I36)*(1+H$93))/(1+H$85+H$89+H$93)</f>
        <v>46281.901543122556</v>
      </c>
      <c r="I36" s="125">
        <f>('B&amp;A+DSM $'!I36-(FAC!I38+$D$81*'B&amp;A kWh'!J36)*(1+I$93))/(1+I$85+I$89+I$93)</f>
        <v>46357.328721179059</v>
      </c>
      <c r="J36" s="125">
        <f>('B&amp;A+DSM $'!J36-(FAC!J38+$D$81*'B&amp;A kWh'!K36)*(1+J$93))/(1+J$85+J$89+J$93)</f>
        <v>55366.164074676431</v>
      </c>
      <c r="K36" s="125">
        <f>('B&amp;A+DSM $'!K36-(FAC!K38+$D$81*'B&amp;A kWh'!L36)*(1+K$93))/(1+K$85+K$89+K$93)</f>
        <v>70711.042697113589</v>
      </c>
      <c r="L36" s="125">
        <f>('B&amp;A+DSM $'!L36-(FAC!L38+$D$81*'B&amp;A kWh'!M36)*(1+L$93))/(1+L$85+L$89+L$93)</f>
        <v>63730.753806594978</v>
      </c>
      <c r="M36" s="125">
        <f>('B&amp;A+DSM $'!M36-(FAC!M38+$D$81*'B&amp;A kWh'!N36)*(1+M$93))/(1+M$85+M$89+M$93)</f>
        <v>86355.668083890792</v>
      </c>
      <c r="N36" s="125">
        <f>('B&amp;A+DSM $'!N36-(FAC!N38+$D$81*'B&amp;A kWh'!O36)*(1+N$93))/(1+N$85+N$89+N$93)</f>
        <v>73535.521763283017</v>
      </c>
      <c r="O36" s="125">
        <f>('B&amp;A+DSM $'!O36-(FAC!O38+$D$81*'B&amp;A kWh'!P36)*(1+O$93))/(1+O$85+O$89+O$93)</f>
        <v>65392.998721620599</v>
      </c>
      <c r="Q36" s="54" t="s">
        <v>9</v>
      </c>
      <c r="R36" s="54">
        <v>36</v>
      </c>
      <c r="S36" s="54">
        <v>38</v>
      </c>
      <c r="T36" s="54">
        <v>36</v>
      </c>
    </row>
    <row r="37" spans="1:20" x14ac:dyDescent="0.3">
      <c r="A37" s="139"/>
      <c r="D37" s="125"/>
      <c r="E37" s="125"/>
      <c r="R37" s="54">
        <v>37</v>
      </c>
      <c r="S37" s="54">
        <v>39</v>
      </c>
      <c r="T37" s="54">
        <v>37</v>
      </c>
    </row>
    <row r="38" spans="1:20" x14ac:dyDescent="0.3">
      <c r="A38" s="139" t="s">
        <v>8</v>
      </c>
      <c r="B38" s="125">
        <f>('B&amp;A $'!C38+DSM!B40-(FAC!B40+$D$81*'B&amp;A kWh'!C38)*(1+B$93))/(1+B$85+B$89+B$93)</f>
        <v>0</v>
      </c>
      <c r="C38" s="125">
        <f>('B&amp;A $'!D38+DSM!C40-(FAC!C40+$D$81*'B&amp;A kWh'!D38)*(1+C$93))/(1+C$85+C$89+C$93)</f>
        <v>0</v>
      </c>
      <c r="D38" s="125">
        <f>('B&amp;A+DSM $'!D38-(FAC!D40+$D$81*'B&amp;A kWh'!E38)*(1+D$93))/(1+D$85+D$89+D$93)</f>
        <v>9048.6304661638187</v>
      </c>
      <c r="E38" s="125">
        <f>('B&amp;A+DSM $'!E38-(FAC!E40+$D$81*'B&amp;A kWh'!F38)*(1+E$93))/(1+E$85+E$89+E$93)</f>
        <v>5173.0621773135445</v>
      </c>
      <c r="F38" s="125">
        <f>('B&amp;A+DSM $'!F38-(FAC!F40+$D$81*'B&amp;A kWh'!G38)*(1+F$93))/(1+F$85+F$89+F$93)</f>
        <v>5627.857521358781</v>
      </c>
      <c r="G38" s="125">
        <f>('B&amp;A+DSM $'!G38-(FAC!G40+$D$81*'B&amp;A kWh'!H38)*(1+G$93))/(1+G$85+G$89+G$93)</f>
        <v>5534.8979504657491</v>
      </c>
      <c r="H38" s="125">
        <f>('B&amp;A+DSM $'!H38-(FAC!H40+$D$81*'B&amp;A kWh'!I38)*(1+H$93))/(1+H$85+H$89+H$93)</f>
        <v>4684.8408791122374</v>
      </c>
      <c r="I38" s="125">
        <f>('B&amp;A+DSM $'!I38-(FAC!I40+$D$81*'B&amp;A kWh'!J38)*(1+I$93))/(1+I$85+I$89+I$93)</f>
        <v>4765.5231265853554</v>
      </c>
      <c r="J38" s="125">
        <f>('B&amp;A+DSM $'!J38-(FAC!J40+$D$81*'B&amp;A kWh'!K38)*(1+J$93))/(1+J$85+J$89+J$93)</f>
        <v>5945.3663194550081</v>
      </c>
      <c r="K38" s="125">
        <f>('B&amp;A+DSM $'!K38-(FAC!K40+$D$81*'B&amp;A kWh'!L38)*(1+K$93))/(1+K$85+K$89+K$93)</f>
        <v>6510.2673143326965</v>
      </c>
      <c r="L38" s="125">
        <f>('B&amp;A+DSM $'!L38-(FAC!L40+$D$81*'B&amp;A kWh'!M38)*(1+L$93))/(1+L$85+L$89+L$93)</f>
        <v>4809.6054590696804</v>
      </c>
      <c r="M38" s="125">
        <f>('B&amp;A+DSM $'!M38-(FAC!M40+$D$81*'B&amp;A kWh'!N38)*(1+M$93))/(1+M$85+M$89+M$93)</f>
        <v>8569.102290737068</v>
      </c>
      <c r="N38" s="125">
        <f>('B&amp;A+DSM $'!N38-(FAC!N40+$D$81*'B&amp;A kWh'!O38)*(1+N$93))/(1+N$85+N$89+N$93)</f>
        <v>12455.03304624725</v>
      </c>
      <c r="O38" s="125">
        <f>('B&amp;A+DSM $'!O38-(FAC!O40+$D$81*'B&amp;A kWh'!P38)*(1+O$93))/(1+O$85+O$89+O$93)</f>
        <v>5636.4823669686439</v>
      </c>
      <c r="Q38" s="54" t="s">
        <v>8</v>
      </c>
      <c r="R38" s="54">
        <v>38</v>
      </c>
      <c r="S38" s="54">
        <v>40</v>
      </c>
      <c r="T38" s="54">
        <v>38</v>
      </c>
    </row>
    <row r="39" spans="1:20" x14ac:dyDescent="0.3">
      <c r="A39" s="139"/>
      <c r="D39" s="125"/>
      <c r="E39" s="125"/>
      <c r="R39" s="54">
        <v>39</v>
      </c>
      <c r="S39" s="54">
        <v>41</v>
      </c>
      <c r="T39" s="54">
        <v>39</v>
      </c>
    </row>
    <row r="40" spans="1:20" x14ac:dyDescent="0.3">
      <c r="A40" s="139" t="s">
        <v>7</v>
      </c>
      <c r="B40" s="125">
        <f>('B&amp;A $'!C40+DSM!B42-(FAC!B42+$D$81*'B&amp;A kWh'!C40)*(1+B$93))/(1+B$85+B$89+B$93)</f>
        <v>0</v>
      </c>
      <c r="C40" s="125">
        <f>('B&amp;A $'!D40+DSM!C42-(FAC!C42+$D$81*'B&amp;A kWh'!D40)*(1+C$93))/(1+C$85+C$89+C$93)</f>
        <v>0</v>
      </c>
      <c r="D40" s="125">
        <f>('B&amp;A+DSM $'!D40-(FAC!D42+$D$81*'B&amp;A kWh'!E40)*(1+D$93))/(1+D$85+D$89+D$93)</f>
        <v>2012381.1879316592</v>
      </c>
      <c r="E40" s="125">
        <f>('B&amp;A+DSM $'!E40-(FAC!E42+$D$81*'B&amp;A kWh'!F40)*(1+E$93))/(1+E$85+E$89+E$93)</f>
        <v>2722100.3569785473</v>
      </c>
      <c r="F40" s="125">
        <f>('B&amp;A+DSM $'!F40-(FAC!F42+$D$81*'B&amp;A kWh'!G40)*(1+F$93))/(1+F$85+F$89+F$93)</f>
        <v>2407466.69517603</v>
      </c>
      <c r="G40" s="125">
        <f>('B&amp;A+DSM $'!G40-(FAC!G42+$D$81*'B&amp;A kWh'!H40)*(1+G$93))/(1+G$85+G$89+G$93)</f>
        <v>2625651.0942045315</v>
      </c>
      <c r="H40" s="125">
        <f>('B&amp;A+DSM $'!H40-(FAC!H42+$D$81*'B&amp;A kWh'!I40)*(1+H$93))/(1+H$85+H$89+H$93)</f>
        <v>2473122.7088464326</v>
      </c>
      <c r="I40" s="125">
        <f>('B&amp;A+DSM $'!I40-(FAC!I42+$D$81*'B&amp;A kWh'!J40)*(1+I$93))/(1+I$85+I$89+I$93)</f>
        <v>2289430.6562404623</v>
      </c>
      <c r="J40" s="125">
        <f>('B&amp;A+DSM $'!J40-(FAC!J42+$D$81*'B&amp;A kWh'!K40)*(1+J$93))/(1+J$85+J$89+J$93)</f>
        <v>2351483.7352649458</v>
      </c>
      <c r="K40" s="125">
        <f>('B&amp;A+DSM $'!K40-(FAC!K42+$D$81*'B&amp;A kWh'!L40)*(1+K$93))/(1+K$85+K$89+K$93)</f>
        <v>2610075.3361527491</v>
      </c>
      <c r="L40" s="125">
        <f>('B&amp;A+DSM $'!L40-(FAC!L42+$D$81*'B&amp;A kWh'!M40)*(1+L$93))/(1+L$85+L$89+L$93)</f>
        <v>2015721.3385290597</v>
      </c>
      <c r="M40" s="125">
        <f>('B&amp;A+DSM $'!M40-(FAC!M42+$D$81*'B&amp;A kWh'!N40)*(1+M$93))/(1+M$85+M$89+M$93)</f>
        <v>2134135.9842351992</v>
      </c>
      <c r="N40" s="125">
        <f>('B&amp;A+DSM $'!N40-(FAC!N42+$D$81*'B&amp;A kWh'!O40)*(1+N$93))/(1+N$85+N$89+N$93)</f>
        <v>2248144.990573837</v>
      </c>
      <c r="O40" s="125">
        <f>('B&amp;A+DSM $'!O40-(FAC!O42+$D$81*'B&amp;A kWh'!P40)*(1+O$93))/(1+O$85+O$89+O$93)</f>
        <v>1958129.0884434856</v>
      </c>
      <c r="Q40" s="54" t="s">
        <v>7</v>
      </c>
      <c r="R40" s="54">
        <v>40</v>
      </c>
      <c r="S40" s="54">
        <v>42</v>
      </c>
      <c r="T40" s="54">
        <v>40</v>
      </c>
    </row>
    <row r="41" spans="1:20" x14ac:dyDescent="0.3">
      <c r="A41" s="139"/>
      <c r="D41" s="125"/>
      <c r="E41" s="125"/>
      <c r="R41" s="54">
        <v>41</v>
      </c>
      <c r="S41" s="54">
        <v>43</v>
      </c>
      <c r="T41" s="54">
        <v>41</v>
      </c>
    </row>
    <row r="42" spans="1:20" x14ac:dyDescent="0.3">
      <c r="A42" s="139" t="s">
        <v>6</v>
      </c>
      <c r="B42" s="125">
        <f>('B&amp;A $'!C42+DSM!B44-(FAC!B44+$D$81*'B&amp;A kWh'!C42)*(1+B$93))/(1+B$85+B$89+B$93)</f>
        <v>0</v>
      </c>
      <c r="C42" s="125">
        <f>('B&amp;A $'!D42+DSM!C44-(FAC!C44+$D$81*'B&amp;A kWh'!D42)*(1+C$93))/(1+C$85+C$89+C$93)</f>
        <v>0</v>
      </c>
      <c r="D42" s="125">
        <f>('B&amp;A+DSM $'!D42-(FAC!D44+$D$81*'B&amp;A kWh'!E42)*(1+D$93))/(1+D$85+D$89+D$93)</f>
        <v>3131.4149778342098</v>
      </c>
      <c r="E42" s="125">
        <f>('B&amp;A+DSM $'!E42-(FAC!E44+$D$81*'B&amp;A kWh'!F42)*(1+E$93))/(1+E$85+E$89+E$93)</f>
        <v>16169.098778264351</v>
      </c>
      <c r="F42" s="125">
        <f>('B&amp;A+DSM $'!F42-(FAC!F44+$D$81*'B&amp;A kWh'!G42)*(1+F$93))/(1+F$85+F$89+F$93)</f>
        <v>15417.921980127398</v>
      </c>
      <c r="G42" s="125">
        <f>('B&amp;A+DSM $'!G42-(FAC!G44+$D$81*'B&amp;A kWh'!H42)*(1+G$93))/(1+G$85+G$89+G$93)</f>
        <v>4684.7552226729467</v>
      </c>
      <c r="H42" s="125">
        <f>('B&amp;A+DSM $'!H42-(FAC!H44+$D$81*'B&amp;A kWh'!I42)*(1+H$93))/(1+H$85+H$89+H$93)</f>
        <v>14837.272637122995</v>
      </c>
      <c r="I42" s="125">
        <f>('B&amp;A+DSM $'!I42-(FAC!I44+$D$81*'B&amp;A kWh'!J42)*(1+I$93))/(1+I$85+I$89+I$93)</f>
        <v>14788.458520788321</v>
      </c>
      <c r="J42" s="125">
        <f>('B&amp;A+DSM $'!J42-(FAC!J44+$D$81*'B&amp;A kWh'!K42)*(1+J$93))/(1+J$85+J$89+J$93)</f>
        <v>13045.155697612052</v>
      </c>
      <c r="K42" s="125">
        <f>('B&amp;A+DSM $'!K42-(FAC!K44+$D$81*'B&amp;A kWh'!L42)*(1+K$93))/(1+K$85+K$89+K$93)</f>
        <v>16801.690736863511</v>
      </c>
      <c r="L42" s="125">
        <f>('B&amp;A+DSM $'!L42-(FAC!L44+$D$81*'B&amp;A kWh'!M42)*(1+L$93))/(1+L$85+L$89+L$93)</f>
        <v>14739.838987256864</v>
      </c>
      <c r="M42" s="125">
        <f>('B&amp;A+DSM $'!M42-(FAC!M44+$D$81*'B&amp;A kWh'!N42)*(1+M$93))/(1+M$85+M$89+M$93)</f>
        <v>14494.972788784005</v>
      </c>
      <c r="N42" s="125">
        <f>('B&amp;A+DSM $'!N42-(FAC!N44+$D$81*'B&amp;A kWh'!O42)*(1+N$93))/(1+N$85+N$89+N$93)</f>
        <v>751.72623447744934</v>
      </c>
      <c r="O42" s="125">
        <f>('B&amp;A+DSM $'!O42-(FAC!O44+$D$81*'B&amp;A kWh'!P42)*(1+O$93))/(1+O$85+O$89+O$93)</f>
        <v>3760.7744731513981</v>
      </c>
      <c r="Q42" s="54" t="s">
        <v>6</v>
      </c>
      <c r="R42" s="54">
        <v>42</v>
      </c>
      <c r="S42" s="54">
        <v>44</v>
      </c>
      <c r="T42" s="54">
        <v>42</v>
      </c>
    </row>
    <row r="43" spans="1:20" x14ac:dyDescent="0.3">
      <c r="A43" s="139"/>
      <c r="D43" s="125"/>
      <c r="E43" s="125"/>
      <c r="R43" s="54">
        <v>43</v>
      </c>
      <c r="S43" s="54">
        <v>45</v>
      </c>
      <c r="T43" s="54">
        <v>43</v>
      </c>
    </row>
    <row r="44" spans="1:20" x14ac:dyDescent="0.3">
      <c r="A44" s="139" t="s">
        <v>118</v>
      </c>
      <c r="B44" s="125">
        <f>('B&amp;A $'!C44+DSM!B46-(FAC!B46+$D$81*'B&amp;A kWh'!C44)*(1+B$93))/(1+B$85+B$89+B$93)</f>
        <v>0</v>
      </c>
      <c r="C44" s="125">
        <f>('B&amp;A $'!D44+DSM!C46-(FAC!C46+$D$81*'B&amp;A kWh'!D44)*(1+C$93))/(1+C$85+C$89+C$93)</f>
        <v>0</v>
      </c>
      <c r="D44" s="125">
        <f>('B&amp;A+DSM $'!D44-(FAC!D46+$D$81*'B&amp;A kWh'!E44)*(1+D$93))/(1+D$85+D$89+D$93)</f>
        <v>23581.13370130023</v>
      </c>
      <c r="E44" s="125">
        <f>('B&amp;A+DSM $'!E44-(FAC!E46+$D$81*'B&amp;A kWh'!F44)*(1+E$93))/(1+E$85+E$89+E$93)</f>
        <v>32707.16896416583</v>
      </c>
      <c r="F44" s="125">
        <f>('B&amp;A+DSM $'!F44-(FAC!F46+$D$81*'B&amp;A kWh'!G44)*(1+F$93))/(1+F$85+F$89+F$93)</f>
        <v>29081.33070551377</v>
      </c>
      <c r="G44" s="125">
        <f>('B&amp;A+DSM $'!G44-(FAC!G46+$D$81*'B&amp;A kWh'!H44)*(1+G$93))/(1+G$85+G$89+G$93)</f>
        <v>29675.467027283288</v>
      </c>
      <c r="H44" s="125">
        <f>('B&amp;A+DSM $'!H44-(FAC!H46+$D$81*'B&amp;A kWh'!I44)*(1+H$93))/(1+H$85+H$89+H$93)</f>
        <v>28129.037221815212</v>
      </c>
      <c r="I44" s="125">
        <f>('B&amp;A+DSM $'!I44-(FAC!I46+$D$81*'B&amp;A kWh'!J44)*(1+I$93))/(1+I$85+I$89+I$93)</f>
        <v>25485.633935545953</v>
      </c>
      <c r="J44" s="125">
        <f>('B&amp;A+DSM $'!J44-(FAC!J46+$D$81*'B&amp;A kWh'!K44)*(1+J$93))/(1+J$85+J$89+J$93)</f>
        <v>28435.458269841096</v>
      </c>
      <c r="K44" s="125">
        <f>('B&amp;A+DSM $'!K44-(FAC!K46+$D$81*'B&amp;A kWh'!L44)*(1+K$93))/(1+K$85+K$89+K$93)</f>
        <v>29162.327599768119</v>
      </c>
      <c r="L44" s="125">
        <f>('B&amp;A+DSM $'!L44-(FAC!L46+$D$81*'B&amp;A kWh'!M44)*(1+L$93))/(1+L$85+L$89+L$93)</f>
        <v>21603.63411461201</v>
      </c>
      <c r="M44" s="125">
        <f>('B&amp;A+DSM $'!M44-(FAC!M46+$D$81*'B&amp;A kWh'!N44)*(1+M$93))/(1+M$85+M$89+M$93)</f>
        <v>23225.914674042731</v>
      </c>
      <c r="N44" s="125">
        <f>('B&amp;A+DSM $'!N44-(FAC!N46+$D$81*'B&amp;A kWh'!O44)*(1+N$93))/(1+N$85+N$89+N$93)</f>
        <v>25195.735700007441</v>
      </c>
      <c r="O44" s="125">
        <f>('B&amp;A+DSM $'!O44-(FAC!O46+$D$81*'B&amp;A kWh'!P44)*(1+O$93))/(1+O$85+O$89+O$93)</f>
        <v>21874.139113317447</v>
      </c>
      <c r="Q44" s="54" t="s">
        <v>118</v>
      </c>
      <c r="R44" s="54">
        <v>44</v>
      </c>
      <c r="S44" s="54">
        <v>46</v>
      </c>
      <c r="T44" s="54">
        <v>44</v>
      </c>
    </row>
    <row r="45" spans="1:20" x14ac:dyDescent="0.3">
      <c r="A45" s="139"/>
      <c r="D45" s="125"/>
      <c r="E45" s="125"/>
      <c r="R45" s="54">
        <v>45</v>
      </c>
      <c r="S45" s="54">
        <v>47</v>
      </c>
      <c r="T45" s="54">
        <v>45</v>
      </c>
    </row>
    <row r="46" spans="1:20" x14ac:dyDescent="0.3">
      <c r="A46" s="139" t="s">
        <v>232</v>
      </c>
      <c r="B46" s="125">
        <f>('B&amp;A $'!C46+DSM!B48-(FAC!B50+$D$81*'B&amp;A kWh'!C48)*(1+B$93))/(1+B$85+B$89+B$93)</f>
        <v>0</v>
      </c>
      <c r="C46" s="125">
        <f>('B&amp;A $'!D46+DSM!C48-(FAC!C50+$D$81*'B&amp;A kWh'!D48)*(1+C$93))/(1+C$85+C$89+C$93)</f>
        <v>0</v>
      </c>
      <c r="D46" s="125">
        <f>('B&amp;A+DSM $'!D46-(FAC!D48+$D$81*'B&amp;A kWh'!E46)*(1+D$93))/(1+D$85+D$89+D$93)</f>
        <v>21206.312622376805</v>
      </c>
      <c r="E46" s="125">
        <f>('B&amp;A+DSM $'!E46-(FAC!E48+$D$81*'B&amp;A kWh'!F46)*(1+E$93))/(1+E$85+E$89+E$93)</f>
        <v>24621.95503263074</v>
      </c>
      <c r="F46" s="125">
        <f>('B&amp;A+DSM $'!F46-(FAC!F48+$D$81*'B&amp;A kWh'!G46)*(1+F$93))/(1+F$85+F$89+F$93)</f>
        <v>17487.294599475848</v>
      </c>
      <c r="G46" s="125">
        <f>('B&amp;A+DSM $'!G46-(FAC!G48+$D$81*'B&amp;A kWh'!H46)*(1+G$93))/(1+G$85+G$89+G$93)</f>
        <v>25624.033299801235</v>
      </c>
      <c r="H46" s="125">
        <f>('B&amp;A+DSM $'!H46-(FAC!H48+$D$81*'B&amp;A kWh'!I46)*(1+H$93))/(1+H$85+H$89+H$93)</f>
        <v>20805.79532233232</v>
      </c>
      <c r="I46" s="125">
        <f>('B&amp;A+DSM $'!I46-(FAC!I48+$D$81*'B&amp;A kWh'!J46)*(1+I$93))/(1+I$85+I$89+I$93)</f>
        <v>16272.397386177678</v>
      </c>
      <c r="J46" s="125">
        <f>('B&amp;A+DSM $'!J46-(FAC!J48+$D$81*'B&amp;A kWh'!K46)*(1+J$93))/(1+J$85+J$89+J$93)</f>
        <v>28130.698763824501</v>
      </c>
      <c r="K46" s="125">
        <f>('B&amp;A+DSM $'!K46-(FAC!K48+$D$81*'B&amp;A kWh'!L46)*(1+K$93))/(1+K$85+K$89+K$93)</f>
        <v>24455.542924387686</v>
      </c>
      <c r="L46" s="125">
        <f>('B&amp;A+DSM $'!L46-(FAC!L48+$D$81*'B&amp;A kWh'!M46)*(1+L$93))/(1+L$85+L$89+L$93)</f>
        <v>18745.302418705967</v>
      </c>
      <c r="M46" s="125">
        <f>('B&amp;A+DSM $'!M46-(FAC!M48+$D$81*'B&amp;A kWh'!N46)*(1+M$93))/(1+M$85+M$89+M$93)</f>
        <v>25566.7117407224</v>
      </c>
      <c r="N46" s="125">
        <f>('B&amp;A+DSM $'!N46-(FAC!N48+$D$81*'B&amp;A kWh'!O46)*(1+N$93))/(1+N$85+N$89+N$93)</f>
        <v>2312.7209462030714</v>
      </c>
      <c r="O46" s="125">
        <f>('B&amp;A+DSM $'!O46-(FAC!O48+$D$81*'B&amp;A kWh'!P46)*(1+O$93))/(1+O$85+O$89+O$93)</f>
        <v>7396.1650373767943</v>
      </c>
      <c r="Q46" s="54" t="s">
        <v>232</v>
      </c>
      <c r="R46" s="54">
        <v>46</v>
      </c>
      <c r="S46" s="54">
        <v>48</v>
      </c>
      <c r="T46" s="54">
        <v>46</v>
      </c>
    </row>
    <row r="47" spans="1:20" x14ac:dyDescent="0.3">
      <c r="A47" s="139"/>
      <c r="D47" s="125"/>
      <c r="E47" s="125"/>
      <c r="R47" s="54">
        <v>47</v>
      </c>
      <c r="S47" s="54">
        <v>49</v>
      </c>
      <c r="T47" s="54">
        <v>47</v>
      </c>
    </row>
    <row r="48" spans="1:20" x14ac:dyDescent="0.3">
      <c r="A48" s="139" t="s">
        <v>5</v>
      </c>
      <c r="B48" s="125">
        <f>('B&amp;A $'!C48+DSM!B50-(FAC!B52+$D$81*'B&amp;A kWh'!C50)*(1+B$93))/(1+B$85+B$89+B$93)</f>
        <v>0</v>
      </c>
      <c r="C48" s="125">
        <f>('B&amp;A $'!D48+DSM!C50-(FAC!C52+$D$81*'B&amp;A kWh'!D50)*(1+C$93))/(1+C$85+C$89+C$93)</f>
        <v>0</v>
      </c>
      <c r="D48" s="125">
        <f>('B&amp;A+DSM $'!D48-(FAC!D50+$D$81*'B&amp;A kWh'!E48)*(1+D$93))/(1+D$85+D$89+D$93)</f>
        <v>402939.37584680622</v>
      </c>
      <c r="E48" s="125">
        <f>('B&amp;A+DSM $'!E48-(FAC!E50+$D$81*'B&amp;A kWh'!F48)*(1+E$93))/(1+E$85+E$89+E$93)</f>
        <v>536745.81487382227</v>
      </c>
      <c r="F48" s="125">
        <f>('B&amp;A+DSM $'!F48-(FAC!F50+$D$81*'B&amp;A kWh'!G48)*(1+F$93))/(1+F$85+F$89+F$93)</f>
        <v>439997.17427700455</v>
      </c>
      <c r="G48" s="125">
        <f>('B&amp;A+DSM $'!G48-(FAC!G50+$D$81*'B&amp;A kWh'!H48)*(1+G$93))/(1+G$85+G$89+G$93)</f>
        <v>476126.06784093217</v>
      </c>
      <c r="H48" s="125">
        <f>('B&amp;A+DSM $'!H48-(FAC!H50+$D$81*'B&amp;A kWh'!I48)*(1+H$93))/(1+H$85+H$89+H$93)</f>
        <v>418138.61943918938</v>
      </c>
      <c r="I48" s="125">
        <f>('B&amp;A+DSM $'!I48-(FAC!I50+$D$81*'B&amp;A kWh'!J48)*(1+I$93))/(1+I$85+I$89+I$93)</f>
        <v>409584.00404713087</v>
      </c>
      <c r="J48" s="125">
        <f>('B&amp;A+DSM $'!J48-(FAC!J50+$D$81*'B&amp;A kWh'!K48)*(1+J$93))/(1+J$85+J$89+J$93)</f>
        <v>428136.46217890602</v>
      </c>
      <c r="K48" s="125">
        <f>('B&amp;A+DSM $'!K48-(FAC!K50+$D$81*'B&amp;A kWh'!L48)*(1+K$93))/(1+K$85+K$89+K$93)</f>
        <v>535716.19982044038</v>
      </c>
      <c r="L48" s="125">
        <f>('B&amp;A+DSM $'!L48-(FAC!L50+$D$81*'B&amp;A kWh'!M48)*(1+L$93))/(1+L$85+L$89+L$93)</f>
        <v>421420.10173505178</v>
      </c>
      <c r="M48" s="125">
        <f>('B&amp;A+DSM $'!M48-(FAC!M50+$D$81*'B&amp;A kWh'!N48)*(1+M$93))/(1+M$85+M$89+M$93)</f>
        <v>401463.83726469771</v>
      </c>
      <c r="N48" s="125">
        <f>('B&amp;A+DSM $'!N48-(FAC!N50+$D$81*'B&amp;A kWh'!O48)*(1+N$93))/(1+N$85+N$89+N$93)</f>
        <v>393227.75184914644</v>
      </c>
      <c r="O48" s="125">
        <f>('B&amp;A+DSM $'!O48-(FAC!O50+$D$81*'B&amp;A kWh'!P48)*(1+O$93))/(1+O$85+O$89+O$93)</f>
        <v>355210.51335362118</v>
      </c>
      <c r="Q48" s="54" t="s">
        <v>5</v>
      </c>
      <c r="R48" s="54">
        <v>48</v>
      </c>
      <c r="S48" s="54">
        <v>50</v>
      </c>
      <c r="T48" s="54">
        <v>48</v>
      </c>
    </row>
    <row r="49" spans="1:20" x14ac:dyDescent="0.3">
      <c r="A49" s="139"/>
      <c r="D49" s="125"/>
      <c r="E49" s="125"/>
      <c r="R49" s="54">
        <v>49</v>
      </c>
      <c r="S49" s="54">
        <v>51</v>
      </c>
      <c r="T49" s="54">
        <v>49</v>
      </c>
    </row>
    <row r="50" spans="1:20" x14ac:dyDescent="0.3">
      <c r="A50" s="139" t="s">
        <v>4</v>
      </c>
      <c r="B50" s="125">
        <f>('B&amp;A $'!C50+DSM!B52-(FAC!B54+$D$81*'B&amp;A kWh'!C52)*(1+B$93))/(1+B$85+B$89+B$93)</f>
        <v>0</v>
      </c>
      <c r="C50" s="125">
        <f>('B&amp;A $'!D50+DSM!C52-(FAC!C54+$D$81*'B&amp;A kWh'!D52)*(1+C$93))/(1+C$85+C$89+C$93)</f>
        <v>0</v>
      </c>
      <c r="D50" s="125">
        <f>('B&amp;A+DSM $'!D50-(FAC!D52+$D$81*'B&amp;A kWh'!E50)*(1+D$93))/(1+D$85+D$89+D$93)</f>
        <v>71032.622950392251</v>
      </c>
      <c r="E50" s="125">
        <f>('B&amp;A+DSM $'!E50-(FAC!E52+$D$81*'B&amp;A kWh'!F50)*(1+E$93))/(1+E$85+E$89+E$93)</f>
        <v>78263.841225484342</v>
      </c>
      <c r="F50" s="125">
        <f>('B&amp;A+DSM $'!F50-(FAC!F52+$D$81*'B&amp;A kWh'!G50)*(1+F$93))/(1+F$85+F$89+F$93)</f>
        <v>49990.733048408729</v>
      </c>
      <c r="G50" s="125">
        <f>('B&amp;A+DSM $'!G50-(FAC!G52+$D$81*'B&amp;A kWh'!H50)*(1+G$93))/(1+G$85+G$89+G$93)</f>
        <v>74400.92835885653</v>
      </c>
      <c r="H50" s="125">
        <f>('B&amp;A+DSM $'!H50-(FAC!H52+$D$81*'B&amp;A kWh'!I50)*(1+H$93))/(1+H$85+H$89+H$93)</f>
        <v>61759.929293853245</v>
      </c>
      <c r="I50" s="125">
        <f>('B&amp;A+DSM $'!I50-(FAC!I52+$D$81*'B&amp;A kWh'!J50)*(1+I$93))/(1+I$85+I$89+I$93)</f>
        <v>54498.678043582084</v>
      </c>
      <c r="J50" s="125">
        <f>('B&amp;A+DSM $'!J50-(FAC!J52+$D$81*'B&amp;A kWh'!K50)*(1+J$93))/(1+J$85+J$89+J$93)</f>
        <v>61563.808291529131</v>
      </c>
      <c r="K50" s="125">
        <f>('B&amp;A+DSM $'!K50-(FAC!K52+$D$81*'B&amp;A kWh'!L50)*(1+K$93))/(1+K$85+K$89+K$93)</f>
        <v>55362.221480575667</v>
      </c>
      <c r="L50" s="125">
        <f>('B&amp;A+DSM $'!L50-(FAC!L52+$D$81*'B&amp;A kWh'!M50)*(1+L$93))/(1+L$85+L$89+L$93)</f>
        <v>56430.800134494879</v>
      </c>
      <c r="M50" s="125">
        <f>('B&amp;A+DSM $'!M50-(FAC!M52+$D$81*'B&amp;A kWh'!N50)*(1+M$93))/(1+M$85+M$89+M$93)</f>
        <v>58179.646412421636</v>
      </c>
      <c r="N50" s="125">
        <f>('B&amp;A+DSM $'!N50-(FAC!N52+$D$81*'B&amp;A kWh'!O50)*(1+N$93))/(1+N$85+N$89+N$93)</f>
        <v>49707.726391944678</v>
      </c>
      <c r="O50" s="125">
        <f>('B&amp;A+DSM $'!O50-(FAC!O52+$D$81*'B&amp;A kWh'!P50)*(1+O$93))/(1+O$85+O$89+O$93)</f>
        <v>69476.421319083864</v>
      </c>
      <c r="Q50" s="54" t="s">
        <v>4</v>
      </c>
      <c r="R50" s="54">
        <v>50</v>
      </c>
      <c r="S50" s="54">
        <v>52</v>
      </c>
      <c r="T50" s="54">
        <v>50</v>
      </c>
    </row>
    <row r="51" spans="1:20" x14ac:dyDescent="0.3">
      <c r="A51" s="139"/>
      <c r="D51" s="125"/>
      <c r="E51" s="125"/>
      <c r="R51" s="54">
        <v>51</v>
      </c>
      <c r="S51" s="54">
        <v>53</v>
      </c>
      <c r="T51" s="54">
        <v>51</v>
      </c>
    </row>
    <row r="52" spans="1:20" x14ac:dyDescent="0.3">
      <c r="A52" s="139" t="s">
        <v>3</v>
      </c>
      <c r="B52" s="125">
        <f>('B&amp;A $'!C52+DSM!B54-(FAC!B56+$D$81*'B&amp;A kWh'!C54)*(1+B$93))/(1+B$85+B$89+B$93)</f>
        <v>0</v>
      </c>
      <c r="C52" s="125">
        <f>('B&amp;A $'!D52+DSM!C54-(FAC!C56+$D$81*'B&amp;A kWh'!D54)*(1+C$93))/(1+C$85+C$89+C$93)</f>
        <v>0</v>
      </c>
      <c r="D52" s="125">
        <f>('B&amp;A+DSM $'!D52-(FAC!D54+$D$81*'B&amp;A kWh'!E52)*(1+D$93))/(1+D$85+D$89+D$93)</f>
        <v>1722.2892859408664</v>
      </c>
      <c r="E52" s="125">
        <f>('B&amp;A+DSM $'!E52-(FAC!E54+$D$81*'B&amp;A kWh'!F52)*(1+E$93))/(1+E$85+E$89+E$93)</f>
        <v>2662.3960587523643</v>
      </c>
      <c r="F52" s="125">
        <f>('B&amp;A+DSM $'!F52-(FAC!F54+$D$81*'B&amp;A kWh'!G52)*(1+F$93))/(1+F$85+F$89+F$93)</f>
        <v>2404.5229315851348</v>
      </c>
      <c r="G52" s="125">
        <f>('B&amp;A+DSM $'!G52-(FAC!G54+$D$81*'B&amp;A kWh'!H52)*(1+G$93))/(1+G$85+G$89+G$93)</f>
        <v>1882.9385005708275</v>
      </c>
      <c r="H52" s="125">
        <f>('B&amp;A+DSM $'!H52-(FAC!H54+$D$81*'B&amp;A kWh'!I52)*(1+H$93))/(1+H$85+H$89+H$93)</f>
        <v>5.3642977984579696</v>
      </c>
      <c r="I52" s="125">
        <f>('B&amp;A+DSM $'!I52-(FAC!I54+$D$81*'B&amp;A kWh'!J52)*(1+I$93))/(1+I$85+I$89+I$93)</f>
        <v>902.66365704057648</v>
      </c>
      <c r="J52" s="125">
        <f>('B&amp;A+DSM $'!J52-(FAC!J54+$D$81*'B&amp;A kWh'!K52)*(1+J$93))/(1+J$85+J$89+J$93)</f>
        <v>303.32848575673046</v>
      </c>
      <c r="K52" s="125">
        <f>('B&amp;A+DSM $'!K52-(FAC!K54+$D$81*'B&amp;A kWh'!L52)*(1+K$93))/(1+K$85+K$89+K$93)</f>
        <v>-1738.3731693135628</v>
      </c>
      <c r="L52" s="125">
        <f>('B&amp;A+DSM $'!L52-(FAC!L54+$D$81*'B&amp;A kWh'!M52)*(1+L$93))/(1+L$85+L$89+L$93)</f>
        <v>166377.92047862563</v>
      </c>
      <c r="M52" s="125">
        <f>('B&amp;A+DSM $'!M52-(FAC!M54+$D$81*'B&amp;A kWh'!N52)*(1+M$93))/(1+M$85+M$89+M$93)</f>
        <v>-157077.08005648368</v>
      </c>
      <c r="N52" s="125">
        <f>('B&amp;A+DSM $'!N52-(FAC!N54+$D$81*'B&amp;A kWh'!O52)*(1+N$93))/(1+N$85+N$89+N$93)</f>
        <v>2589.0411558094474</v>
      </c>
      <c r="O52" s="125">
        <f>('B&amp;A+DSM $'!O52-(FAC!O54+$D$81*'B&amp;A kWh'!P52)*(1+O$93))/(1+O$85+O$89+O$93)</f>
        <v>2428.1482287947938</v>
      </c>
      <c r="Q52" s="54" t="s">
        <v>3</v>
      </c>
      <c r="R52" s="54">
        <v>52</v>
      </c>
      <c r="S52" s="54">
        <v>54</v>
      </c>
      <c r="T52" s="54">
        <v>52</v>
      </c>
    </row>
    <row r="53" spans="1:20" x14ac:dyDescent="0.3">
      <c r="A53" s="139"/>
      <c r="D53" s="125"/>
      <c r="E53" s="125"/>
      <c r="R53" s="54">
        <v>53</v>
      </c>
      <c r="S53" s="54">
        <v>55</v>
      </c>
      <c r="T53" s="54">
        <v>53</v>
      </c>
    </row>
    <row r="54" spans="1:20" x14ac:dyDescent="0.3">
      <c r="A54" s="139" t="s">
        <v>119</v>
      </c>
      <c r="B54" s="125">
        <f>('B&amp;A $'!C54+DSM!B56-(FAC!B58+$D$81*'B&amp;A kWh'!C56)*(1+B$93))/(1+B$85+B$89+B$93)</f>
        <v>0</v>
      </c>
      <c r="C54" s="125">
        <f>('B&amp;A $'!D54+DSM!C56-(FAC!C58+$D$81*'B&amp;A kWh'!D56)*(1+C$93))/(1+C$85+C$89+C$93)</f>
        <v>0</v>
      </c>
      <c r="D54" s="125">
        <f>('B&amp;A+DSM $'!D54-(FAC!D56+$D$81*'B&amp;A kWh'!E54)*(1+D$93))/(1+D$85+D$89+D$93)</f>
        <v>610106.1346355573</v>
      </c>
      <c r="E54" s="125">
        <f>('B&amp;A+DSM $'!E54-(FAC!E56+$D$81*'B&amp;A kWh'!F54)*(1+E$93))/(1+E$85+E$89+E$93)</f>
        <v>817396.05449247709</v>
      </c>
      <c r="F54" s="125">
        <f>('B&amp;A+DSM $'!F54-(FAC!F56+$D$81*'B&amp;A kWh'!G54)*(1+F$93))/(1+F$85+F$89+F$93)</f>
        <v>699115.80308932182</v>
      </c>
      <c r="G54" s="125">
        <f>('B&amp;A+DSM $'!G54-(FAC!G56+$D$81*'B&amp;A kWh'!H54)*(1+G$93))/(1+G$85+G$89+G$93)</f>
        <v>569897.38550157007</v>
      </c>
      <c r="H54" s="125">
        <f>('B&amp;A+DSM $'!H54-(FAC!H56+$D$81*'B&amp;A kWh'!I54)*(1+H$93))/(1+H$85+H$89+H$93)</f>
        <v>741292.90070449701</v>
      </c>
      <c r="I54" s="125">
        <f>('B&amp;A+DSM $'!I54-(FAC!I56+$D$81*'B&amp;A kWh'!J54)*(1+I$93))/(1+I$85+I$89+I$93)</f>
        <v>823797.54365710972</v>
      </c>
      <c r="J54" s="125">
        <f>('B&amp;A+DSM $'!J54-(FAC!J56+$D$81*'B&amp;A kWh'!K54)*(1+J$93))/(1+J$85+J$89+J$93)</f>
        <v>753150.89147020667</v>
      </c>
      <c r="K54" s="125">
        <f>('B&amp;A+DSM $'!K54-(FAC!K56+$D$81*'B&amp;A kWh'!L54)*(1+K$93))/(1+K$85+K$89+K$93)</f>
        <v>781361.26132350892</v>
      </c>
      <c r="L54" s="125">
        <f>('B&amp;A+DSM $'!L54-(FAC!L56+$D$81*'B&amp;A kWh'!M54)*(1+L$93))/(1+L$85+L$89+L$93)</f>
        <v>645232.91457541788</v>
      </c>
      <c r="M54" s="125">
        <f>('B&amp;A+DSM $'!M54-(FAC!M56+$D$81*'B&amp;A kWh'!N54)*(1+M$93))/(1+M$85+M$89+M$93)</f>
        <v>670713.22359040938</v>
      </c>
      <c r="N54" s="125">
        <f>('B&amp;A+DSM $'!N54-(FAC!N56+$D$81*'B&amp;A kWh'!O54)*(1+N$93))/(1+N$85+N$89+N$93)</f>
        <v>750021.55507634964</v>
      </c>
      <c r="O54" s="125">
        <f>('B&amp;A+DSM $'!O54-(FAC!O56+$D$81*'B&amp;A kWh'!P54)*(1+O$93))/(1+O$85+O$89+O$93)</f>
        <v>617934.75326223811</v>
      </c>
      <c r="Q54" s="54" t="s">
        <v>119</v>
      </c>
      <c r="R54" s="54">
        <v>54</v>
      </c>
      <c r="S54" s="54">
        <v>56</v>
      </c>
      <c r="T54" s="54">
        <v>54</v>
      </c>
    </row>
    <row r="55" spans="1:20" x14ac:dyDescent="0.3">
      <c r="A55" s="139"/>
      <c r="D55" s="125"/>
      <c r="E55" s="125"/>
      <c r="R55" s="54">
        <v>55</v>
      </c>
      <c r="S55" s="54">
        <v>57</v>
      </c>
      <c r="T55" s="54">
        <v>55</v>
      </c>
    </row>
    <row r="56" spans="1:20" x14ac:dyDescent="0.3">
      <c r="A56" s="139" t="s">
        <v>120</v>
      </c>
      <c r="B56" s="125" t="e">
        <f>('B&amp;A $'!C56+DSM!B58-(FAC!B60+$D$81*'B&amp;A kWh'!C58)*(1+B$93))/(1+B$85+B$89+B$93)</f>
        <v>#REF!</v>
      </c>
      <c r="C56" s="125" t="e">
        <f>('B&amp;A $'!D56+DSM!C58-(FAC!C60+$D$81*'B&amp;A kWh'!D58)*(1+C$93))/(1+C$85+C$89+C$93)</f>
        <v>#REF!</v>
      </c>
      <c r="D56" s="125">
        <f>('B&amp;A+DSM $'!D56-(FAC!D58+$D$81*'B&amp;A kWh'!E56)*(1+D$93))/(1+D$85+D$89+D$93)</f>
        <v>8608.5560993076069</v>
      </c>
      <c r="E56" s="125">
        <f>('B&amp;A+DSM $'!E56-(FAC!E58+$D$81*'B&amp;A kWh'!F56)*(1+E$93))/(1+E$85+E$89+E$93)</f>
        <v>10677.279039651028</v>
      </c>
      <c r="F56" s="125">
        <f>('B&amp;A+DSM $'!F56-(FAC!F58+$D$81*'B&amp;A kWh'!G56)*(1+F$93))/(1+F$85+F$89+F$93)</f>
        <v>9921.4278289133963</v>
      </c>
      <c r="G56" s="125">
        <f>('B&amp;A+DSM $'!G56-(FAC!G58+$D$81*'B&amp;A kWh'!H56)*(1+G$93))/(1+G$85+G$89+G$93)</f>
        <v>9276.7583201340858</v>
      </c>
      <c r="H56" s="125">
        <f>('B&amp;A+DSM $'!H56-(FAC!H58+$D$81*'B&amp;A kWh'!I56)*(1+H$93))/(1+H$85+H$89+H$93)</f>
        <v>10532.649339058671</v>
      </c>
      <c r="I56" s="125">
        <f>('B&amp;A+DSM $'!I56-(FAC!I58+$D$81*'B&amp;A kWh'!J56)*(1+I$93))/(1+I$85+I$89+I$93)</f>
        <v>12219.627550149416</v>
      </c>
      <c r="J56" s="125">
        <f>('B&amp;A+DSM $'!J56-(FAC!J58+$D$81*'B&amp;A kWh'!K56)*(1+J$93))/(1+J$85+J$89+J$93)</f>
        <v>11389.248811068815</v>
      </c>
      <c r="K56" s="125">
        <f>('B&amp;A+DSM $'!K56-(FAC!K58+$D$81*'B&amp;A kWh'!L56)*(1+K$93))/(1+K$85+K$89+K$93)</f>
        <v>11521.117806209495</v>
      </c>
      <c r="L56" s="125">
        <f>('B&amp;A+DSM $'!L56-(FAC!L58+$D$81*'B&amp;A kWh'!M56)*(1+L$93))/(1+L$85+L$89+L$93)</f>
        <v>14215.76012480584</v>
      </c>
      <c r="M56" s="125">
        <f>('B&amp;A+DSM $'!M56-(FAC!M58+$D$81*'B&amp;A kWh'!N56)*(1+M$93))/(1+M$85+M$89+M$93)</f>
        <v>12820.571046376668</v>
      </c>
      <c r="N56" s="125">
        <f>('B&amp;A+DSM $'!N56-(FAC!N58+$D$81*'B&amp;A kWh'!O56)*(1+N$93))/(1+N$85+N$89+N$93)</f>
        <v>13870.57265581601</v>
      </c>
      <c r="O56" s="125">
        <f>('B&amp;A+DSM $'!O56-(FAC!O58+$D$81*'B&amp;A kWh'!P56)*(1+O$93))/(1+O$85+O$89+O$93)</f>
        <v>11553.25819927617</v>
      </c>
      <c r="Q56" s="54" t="s">
        <v>120</v>
      </c>
      <c r="R56" s="54">
        <v>56</v>
      </c>
      <c r="S56" s="54">
        <v>58</v>
      </c>
      <c r="T56" s="54">
        <v>56</v>
      </c>
    </row>
    <row r="57" spans="1:20" x14ac:dyDescent="0.3">
      <c r="A57" s="139"/>
      <c r="D57" s="125"/>
      <c r="E57" s="125"/>
      <c r="R57" s="54">
        <v>57</v>
      </c>
      <c r="S57" s="54">
        <v>59</v>
      </c>
      <c r="T57" s="54">
        <v>57</v>
      </c>
    </row>
    <row r="58" spans="1:20" x14ac:dyDescent="0.3">
      <c r="A58" s="139" t="s">
        <v>233</v>
      </c>
      <c r="B58" s="125" t="e">
        <f>('B&amp;A $'!C58+DSM!B60-(FAC!B62+$D$81*'B&amp;A kWh'!C60)*(1+B$93))/(1+B$85+B$89+B$93)</f>
        <v>#REF!</v>
      </c>
      <c r="C58" s="125" t="e">
        <f>('B&amp;A $'!D58+DSM!C60-(FAC!C62+$D$81*'B&amp;A kWh'!D60)*(1+C$93))/(1+C$85+C$89+C$93)</f>
        <v>#REF!</v>
      </c>
      <c r="D58" s="125">
        <f>('B&amp;A+DSM $'!D58-(FAC!D60+$D$81*'B&amp;A kWh'!E58)*(1+D$93))/(1+D$85+D$89+D$93)</f>
        <v>42447.625987813815</v>
      </c>
      <c r="E58" s="125">
        <f>('B&amp;A+DSM $'!E58-(FAC!E60+$D$81*'B&amp;A kWh'!F58)*(1+E$93))/(1+E$85+E$89+E$93)</f>
        <v>53991.422930120811</v>
      </c>
      <c r="F58" s="125">
        <f>('B&amp;A+DSM $'!F58-(FAC!F60+$D$81*'B&amp;A kWh'!G58)*(1+F$93))/(1+F$85+F$89+F$93)</f>
        <v>35407.973423751959</v>
      </c>
      <c r="G58" s="125">
        <f>('B&amp;A+DSM $'!G58-(FAC!G60+$D$81*'B&amp;A kWh'!H58)*(1+G$93))/(1+G$85+G$89+G$93)</f>
        <v>45353.682862864895</v>
      </c>
      <c r="H58" s="125">
        <f>('B&amp;A+DSM $'!H58-(FAC!H60+$D$81*'B&amp;A kWh'!I58)*(1+H$93))/(1+H$85+H$89+H$93)</f>
        <v>84667.416742251255</v>
      </c>
      <c r="I58" s="125">
        <f>('B&amp;A+DSM $'!I58-(FAC!I60+$D$81*'B&amp;A kWh'!J58)*(1+I$93))/(1+I$85+I$89+I$93)</f>
        <v>20131.703976603549</v>
      </c>
      <c r="J58" s="125">
        <f>('B&amp;A+DSM $'!J58-(FAC!J60+$D$81*'B&amp;A kWh'!K58)*(1+J$93))/(1+J$85+J$89+J$93)</f>
        <v>43992.288354602686</v>
      </c>
      <c r="K58" s="125">
        <f>('B&amp;A+DSM $'!K58-(FAC!K60+$D$81*'B&amp;A kWh'!L58)*(1+K$93))/(1+K$85+K$89+K$93)</f>
        <v>45723.547336025862</v>
      </c>
      <c r="L58" s="125">
        <f>('B&amp;A+DSM $'!L58-(FAC!L60+$D$81*'B&amp;A kWh'!M58)*(1+L$93))/(1+L$85+L$89+L$93)</f>
        <v>36143.187088490522</v>
      </c>
      <c r="M58" s="125">
        <f>('B&amp;A+DSM $'!M58-(FAC!M60+$D$81*'B&amp;A kWh'!N58)*(1+M$93))/(1+M$85+M$89+M$93)</f>
        <v>37781.393181757929</v>
      </c>
      <c r="N58" s="125">
        <f>('B&amp;A+DSM $'!N58-(FAC!N60+$D$81*'B&amp;A kWh'!O58)*(1+N$93))/(1+N$85+N$89+N$93)</f>
        <v>37399.323984445742</v>
      </c>
      <c r="O58" s="125">
        <f>('B&amp;A+DSM $'!O58-(FAC!O60+$D$81*'B&amp;A kWh'!P58)*(1+O$93))/(1+O$85+O$89+O$93)</f>
        <v>31699.425651174512</v>
      </c>
      <c r="Q58" s="54" t="s">
        <v>233</v>
      </c>
      <c r="R58" s="54">
        <v>58</v>
      </c>
      <c r="S58" s="54">
        <v>60</v>
      </c>
      <c r="T58" s="54">
        <v>58</v>
      </c>
    </row>
    <row r="59" spans="1:20" x14ac:dyDescent="0.3">
      <c r="A59" s="139"/>
      <c r="D59" s="125"/>
      <c r="E59" s="125"/>
      <c r="R59" s="54">
        <v>59</v>
      </c>
      <c r="S59" s="54">
        <v>61</v>
      </c>
      <c r="T59" s="54">
        <v>59</v>
      </c>
    </row>
    <row r="60" spans="1:20" x14ac:dyDescent="0.3">
      <c r="A60" s="139" t="s">
        <v>121</v>
      </c>
      <c r="B60" s="125">
        <f>('B&amp;A $'!C60+DSM!B62-(FAC!B68+$D$81*'B&amp;A kWh'!C66)*(1+B$93))/(1+B$85+B$89+B$93)</f>
        <v>0</v>
      </c>
      <c r="C60" s="125">
        <f>('B&amp;A $'!D60+DSM!C62-(FAC!C68+$D$81*'B&amp;A kWh'!D66)*(1+C$93))/(1+C$85+C$89+C$93)</f>
        <v>0</v>
      </c>
      <c r="D60" s="125">
        <f>('B&amp;A+DSM $'!D60-(FAC!D62+$D$81*'B&amp;A kWh'!E60)*(1+D$93))/(1+D$85+D$89+D$93)</f>
        <v>410497.27196959622</v>
      </c>
      <c r="E60" s="125">
        <f>('B&amp;A+DSM $'!E60-(FAC!E62+$D$81*'B&amp;A kWh'!F60)*(1+E$93))/(1+E$85+E$89+E$93)</f>
        <v>426124.53524630668</v>
      </c>
      <c r="F60" s="125">
        <f>('B&amp;A+DSM $'!F60-(FAC!F62+$D$81*'B&amp;A kWh'!G60)*(1+F$93))/(1+F$85+F$89+F$93)</f>
        <v>372228.62875315762</v>
      </c>
      <c r="G60" s="125">
        <f>('B&amp;A+DSM $'!G60-(FAC!G62+$D$81*'B&amp;A kWh'!H60)*(1+G$93))/(1+G$85+G$89+G$93)</f>
        <v>395371.63879817171</v>
      </c>
      <c r="H60" s="125">
        <f>('B&amp;A+DSM $'!H60-(FAC!H62+$D$81*'B&amp;A kWh'!I60)*(1+H$93))/(1+H$85+H$89+H$93)</f>
        <v>443661.98939792498</v>
      </c>
      <c r="I60" s="125">
        <f>('B&amp;A+DSM $'!I60-(FAC!I62+$D$81*'B&amp;A kWh'!J60)*(1+I$93))/(1+I$85+I$89+I$93)</f>
        <v>377658.72142047912</v>
      </c>
      <c r="J60" s="125">
        <f>('B&amp;A+DSM $'!J60-(FAC!J62+$D$81*'B&amp;A kWh'!K60)*(1+J$93))/(1+J$85+J$89+J$93)</f>
        <v>402172.53844956937</v>
      </c>
      <c r="K60" s="125">
        <f>('B&amp;A+DSM $'!K60-(FAC!K62+$D$81*'B&amp;A kWh'!L60)*(1+K$93))/(1+K$85+K$89+K$93)</f>
        <v>276036.77212533011</v>
      </c>
      <c r="L60" s="125">
        <f>('B&amp;A+DSM $'!L60-(FAC!L62+$D$81*'B&amp;A kWh'!M60)*(1+L$93))/(1+L$85+L$89+L$93)</f>
        <v>286700.05839686835</v>
      </c>
      <c r="M60" s="125">
        <f>('B&amp;A+DSM $'!M60-(FAC!M62+$D$81*'B&amp;A kWh'!N60)*(1+M$93))/(1+M$85+M$89+M$93)</f>
        <v>232213.47739925259</v>
      </c>
      <c r="N60" s="125">
        <f>('B&amp;A+DSM $'!N60-(FAC!N62+$D$81*'B&amp;A kWh'!O60)*(1+N$93))/(1+N$85+N$89+N$93)</f>
        <v>300714.43755768333</v>
      </c>
      <c r="O60" s="125">
        <f>('B&amp;A+DSM $'!O60-(FAC!O62+$D$81*'B&amp;A kWh'!P60)*(1+O$93))/(1+O$85+O$89+O$93)</f>
        <v>251068.16677232026</v>
      </c>
      <c r="Q60" s="54" t="s">
        <v>121</v>
      </c>
      <c r="R60" s="54">
        <v>60</v>
      </c>
      <c r="S60" s="54">
        <v>62</v>
      </c>
      <c r="T60" s="54">
        <v>60</v>
      </c>
    </row>
    <row r="61" spans="1:20" x14ac:dyDescent="0.3">
      <c r="A61" s="139"/>
      <c r="D61" s="125"/>
      <c r="E61" s="125"/>
      <c r="R61" s="54">
        <v>61</v>
      </c>
      <c r="S61" s="54">
        <v>63</v>
      </c>
      <c r="T61" s="54">
        <v>61</v>
      </c>
    </row>
    <row r="62" spans="1:20" x14ac:dyDescent="0.3">
      <c r="A62" s="139" t="s">
        <v>234</v>
      </c>
      <c r="B62" s="125">
        <f>('B&amp;A $'!C62+DSM!B64-(FAC!B70+$D$81*'B&amp;A kWh'!C68)*(1+B$93))/(1+B$85+B$89+B$93)</f>
        <v>0</v>
      </c>
      <c r="C62" s="125">
        <f>('B&amp;A $'!D62+DSM!C64-(FAC!C70+$D$81*'B&amp;A kWh'!D68)*(1+C$93))/(1+C$85+C$89+C$93)</f>
        <v>0</v>
      </c>
      <c r="D62" s="125">
        <f>('B&amp;A+DSM $'!D62-(FAC!D64+$D$81*'B&amp;A kWh'!E62)*(1+D$93))/(1+D$85+D$89+D$93)</f>
        <v>0</v>
      </c>
      <c r="E62" s="125">
        <f>('B&amp;A+DSM $'!E62-(FAC!E64+$D$81*'B&amp;A kWh'!F62)*(1+E$93))/(1+E$85+E$89+E$93)</f>
        <v>0</v>
      </c>
      <c r="F62" s="125">
        <f>('B&amp;A+DSM $'!F62-(FAC!F64+$D$81*'B&amp;A kWh'!G62)*(1+F$93))/(1+F$85+F$89+F$93)</f>
        <v>0</v>
      </c>
      <c r="G62" s="125">
        <f>('B&amp;A+DSM $'!G62-(FAC!G64+$D$81*'B&amp;A kWh'!H62)*(1+G$93))/(1+G$85+G$89+G$93)</f>
        <v>0</v>
      </c>
      <c r="H62" s="125">
        <f>('B&amp;A+DSM $'!H62-(FAC!H64+$D$81*'B&amp;A kWh'!I62)*(1+H$93))/(1+H$85+H$89+H$93)</f>
        <v>0</v>
      </c>
      <c r="I62" s="125">
        <f>('B&amp;A+DSM $'!I62-(FAC!I64+$D$81*'B&amp;A kWh'!J62)*(1+I$93))/(1+I$85+I$89+I$93)</f>
        <v>0</v>
      </c>
      <c r="J62" s="125">
        <f>('B&amp;A+DSM $'!J62-(FAC!J64+$D$81*'B&amp;A kWh'!K62)*(1+J$93))/(1+J$85+J$89+J$93)</f>
        <v>0</v>
      </c>
      <c r="K62" s="125">
        <f>('B&amp;A+DSM $'!K62-(FAC!K64+$D$81*'B&amp;A kWh'!L62)*(1+K$93))/(1+K$85+K$89+K$93)</f>
        <v>0</v>
      </c>
      <c r="L62" s="125">
        <f>('B&amp;A+DSM $'!L62-(FAC!L64+$D$81*'B&amp;A kWh'!M62)*(1+L$93))/(1+L$85+L$89+L$93)</f>
        <v>0</v>
      </c>
      <c r="M62" s="125">
        <f>('B&amp;A+DSM $'!M62-(FAC!M64+$D$81*'B&amp;A kWh'!N62)*(1+M$93))/(1+M$85+M$89+M$93)</f>
        <v>0</v>
      </c>
      <c r="N62" s="125">
        <f>('B&amp;A+DSM $'!N62-(FAC!N64+$D$81*'B&amp;A kWh'!O62)*(1+N$93))/(1+N$85+N$89+N$93)</f>
        <v>52715.545514589779</v>
      </c>
      <c r="O62" s="125">
        <f>('B&amp;A+DSM $'!O62-(FAC!O64+$D$81*'B&amp;A kWh'!P62)*(1+O$93))/(1+O$85+O$89+O$93)</f>
        <v>51553.484066791811</v>
      </c>
      <c r="Q62" s="54" t="s">
        <v>234</v>
      </c>
      <c r="R62" s="54">
        <v>62</v>
      </c>
      <c r="S62" s="54">
        <v>64</v>
      </c>
      <c r="T62" s="54">
        <v>62</v>
      </c>
    </row>
    <row r="63" spans="1:20" x14ac:dyDescent="0.3">
      <c r="A63" s="139"/>
      <c r="D63" s="125"/>
      <c r="E63" s="125"/>
      <c r="R63" s="54">
        <v>63</v>
      </c>
      <c r="S63" s="54">
        <v>65</v>
      </c>
      <c r="T63" s="54">
        <v>63</v>
      </c>
    </row>
    <row r="64" spans="1:20" x14ac:dyDescent="0.3">
      <c r="A64" s="139" t="s">
        <v>235</v>
      </c>
      <c r="B64" s="125">
        <f>('B&amp;A $'!C64+DSM!B66-(FAC!B72+$D$81*'B&amp;A kWh'!C70)*(1+B$93))/(1+B$85+B$89+B$93)</f>
        <v>0</v>
      </c>
      <c r="C64" s="125">
        <f>('B&amp;A $'!D64+DSM!C66-(FAC!C72+$D$81*'B&amp;A kWh'!D70)*(1+C$93))/(1+C$85+C$89+C$93)</f>
        <v>0</v>
      </c>
      <c r="D64" s="125">
        <f>('B&amp;A+DSM $'!D64-(FAC!D66+$D$81*'B&amp;A kWh'!E64)*(1+D$93))/(1+D$85+D$89+D$93)</f>
        <v>0</v>
      </c>
      <c r="E64" s="125">
        <f>('B&amp;A+DSM $'!E64-(FAC!E66+$D$81*'B&amp;A kWh'!F64)*(1+E$93))/(1+E$85+E$89+E$93)</f>
        <v>0</v>
      </c>
      <c r="F64" s="125">
        <f>('B&amp;A+DSM $'!F64-(FAC!F66+$D$81*'B&amp;A kWh'!G64)*(1+F$93))/(1+F$85+F$89+F$93)</f>
        <v>0</v>
      </c>
      <c r="G64" s="125">
        <f>('B&amp;A+DSM $'!G64-(FAC!G66+$D$81*'B&amp;A kWh'!H64)*(1+G$93))/(1+G$85+G$89+G$93)</f>
        <v>0</v>
      </c>
      <c r="H64" s="125">
        <f>('B&amp;A+DSM $'!H64-(FAC!H66+$D$81*'B&amp;A kWh'!I64)*(1+H$93))/(1+H$85+H$89+H$93)</f>
        <v>0</v>
      </c>
      <c r="I64" s="125">
        <f>('B&amp;A+DSM $'!I64-(FAC!I66+$D$81*'B&amp;A kWh'!J64)*(1+I$93))/(1+I$85+I$89+I$93)</f>
        <v>0</v>
      </c>
      <c r="J64" s="125">
        <f>('B&amp;A+DSM $'!J64-(FAC!J66+$D$81*'B&amp;A kWh'!K64)*(1+J$93))/(1+J$85+J$89+J$93)</f>
        <v>0</v>
      </c>
      <c r="K64" s="125">
        <f>('B&amp;A+DSM $'!K64-(FAC!K66+$D$81*'B&amp;A kWh'!L64)*(1+K$93))/(1+K$85+K$89+K$93)</f>
        <v>120985.49074259966</v>
      </c>
      <c r="L64" s="125">
        <f>('B&amp;A+DSM $'!L64-(FAC!L66+$D$81*'B&amp;A kWh'!M64)*(1+L$93))/(1+L$85+L$89+L$93)</f>
        <v>59561.146475776521</v>
      </c>
      <c r="M64" s="125">
        <f>('B&amp;A+DSM $'!M64-(FAC!M66+$D$81*'B&amp;A kWh'!N64)*(1+M$93))/(1+M$85+M$89+M$93)</f>
        <v>78350.079157568485</v>
      </c>
      <c r="N64" s="125">
        <f>('B&amp;A+DSM $'!N64-(FAC!N66+$D$81*'B&amp;A kWh'!O64)*(1+N$93))/(1+N$85+N$89+N$93)</f>
        <v>82580.784842904555</v>
      </c>
      <c r="O64" s="125">
        <f>('B&amp;A+DSM $'!O64-(FAC!O66+$D$81*'B&amp;A kWh'!P64)*(1+O$93))/(1+O$85+O$89+O$93)</f>
        <v>92708.437743098431</v>
      </c>
      <c r="Q64" s="54" t="s">
        <v>235</v>
      </c>
      <c r="R64" s="54">
        <v>64</v>
      </c>
      <c r="S64" s="54">
        <v>66</v>
      </c>
      <c r="T64" s="54">
        <v>64</v>
      </c>
    </row>
    <row r="65" spans="1:20" x14ac:dyDescent="0.3">
      <c r="A65" s="139"/>
      <c r="D65" s="125"/>
      <c r="E65" s="125"/>
      <c r="R65" s="54">
        <v>65</v>
      </c>
      <c r="S65" s="54">
        <v>67</v>
      </c>
      <c r="T65" s="54">
        <v>65</v>
      </c>
    </row>
    <row r="66" spans="1:20" x14ac:dyDescent="0.3">
      <c r="A66" s="139" t="s">
        <v>123</v>
      </c>
      <c r="B66" s="125">
        <f>('B&amp;A $'!C66+DSM!B68-(FAC!B74+$D$81*'B&amp;A kWh'!C72)*(1+B$93))/(1+B$85+B$89+B$93)</f>
        <v>0</v>
      </c>
      <c r="C66" s="125">
        <f>('B&amp;A $'!D66+DSM!C68-(FAC!C74+$D$81*'B&amp;A kWh'!D72)*(1+C$93))/(1+C$85+C$89+C$93)</f>
        <v>0</v>
      </c>
      <c r="D66" s="125">
        <f>('B&amp;A+DSM $'!D66-(FAC!D68+$D$81*'B&amp;A kWh'!E66)*(1+D$93))/(1+D$85+D$89+D$93)</f>
        <v>68455.317964588627</v>
      </c>
      <c r="E66" s="125">
        <f>('B&amp;A+DSM $'!E66-(FAC!E68+$D$81*'B&amp;A kWh'!F66)*(1+E$93))/(1+E$85+E$89+E$93)</f>
        <v>136469.71710089114</v>
      </c>
      <c r="F66" s="125">
        <f>('B&amp;A+DSM $'!F66-(FAC!F68+$D$81*'B&amp;A kWh'!G66)*(1+F$93))/(1+F$85+F$89+F$93)</f>
        <v>101602.17057106901</v>
      </c>
      <c r="G66" s="125">
        <f>('B&amp;A+DSM $'!G66-(FAC!G68+$D$81*'B&amp;A kWh'!H66)*(1+G$93))/(1+G$85+G$89+G$93)</f>
        <v>107207.04178222117</v>
      </c>
      <c r="H66" s="125">
        <f>('B&amp;A+DSM $'!H66-(FAC!H68+$D$81*'B&amp;A kWh'!I66)*(1+H$93))/(1+H$85+H$89+H$93)</f>
        <v>104424.17874951594</v>
      </c>
      <c r="I66" s="125">
        <f>('B&amp;A+DSM $'!I66-(FAC!I68+$D$81*'B&amp;A kWh'!J66)*(1+I$93))/(1+I$85+I$89+I$93)</f>
        <v>100718.93434750143</v>
      </c>
      <c r="J66" s="125">
        <f>('B&amp;A+DSM $'!J66-(FAC!J68+$D$81*'B&amp;A kWh'!K66)*(1+J$93))/(1+J$85+J$89+J$93)</f>
        <v>108240.40379762571</v>
      </c>
      <c r="K66" s="125">
        <f>('B&amp;A+DSM $'!K66-(FAC!K68+$D$81*'B&amp;A kWh'!L66)*(1+K$93))/(1+K$85+K$89+K$93)</f>
        <v>126498.04448662559</v>
      </c>
      <c r="L66" s="125">
        <f>('B&amp;A+DSM $'!L66-(FAC!L68+$D$81*'B&amp;A kWh'!M66)*(1+L$93))/(1+L$85+L$89+L$93)</f>
        <v>84941.160602821707</v>
      </c>
      <c r="M66" s="125">
        <f>('B&amp;A+DSM $'!M66-(FAC!M68+$D$81*'B&amp;A kWh'!N66)*(1+M$93))/(1+M$85+M$89+M$93)</f>
        <v>84467.618738490928</v>
      </c>
      <c r="N66" s="125">
        <f>('B&amp;A+DSM $'!N66-(FAC!N68+$D$81*'B&amp;A kWh'!O66)*(1+N$93))/(1+N$85+N$89+N$93)</f>
        <v>118438.96963944379</v>
      </c>
      <c r="O66" s="125">
        <f>('B&amp;A+DSM $'!O66-(FAC!O68+$D$81*'B&amp;A kWh'!P66)*(1+O$93))/(1+O$85+O$89+O$93)</f>
        <v>94635.713232104914</v>
      </c>
      <c r="Q66" s="54" t="s">
        <v>123</v>
      </c>
      <c r="R66" s="54">
        <v>66</v>
      </c>
      <c r="S66" s="54">
        <v>68</v>
      </c>
      <c r="T66" s="54">
        <v>66</v>
      </c>
    </row>
    <row r="67" spans="1:20" x14ac:dyDescent="0.3">
      <c r="A67" s="139"/>
      <c r="D67" s="125"/>
      <c r="E67" s="125"/>
      <c r="R67" s="54">
        <v>67</v>
      </c>
      <c r="S67" s="54">
        <v>69</v>
      </c>
      <c r="T67" s="54">
        <v>67</v>
      </c>
    </row>
    <row r="68" spans="1:20" x14ac:dyDescent="0.3">
      <c r="A68" s="139" t="s">
        <v>124</v>
      </c>
      <c r="B68" s="125">
        <f>('B&amp;A $'!C68+DSM!B70-(FAC!B76+$D$81*'B&amp;A kWh'!C74)*(1+B$93))/(1+B$85+B$89+B$93)</f>
        <v>0</v>
      </c>
      <c r="C68" s="125">
        <f>('B&amp;A $'!D68+DSM!C70-(FAC!C76+$D$81*'B&amp;A kWh'!D74)*(1+C$93))/(1+C$85+C$89+C$93)</f>
        <v>0</v>
      </c>
      <c r="D68" s="125">
        <f>('B&amp;A+DSM $'!D68-(FAC!D70+$D$81*'B&amp;A kWh'!E68)*(1+D$93))/(1+D$85+D$89+D$93)</f>
        <v>1436761.982823577</v>
      </c>
      <c r="E68" s="125">
        <f>('B&amp;A+DSM $'!E68-(FAC!E70+$D$81*'B&amp;A kWh'!F68)*(1+E$93))/(1+E$85+E$89+E$93)</f>
        <v>1786826.9084294648</v>
      </c>
      <c r="F68" s="125">
        <f>('B&amp;A+DSM $'!F68-(FAC!F70+$D$81*'B&amp;A kWh'!G68)*(1+F$93))/(1+F$85+F$89+F$93)</f>
        <v>1585275.5671518045</v>
      </c>
      <c r="G68" s="125">
        <f>('B&amp;A+DSM $'!G68-(FAC!G70+$D$81*'B&amp;A kWh'!H68)*(1+G$93))/(1+G$85+G$89+G$93)</f>
        <v>1966611.4750967643</v>
      </c>
      <c r="H68" s="125">
        <f>('B&amp;A+DSM $'!H68-(FAC!H70+$D$81*'B&amp;A kWh'!I68)*(1+H$93))/(1+H$85+H$89+H$93)</f>
        <v>1704257.5497682884</v>
      </c>
      <c r="I68" s="125">
        <f>('B&amp;A+DSM $'!I68-(FAC!I70+$D$81*'B&amp;A kWh'!J68)*(1+I$93))/(1+I$85+I$89+I$93)</f>
        <v>1613553.2763740332</v>
      </c>
      <c r="J68" s="125">
        <f>('B&amp;A+DSM $'!J68-(FAC!J70+$D$81*'B&amp;A kWh'!K68)*(1+J$93))/(1+J$85+J$89+J$93)</f>
        <v>1744854.8215277605</v>
      </c>
      <c r="K68" s="125">
        <f>('B&amp;A+DSM $'!K68-(FAC!K70+$D$81*'B&amp;A kWh'!L68)*(1+K$93))/(1+K$85+K$89+K$93)</f>
        <v>1318604.1523805547</v>
      </c>
      <c r="L68" s="125">
        <f>('B&amp;A+DSM $'!L68-(FAC!L70+$D$81*'B&amp;A kWh'!M68)*(1+L$93))/(1+L$85+L$89+L$93)</f>
        <v>1592485.2883509472</v>
      </c>
      <c r="M68" s="125">
        <f>('B&amp;A+DSM $'!M68-(FAC!M70+$D$81*'B&amp;A kWh'!N68)*(1+M$93))/(1+M$85+M$89+M$93)</f>
        <v>1245140.1758230294</v>
      </c>
      <c r="N68" s="125">
        <f>('B&amp;A+DSM $'!N68-(FAC!N70+$D$81*'B&amp;A kWh'!O68)*(1+N$93))/(1+N$85+N$89+N$93)</f>
        <v>1497056.1466894704</v>
      </c>
      <c r="O68" s="125">
        <f>('B&amp;A+DSM $'!O68-(FAC!O70+$D$81*'B&amp;A kWh'!P68)*(1+O$93))/(1+O$85+O$89+O$93)</f>
        <v>1264201.2080070805</v>
      </c>
      <c r="Q68" s="54" t="s">
        <v>124</v>
      </c>
      <c r="R68" s="54">
        <v>68</v>
      </c>
      <c r="S68" s="54">
        <v>70</v>
      </c>
      <c r="T68" s="54">
        <v>68</v>
      </c>
    </row>
    <row r="69" spans="1:20" x14ac:dyDescent="0.3">
      <c r="A69" s="139"/>
      <c r="D69" s="125"/>
      <c r="E69" s="125"/>
      <c r="R69" s="54">
        <v>69</v>
      </c>
      <c r="S69" s="54">
        <v>71</v>
      </c>
      <c r="T69" s="54">
        <v>69</v>
      </c>
    </row>
    <row r="70" spans="1:20" x14ac:dyDescent="0.3">
      <c r="A70" s="139" t="s">
        <v>125</v>
      </c>
      <c r="B70" s="125">
        <f>('B&amp;A $'!C70+DSM!B72-(FAC!B78+$D$81*'B&amp;A kWh'!C76)*(1+B$93))/(1+B$85+B$89+B$93)</f>
        <v>0</v>
      </c>
      <c r="C70" s="125">
        <f>('B&amp;A $'!D70+DSM!C72-(FAC!C78+$D$81*'B&amp;A kWh'!D76)*(1+C$93))/(1+C$85+C$89+C$93)</f>
        <v>0</v>
      </c>
      <c r="D70" s="125">
        <f>('B&amp;A+DSM $'!D70-(FAC!D72+$D$81*'B&amp;A kWh'!E70)*(1+D$93))/(1+D$85+D$89+D$93)</f>
        <v>3253060.9783017733</v>
      </c>
      <c r="E70" s="125">
        <f>('B&amp;A+DSM $'!E70-(FAC!E72+$D$81*'B&amp;A kWh'!F70)*(1+E$93))/(1+E$85+E$89+E$93)</f>
        <v>3347868.4776867107</v>
      </c>
      <c r="F70" s="125">
        <f>('B&amp;A+DSM $'!F70-(FAC!F72+$D$81*'B&amp;A kWh'!G70)*(1+F$93))/(1+F$85+F$89+F$93)</f>
        <v>3215115.2548052501</v>
      </c>
      <c r="G70" s="125">
        <f>('B&amp;A+DSM $'!G70-(FAC!G72+$D$81*'B&amp;A kWh'!H70)*(1+G$93))/(1+G$85+G$89+G$93)</f>
        <v>3027652.7377938004</v>
      </c>
      <c r="H70" s="125">
        <f>('B&amp;A+DSM $'!H70-(FAC!H72+$D$81*'B&amp;A kWh'!I70)*(1+H$93))/(1+H$85+H$89+H$93)</f>
        <v>2960715.9758191993</v>
      </c>
      <c r="I70" s="125">
        <f>('B&amp;A+DSM $'!I70-(FAC!I72+$D$81*'B&amp;A kWh'!J70)*(1+I$93))/(1+I$85+I$89+I$93)</f>
        <v>3143905.1437533302</v>
      </c>
      <c r="J70" s="125">
        <f>('B&amp;A+DSM $'!J70-(FAC!J72+$D$81*'B&amp;A kWh'!K70)*(1+J$93))/(1+J$85+J$89+J$93)</f>
        <v>3004727.7102024243</v>
      </c>
      <c r="K70" s="125">
        <f>('B&amp;A+DSM $'!K70-(FAC!K72+$D$81*'B&amp;A kWh'!L70)*(1+K$93))/(1+K$85+K$89+K$93)</f>
        <v>2859265.9174443088</v>
      </c>
      <c r="L70" s="125">
        <f>('B&amp;A+DSM $'!L70-(FAC!L72+$D$81*'B&amp;A kWh'!M70)*(1+L$93))/(1+L$85+L$89+L$93)</f>
        <v>2888673.3499814519</v>
      </c>
      <c r="M70" s="125">
        <f>('B&amp;A+DSM $'!M70-(FAC!M72+$D$81*'B&amp;A kWh'!N70)*(1+M$93))/(1+M$85+M$89+M$93)</f>
        <v>2766272.9242627565</v>
      </c>
      <c r="N70" s="125">
        <f>('B&amp;A+DSM $'!N70-(FAC!N72+$D$81*'B&amp;A kWh'!O70)*(1+N$93))/(1+N$85+N$89+N$93)</f>
        <v>2900876.8059522612</v>
      </c>
      <c r="O70" s="125">
        <f>('B&amp;A+DSM $'!O70-(FAC!O72+$D$81*'B&amp;A kWh'!P70)*(1+O$93))/(1+O$85+O$89+O$93)</f>
        <v>2985401.1562924185</v>
      </c>
      <c r="Q70" s="54" t="s">
        <v>125</v>
      </c>
      <c r="R70" s="54">
        <v>70</v>
      </c>
      <c r="S70" s="54">
        <v>72</v>
      </c>
      <c r="T70" s="54">
        <v>70</v>
      </c>
    </row>
    <row r="71" spans="1:20" x14ac:dyDescent="0.3">
      <c r="A71" s="139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R71" s="54">
        <v>71</v>
      </c>
      <c r="S71" s="54">
        <v>73</v>
      </c>
      <c r="T71" s="54">
        <v>71</v>
      </c>
    </row>
    <row r="72" spans="1:20" x14ac:dyDescent="0.3">
      <c r="A72" s="139" t="s">
        <v>126</v>
      </c>
      <c r="B72" s="125"/>
      <c r="C72" s="125"/>
      <c r="D72" s="125">
        <f>('B&amp;A+DSM $'!D72-(FAC!D74+$D$81*'B&amp;A kWh'!E72)*(1+D$93))/(1+D$85+D$89+D$93)</f>
        <v>714024.68937041529</v>
      </c>
      <c r="E72" s="125">
        <f>('B&amp;A+DSM $'!E72-(FAC!E74+$D$81*'B&amp;A kWh'!F72)*(1+E$93))/(1+E$85+E$89+E$93)</f>
        <v>1010921.5584371323</v>
      </c>
      <c r="F72" s="125">
        <f>('B&amp;A+DSM $'!F72-(FAC!F74+$D$81*'B&amp;A kWh'!G72)*(1+F$93))/(1+F$85+F$89+F$93)</f>
        <v>794047.85896654695</v>
      </c>
      <c r="G72" s="125">
        <f>('B&amp;A+DSM $'!G72-(FAC!G74+$D$81*'B&amp;A kWh'!H72)*(1+G$93))/(1+G$85+G$89+G$93)</f>
        <v>749579.09016895317</v>
      </c>
      <c r="H72" s="125">
        <f>('B&amp;A+DSM $'!H72-(FAC!H74+$D$81*'B&amp;A kWh'!I72)*(1+H$93))/(1+H$85+H$89+H$93)</f>
        <v>849541.6164787811</v>
      </c>
      <c r="I72" s="125">
        <f>('B&amp;A+DSM $'!I72-(FAC!I74+$D$81*'B&amp;A kWh'!J72)*(1+I$93))/(1+I$85+I$89+I$93)</f>
        <v>490372.09505843086</v>
      </c>
      <c r="J72" s="125">
        <f>('B&amp;A+DSM $'!J72-(FAC!J74+$D$81*'B&amp;A kWh'!K72)*(1+J$93))/(1+J$85+J$89+J$93)</f>
        <v>813325.50701797556</v>
      </c>
      <c r="K72" s="125">
        <f>('B&amp;A+DSM $'!K72-(FAC!K74+$D$81*'B&amp;A kWh'!L72)*(1+K$93))/(1+K$85+K$89+K$93)</f>
        <v>864984.4982109227</v>
      </c>
      <c r="L72" s="125">
        <f>('B&amp;A+DSM $'!L72-(FAC!L74+$D$81*'B&amp;A kWh'!M72)*(1+L$93))/(1+L$85+L$89+L$93)</f>
        <v>540333.74254899996</v>
      </c>
      <c r="M72" s="125">
        <f>('B&amp;A+DSM $'!M72-(FAC!M74+$D$81*'B&amp;A kWh'!N72)*(1+M$93))/(1+M$85+M$89+M$93)</f>
        <v>500081.3137676008</v>
      </c>
      <c r="N72" s="125">
        <f>('B&amp;A+DSM $'!N72-(FAC!N74+$D$81*'B&amp;A kWh'!O72)*(1+N$93))/(1+N$85+N$89+N$93)</f>
        <v>519589.34253058577</v>
      </c>
      <c r="O72" s="125">
        <f>('B&amp;A+DSM $'!O72-(FAC!O74+$D$81*'B&amp;A kWh'!P72)*(1+O$93))/(1+O$85+O$89+O$93)</f>
        <v>499202.84746721084</v>
      </c>
      <c r="Q72" s="54" t="s">
        <v>126</v>
      </c>
      <c r="R72" s="54">
        <v>72</v>
      </c>
      <c r="S72" s="54">
        <v>74</v>
      </c>
      <c r="T72" s="54">
        <v>72</v>
      </c>
    </row>
    <row r="73" spans="1:20" x14ac:dyDescent="0.3">
      <c r="A73" s="139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R73" s="54">
        <v>73</v>
      </c>
      <c r="S73" s="54">
        <v>75</v>
      </c>
      <c r="T73" s="54">
        <v>73</v>
      </c>
    </row>
    <row r="74" spans="1:20" x14ac:dyDescent="0.3">
      <c r="A74" s="139" t="s">
        <v>2</v>
      </c>
      <c r="B74" s="125"/>
      <c r="C74" s="125"/>
      <c r="D74" s="125">
        <f>('B&amp;A+DSM $'!D74-(FAC!D76+$D$81*'B&amp;A kWh'!E74)*(1+D$93))/(1+D$85+D$89+D$93)</f>
        <v>99117.688135457705</v>
      </c>
      <c r="E74" s="125">
        <f>('B&amp;A+DSM $'!E74-(FAC!E76+$D$81*'B&amp;A kWh'!F74)*(1+E$93))/(1+E$85+E$89+E$93)</f>
        <v>100243.70772061955</v>
      </c>
      <c r="F74" s="125">
        <f>('B&amp;A+DSM $'!F74-(FAC!F76+$D$81*'B&amp;A kWh'!G74)*(1+F$93))/(1+F$85+F$89+F$93)</f>
        <v>101492.42079143909</v>
      </c>
      <c r="G74" s="125">
        <f>('B&amp;A+DSM $'!G74-(FAC!G76+$D$81*'B&amp;A kWh'!H74)*(1+G$93))/(1+G$85+G$89+G$93)</f>
        <v>98857.710064905972</v>
      </c>
      <c r="H74" s="125">
        <f>('B&amp;A+DSM $'!H74-(FAC!H76+$D$81*'B&amp;A kWh'!I74)*(1+H$93))/(1+H$85+H$89+H$93)</f>
        <v>100646.69110449823</v>
      </c>
      <c r="I74" s="125">
        <f>('B&amp;A+DSM $'!I74-(FAC!I76+$D$81*'B&amp;A kWh'!J74)*(1+I$93))/(1+I$85+I$89+I$93)</f>
        <v>99530.09525501063</v>
      </c>
      <c r="J74" s="125">
        <f>('B&amp;A+DSM $'!J74-(FAC!J76+$D$81*'B&amp;A kWh'!K74)*(1+J$93))/(1+J$85+J$89+J$93)</f>
        <v>100050.76612282827</v>
      </c>
      <c r="K74" s="125">
        <f>('B&amp;A+DSM $'!K74-(FAC!K76+$D$81*'B&amp;A kWh'!L74)*(1+K$93))/(1+K$85+K$89+K$93)</f>
        <v>102683.10036650667</v>
      </c>
      <c r="L74" s="125">
        <f>('B&amp;A+DSM $'!L74-(FAC!L76+$D$81*'B&amp;A kWh'!M74)*(1+L$93))/(1+L$85+L$89+L$93)</f>
        <v>97602.011155961576</v>
      </c>
      <c r="M74" s="125">
        <f>('B&amp;A+DSM $'!M74-(FAC!M76+$D$81*'B&amp;A kWh'!N74)*(1+M$93))/(1+M$85+M$89+M$93)</f>
        <v>100326.07871965735</v>
      </c>
      <c r="N74" s="125">
        <f>('B&amp;A+DSM $'!N74-(FAC!N76+$D$81*'B&amp;A kWh'!O74)*(1+N$93))/(1+N$85+N$89+N$93)</f>
        <v>101653.45268765939</v>
      </c>
      <c r="O74" s="125">
        <f>('B&amp;A+DSM $'!O74-(FAC!O76+$D$81*'B&amp;A kWh'!P74)*(1+O$93))/(1+O$85+O$89+O$93)</f>
        <v>100469.27235978656</v>
      </c>
      <c r="Q74" s="54" t="s">
        <v>2</v>
      </c>
      <c r="R74" s="54">
        <v>74</v>
      </c>
      <c r="S74" s="54">
        <v>76</v>
      </c>
      <c r="T74" s="54">
        <v>74</v>
      </c>
    </row>
    <row r="75" spans="1:20" x14ac:dyDescent="0.3">
      <c r="A75" s="139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R75" s="54">
        <v>75</v>
      </c>
      <c r="S75" s="54">
        <v>77</v>
      </c>
      <c r="T75" s="54">
        <v>75</v>
      </c>
    </row>
    <row r="76" spans="1:20" x14ac:dyDescent="0.3">
      <c r="A76" s="139" t="s">
        <v>1</v>
      </c>
      <c r="B76" s="125"/>
      <c r="C76" s="125"/>
      <c r="D76" s="125">
        <f>('B&amp;A+DSM $'!D76-(FAC!D78+$D$81*'B&amp;A kWh'!E76)*(1+D$93))/(1+D$85+D$89+D$93)</f>
        <v>8064.1497783420991</v>
      </c>
      <c r="E76" s="125">
        <f>('B&amp;A+DSM $'!E76-(FAC!E78+$D$81*'B&amp;A kWh'!F76)*(1+E$93))/(1+E$85+E$89+E$93)</f>
        <v>13062.220551399796</v>
      </c>
      <c r="F76" s="125">
        <f>('B&amp;A+DSM $'!F76-(FAC!F78+$D$81*'B&amp;A kWh'!G76)*(1+F$93))/(1+F$85+F$89+F$93)</f>
        <v>10726.765009883904</v>
      </c>
      <c r="G76" s="125">
        <f>('B&amp;A+DSM $'!G76-(FAC!G78+$D$81*'B&amp;A kWh'!H76)*(1+G$93))/(1+G$85+G$89+G$93)</f>
        <v>11551.302223588449</v>
      </c>
      <c r="H76" s="125">
        <f>('B&amp;A+DSM $'!H76-(FAC!H78+$D$81*'B&amp;A kWh'!I76)*(1+H$93))/(1+H$85+H$89+H$93)</f>
        <v>10105.777327357237</v>
      </c>
      <c r="I76" s="125">
        <f>('B&amp;A+DSM $'!I76-(FAC!I78+$D$81*'B&amp;A kWh'!J76)*(1+I$93))/(1+I$85+I$89+I$93)</f>
        <v>9956.7793753244005</v>
      </c>
      <c r="J76" s="125">
        <f>('B&amp;A+DSM $'!J76-(FAC!J78+$D$81*'B&amp;A kWh'!K76)*(1+J$93))/(1+J$85+J$89+J$93)</f>
        <v>10781.296641263973</v>
      </c>
      <c r="K76" s="125">
        <f>('B&amp;A+DSM $'!K76-(FAC!K78+$D$81*'B&amp;A kWh'!L76)*(1+K$93))/(1+K$85+K$89+K$93)</f>
        <v>13287.222762523324</v>
      </c>
      <c r="L76" s="125">
        <f>('B&amp;A+DSM $'!L76-(FAC!L78+$D$81*'B&amp;A kWh'!M76)*(1+L$93))/(1+L$85+L$89+L$93)</f>
        <v>9897.5378457441857</v>
      </c>
      <c r="M76" s="125">
        <f>('B&amp;A+DSM $'!M76-(FAC!M78+$D$81*'B&amp;A kWh'!N76)*(1+M$93))/(1+M$85+M$89+M$93)</f>
        <v>11362.604313937805</v>
      </c>
      <c r="N76" s="125">
        <f>('B&amp;A+DSM $'!N76-(FAC!N78+$D$81*'B&amp;A kWh'!O76)*(1+N$93))/(1+N$85+N$89+N$93)</f>
        <v>10527.431228375593</v>
      </c>
      <c r="O76" s="125">
        <f>('B&amp;A+DSM $'!O76-(FAC!O78+$D$81*'B&amp;A kWh'!P76)*(1+O$93))/(1+O$85+O$89+O$93)</f>
        <v>9653.3552630423674</v>
      </c>
      <c r="Q76" s="54" t="s">
        <v>1</v>
      </c>
      <c r="R76" s="54">
        <v>76</v>
      </c>
      <c r="S76" s="54">
        <v>78</v>
      </c>
      <c r="T76" s="54">
        <v>76</v>
      </c>
    </row>
    <row r="77" spans="1:20" x14ac:dyDescent="0.3">
      <c r="A77" s="139"/>
      <c r="B77" s="125"/>
      <c r="C77" s="125"/>
      <c r="D77" s="125"/>
      <c r="E77" s="125"/>
      <c r="F77" s="125"/>
      <c r="G77" s="125"/>
      <c r="J77" s="125"/>
      <c r="K77" s="125"/>
      <c r="L77" s="125"/>
      <c r="M77" s="125"/>
      <c r="N77" s="125"/>
      <c r="O77" s="125"/>
      <c r="R77" s="54">
        <v>79</v>
      </c>
    </row>
    <row r="78" spans="1:20" x14ac:dyDescent="0.3">
      <c r="A78" s="141"/>
      <c r="D78" s="125"/>
    </row>
    <row r="79" spans="1:20" x14ac:dyDescent="0.3">
      <c r="A79" s="139" t="s">
        <v>0</v>
      </c>
      <c r="B79" s="142" t="e">
        <f>SUM(B10:B70)</f>
        <v>#REF!</v>
      </c>
      <c r="C79" s="142" t="e">
        <f t="shared" ref="C79" si="0">SUM(C10:C70)</f>
        <v>#REF!</v>
      </c>
      <c r="D79" s="142">
        <f t="shared" ref="D79:O79" si="1">SUM(D10:D70)-D18</f>
        <v>12796133.652631955</v>
      </c>
      <c r="E79" s="142">
        <f t="shared" si="1"/>
        <v>15635189.094049791</v>
      </c>
      <c r="F79" s="142">
        <f t="shared" si="1"/>
        <v>14174549.032231074</v>
      </c>
      <c r="G79" s="142">
        <f t="shared" si="1"/>
        <v>15186414.508858085</v>
      </c>
      <c r="H79" s="142">
        <f t="shared" si="1"/>
        <v>14658943.662263814</v>
      </c>
      <c r="I79" s="142">
        <f t="shared" si="1"/>
        <v>13972002.538078725</v>
      </c>
      <c r="J79" s="142">
        <f t="shared" si="1"/>
        <v>14012345.736233298</v>
      </c>
      <c r="K79" s="142">
        <f t="shared" si="1"/>
        <v>14569940.197576379</v>
      </c>
      <c r="L79" s="142">
        <f t="shared" si="1"/>
        <v>13382187.87763167</v>
      </c>
      <c r="M79" s="142">
        <f t="shared" si="1"/>
        <v>13026190.047443222</v>
      </c>
      <c r="N79" s="142">
        <f t="shared" si="1"/>
        <v>14051073.089725703</v>
      </c>
      <c r="O79" s="142">
        <f t="shared" si="1"/>
        <v>12579846.485159034</v>
      </c>
    </row>
    <row r="80" spans="1:20" x14ac:dyDescent="0.3">
      <c r="D80" s="125"/>
    </row>
    <row r="81" spans="1:15" x14ac:dyDescent="0.3">
      <c r="A81" s="54" t="s">
        <v>146</v>
      </c>
      <c r="D81" s="143">
        <v>2.725E-2</v>
      </c>
      <c r="E81" s="144" t="s">
        <v>147</v>
      </c>
      <c r="F81" s="125"/>
      <c r="G81" s="125"/>
      <c r="H81" s="125"/>
      <c r="I81" s="125"/>
      <c r="J81" s="125"/>
      <c r="K81" s="125"/>
      <c r="L81" s="125"/>
      <c r="M81" s="125"/>
      <c r="N81" s="125"/>
      <c r="O81" s="125"/>
    </row>
    <row r="82" spans="1:15" x14ac:dyDescent="0.3">
      <c r="D82" s="125"/>
    </row>
    <row r="83" spans="1:15" x14ac:dyDescent="0.3">
      <c r="A83" s="145" t="s">
        <v>148</v>
      </c>
      <c r="D83" s="125"/>
    </row>
    <row r="84" spans="1:15" x14ac:dyDescent="0.3">
      <c r="A84" s="139" t="s">
        <v>84</v>
      </c>
      <c r="B84" s="146">
        <f>Environmental!B9</f>
        <v>0</v>
      </c>
      <c r="C84" s="146">
        <f>Environmental!C9</f>
        <v>0</v>
      </c>
      <c r="D84" s="146">
        <f>Environmental!D9</f>
        <v>5.5390000000000002E-2</v>
      </c>
      <c r="E84" s="146">
        <f>Environmental!E9</f>
        <v>7.0104E-2</v>
      </c>
      <c r="F84" s="146">
        <f>Environmental!F9</f>
        <v>7.6870999999999995E-2</v>
      </c>
      <c r="G84" s="146">
        <f>Environmental!G9</f>
        <v>8.4497000000000003E-2</v>
      </c>
      <c r="H84" s="146">
        <f>Environmental!H9</f>
        <v>6.9420999999999997E-2</v>
      </c>
      <c r="I84" s="146">
        <f>Environmental!I9</f>
        <v>6.2179999999999999E-2</v>
      </c>
      <c r="J84" s="146">
        <f>Environmental!J9</f>
        <v>5.0063000000000003E-2</v>
      </c>
      <c r="K84" s="146">
        <f>Environmental!K9</f>
        <v>5.0208000000000003E-2</v>
      </c>
      <c r="L84" s="146">
        <f>Environmental!L9</f>
        <v>6.9852999999999998E-2</v>
      </c>
      <c r="M84" s="146">
        <f>Environmental!M9</f>
        <v>6.2475999999999997E-2</v>
      </c>
      <c r="N84" s="146">
        <f>Environmental!N9</f>
        <v>4.5564E-2</v>
      </c>
      <c r="O84" s="146">
        <f>Environmental!O9</f>
        <v>4.2578999999999999E-2</v>
      </c>
    </row>
    <row r="85" spans="1:15" x14ac:dyDescent="0.3">
      <c r="A85" s="139" t="s">
        <v>92</v>
      </c>
      <c r="B85" s="146">
        <f>Environmental!B10</f>
        <v>0</v>
      </c>
      <c r="C85" s="146">
        <f>Environmental!C10</f>
        <v>0</v>
      </c>
      <c r="D85" s="146">
        <f>Environmental!D10</f>
        <v>8.7007000000000001E-2</v>
      </c>
      <c r="E85" s="146">
        <f>Environmental!E10</f>
        <v>0.1101</v>
      </c>
      <c r="F85" s="146">
        <f>Environmental!F10</f>
        <v>0.11959699999999999</v>
      </c>
      <c r="G85" s="146">
        <f>Environmental!G10</f>
        <v>0.130241</v>
      </c>
      <c r="H85" s="146">
        <f>Environmental!H10</f>
        <v>0.106131</v>
      </c>
      <c r="I85" s="146">
        <f>Environmental!I10</f>
        <v>9.6194000000000002E-2</v>
      </c>
      <c r="J85" s="146">
        <f>Environmental!J10</f>
        <v>7.7417E-2</v>
      </c>
      <c r="K85" s="146">
        <f>Environmental!K10</f>
        <v>7.7606999999999995E-2</v>
      </c>
      <c r="L85" s="146">
        <f>Environmental!L10</f>
        <v>0.107728</v>
      </c>
      <c r="M85" s="146">
        <f>Environmental!M10</f>
        <v>9.6200999999999995E-2</v>
      </c>
      <c r="N85" s="146">
        <f>Environmental!N10</f>
        <v>7.0109000000000005E-2</v>
      </c>
      <c r="O85" s="146">
        <f>Environmental!O10</f>
        <v>6.5956000000000001E-2</v>
      </c>
    </row>
    <row r="87" spans="1:15" x14ac:dyDescent="0.3">
      <c r="A87" s="145" t="s">
        <v>256</v>
      </c>
    </row>
    <row r="88" spans="1:15" x14ac:dyDescent="0.3">
      <c r="A88" s="139" t="s">
        <v>84</v>
      </c>
      <c r="B88" s="146">
        <f>'Decommissioning rider'!B9</f>
        <v>0</v>
      </c>
      <c r="C88" s="146">
        <f>'Decommissioning rider'!C9</f>
        <v>0</v>
      </c>
      <c r="D88" s="146">
        <f>'Decommissioning rider'!D9</f>
        <v>4.0064000000000002E-2</v>
      </c>
      <c r="E88" s="146">
        <f>'Decommissioning rider'!E9</f>
        <v>4.0064000000000002E-2</v>
      </c>
      <c r="F88" s="146">
        <f>'Decommissioning rider'!F9</f>
        <v>4.0064000000000002E-2</v>
      </c>
      <c r="G88" s="146">
        <f>'Decommissioning rider'!G9</f>
        <v>4.0064000000000002E-2</v>
      </c>
      <c r="H88" s="146">
        <f>'Decommissioning rider'!H9</f>
        <v>4.0064000000000002E-2</v>
      </c>
      <c r="I88" s="146">
        <f>'Decommissioning rider'!I9</f>
        <v>4.0064000000000002E-2</v>
      </c>
      <c r="J88" s="146">
        <f>'Decommissioning rider'!J9</f>
        <v>4.5925000000000001E-2</v>
      </c>
      <c r="K88" s="146">
        <f>'Decommissioning rider'!K9</f>
        <v>4.5925000000000001E-2</v>
      </c>
      <c r="L88" s="146">
        <f>'Decommissioning rider'!L9</f>
        <v>4.5925000000000001E-2</v>
      </c>
      <c r="M88" s="146">
        <f>'Decommissioning rider'!M9</f>
        <v>4.5925000000000001E-2</v>
      </c>
      <c r="N88" s="146">
        <f>'Decommissioning rider'!N9</f>
        <v>4.5925000000000001E-2</v>
      </c>
      <c r="O88" s="146">
        <f>'Decommissioning rider'!O9</f>
        <v>4.5925000000000001E-2</v>
      </c>
    </row>
    <row r="89" spans="1:15" x14ac:dyDescent="0.3">
      <c r="A89" s="139" t="s">
        <v>92</v>
      </c>
      <c r="B89" s="146">
        <f>'Decommissioning rider'!B10</f>
        <v>0</v>
      </c>
      <c r="C89" s="146">
        <f>'Decommissioning rider'!C10</f>
        <v>0</v>
      </c>
      <c r="D89" s="146">
        <f>'Decommissioning rider'!D10</f>
        <v>6.3640000000000002E-2</v>
      </c>
      <c r="E89" s="146">
        <f>'Decommissioning rider'!E10</f>
        <v>6.3640000000000002E-2</v>
      </c>
      <c r="F89" s="146">
        <f>'Decommissioning rider'!F10</f>
        <v>6.3640000000000002E-2</v>
      </c>
      <c r="G89" s="146">
        <f>'Decommissioning rider'!G10</f>
        <v>6.3640000000000002E-2</v>
      </c>
      <c r="H89" s="146">
        <f>'Decommissioning rider'!H10</f>
        <v>6.3640000000000002E-2</v>
      </c>
      <c r="I89" s="146">
        <f>'Decommissioning rider'!I10</f>
        <v>6.3640000000000002E-2</v>
      </c>
      <c r="J89" s="146">
        <f>'Decommissioning rider'!J10</f>
        <v>7.2985999999999995E-2</v>
      </c>
      <c r="K89" s="146">
        <f>'Decommissioning rider'!K10</f>
        <v>7.2985999999999995E-2</v>
      </c>
      <c r="L89" s="146">
        <f>'Decommissioning rider'!L10</f>
        <v>7.2985999999999995E-2</v>
      </c>
      <c r="M89" s="146">
        <f>'Decommissioning rider'!M10</f>
        <v>7.2985999999999995E-2</v>
      </c>
      <c r="N89" s="146">
        <f>'Decommissioning rider'!N10</f>
        <v>7.2985999999999995E-2</v>
      </c>
      <c r="O89" s="146">
        <f>'Decommissioning rider'!O10</f>
        <v>7.2985999999999995E-2</v>
      </c>
    </row>
    <row r="91" spans="1:15" x14ac:dyDescent="0.3">
      <c r="A91" s="145"/>
    </row>
    <row r="92" spans="1:15" x14ac:dyDescent="0.3">
      <c r="A92" s="139"/>
      <c r="B92" s="146">
        <f>PPA!B9</f>
        <v>0</v>
      </c>
      <c r="C92" s="146">
        <f>PPA!C9</f>
        <v>0</v>
      </c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</row>
    <row r="93" spans="1:15" x14ac:dyDescent="0.3">
      <c r="A93" s="139"/>
      <c r="B93" s="146">
        <f>PPA!B20</f>
        <v>0</v>
      </c>
      <c r="C93" s="146">
        <f>PPA!C20</f>
        <v>0</v>
      </c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</row>
  </sheetData>
  <pageMargins left="0.7" right="0.7" top="0.75" bottom="0.75" header="0.3" footer="0.3"/>
  <pageSetup scale="45" orientation="portrait" r:id="rId1"/>
  <headerFooter>
    <oddFooter>&amp;L&amp;F
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defaultRowHeight="13.2" x14ac:dyDescent="0.25"/>
  <cols>
    <col min="1" max="1" width="17.44140625" customWidth="1"/>
    <col min="2" max="3" width="1.33203125" customWidth="1"/>
    <col min="4" max="4" width="13.88671875" bestFit="1" customWidth="1"/>
    <col min="5" max="15" width="13.88671875" customWidth="1"/>
    <col min="16" max="20" width="9.109375" customWidth="1"/>
    <col min="21" max="21" width="21.5546875" bestFit="1" customWidth="1"/>
  </cols>
  <sheetData>
    <row r="1" spans="1:24" ht="14.4" x14ac:dyDescent="0.3">
      <c r="A1" s="6" t="s">
        <v>70</v>
      </c>
      <c r="D1" s="11"/>
    </row>
    <row r="2" spans="1:24" ht="14.4" x14ac:dyDescent="0.3">
      <c r="A2" s="6" t="s">
        <v>71</v>
      </c>
    </row>
    <row r="3" spans="1:24" ht="14.4" x14ac:dyDescent="0.3">
      <c r="A3" s="6" t="str">
        <f>'B&amp;A kWh'!B3</f>
        <v>TEST YEAR ENDED March 31, 2020</v>
      </c>
    </row>
    <row r="4" spans="1:24" ht="14.4" x14ac:dyDescent="0.3">
      <c r="A4" s="7"/>
    </row>
    <row r="5" spans="1:24" ht="14.4" x14ac:dyDescent="0.3">
      <c r="A5" s="7" t="s">
        <v>283</v>
      </c>
    </row>
    <row r="6" spans="1:24" ht="14.4" x14ac:dyDescent="0.3">
      <c r="A6" s="7"/>
    </row>
    <row r="7" spans="1:24" ht="14.4" x14ac:dyDescent="0.3">
      <c r="A7" s="8" t="s">
        <v>80</v>
      </c>
      <c r="C7" s="1"/>
      <c r="D7" s="1">
        <v>2019</v>
      </c>
      <c r="E7" s="1"/>
      <c r="F7" s="1"/>
      <c r="G7" s="1"/>
      <c r="H7" s="1"/>
      <c r="I7" s="1"/>
      <c r="J7" s="1"/>
      <c r="K7" s="1"/>
      <c r="L7" s="1"/>
      <c r="M7" s="1"/>
      <c r="N7">
        <v>2020</v>
      </c>
    </row>
    <row r="8" spans="1:24" ht="14.4" x14ac:dyDescent="0.3">
      <c r="A8" s="7" t="s">
        <v>22</v>
      </c>
      <c r="B8" s="10" t="s">
        <v>106</v>
      </c>
      <c r="C8" s="10" t="s">
        <v>107</v>
      </c>
      <c r="D8" s="10" t="s">
        <v>109</v>
      </c>
      <c r="E8" s="10" t="s">
        <v>110</v>
      </c>
      <c r="F8" s="10" t="s">
        <v>111</v>
      </c>
      <c r="G8" s="10" t="s">
        <v>112</v>
      </c>
      <c r="H8" s="10" t="s">
        <v>113</v>
      </c>
      <c r="I8" s="10" t="s">
        <v>114</v>
      </c>
      <c r="J8" s="10" t="s">
        <v>115</v>
      </c>
      <c r="K8" s="10" t="s">
        <v>116</v>
      </c>
      <c r="L8" s="10" t="s">
        <v>117</v>
      </c>
      <c r="M8" s="10" t="s">
        <v>106</v>
      </c>
      <c r="N8" s="10" t="s">
        <v>107</v>
      </c>
      <c r="O8" s="10" t="s">
        <v>108</v>
      </c>
    </row>
    <row r="9" spans="1:24" ht="14.4" x14ac:dyDescent="0.3">
      <c r="A9" s="6"/>
      <c r="B9" s="5"/>
      <c r="V9" t="s">
        <v>253</v>
      </c>
      <c r="W9" t="s">
        <v>254</v>
      </c>
      <c r="X9" t="s">
        <v>255</v>
      </c>
    </row>
    <row r="10" spans="1:24" ht="14.4" x14ac:dyDescent="0.3">
      <c r="A10" s="1" t="s">
        <v>21</v>
      </c>
      <c r="B10" s="5">
        <f>'B&amp;A+DSM $'!B10/(1+B$83+B$87+B$91)</f>
        <v>0</v>
      </c>
      <c r="C10" s="5">
        <f>'B&amp;A+DSM $'!C10/(1+C$83+C$87+C$91)</f>
        <v>0</v>
      </c>
      <c r="D10" s="5">
        <f>'B&amp;A+DSM $'!D10/(1+D$83+D$87+D$91)</f>
        <v>13216353.594034983</v>
      </c>
      <c r="E10" s="5">
        <f>'B&amp;A+DSM $'!E10/(1+E$83+E$87+E$91)</f>
        <v>14456394.410575695</v>
      </c>
      <c r="F10" s="5">
        <f>'B&amp;A+DSM $'!F10/(1+F$83+F$87+F$91)</f>
        <v>15525652.880427238</v>
      </c>
      <c r="G10" s="5">
        <f>'B&amp;A+DSM $'!G10/(1+G$83+G$87+G$91)</f>
        <v>19112161.981430974</v>
      </c>
      <c r="H10" s="5">
        <f>'B&amp;A+DSM $'!H10/(1+H$83+H$87+H$91)</f>
        <v>18972764.462791298</v>
      </c>
      <c r="I10" s="5">
        <f>'B&amp;A+DSM $'!I10/(1+I$83+I$87+I$91)</f>
        <v>15734433.972877147</v>
      </c>
      <c r="J10" s="5">
        <f>'B&amp;A+DSM $'!J10/(1+J$83+J$87+J$91)</f>
        <v>13465071.36027037</v>
      </c>
      <c r="K10" s="5">
        <f>'B&amp;A+DSM $'!K10/(1+K$83+K$87+K$91)</f>
        <v>18062502.013897948</v>
      </c>
      <c r="L10" s="5">
        <f>'B&amp;A+DSM $'!L10/(1+L$83+L$87+L$91)</f>
        <v>22017273.83941967</v>
      </c>
      <c r="M10" s="5">
        <f>'B&amp;A+DSM $'!M10/(1+M$83+M$87+M$91)</f>
        <v>21801889.595913392</v>
      </c>
      <c r="N10" s="5">
        <f>'B&amp;A+DSM $'!N10/(1+N$83+N$87+N$91)</f>
        <v>19984278.943718169</v>
      </c>
      <c r="O10" s="5">
        <f>'B&amp;A+DSM $'!O10/(1+O$83+O$87+O$91)</f>
        <v>16456892.909902031</v>
      </c>
      <c r="U10" t="s">
        <v>21</v>
      </c>
      <c r="V10">
        <v>10</v>
      </c>
      <c r="W10">
        <v>12</v>
      </c>
      <c r="X10">
        <v>10</v>
      </c>
    </row>
    <row r="11" spans="1:24" ht="14.4" x14ac:dyDescent="0.3">
      <c r="A11" s="1"/>
      <c r="V11">
        <v>11</v>
      </c>
      <c r="W11">
        <v>13</v>
      </c>
      <c r="X11">
        <v>11</v>
      </c>
    </row>
    <row r="12" spans="1:24" ht="14.4" x14ac:dyDescent="0.3">
      <c r="A12" s="1" t="s">
        <v>20</v>
      </c>
      <c r="B12" s="5">
        <f>'B&amp;A+DSM $'!B12/(1+B$83+B$87+B$91)</f>
        <v>0</v>
      </c>
      <c r="C12" s="5">
        <f>'B&amp;A+DSM $'!C12/(1+C$83+C$87+C$91)</f>
        <v>0</v>
      </c>
      <c r="D12" s="5">
        <f>'B&amp;A+DSM $'!D12/(1+D$83+D$87+D$91)</f>
        <v>17968.440482211026</v>
      </c>
      <c r="E12" s="5">
        <f>'B&amp;A+DSM $'!E12/(1+E$83+E$87+E$91)</f>
        <v>20151.12127173545</v>
      </c>
      <c r="F12" s="5">
        <f>'B&amp;A+DSM $'!F12/(1+F$83+F$87+F$91)</f>
        <v>23192.164270973692</v>
      </c>
      <c r="G12" s="5">
        <f>'B&amp;A+DSM $'!G12/(1+G$83+G$87+G$91)</f>
        <v>28334.425611416365</v>
      </c>
      <c r="H12" s="5">
        <f>'B&amp;A+DSM $'!H12/(1+H$83+H$87+H$91)</f>
        <v>27808.830223031404</v>
      </c>
      <c r="I12" s="5">
        <f>'B&amp;A+DSM $'!I12/(1+I$83+I$87+I$91)</f>
        <v>24593.56549003669</v>
      </c>
      <c r="J12" s="5">
        <f>'B&amp;A+DSM $'!J12/(1+J$83+J$87+J$91)</f>
        <v>19885.692179111451</v>
      </c>
      <c r="K12" s="5">
        <f>'B&amp;A+DSM $'!K12/(1+K$83+K$87+K$91)</f>
        <v>22770.33900083293</v>
      </c>
      <c r="L12" s="5">
        <f>'B&amp;A+DSM $'!L12/(1+L$83+L$87+L$91)</f>
        <v>32283.034797244611</v>
      </c>
      <c r="M12" s="5">
        <f>'B&amp;A+DSM $'!M12/(1+M$83+M$87+M$91)</f>
        <v>33374.320304655092</v>
      </c>
      <c r="N12" s="5">
        <f>'B&amp;A+DSM $'!N12/(1+N$83+N$87+N$91)</f>
        <v>29959.312462150334</v>
      </c>
      <c r="O12" s="5">
        <f>'B&amp;A+DSM $'!O12/(1+O$83+O$87+O$91)</f>
        <v>22702.893145087204</v>
      </c>
      <c r="U12" t="s">
        <v>20</v>
      </c>
      <c r="V12">
        <v>12</v>
      </c>
      <c r="W12">
        <v>14</v>
      </c>
      <c r="X12">
        <v>12</v>
      </c>
    </row>
    <row r="13" spans="1:24" ht="14.4" x14ac:dyDescent="0.3">
      <c r="A13" s="1"/>
      <c r="V13">
        <v>13</v>
      </c>
      <c r="W13">
        <v>15</v>
      </c>
      <c r="X13">
        <v>13</v>
      </c>
    </row>
    <row r="14" spans="1:24" ht="14.4" x14ac:dyDescent="0.3">
      <c r="A14" s="1" t="s">
        <v>19</v>
      </c>
      <c r="B14" s="5">
        <f>'B&amp;A+DSM $'!B14/(1+B$83+B$87+B$91)</f>
        <v>0</v>
      </c>
      <c r="C14" s="5">
        <f>'B&amp;A+DSM $'!C14/(1+C$83+C$87+C$91)</f>
        <v>0</v>
      </c>
      <c r="D14" s="5">
        <f>'B&amp;A+DSM $'!D14/(1+D$83+D$87+D$91)</f>
        <v>559.69488449537812</v>
      </c>
      <c r="E14" s="5">
        <f>'B&amp;A+DSM $'!E14/(1+E$83+E$87+E$91)</f>
        <v>541.64775061071828</v>
      </c>
      <c r="F14" s="5">
        <f>'B&amp;A+DSM $'!F14/(1+F$83+F$87+F$91)</f>
        <v>822.76945390734465</v>
      </c>
      <c r="G14" s="5">
        <f>'B&amp;A+DSM $'!G14/(1+G$83+G$87+G$91)</f>
        <v>859.74882643093611</v>
      </c>
      <c r="H14" s="5">
        <f>'B&amp;A+DSM $'!H14/(1+H$83+H$87+H$91)</f>
        <v>908.66483098013953</v>
      </c>
      <c r="I14" s="5">
        <f>'B&amp;A+DSM $'!I14/(1+I$83+I$87+I$91)</f>
        <v>839.24249077336776</v>
      </c>
      <c r="J14" s="5">
        <f>'B&amp;A+DSM $'!J14/(1+J$83+J$87+J$91)</f>
        <v>770.28215637397489</v>
      </c>
      <c r="K14" s="5">
        <f>'B&amp;A+DSM $'!K14/(1+K$83+K$87+K$91)</f>
        <v>470.80965539765708</v>
      </c>
      <c r="L14" s="5">
        <f>'B&amp;A+DSM $'!L14/(1+L$83+L$87+L$91)</f>
        <v>1141.3112644271532</v>
      </c>
      <c r="M14" s="5">
        <f>'B&amp;A+DSM $'!M14/(1+M$83+M$87+M$91)</f>
        <v>955.87246853801105</v>
      </c>
      <c r="N14" s="5">
        <f>'B&amp;A+DSM $'!N14/(1+N$83+N$87+N$91)</f>
        <v>976.23521629627055</v>
      </c>
      <c r="O14" s="5">
        <f>'B&amp;A+DSM $'!O14/(1+O$83+O$87+O$91)</f>
        <v>691.69245129094611</v>
      </c>
      <c r="U14" t="s">
        <v>19</v>
      </c>
      <c r="V14">
        <v>14</v>
      </c>
      <c r="W14">
        <v>16</v>
      </c>
      <c r="X14">
        <v>14</v>
      </c>
    </row>
    <row r="15" spans="1:24" ht="14.4" x14ac:dyDescent="0.3">
      <c r="A15" s="1"/>
      <c r="V15">
        <v>15</v>
      </c>
      <c r="W15">
        <v>17</v>
      </c>
      <c r="X15">
        <v>15</v>
      </c>
    </row>
    <row r="16" spans="1:24" ht="14.4" x14ac:dyDescent="0.3">
      <c r="A16" s="29" t="s">
        <v>160</v>
      </c>
      <c r="D16" s="5">
        <f>'B&amp;A+DSM $'!D16/(1+D$83+D$87+D$91)</f>
        <v>0</v>
      </c>
      <c r="E16" s="5">
        <f>'B&amp;A+DSM $'!E16/(1+E$83+E$87+E$91)</f>
        <v>0</v>
      </c>
      <c r="F16" s="5">
        <f>'B&amp;A+DSM $'!F16/(1+F$83+F$87+F$91)</f>
        <v>0</v>
      </c>
      <c r="G16" s="5">
        <f>'B&amp;A+DSM $'!G16/(1+G$83+G$87+G$91)</f>
        <v>0</v>
      </c>
      <c r="H16" s="5">
        <f>'B&amp;A+DSM $'!H16/(1+H$83+H$87+H$91)</f>
        <v>0</v>
      </c>
      <c r="I16" s="5">
        <f>'B&amp;A+DSM $'!I16/(1+I$83+I$87+I$91)</f>
        <v>0</v>
      </c>
      <c r="J16" s="5">
        <f>'B&amp;A+DSM $'!J16/(1+J$83+J$87+J$91)</f>
        <v>0</v>
      </c>
      <c r="K16" s="5">
        <f>'B&amp;A+DSM $'!K16/(1+K$83+K$87+K$91)</f>
        <v>0</v>
      </c>
      <c r="L16" s="5">
        <f>'B&amp;A+DSM $'!L16/(1+L$83+L$87+L$91)</f>
        <v>0</v>
      </c>
      <c r="M16" s="5">
        <f>'B&amp;A+DSM $'!M16/(1+M$83+M$87+M$91)</f>
        <v>0</v>
      </c>
      <c r="N16" s="5">
        <f>'B&amp;A+DSM $'!N16/(1+N$83+N$87+N$91)</f>
        <v>0</v>
      </c>
      <c r="O16" s="5">
        <f>'B&amp;A+DSM $'!O16/(1+O$83+O$87+O$91)</f>
        <v>0</v>
      </c>
      <c r="U16" t="s">
        <v>160</v>
      </c>
      <c r="V16">
        <v>16</v>
      </c>
      <c r="W16">
        <v>18</v>
      </c>
      <c r="X16">
        <v>16</v>
      </c>
    </row>
    <row r="17" spans="1:24" ht="14.4" x14ac:dyDescent="0.3">
      <c r="A17" s="29" t="s">
        <v>162</v>
      </c>
      <c r="D17" s="5">
        <f>'B&amp;A+DSM - Fuel and % Riders'!D17+FAC!D19+'B&amp;A kWh'!E17*'B&amp;A+DSM - Fuel and % Riders'!$D$81</f>
        <v>572252.09236769646</v>
      </c>
      <c r="E17" s="5">
        <f>'B&amp;A+DSM - Fuel and % Riders'!E17+FAC!E19+'B&amp;A kWh'!F17*'B&amp;A+DSM - Fuel and % Riders'!$D$81</f>
        <v>759247.77685366431</v>
      </c>
      <c r="F17" s="5">
        <f>'B&amp;A+DSM - Fuel and % Riders'!F17+FAC!F19+'B&amp;A kWh'!G17*'B&amp;A+DSM - Fuel and % Riders'!$D$81</f>
        <v>611192.8440064278</v>
      </c>
      <c r="G17" s="5">
        <f>'B&amp;A+DSM - Fuel and % Riders'!G17+FAC!G19+'B&amp;A kWh'!H17*'B&amp;A+DSM - Fuel and % Riders'!$D$81</f>
        <v>648819.59938018513</v>
      </c>
      <c r="H17" s="5">
        <f>'B&amp;A+DSM - Fuel and % Riders'!H17+FAC!H19+'B&amp;A kWh'!I17*'B&amp;A+DSM - Fuel and % Riders'!$D$81</f>
        <v>621779.00629423396</v>
      </c>
      <c r="I17" s="5">
        <f>'B&amp;A+DSM - Fuel and % Riders'!I17+FAC!I19+'B&amp;A kWh'!J17*'B&amp;A+DSM - Fuel and % Riders'!$D$81</f>
        <v>621507.64808676147</v>
      </c>
      <c r="J17" s="5">
        <f>'B&amp;A+DSM - Fuel and % Riders'!J17+FAC!J19+'B&amp;A kWh'!K17*'B&amp;A+DSM - Fuel and % Riders'!$D$81</f>
        <v>648628.74451786675</v>
      </c>
      <c r="K17" s="5">
        <f>'B&amp;A+DSM - Fuel and % Riders'!K17+FAC!K19+'B&amp;A kWh'!L17*'B&amp;A+DSM - Fuel and % Riders'!$D$81</f>
        <v>841875.2518917605</v>
      </c>
      <c r="L17" s="5">
        <f>'B&amp;A+DSM - Fuel and % Riders'!L17+FAC!L19+'B&amp;A kWh'!M17*'B&amp;A+DSM - Fuel and % Riders'!$D$81</f>
        <v>530329.31671282207</v>
      </c>
      <c r="M17" s="5">
        <f>'B&amp;A+DSM - Fuel and % Riders'!M17+FAC!M19+'B&amp;A kWh'!N17*'B&amp;A+DSM - Fuel and % Riders'!$D$81</f>
        <v>613349.50655643549</v>
      </c>
      <c r="N17" s="5">
        <f>'B&amp;A+DSM - Fuel and % Riders'!N17+FAC!N19+'B&amp;A kWh'!O17*'B&amp;A+DSM - Fuel and % Riders'!$D$81</f>
        <v>667410.3858422495</v>
      </c>
      <c r="O17" s="5">
        <f>'B&amp;A+DSM - Fuel and % Riders'!O17+FAC!O19+'B&amp;A kWh'!P17*'B&amp;A+DSM - Fuel and % Riders'!$D$81</f>
        <v>567562.34227762523</v>
      </c>
      <c r="U17" t="s">
        <v>162</v>
      </c>
      <c r="V17">
        <v>17</v>
      </c>
      <c r="W17">
        <v>19</v>
      </c>
      <c r="X17">
        <v>17</v>
      </c>
    </row>
    <row r="18" spans="1:24" ht="14.4" x14ac:dyDescent="0.3">
      <c r="A18" s="23" t="s">
        <v>18</v>
      </c>
      <c r="B18" s="5" t="e">
        <f>'B&amp;A+DSM - Fuel and % Riders'!B18+FAC!B20+'B&amp;A kWh'!C18*'B&amp;A+DSM - Fuel and % Riders'!$D$81</f>
        <v>#REF!</v>
      </c>
      <c r="C18" s="5" t="e">
        <f>'B&amp;A+DSM - Fuel and % Riders'!C18+FAC!C20+'B&amp;A kWh'!D18*'B&amp;A+DSM - Fuel and % Riders'!$D$81</f>
        <v>#REF!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U18" t="s">
        <v>18</v>
      </c>
      <c r="V18">
        <v>18</v>
      </c>
      <c r="W18">
        <v>20</v>
      </c>
      <c r="X18">
        <v>18</v>
      </c>
    </row>
    <row r="19" spans="1:24" ht="14.4" x14ac:dyDescent="0.3">
      <c r="A19" s="1"/>
      <c r="V19">
        <v>19</v>
      </c>
      <c r="W19">
        <v>21</v>
      </c>
      <c r="X19">
        <v>19</v>
      </c>
    </row>
    <row r="20" spans="1:24" ht="14.4" x14ac:dyDescent="0.3">
      <c r="A20" s="1" t="s">
        <v>17</v>
      </c>
      <c r="B20" s="5">
        <f>'B&amp;A+DSM - Fuel and % Riders'!B20+FAC!B22+'B&amp;A kWh'!C20*'B&amp;A+DSM - Fuel and % Riders'!$D$81</f>
        <v>0</v>
      </c>
      <c r="C20" s="5">
        <f>'B&amp;A+DSM - Fuel and % Riders'!C20+FAC!C22+'B&amp;A kWh'!D20*'B&amp;A+DSM - Fuel and % Riders'!$D$81</f>
        <v>0</v>
      </c>
      <c r="D20" s="5">
        <f>'B&amp;A+DSM - Fuel and % Riders'!D20+FAC!D22+'B&amp;A kWh'!E20*'B&amp;A+DSM - Fuel and % Riders'!$D$81</f>
        <v>1330129.1572772001</v>
      </c>
      <c r="E20" s="5">
        <f>'B&amp;A+DSM - Fuel and % Riders'!E20+FAC!E22+'B&amp;A kWh'!F20*'B&amp;A+DSM - Fuel and % Riders'!$D$81</f>
        <v>1674335.2128041941</v>
      </c>
      <c r="F20" s="5">
        <f>'B&amp;A+DSM - Fuel and % Riders'!F20+FAC!F22+'B&amp;A kWh'!G20*'B&amp;A+DSM - Fuel and % Riders'!$D$81</f>
        <v>1556909.0559263928</v>
      </c>
      <c r="G20" s="5">
        <f>'B&amp;A+DSM - Fuel and % Riders'!G20+FAC!G22+'B&amp;A kWh'!H20*'B&amp;A+DSM - Fuel and % Riders'!$D$81</f>
        <v>1776374.7706748503</v>
      </c>
      <c r="H20" s="5">
        <f>'B&amp;A+DSM - Fuel and % Riders'!H20+FAC!H22+'B&amp;A kWh'!I20*'B&amp;A+DSM - Fuel and % Riders'!$D$81</f>
        <v>1713522.6658091524</v>
      </c>
      <c r="I20" s="5">
        <f>'B&amp;A+DSM - Fuel and % Riders'!I20+FAC!I22+'B&amp;A kWh'!J20*'B&amp;A+DSM - Fuel and % Riders'!$D$81</f>
        <v>1590038.6993713018</v>
      </c>
      <c r="J20" s="5">
        <f>'B&amp;A+DSM - Fuel and % Riders'!J20+FAC!J22+'B&amp;A kWh'!K20*'B&amp;A+DSM - Fuel and % Riders'!$D$81</f>
        <v>1475767.3897465128</v>
      </c>
      <c r="K20" s="5">
        <f>'B&amp;A+DSM - Fuel and % Riders'!K20+FAC!K22+'B&amp;A kWh'!L20*'B&amp;A+DSM - Fuel and % Riders'!$D$81</f>
        <v>1793678.2591143032</v>
      </c>
      <c r="L20" s="5">
        <f>'B&amp;A+DSM - Fuel and % Riders'!L20+FAC!L22+'B&amp;A kWh'!M20*'B&amp;A+DSM - Fuel and % Riders'!$D$81</f>
        <v>1739199.1366220233</v>
      </c>
      <c r="M20" s="5">
        <f>'B&amp;A+DSM - Fuel and % Riders'!M20+FAC!M22+'B&amp;A kWh'!N20*'B&amp;A+DSM - Fuel and % Riders'!$D$81</f>
        <v>1859103.4532913035</v>
      </c>
      <c r="N20" s="5">
        <f>'B&amp;A+DSM - Fuel and % Riders'!N20+FAC!N22+'B&amp;A kWh'!O20*'B&amp;A+DSM - Fuel and % Riders'!$D$81</f>
        <v>1808960.8084869236</v>
      </c>
      <c r="O20" s="5">
        <f>'B&amp;A+DSM - Fuel and % Riders'!O20+FAC!O22+'B&amp;A kWh'!P20*'B&amp;A+DSM - Fuel and % Riders'!$D$81</f>
        <v>1520821.3657936072</v>
      </c>
      <c r="U20" t="s">
        <v>17</v>
      </c>
      <c r="V20">
        <v>20</v>
      </c>
      <c r="W20">
        <v>22</v>
      </c>
      <c r="X20">
        <v>20</v>
      </c>
    </row>
    <row r="21" spans="1:24" ht="14.4" x14ac:dyDescent="0.3">
      <c r="A21" s="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V21">
        <v>21</v>
      </c>
      <c r="W21">
        <v>23</v>
      </c>
      <c r="X21">
        <v>21</v>
      </c>
    </row>
    <row r="22" spans="1:24" ht="14.4" x14ac:dyDescent="0.3">
      <c r="A22" s="1" t="s">
        <v>16</v>
      </c>
      <c r="B22" s="5">
        <f>'B&amp;A+DSM - Fuel and % Riders'!B22+FAC!B24+'B&amp;A kWh'!C22*'B&amp;A+DSM - Fuel and % Riders'!$D$81</f>
        <v>0</v>
      </c>
      <c r="C22" s="5">
        <f>'B&amp;A+DSM - Fuel and % Riders'!C22+FAC!C24+'B&amp;A kWh'!D22*'B&amp;A+DSM - Fuel and % Riders'!$D$81</f>
        <v>0</v>
      </c>
      <c r="D22" s="5">
        <f>'B&amp;A+DSM - Fuel and % Riders'!D22+FAC!D24+'B&amp;A kWh'!E22*'B&amp;A+DSM - Fuel and % Riders'!$D$81</f>
        <v>2597.1809796090806</v>
      </c>
      <c r="E22" s="5">
        <f>'B&amp;A+DSM - Fuel and % Riders'!E22+FAC!E24+'B&amp;A kWh'!F22*'B&amp;A+DSM - Fuel and % Riders'!$D$81</f>
        <v>3571.7623263542177</v>
      </c>
      <c r="F22" s="5">
        <f>'B&amp;A+DSM - Fuel and % Riders'!F22+FAC!F24+'B&amp;A kWh'!G22*'B&amp;A+DSM - Fuel and % Riders'!$D$81</f>
        <v>2719.7431553784245</v>
      </c>
      <c r="G22" s="5">
        <f>'B&amp;A+DSM - Fuel and % Riders'!G22+FAC!G24+'B&amp;A kWh'!H22*'B&amp;A+DSM - Fuel and % Riders'!$D$81</f>
        <v>2735.2364520898655</v>
      </c>
      <c r="H22" s="5">
        <f>'B&amp;A+DSM - Fuel and % Riders'!H22+FAC!H24+'B&amp;A kWh'!I22*'B&amp;A+DSM - Fuel and % Riders'!$D$81</f>
        <v>2600.2204106305853</v>
      </c>
      <c r="I22" s="5">
        <f>'B&amp;A+DSM - Fuel and % Riders'!I22+FAC!I24+'B&amp;A kWh'!J22*'B&amp;A+DSM - Fuel and % Riders'!$D$81</f>
        <v>2754.0968687428544</v>
      </c>
      <c r="J22" s="5">
        <f>'B&amp;A+DSM - Fuel and % Riders'!J22+FAC!J24+'B&amp;A kWh'!K22*'B&amp;A+DSM - Fuel and % Riders'!$D$81</f>
        <v>2551.4304919797669</v>
      </c>
      <c r="K22" s="5">
        <f>'B&amp;A+DSM - Fuel and % Riders'!K22+FAC!K24+'B&amp;A kWh'!L22*'B&amp;A+DSM - Fuel and % Riders'!$D$81</f>
        <v>3257.2536005924771</v>
      </c>
      <c r="L22" s="5">
        <f>'B&amp;A+DSM - Fuel and % Riders'!L22+FAC!L24+'B&amp;A kWh'!M22*'B&amp;A+DSM - Fuel and % Riders'!$D$81</f>
        <v>2462.3837776332794</v>
      </c>
      <c r="M22" s="5">
        <f>'B&amp;A+DSM - Fuel and % Riders'!M22+FAC!M24+'B&amp;A kWh'!N22*'B&amp;A+DSM - Fuel and % Riders'!$D$81</f>
        <v>3035.541186923263</v>
      </c>
      <c r="N22" s="5">
        <f>'B&amp;A+DSM - Fuel and % Riders'!N22+FAC!N24+'B&amp;A kWh'!O22*'B&amp;A+DSM - Fuel and % Riders'!$D$81</f>
        <v>2738.9548763160537</v>
      </c>
      <c r="O22" s="5">
        <f>'B&amp;A+DSM - Fuel and % Riders'!O22+FAC!O24+'B&amp;A kWh'!P22*'B&amp;A+DSM - Fuel and % Riders'!$D$81</f>
        <v>2565.4686050360779</v>
      </c>
      <c r="U22" t="s">
        <v>16</v>
      </c>
      <c r="V22">
        <v>22</v>
      </c>
      <c r="W22">
        <v>24</v>
      </c>
      <c r="X22">
        <v>22</v>
      </c>
    </row>
    <row r="23" spans="1:24" ht="14.4" x14ac:dyDescent="0.3">
      <c r="A23" s="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V23">
        <v>23</v>
      </c>
      <c r="W23">
        <v>25</v>
      </c>
      <c r="X23">
        <v>23</v>
      </c>
    </row>
    <row r="24" spans="1:24" ht="14.4" x14ac:dyDescent="0.3">
      <c r="A24" s="1" t="s">
        <v>15</v>
      </c>
      <c r="B24" s="5">
        <f>'B&amp;A+DSM - Fuel and % Riders'!B24+FAC!B26+'B&amp;A kWh'!C24*'B&amp;A+DSM - Fuel and % Riders'!$D$81</f>
        <v>0</v>
      </c>
      <c r="C24" s="5">
        <f>'B&amp;A+DSM - Fuel and % Riders'!C24+FAC!C26+'B&amp;A kWh'!D24*'B&amp;A+DSM - Fuel and % Riders'!$D$81</f>
        <v>0</v>
      </c>
      <c r="D24" s="5">
        <f>'B&amp;A+DSM - Fuel and % Riders'!D24+FAC!D26+'B&amp;A kWh'!E24*'B&amp;A+DSM - Fuel and % Riders'!$D$81</f>
        <v>33511.328368279981</v>
      </c>
      <c r="E24" s="5">
        <f>'B&amp;A+DSM - Fuel and % Riders'!E24+FAC!E26+'B&amp;A kWh'!F24*'B&amp;A+DSM - Fuel and % Riders'!$D$81</f>
        <v>82833.036635707234</v>
      </c>
      <c r="F24" s="5">
        <f>'B&amp;A+DSM - Fuel and % Riders'!F24+FAC!F26+'B&amp;A kWh'!G24*'B&amp;A+DSM - Fuel and % Riders'!$D$81</f>
        <v>84548.743846008452</v>
      </c>
      <c r="G24" s="5">
        <f>'B&amp;A+DSM - Fuel and % Riders'!G24+FAC!G26+'B&amp;A kWh'!H24*'B&amp;A+DSM - Fuel and % Riders'!$D$81</f>
        <v>87645.447723488352</v>
      </c>
      <c r="H24" s="5">
        <f>'B&amp;A+DSM - Fuel and % Riders'!H24+FAC!H26+'B&amp;A kWh'!I24*'B&amp;A+DSM - Fuel and % Riders'!$D$81</f>
        <v>79063.152006872522</v>
      </c>
      <c r="I24" s="5">
        <f>'B&amp;A+DSM - Fuel and % Riders'!I24+FAC!I26+'B&amp;A kWh'!J24*'B&amp;A+DSM - Fuel and % Riders'!$D$81</f>
        <v>78041.226264890065</v>
      </c>
      <c r="J24" s="5">
        <f>'B&amp;A+DSM - Fuel and % Riders'!J24+FAC!J26+'B&amp;A kWh'!K24*'B&amp;A+DSM - Fuel and % Riders'!$D$81</f>
        <v>44445.142398988231</v>
      </c>
      <c r="K24" s="5">
        <f>'B&amp;A+DSM - Fuel and % Riders'!K24+FAC!K26+'B&amp;A kWh'!L24*'B&amp;A+DSM - Fuel and % Riders'!$D$81</f>
        <v>78491.191541059059</v>
      </c>
      <c r="L24" s="5">
        <f>'B&amp;A+DSM - Fuel and % Riders'!L24+FAC!L26+'B&amp;A kWh'!M24*'B&amp;A+DSM - Fuel and % Riders'!$D$81</f>
        <v>67809.047654305774</v>
      </c>
      <c r="M24" s="5">
        <f>'B&amp;A+DSM - Fuel and % Riders'!M24+FAC!M26+'B&amp;A kWh'!N24*'B&amp;A+DSM - Fuel and % Riders'!$D$81</f>
        <v>76114.17833817174</v>
      </c>
      <c r="N24" s="5">
        <f>'B&amp;A+DSM - Fuel and % Riders'!N24+FAC!N26+'B&amp;A kWh'!O24*'B&amp;A+DSM - Fuel and % Riders'!$D$81</f>
        <v>71119.159820263187</v>
      </c>
      <c r="O24" s="5">
        <f>'B&amp;A+DSM - Fuel and % Riders'!O24+FAC!O26+'B&amp;A kWh'!P24*'B&amp;A+DSM - Fuel and % Riders'!$D$81</f>
        <v>60609.37022226549</v>
      </c>
      <c r="U24" t="s">
        <v>15</v>
      </c>
      <c r="V24">
        <v>24</v>
      </c>
      <c r="W24">
        <v>26</v>
      </c>
      <c r="X24">
        <v>24</v>
      </c>
    </row>
    <row r="25" spans="1:24" ht="14.4" x14ac:dyDescent="0.3">
      <c r="A25" s="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V25">
        <v>25</v>
      </c>
      <c r="W25">
        <v>27</v>
      </c>
      <c r="X25">
        <v>25</v>
      </c>
    </row>
    <row r="26" spans="1:24" ht="14.4" x14ac:dyDescent="0.3">
      <c r="A26" s="1" t="s">
        <v>14</v>
      </c>
      <c r="B26" s="5">
        <f>'B&amp;A+DSM - Fuel and % Riders'!B26+FAC!B28+'B&amp;A kWh'!C26*'B&amp;A+DSM - Fuel and % Riders'!$D$81</f>
        <v>0</v>
      </c>
      <c r="C26" s="5">
        <f>'B&amp;A+DSM - Fuel and % Riders'!C26+FAC!C28+'B&amp;A kWh'!D26*'B&amp;A+DSM - Fuel and % Riders'!$D$81</f>
        <v>0</v>
      </c>
      <c r="D26" s="5">
        <f>'B&amp;A+DSM - Fuel and % Riders'!D26+FAC!D28+'B&amp;A kWh'!E26*'B&amp;A+DSM - Fuel and % Riders'!$D$81</f>
        <v>42917.247837520117</v>
      </c>
      <c r="E26" s="5">
        <f>'B&amp;A+DSM - Fuel and % Riders'!E26+FAC!E28+'B&amp;A kWh'!F26*'B&amp;A+DSM - Fuel and % Riders'!$D$81</f>
        <v>56368.481371385489</v>
      </c>
      <c r="F26" s="5">
        <f>'B&amp;A+DSM - Fuel and % Riders'!F26+FAC!F28+'B&amp;A kWh'!G26*'B&amp;A+DSM - Fuel and % Riders'!$D$81</f>
        <v>47558.151191917183</v>
      </c>
      <c r="G26" s="5">
        <f>'B&amp;A+DSM - Fuel and % Riders'!G26+FAC!G28+'B&amp;A kWh'!H26*'B&amp;A+DSM - Fuel and % Riders'!$D$81</f>
        <v>48849.8332200234</v>
      </c>
      <c r="H26" s="5">
        <f>'B&amp;A+DSM - Fuel and % Riders'!H26+FAC!H28+'B&amp;A kWh'!I26*'B&amp;A+DSM - Fuel and % Riders'!$D$81</f>
        <v>44996.333944768048</v>
      </c>
      <c r="I26" s="5">
        <f>'B&amp;A+DSM - Fuel and % Riders'!I26+FAC!I28+'B&amp;A kWh'!J26*'B&amp;A+DSM - Fuel and % Riders'!$D$81</f>
        <v>45703.142213654719</v>
      </c>
      <c r="J26" s="5">
        <f>'B&amp;A+DSM - Fuel and % Riders'!J26+FAC!J28+'B&amp;A kWh'!K26*'B&amp;A+DSM - Fuel and % Riders'!$D$81</f>
        <v>45800.465510151655</v>
      </c>
      <c r="K26" s="5">
        <f>'B&amp;A+DSM - Fuel and % Riders'!K26+FAC!K28+'B&amp;A kWh'!L26*'B&amp;A+DSM - Fuel and % Riders'!$D$81</f>
        <v>57422.964894344914</v>
      </c>
      <c r="L26" s="5">
        <f>'B&amp;A+DSM - Fuel and % Riders'!L26+FAC!L28+'B&amp;A kWh'!M26*'B&amp;A+DSM - Fuel and % Riders'!$D$81</f>
        <v>41157.443164734213</v>
      </c>
      <c r="M26" s="5">
        <f>'B&amp;A+DSM - Fuel and % Riders'!M26+FAC!M28+'B&amp;A kWh'!N26*'B&amp;A+DSM - Fuel and % Riders'!$D$81</f>
        <v>68555.411532598926</v>
      </c>
      <c r="N26" s="5">
        <f>'B&amp;A+DSM - Fuel and % Riders'!N26+FAC!N28+'B&amp;A kWh'!O26*'B&amp;A+DSM - Fuel and % Riders'!$D$81</f>
        <v>41577.69737529361</v>
      </c>
      <c r="O26" s="5">
        <f>'B&amp;A+DSM - Fuel and % Riders'!O26+FAC!O28+'B&amp;A kWh'!P26*'B&amp;A+DSM - Fuel and % Riders'!$D$81</f>
        <v>40719.030918377757</v>
      </c>
      <c r="U26" t="s">
        <v>14</v>
      </c>
      <c r="V26">
        <v>26</v>
      </c>
      <c r="W26">
        <v>28</v>
      </c>
      <c r="X26">
        <v>26</v>
      </c>
    </row>
    <row r="27" spans="1:24" ht="14.4" x14ac:dyDescent="0.3">
      <c r="A27" s="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V27">
        <v>27</v>
      </c>
      <c r="W27">
        <v>29</v>
      </c>
      <c r="X27">
        <v>27</v>
      </c>
    </row>
    <row r="28" spans="1:24" ht="14.4" x14ac:dyDescent="0.3">
      <c r="A28" s="1" t="s">
        <v>13</v>
      </c>
      <c r="B28" s="5">
        <f>'B&amp;A+DSM - Fuel and % Riders'!B28+FAC!B30+'B&amp;A kWh'!C28*'B&amp;A+DSM - Fuel and % Riders'!$D$81</f>
        <v>0</v>
      </c>
      <c r="C28" s="5">
        <f>'B&amp;A+DSM - Fuel and % Riders'!C28+FAC!C30+'B&amp;A kWh'!D28*'B&amp;A+DSM - Fuel and % Riders'!$D$81</f>
        <v>0</v>
      </c>
      <c r="D28" s="5">
        <f>'B&amp;A+DSM - Fuel and % Riders'!D28+FAC!D30+'B&amp;A kWh'!E28*'B&amp;A+DSM - Fuel and % Riders'!$D$81</f>
        <v>14545.36289669399</v>
      </c>
      <c r="E28" s="5">
        <f>'B&amp;A+DSM - Fuel and % Riders'!E28+FAC!E30+'B&amp;A kWh'!F28*'B&amp;A+DSM - Fuel and % Riders'!$D$81</f>
        <v>17741.14664380101</v>
      </c>
      <c r="F28" s="5">
        <f>'B&amp;A+DSM - Fuel and % Riders'!F28+FAC!F30+'B&amp;A kWh'!G28*'B&amp;A+DSM - Fuel and % Riders'!$D$81</f>
        <v>12255.887218436586</v>
      </c>
      <c r="G28" s="5">
        <f>'B&amp;A+DSM - Fuel and % Riders'!G28+FAC!G30+'B&amp;A kWh'!H28*'B&amp;A+DSM - Fuel and % Riders'!$D$81</f>
        <v>8481.8573102218725</v>
      </c>
      <c r="H28" s="5">
        <f>'B&amp;A+DSM - Fuel and % Riders'!H28+FAC!H30+'B&amp;A kWh'!I28*'B&amp;A+DSM - Fuel and % Riders'!$D$81</f>
        <v>9063.2514667684954</v>
      </c>
      <c r="I28" s="5">
        <f>'B&amp;A+DSM - Fuel and % Riders'!I28+FAC!I30+'B&amp;A kWh'!J28*'B&amp;A+DSM - Fuel and % Riders'!$D$81</f>
        <v>12087.99364088266</v>
      </c>
      <c r="J28" s="5">
        <f>'B&amp;A+DSM - Fuel and % Riders'!J28+FAC!J30+'B&amp;A kWh'!K28*'B&amp;A+DSM - Fuel and % Riders'!$D$81</f>
        <v>13093.905062566551</v>
      </c>
      <c r="K28" s="5">
        <f>'B&amp;A+DSM - Fuel and % Riders'!K28+FAC!K30+'B&amp;A kWh'!L28*'B&amp;A+DSM - Fuel and % Riders'!$D$81</f>
        <v>16280.860723828928</v>
      </c>
      <c r="L28" s="5">
        <f>'B&amp;A+DSM - Fuel and % Riders'!L28+FAC!L30+'B&amp;A kWh'!M28*'B&amp;A+DSM - Fuel and % Riders'!$D$81</f>
        <v>11268.788601015574</v>
      </c>
      <c r="M28" s="5">
        <f>'B&amp;A+DSM - Fuel and % Riders'!M28+FAC!M30+'B&amp;A kWh'!N28*'B&amp;A+DSM - Fuel and % Riders'!$D$81</f>
        <v>10929.149487471424</v>
      </c>
      <c r="N28" s="5">
        <f>'B&amp;A+DSM - Fuel and % Riders'!N28+FAC!N30+'B&amp;A kWh'!O28*'B&amp;A+DSM - Fuel and % Riders'!$D$81</f>
        <v>12676.978446438179</v>
      </c>
      <c r="O28" s="5">
        <f>'B&amp;A+DSM - Fuel and % Riders'!O28+FAC!O30+'B&amp;A kWh'!P28*'B&amp;A+DSM - Fuel and % Riders'!$D$81</f>
        <v>11897.005469755704</v>
      </c>
      <c r="U28" t="s">
        <v>13</v>
      </c>
      <c r="V28">
        <v>28</v>
      </c>
      <c r="W28">
        <v>30</v>
      </c>
      <c r="X28">
        <v>28</v>
      </c>
    </row>
    <row r="29" spans="1:24" ht="14.4" x14ac:dyDescent="0.3">
      <c r="A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V29">
        <v>29</v>
      </c>
      <c r="W29">
        <v>31</v>
      </c>
      <c r="X29">
        <v>29</v>
      </c>
    </row>
    <row r="30" spans="1:24" ht="14.4" x14ac:dyDescent="0.3">
      <c r="A30" s="1" t="s">
        <v>12</v>
      </c>
      <c r="B30" s="5">
        <f>'B&amp;A+DSM - Fuel and % Riders'!B30+FAC!B32+'B&amp;A kWh'!C30*'B&amp;A+DSM - Fuel and % Riders'!$D$81</f>
        <v>0</v>
      </c>
      <c r="C30" s="5">
        <f>'B&amp;A+DSM - Fuel and % Riders'!C30+FAC!C32+'B&amp;A kWh'!D30*'B&amp;A+DSM - Fuel and % Riders'!$D$81</f>
        <v>0</v>
      </c>
      <c r="D30" s="5">
        <f>'B&amp;A+DSM - Fuel and % Riders'!D30+FAC!D32+'B&amp;A kWh'!E30*'B&amp;A+DSM - Fuel and % Riders'!$D$81</f>
        <v>3284985.1983121429</v>
      </c>
      <c r="E30" s="5">
        <f>'B&amp;A+DSM - Fuel and % Riders'!E30+FAC!E32+'B&amp;A kWh'!F30*'B&amp;A+DSM - Fuel and % Riders'!$D$81</f>
        <v>4422344.7314467002</v>
      </c>
      <c r="F30" s="5">
        <f>'B&amp;A+DSM - Fuel and % Riders'!F30+FAC!F32+'B&amp;A kWh'!G30*'B&amp;A+DSM - Fuel and % Riders'!$D$81</f>
        <v>4135626.3428354533</v>
      </c>
      <c r="G30" s="5">
        <f>'B&amp;A+DSM - Fuel and % Riders'!G30+FAC!G32+'B&amp;A kWh'!H30*'B&amp;A+DSM - Fuel and % Riders'!$D$81</f>
        <v>4685248.6254607355</v>
      </c>
      <c r="H30" s="5">
        <f>'B&amp;A+DSM - Fuel and % Riders'!H30+FAC!H32+'B&amp;A kWh'!I30*'B&amp;A+DSM - Fuel and % Riders'!$D$81</f>
        <v>4553424.327080505</v>
      </c>
      <c r="I30" s="5">
        <f>'B&amp;A+DSM - Fuel and % Riders'!I30+FAC!I32+'B&amp;A kWh'!J30*'B&amp;A+DSM - Fuel and % Riders'!$D$81</f>
        <v>4170819.7837164155</v>
      </c>
      <c r="J30" s="5">
        <f>'B&amp;A+DSM - Fuel and % Riders'!J30+FAC!J32+'B&amp;A kWh'!K30*'B&amp;A+DSM - Fuel and % Riders'!$D$81</f>
        <v>3820733.9666617084</v>
      </c>
      <c r="K30" s="5">
        <f>'B&amp;A+DSM - Fuel and % Riders'!K30+FAC!K32+'B&amp;A kWh'!L30*'B&amp;A+DSM - Fuel and % Riders'!$D$81</f>
        <v>4316667.528130657</v>
      </c>
      <c r="L30" s="5">
        <f>'B&amp;A+DSM - Fuel and % Riders'!L30+FAC!L32+'B&amp;A kWh'!M30*'B&amp;A+DSM - Fuel and % Riders'!$D$81</f>
        <v>3935954.2387778205</v>
      </c>
      <c r="M30" s="5">
        <f>'B&amp;A+DSM - Fuel and % Riders'!M30+FAC!M32+'B&amp;A kWh'!N30*'B&amp;A+DSM - Fuel and % Riders'!$D$81</f>
        <v>4356825.8498197589</v>
      </c>
      <c r="N30" s="5">
        <f>'B&amp;A+DSM - Fuel and % Riders'!N30+FAC!N32+'B&amp;A kWh'!O30*'B&amp;A+DSM - Fuel and % Riders'!$D$81</f>
        <v>4218173.6918267906</v>
      </c>
      <c r="O30" s="5">
        <f>'B&amp;A+DSM - Fuel and % Riders'!O30+FAC!O32+'B&amp;A kWh'!P30*'B&amp;A+DSM - Fuel and % Riders'!$D$81</f>
        <v>3514974.0091018928</v>
      </c>
      <c r="U30" t="s">
        <v>12</v>
      </c>
      <c r="V30">
        <v>30</v>
      </c>
      <c r="W30">
        <v>32</v>
      </c>
      <c r="X30">
        <v>30</v>
      </c>
    </row>
    <row r="31" spans="1:24" ht="14.4" x14ac:dyDescent="0.3">
      <c r="A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V31">
        <v>31</v>
      </c>
      <c r="W31">
        <v>33</v>
      </c>
      <c r="X31">
        <v>31</v>
      </c>
    </row>
    <row r="32" spans="1:24" ht="14.4" x14ac:dyDescent="0.3">
      <c r="A32" s="1" t="s">
        <v>11</v>
      </c>
      <c r="B32" s="5">
        <f>'B&amp;A+DSM - Fuel and % Riders'!B32+FAC!B34+'B&amp;A kWh'!C32*'B&amp;A+DSM - Fuel and % Riders'!$D$81</f>
        <v>0</v>
      </c>
      <c r="C32" s="5">
        <f>'B&amp;A+DSM - Fuel and % Riders'!C32+FAC!C34+'B&amp;A kWh'!D32*'B&amp;A+DSM - Fuel and % Riders'!$D$81</f>
        <v>0</v>
      </c>
      <c r="D32" s="5">
        <f>'B&amp;A+DSM - Fuel and % Riders'!D32+FAC!D34+'B&amp;A kWh'!E32*'B&amp;A+DSM - Fuel and % Riders'!$D$81</f>
        <v>5075.8203477878096</v>
      </c>
      <c r="E32" s="5">
        <f>'B&amp;A+DSM - Fuel and % Riders'!E32+FAC!E34+'B&amp;A kWh'!F32*'B&amp;A+DSM - Fuel and % Riders'!$D$81</f>
        <v>4648.8333825719492</v>
      </c>
      <c r="F32" s="5">
        <f>'B&amp;A+DSM - Fuel and % Riders'!F32+FAC!F34+'B&amp;A kWh'!G32*'B&amp;A+DSM - Fuel and % Riders'!$D$81</f>
        <v>5736.3848314534625</v>
      </c>
      <c r="G32" s="5">
        <f>'B&amp;A+DSM - Fuel and % Riders'!G32+FAC!G34+'B&amp;A kWh'!H32*'B&amp;A+DSM - Fuel and % Riders'!$D$81</f>
        <v>7703.1642781642386</v>
      </c>
      <c r="H32" s="5">
        <f>'B&amp;A+DSM - Fuel and % Riders'!H32+FAC!H34+'B&amp;A kWh'!I32*'B&amp;A+DSM - Fuel and % Riders'!$D$81</f>
        <v>7939.8397164180005</v>
      </c>
      <c r="I32" s="5">
        <f>'B&amp;A+DSM - Fuel and % Riders'!I32+FAC!I34+'B&amp;A kWh'!J32*'B&amp;A+DSM - Fuel and % Riders'!$D$81</f>
        <v>5118.2940307798362</v>
      </c>
      <c r="J32" s="5">
        <f>'B&amp;A+DSM - Fuel and % Riders'!J32+FAC!J34+'B&amp;A kWh'!K32*'B&amp;A+DSM - Fuel and % Riders'!$D$81</f>
        <v>4564.7688211776649</v>
      </c>
      <c r="K32" s="5">
        <f>'B&amp;A+DSM - Fuel and % Riders'!K32+FAC!K34+'B&amp;A kWh'!L32*'B&amp;A+DSM - Fuel and % Riders'!$D$81</f>
        <v>8625.4287767820606</v>
      </c>
      <c r="L32" s="5">
        <f>'B&amp;A+DSM - Fuel and % Riders'!L32+FAC!L34+'B&amp;A kWh'!M32*'B&amp;A+DSM - Fuel and % Riders'!$D$81</f>
        <v>11532.814409112623</v>
      </c>
      <c r="M32" s="5">
        <f>'B&amp;A+DSM - Fuel and % Riders'!M32+FAC!M34+'B&amp;A kWh'!N32*'B&amp;A+DSM - Fuel and % Riders'!$D$81</f>
        <v>10437.178351868864</v>
      </c>
      <c r="N32" s="5">
        <f>'B&amp;A+DSM - Fuel and % Riders'!N32+FAC!N34+'B&amp;A kWh'!O32*'B&amp;A+DSM - Fuel and % Riders'!$D$81</f>
        <v>9759.305585840415</v>
      </c>
      <c r="O32" s="5">
        <f>'B&amp;A+DSM - Fuel and % Riders'!O32+FAC!O34+'B&amp;A kWh'!P32*'B&amp;A+DSM - Fuel and % Riders'!$D$81</f>
        <v>7973.749854980324</v>
      </c>
      <c r="U32" t="s">
        <v>11</v>
      </c>
      <c r="V32">
        <v>32</v>
      </c>
      <c r="W32">
        <v>34</v>
      </c>
      <c r="X32">
        <v>32</v>
      </c>
    </row>
    <row r="33" spans="1:24" ht="14.4" x14ac:dyDescent="0.3">
      <c r="A33" s="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V33">
        <v>33</v>
      </c>
      <c r="W33">
        <v>35</v>
      </c>
      <c r="X33">
        <v>33</v>
      </c>
    </row>
    <row r="34" spans="1:24" ht="14.4" x14ac:dyDescent="0.3">
      <c r="A34" s="1" t="s">
        <v>10</v>
      </c>
      <c r="B34" s="5">
        <f>'B&amp;A+DSM - Fuel and % Riders'!B34+FAC!B36+'B&amp;A kWh'!C34*'B&amp;A+DSM - Fuel and % Riders'!$D$81</f>
        <v>0</v>
      </c>
      <c r="C34" s="5">
        <f>'B&amp;A+DSM - Fuel and % Riders'!C34+FAC!C36+'B&amp;A kWh'!D34*'B&amp;A+DSM - Fuel and % Riders'!$D$81</f>
        <v>0</v>
      </c>
      <c r="D34" s="5">
        <f>'B&amp;A+DSM - Fuel and % Riders'!D34+FAC!D36+'B&amp;A kWh'!E34*'B&amp;A+DSM - Fuel and % Riders'!$D$81</f>
        <v>24087.354043486404</v>
      </c>
      <c r="E34" s="5">
        <f>'B&amp;A+DSM - Fuel and % Riders'!E34+FAC!E36+'B&amp;A kWh'!F34*'B&amp;A+DSM - Fuel and % Riders'!$D$81</f>
        <v>34633.511678233685</v>
      </c>
      <c r="F34" s="5">
        <f>'B&amp;A+DSM - Fuel and % Riders'!F34+FAC!F36+'B&amp;A kWh'!G34*'B&amp;A+DSM - Fuel and % Riders'!$D$81</f>
        <v>33769.988050869142</v>
      </c>
      <c r="G34" s="5">
        <f>'B&amp;A+DSM - Fuel and % Riders'!G34+FAC!G36+'B&amp;A kWh'!H34*'B&amp;A+DSM - Fuel and % Riders'!$D$81</f>
        <v>40456.170807449409</v>
      </c>
      <c r="H34" s="5">
        <f>'B&amp;A+DSM - Fuel and % Riders'!H34+FAC!H36+'B&amp;A kWh'!I34*'B&amp;A+DSM - Fuel and % Riders'!$D$81</f>
        <v>38780.895032947687</v>
      </c>
      <c r="I34" s="5">
        <f>'B&amp;A+DSM - Fuel and % Riders'!I34+FAC!I36+'B&amp;A kWh'!J34*'B&amp;A+DSM - Fuel and % Riders'!$D$81</f>
        <v>36420.543627597566</v>
      </c>
      <c r="J34" s="5">
        <f>'B&amp;A+DSM - Fuel and % Riders'!J34+FAC!J36+'B&amp;A kWh'!K34*'B&amp;A+DSM - Fuel and % Riders'!$D$81</f>
        <v>33031.351062543516</v>
      </c>
      <c r="K34" s="5">
        <f>'B&amp;A+DSM - Fuel and % Riders'!K34+FAC!K36+'B&amp;A kWh'!L34*'B&amp;A+DSM - Fuel and % Riders'!$D$81</f>
        <v>39371.333200971378</v>
      </c>
      <c r="L34" s="5">
        <f>'B&amp;A+DSM - Fuel and % Riders'!L34+FAC!L36+'B&amp;A kWh'!M34*'B&amp;A+DSM - Fuel and % Riders'!$D$81</f>
        <v>38128.69315215158</v>
      </c>
      <c r="M34" s="5">
        <f>'B&amp;A+DSM - Fuel and % Riders'!M34+FAC!M36+'B&amp;A kWh'!N34*'B&amp;A+DSM - Fuel and % Riders'!$D$81</f>
        <v>41402.259245038003</v>
      </c>
      <c r="N34" s="5">
        <f>'B&amp;A+DSM - Fuel and % Riders'!N34+FAC!N36+'B&amp;A kWh'!O34*'B&amp;A+DSM - Fuel and % Riders'!$D$81</f>
        <v>38849.423141665829</v>
      </c>
      <c r="O34" s="5">
        <f>'B&amp;A+DSM - Fuel and % Riders'!O34+FAC!O36+'B&amp;A kWh'!P34*'B&amp;A+DSM - Fuel and % Riders'!$D$81</f>
        <v>31044.710381569916</v>
      </c>
      <c r="U34" t="s">
        <v>10</v>
      </c>
      <c r="V34">
        <v>34</v>
      </c>
      <c r="W34">
        <v>36</v>
      </c>
      <c r="X34">
        <v>34</v>
      </c>
    </row>
    <row r="35" spans="1:24" ht="14.4" x14ac:dyDescent="0.3">
      <c r="A35" s="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V35">
        <v>35</v>
      </c>
      <c r="W35">
        <v>37</v>
      </c>
      <c r="X35">
        <v>35</v>
      </c>
    </row>
    <row r="36" spans="1:24" ht="14.4" x14ac:dyDescent="0.3">
      <c r="A36" s="1" t="s">
        <v>9</v>
      </c>
      <c r="B36" s="5">
        <f>'B&amp;A+DSM - Fuel and % Riders'!B36+FAC!B38+'B&amp;A kWh'!C36*'B&amp;A+DSM - Fuel and % Riders'!$D$81</f>
        <v>0</v>
      </c>
      <c r="C36" s="5">
        <f>'B&amp;A+DSM - Fuel and % Riders'!C36+FAC!C38+'B&amp;A kWh'!D36*'B&amp;A+DSM - Fuel and % Riders'!$D$81</f>
        <v>0</v>
      </c>
      <c r="D36" s="5">
        <f>'B&amp;A+DSM - Fuel and % Riders'!D36+FAC!D38+'B&amp;A kWh'!E36*'B&amp;A+DSM - Fuel and % Riders'!$D$81</f>
        <v>62887.06913684975</v>
      </c>
      <c r="E36" s="5">
        <f>'B&amp;A+DSM - Fuel and % Riders'!E36+FAC!E38+'B&amp;A kWh'!F36*'B&amp;A+DSM - Fuel and % Riders'!$D$81</f>
        <v>67890.503642574171</v>
      </c>
      <c r="F36" s="5">
        <f>'B&amp;A+DSM - Fuel and % Riders'!F36+FAC!F38+'B&amp;A kWh'!G36*'B&amp;A+DSM - Fuel and % Riders'!$D$81</f>
        <v>59026.608305965558</v>
      </c>
      <c r="G36" s="5">
        <f>'B&amp;A+DSM - Fuel and % Riders'!G36+FAC!G38+'B&amp;A kWh'!H36*'B&amp;A+DSM - Fuel and % Riders'!$D$81</f>
        <v>67021.199240236878</v>
      </c>
      <c r="H36" s="5">
        <f>'B&amp;A+DSM - Fuel and % Riders'!H36+FAC!H38+'B&amp;A kWh'!I36*'B&amp;A+DSM - Fuel and % Riders'!$D$81</f>
        <v>60073.245293122556</v>
      </c>
      <c r="I36" s="5">
        <f>'B&amp;A+DSM - Fuel and % Riders'!I36+FAC!I38+'B&amp;A kWh'!J36*'B&amp;A+DSM - Fuel and % Riders'!$D$81</f>
        <v>61993.912721179062</v>
      </c>
      <c r="J36" s="5">
        <f>'B&amp;A+DSM - Fuel and % Riders'!J36+FAC!J38+'B&amp;A kWh'!K36*'B&amp;A+DSM - Fuel and % Riders'!$D$81</f>
        <v>69955.542824676435</v>
      </c>
      <c r="K36" s="5">
        <f>'B&amp;A+DSM - Fuel and % Riders'!K36+FAC!K38+'B&amp;A kWh'!L36*'B&amp;A+DSM - Fuel and % Riders'!$D$81</f>
        <v>93940.481947113585</v>
      </c>
      <c r="L36" s="5">
        <f>'B&amp;A+DSM - Fuel and % Riders'!L36+FAC!L38+'B&amp;A kWh'!M36*'B&amp;A+DSM - Fuel and % Riders'!$D$81</f>
        <v>85160.47055659497</v>
      </c>
      <c r="M36" s="5">
        <f>'B&amp;A+DSM - Fuel and % Riders'!M36+FAC!M38+'B&amp;A kWh'!N36*'B&amp;A+DSM - Fuel and % Riders'!$D$81</f>
        <v>119845.7335838908</v>
      </c>
      <c r="N36" s="5">
        <f>'B&amp;A+DSM - Fuel and % Riders'!N36+FAC!N38+'B&amp;A kWh'!O36*'B&amp;A+DSM - Fuel and % Riders'!$D$81</f>
        <v>96203.014513283008</v>
      </c>
      <c r="O36" s="5">
        <f>'B&amp;A+DSM - Fuel and % Riders'!O36+FAC!O38+'B&amp;A kWh'!P36*'B&amp;A+DSM - Fuel and % Riders'!$D$81</f>
        <v>82547.105971620593</v>
      </c>
      <c r="U36" t="s">
        <v>9</v>
      </c>
      <c r="V36">
        <v>36</v>
      </c>
      <c r="W36">
        <v>38</v>
      </c>
      <c r="X36">
        <v>36</v>
      </c>
    </row>
    <row r="37" spans="1:24" ht="14.4" x14ac:dyDescent="0.3">
      <c r="A37" s="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V37">
        <v>37</v>
      </c>
      <c r="W37">
        <v>39</v>
      </c>
      <c r="X37">
        <v>37</v>
      </c>
    </row>
    <row r="38" spans="1:24" ht="14.4" x14ac:dyDescent="0.3">
      <c r="A38" s="1" t="s">
        <v>8</v>
      </c>
      <c r="B38" s="5">
        <f>'B&amp;A+DSM - Fuel and % Riders'!B38+FAC!B40+'B&amp;A kWh'!C38*'B&amp;A+DSM - Fuel and % Riders'!$D$81</f>
        <v>0</v>
      </c>
      <c r="C38" s="5">
        <f>'B&amp;A+DSM - Fuel and % Riders'!C38+FAC!C40+'B&amp;A kWh'!D38*'B&amp;A+DSM - Fuel and % Riders'!$D$81</f>
        <v>0</v>
      </c>
      <c r="D38" s="5">
        <f>'B&amp;A+DSM - Fuel and % Riders'!D38+FAC!D40+'B&amp;A kWh'!E38*'B&amp;A+DSM - Fuel and % Riders'!$D$81</f>
        <v>11106.890966163819</v>
      </c>
      <c r="E38" s="5">
        <f>'B&amp;A+DSM - Fuel and % Riders'!E38+FAC!E40+'B&amp;A kWh'!F38*'B&amp;A+DSM - Fuel and % Riders'!$D$81</f>
        <v>6720.5821773135449</v>
      </c>
      <c r="F38" s="5">
        <f>'B&amp;A+DSM - Fuel and % Riders'!F38+FAC!F40+'B&amp;A kWh'!G38*'B&amp;A+DSM - Fuel and % Riders'!$D$81</f>
        <v>7069.3182713587812</v>
      </c>
      <c r="G38" s="5">
        <f>'B&amp;A+DSM - Fuel and % Riders'!G38+FAC!G40+'B&amp;A kWh'!H38*'B&amp;A+DSM - Fuel and % Riders'!$D$81</f>
        <v>7249.8584504657492</v>
      </c>
      <c r="H38" s="5">
        <f>'B&amp;A+DSM - Fuel and % Riders'!H38+FAC!H40+'B&amp;A kWh'!I38*'B&amp;A+DSM - Fuel and % Riders'!$D$81</f>
        <v>6005.579879112237</v>
      </c>
      <c r="I38" s="5">
        <f>'B&amp;A+DSM - Fuel and % Riders'!I38+FAC!I40+'B&amp;A kWh'!J38*'B&amp;A+DSM - Fuel and % Riders'!$D$81</f>
        <v>6419.1173765853546</v>
      </c>
      <c r="J38" s="5">
        <f>'B&amp;A+DSM - Fuel and % Riders'!J38+FAC!J40+'B&amp;A kWh'!K38*'B&amp;A+DSM - Fuel and % Riders'!$D$81</f>
        <v>7315.6390694550082</v>
      </c>
      <c r="K38" s="5">
        <f>'B&amp;A+DSM - Fuel and % Riders'!K38+FAC!K40+'B&amp;A kWh'!L38*'B&amp;A+DSM - Fuel and % Riders'!$D$81</f>
        <v>8539.0993143326959</v>
      </c>
      <c r="L38" s="5">
        <f>'B&amp;A+DSM - Fuel and % Riders'!L38+FAC!L40+'B&amp;A kWh'!M38*'B&amp;A+DSM - Fuel and % Riders'!$D$81</f>
        <v>6609.4869590696799</v>
      </c>
      <c r="M38" s="5">
        <f>'B&amp;A+DSM - Fuel and % Riders'!M38+FAC!M40+'B&amp;A kWh'!N38*'B&amp;A+DSM - Fuel and % Riders'!$D$81</f>
        <v>11074.289290737068</v>
      </c>
      <c r="N38" s="5">
        <f>'B&amp;A+DSM - Fuel and % Riders'!N38+FAC!N40+'B&amp;A kWh'!O38*'B&amp;A+DSM - Fuel and % Riders'!$D$81</f>
        <v>15064.747046247252</v>
      </c>
      <c r="O38" s="5">
        <f>'B&amp;A+DSM - Fuel and % Riders'!O38+FAC!O40+'B&amp;A kWh'!P38*'B&amp;A+DSM - Fuel and % Riders'!$D$81</f>
        <v>8028.7858669686439</v>
      </c>
      <c r="U38" t="s">
        <v>8</v>
      </c>
      <c r="V38">
        <v>38</v>
      </c>
      <c r="W38">
        <v>40</v>
      </c>
      <c r="X38">
        <v>38</v>
      </c>
    </row>
    <row r="39" spans="1:24" ht="14.4" x14ac:dyDescent="0.3">
      <c r="A39" s="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V39">
        <v>39</v>
      </c>
      <c r="W39">
        <v>41</v>
      </c>
      <c r="X39">
        <v>39</v>
      </c>
    </row>
    <row r="40" spans="1:24" ht="14.4" x14ac:dyDescent="0.3">
      <c r="A40" s="1" t="s">
        <v>7</v>
      </c>
      <c r="B40" s="5">
        <f>'B&amp;A+DSM - Fuel and % Riders'!B40+FAC!B42+'B&amp;A kWh'!C40*'B&amp;A+DSM - Fuel and % Riders'!$D$81</f>
        <v>0</v>
      </c>
      <c r="C40" s="5">
        <f>'B&amp;A+DSM - Fuel and % Riders'!C40+FAC!C42+'B&amp;A kWh'!D40*'B&amp;A+DSM - Fuel and % Riders'!$D$81</f>
        <v>0</v>
      </c>
      <c r="D40" s="5">
        <f>'B&amp;A+DSM - Fuel and % Riders'!D40+FAC!D42+'B&amp;A kWh'!E40*'B&amp;A+DSM - Fuel and % Riders'!$D$81</f>
        <v>2620369.5411816593</v>
      </c>
      <c r="E40" s="5">
        <f>'B&amp;A+DSM - Fuel and % Riders'!E40+FAC!E42+'B&amp;A kWh'!F40*'B&amp;A+DSM - Fuel and % Riders'!$D$81</f>
        <v>3746104.0539785475</v>
      </c>
      <c r="F40" s="5">
        <f>'B&amp;A+DSM - Fuel and % Riders'!F40+FAC!F42+'B&amp;A kWh'!G40*'B&amp;A+DSM - Fuel and % Riders'!$D$81</f>
        <v>3283269.4351760298</v>
      </c>
      <c r="G40" s="5">
        <f>'B&amp;A+DSM - Fuel and % Riders'!G40+FAC!G42+'B&amp;A kWh'!H40*'B&amp;A+DSM - Fuel and % Riders'!$D$81</f>
        <v>3578942.8402045318</v>
      </c>
      <c r="H40" s="5">
        <f>'B&amp;A+DSM - Fuel and % Riders'!H40+FAC!H42+'B&amp;A kWh'!I40*'B&amp;A+DSM - Fuel and % Riders'!$D$81</f>
        <v>3384505.554596433</v>
      </c>
      <c r="I40" s="5">
        <f>'B&amp;A+DSM - Fuel and % Riders'!I40+FAC!I42+'B&amp;A kWh'!J40*'B&amp;A+DSM - Fuel and % Riders'!$D$81</f>
        <v>3259620.7804904622</v>
      </c>
      <c r="J40" s="5">
        <f>'B&amp;A+DSM - Fuel and % Riders'!J40+FAC!J42+'B&amp;A kWh'!K40*'B&amp;A+DSM - Fuel and % Riders'!$D$81</f>
        <v>3056613.8717649458</v>
      </c>
      <c r="K40" s="5">
        <f>'B&amp;A+DSM - Fuel and % Riders'!K40+FAC!K42+'B&amp;A kWh'!L40*'B&amp;A+DSM - Fuel and % Riders'!$D$81</f>
        <v>3551616.624902749</v>
      </c>
      <c r="L40" s="5">
        <f>'B&amp;A+DSM - Fuel and % Riders'!L40+FAC!L42+'B&amp;A kWh'!M40*'B&amp;A+DSM - Fuel and % Riders'!$D$81</f>
        <v>2747616.8940290594</v>
      </c>
      <c r="M40" s="5">
        <f>'B&amp;A+DSM - Fuel and % Riders'!M40+FAC!M42+'B&amp;A kWh'!N40*'B&amp;A+DSM - Fuel and % Riders'!$D$81</f>
        <v>3071672.6552351993</v>
      </c>
      <c r="N40" s="5">
        <f>'B&amp;A+DSM - Fuel and % Riders'!N40+FAC!N42+'B&amp;A kWh'!O40*'B&amp;A+DSM - Fuel and % Riders'!$D$81</f>
        <v>3009682.2325738366</v>
      </c>
      <c r="O40" s="5">
        <f>'B&amp;A+DSM - Fuel and % Riders'!O40+FAC!O42+'B&amp;A kWh'!P40*'B&amp;A+DSM - Fuel and % Riders'!$D$81</f>
        <v>2557847.8981934856</v>
      </c>
      <c r="U40" t="s">
        <v>7</v>
      </c>
      <c r="V40">
        <v>40</v>
      </c>
      <c r="W40">
        <v>42</v>
      </c>
      <c r="X40">
        <v>40</v>
      </c>
    </row>
    <row r="41" spans="1:24" ht="14.4" x14ac:dyDescent="0.3">
      <c r="A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V41">
        <v>41</v>
      </c>
      <c r="W41">
        <v>43</v>
      </c>
      <c r="X41">
        <v>41</v>
      </c>
    </row>
    <row r="42" spans="1:24" ht="14.4" x14ac:dyDescent="0.3">
      <c r="A42" s="1" t="s">
        <v>6</v>
      </c>
      <c r="B42" s="5">
        <f>'B&amp;A+DSM - Fuel and % Riders'!B42+FAC!B44+'B&amp;A kWh'!C42*'B&amp;A+DSM - Fuel and % Riders'!$D$81</f>
        <v>0</v>
      </c>
      <c r="C42" s="5">
        <f>'B&amp;A+DSM - Fuel and % Riders'!C42+FAC!C44+'B&amp;A kWh'!D42*'B&amp;A+DSM - Fuel and % Riders'!$D$81</f>
        <v>0</v>
      </c>
      <c r="D42" s="5">
        <f>'B&amp;A+DSM - Fuel and % Riders'!D42+FAC!D44+'B&amp;A kWh'!E42*'B&amp;A+DSM - Fuel and % Riders'!$D$81</f>
        <v>3951.2517278342102</v>
      </c>
      <c r="E42" s="5">
        <f>'B&amp;A+DSM - Fuel and % Riders'!E42+FAC!E44+'B&amp;A kWh'!F42*'B&amp;A+DSM - Fuel and % Riders'!$D$81</f>
        <v>22531.890778264351</v>
      </c>
      <c r="F42" s="5">
        <f>'B&amp;A+DSM - Fuel and % Riders'!F42+FAC!F44+'B&amp;A kWh'!G42*'B&amp;A+DSM - Fuel and % Riders'!$D$81</f>
        <v>21042.326230127397</v>
      </c>
      <c r="G42" s="5">
        <f>'B&amp;A+DSM - Fuel and % Riders'!G42+FAC!G44+'B&amp;A kWh'!H42*'B&amp;A+DSM - Fuel and % Riders'!$D$81</f>
        <v>5915.4449726729472</v>
      </c>
      <c r="H42" s="5">
        <f>'B&amp;A+DSM - Fuel and % Riders'!H42+FAC!H44+'B&amp;A kWh'!I42*'B&amp;A+DSM - Fuel and % Riders'!$D$81</f>
        <v>20680.481387122996</v>
      </c>
      <c r="I42" s="5">
        <f>'B&amp;A+DSM - Fuel and % Riders'!I42+FAC!I44+'B&amp;A kWh'!J42*'B&amp;A+DSM - Fuel and % Riders'!$D$81</f>
        <v>21521.461520788318</v>
      </c>
      <c r="J42" s="5">
        <f>'B&amp;A+DSM - Fuel and % Riders'!J42+FAC!J44+'B&amp;A kWh'!K42*'B&amp;A+DSM - Fuel and % Riders'!$D$81</f>
        <v>16923.069447612052</v>
      </c>
      <c r="K42" s="5">
        <f>'B&amp;A+DSM - Fuel and % Riders'!K42+FAC!K44+'B&amp;A kWh'!L42*'B&amp;A+DSM - Fuel and % Riders'!$D$81</f>
        <v>23236.122986863509</v>
      </c>
      <c r="L42" s="5">
        <f>'B&amp;A+DSM - Fuel and % Riders'!L42+FAC!L44+'B&amp;A kWh'!M42*'B&amp;A+DSM - Fuel and % Riders'!$D$81</f>
        <v>19706.784737256865</v>
      </c>
      <c r="M42" s="5">
        <f>'B&amp;A+DSM - Fuel and % Riders'!M42+FAC!M44+'B&amp;A kWh'!N42*'B&amp;A+DSM - Fuel and % Riders'!$D$81</f>
        <v>21029.959038784007</v>
      </c>
      <c r="N42" s="5">
        <f>'B&amp;A+DSM - Fuel and % Riders'!N42+FAC!N44+'B&amp;A kWh'!O42*'B&amp;A+DSM - Fuel and % Riders'!$D$81</f>
        <v>688.6317344774493</v>
      </c>
      <c r="O42" s="5">
        <f>'B&amp;A+DSM - Fuel and % Riders'!O42+FAC!O44+'B&amp;A kWh'!P42*'B&amp;A+DSM - Fuel and % Riders'!$D$81</f>
        <v>4853.8204731513979</v>
      </c>
      <c r="U42" t="s">
        <v>6</v>
      </c>
      <c r="V42">
        <v>42</v>
      </c>
      <c r="W42">
        <v>44</v>
      </c>
      <c r="X42">
        <v>42</v>
      </c>
    </row>
    <row r="43" spans="1:24" ht="14.4" x14ac:dyDescent="0.3">
      <c r="A43" s="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V43">
        <v>43</v>
      </c>
      <c r="W43">
        <v>45</v>
      </c>
      <c r="X43">
        <v>43</v>
      </c>
    </row>
    <row r="44" spans="1:24" ht="14.4" x14ac:dyDescent="0.3">
      <c r="A44" s="22" t="s">
        <v>118</v>
      </c>
      <c r="B44" s="5">
        <f>'B&amp;A+DSM - Fuel and % Riders'!B44+FAC!B46+'B&amp;A kWh'!C44*'B&amp;A+DSM - Fuel and % Riders'!$D$81</f>
        <v>0</v>
      </c>
      <c r="C44" s="5">
        <f>'B&amp;A+DSM - Fuel and % Riders'!C44+FAC!C46+'B&amp;A kWh'!D44*'B&amp;A+DSM - Fuel and % Riders'!$D$81</f>
        <v>0</v>
      </c>
      <c r="D44" s="5">
        <f>'B&amp;A+DSM - Fuel and % Riders'!D44+FAC!D46+'B&amp;A kWh'!E44*'B&amp;A+DSM - Fuel and % Riders'!$D$81</f>
        <v>32069.012951300232</v>
      </c>
      <c r="E44" s="5">
        <f>'B&amp;A+DSM - Fuel and % Riders'!E44+FAC!E46+'B&amp;A kWh'!F44*'B&amp;A+DSM - Fuel and % Riders'!$D$81</f>
        <v>47766.076464165832</v>
      </c>
      <c r="F44" s="5">
        <f>'B&amp;A+DSM - Fuel and % Riders'!F44+FAC!F46+'B&amp;A kWh'!G44*'B&amp;A+DSM - Fuel and % Riders'!$D$81</f>
        <v>41798.654205513769</v>
      </c>
      <c r="G44" s="5">
        <f>'B&amp;A+DSM - Fuel and % Riders'!G44+FAC!G46+'B&amp;A kWh'!H44*'B&amp;A+DSM - Fuel and % Riders'!$D$81</f>
        <v>42803.080777283292</v>
      </c>
      <c r="H44" s="5">
        <f>'B&amp;A+DSM - Fuel and % Riders'!H44+FAC!H46+'B&amp;A kWh'!I44*'B&amp;A+DSM - Fuel and % Riders'!$D$81</f>
        <v>40024.695221815215</v>
      </c>
      <c r="I44" s="5">
        <f>'B&amp;A+DSM - Fuel and % Riders'!I44+FAC!I46+'B&amp;A kWh'!J44*'B&amp;A+DSM - Fuel and % Riders'!$D$81</f>
        <v>38833.259185545954</v>
      </c>
      <c r="J44" s="5">
        <f>'B&amp;A+DSM - Fuel and % Riders'!J44+FAC!J46+'B&amp;A kWh'!K44*'B&amp;A+DSM - Fuel and % Riders'!$D$81</f>
        <v>38505.351769841094</v>
      </c>
      <c r="K44" s="5">
        <f>'B&amp;A+DSM - Fuel and % Riders'!K44+FAC!K46+'B&amp;A kWh'!L44*'B&amp;A+DSM - Fuel and % Riders'!$D$81</f>
        <v>41649.997599768118</v>
      </c>
      <c r="L44" s="5">
        <f>'B&amp;A+DSM - Fuel and % Riders'!L44+FAC!L46+'B&amp;A kWh'!M44*'B&amp;A+DSM - Fuel and % Riders'!$D$81</f>
        <v>30860.550864612007</v>
      </c>
      <c r="M44" s="5">
        <f>'B&amp;A+DSM - Fuel and % Riders'!M44+FAC!M46+'B&amp;A kWh'!N44*'B&amp;A+DSM - Fuel and % Riders'!$D$81</f>
        <v>36025.527174042727</v>
      </c>
      <c r="N44" s="5">
        <f>'B&amp;A+DSM - Fuel and % Riders'!N44+FAC!N46+'B&amp;A kWh'!O44*'B&amp;A+DSM - Fuel and % Riders'!$D$81</f>
        <v>35146.596200007443</v>
      </c>
      <c r="O44" s="5">
        <f>'B&amp;A+DSM - Fuel and % Riders'!O44+FAC!O46+'B&amp;A kWh'!P44*'B&amp;A+DSM - Fuel and % Riders'!$D$81</f>
        <v>29631.743363317451</v>
      </c>
      <c r="U44" t="s">
        <v>118</v>
      </c>
      <c r="V44">
        <v>44</v>
      </c>
      <c r="W44">
        <v>46</v>
      </c>
      <c r="X44">
        <v>44</v>
      </c>
    </row>
    <row r="45" spans="1:24" ht="14.4" x14ac:dyDescent="0.3">
      <c r="A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V45">
        <v>45</v>
      </c>
      <c r="W45">
        <v>47</v>
      </c>
      <c r="X45">
        <v>45</v>
      </c>
    </row>
    <row r="46" spans="1:24" ht="14.4" x14ac:dyDescent="0.3">
      <c r="A46" s="1" t="s">
        <v>232</v>
      </c>
      <c r="B46" s="5">
        <f>'B&amp;A+DSM - Fuel and % Riders'!B46+FAC!B50+'B&amp;A kWh'!C48*'B&amp;A+DSM - Fuel and % Riders'!$D$81</f>
        <v>0</v>
      </c>
      <c r="C46" s="5">
        <f>'B&amp;A+DSM - Fuel and % Riders'!C46+FAC!C50+'B&amp;A kWh'!D48*'B&amp;A+DSM - Fuel and % Riders'!$D$81</f>
        <v>0</v>
      </c>
      <c r="D46" s="5">
        <f>'B&amp;A+DSM - Fuel and % Riders'!D46+FAC!D48+'B&amp;A kWh'!E46*'B&amp;A+DSM - Fuel and % Riders'!$D$81</f>
        <v>31567.552622376807</v>
      </c>
      <c r="E46" s="5">
        <f>'B&amp;A+DSM - Fuel and % Riders'!E46+FAC!E48+'B&amp;A kWh'!F46*'B&amp;A+DSM - Fuel and % Riders'!$D$81</f>
        <v>38310.931532630741</v>
      </c>
      <c r="F46" s="5">
        <f>'B&amp;A+DSM - Fuel and % Riders'!F46+FAC!F48+'B&amp;A kWh'!G46*'B&amp;A+DSM - Fuel and % Riders'!$D$81</f>
        <v>27279.610599475847</v>
      </c>
      <c r="G46" s="5">
        <f>'B&amp;A+DSM - Fuel and % Riders'!G46+FAC!G48+'B&amp;A kWh'!H46*'B&amp;A+DSM - Fuel and % Riders'!$D$81</f>
        <v>39361.296799801232</v>
      </c>
      <c r="H46" s="5">
        <f>'B&amp;A+DSM - Fuel and % Riders'!H46+FAC!H48+'B&amp;A kWh'!I46*'B&amp;A+DSM - Fuel and % Riders'!$D$81</f>
        <v>32428.239322332323</v>
      </c>
      <c r="I46" s="5">
        <f>'B&amp;A+DSM - Fuel and % Riders'!I46+FAC!I48+'B&amp;A kWh'!J46*'B&amp;A+DSM - Fuel and % Riders'!$D$81</f>
        <v>25812.257636177681</v>
      </c>
      <c r="J46" s="5">
        <f>'B&amp;A+DSM - Fuel and % Riders'!J46+FAC!J48+'B&amp;A kWh'!K46*'B&amp;A+DSM - Fuel and % Riders'!$D$81</f>
        <v>40943.138513824502</v>
      </c>
      <c r="K46" s="5">
        <f>'B&amp;A+DSM - Fuel and % Riders'!K46+FAC!K48+'B&amp;A kWh'!L46*'B&amp;A+DSM - Fuel and % Riders'!$D$81</f>
        <v>38385.71642438769</v>
      </c>
      <c r="L46" s="5">
        <f>'B&amp;A+DSM - Fuel and % Riders'!L46+FAC!L48+'B&amp;A kWh'!M46*'B&amp;A+DSM - Fuel and % Riders'!$D$81</f>
        <v>29153.831418705966</v>
      </c>
      <c r="M46" s="5">
        <f>'B&amp;A+DSM - Fuel and % Riders'!M46+FAC!M48+'B&amp;A kWh'!N46*'B&amp;A+DSM - Fuel and % Riders'!$D$81</f>
        <v>42312.014740722399</v>
      </c>
      <c r="N46" s="5">
        <f>'B&amp;A+DSM - Fuel and % Riders'!N46+FAC!N48+'B&amp;A kWh'!O46*'B&amp;A+DSM - Fuel and % Riders'!$D$81</f>
        <v>3489.8911962030716</v>
      </c>
      <c r="O46" s="5">
        <f>'B&amp;A+DSM - Fuel and % Riders'!O46+FAC!O48+'B&amp;A kWh'!P46*'B&amp;A+DSM - Fuel and % Riders'!$D$81</f>
        <v>10929.452037376794</v>
      </c>
      <c r="U46" t="s">
        <v>232</v>
      </c>
      <c r="V46">
        <v>46</v>
      </c>
      <c r="W46">
        <v>48</v>
      </c>
      <c r="X46">
        <v>46</v>
      </c>
    </row>
    <row r="47" spans="1:24" ht="14.4" x14ac:dyDescent="0.3">
      <c r="A47" s="1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V47">
        <v>47</v>
      </c>
      <c r="W47">
        <v>49</v>
      </c>
      <c r="X47">
        <v>47</v>
      </c>
    </row>
    <row r="48" spans="1:24" ht="14.4" x14ac:dyDescent="0.3">
      <c r="A48" s="1" t="s">
        <v>5</v>
      </c>
      <c r="B48" s="5">
        <f>'B&amp;A+DSM - Fuel and % Riders'!B48+FAC!B52+'B&amp;A kWh'!C50*'B&amp;A+DSM - Fuel and % Riders'!$D$81</f>
        <v>0</v>
      </c>
      <c r="C48" s="5">
        <f>'B&amp;A+DSM - Fuel and % Riders'!C48+FAC!C52+'B&amp;A kWh'!D50*'B&amp;A+DSM - Fuel and % Riders'!$D$81</f>
        <v>0</v>
      </c>
      <c r="D48" s="5">
        <f>'B&amp;A+DSM - Fuel and % Riders'!D48+FAC!D50+'B&amp;A kWh'!E48*'B&amp;A+DSM - Fuel and % Riders'!$D$81</f>
        <v>527618.89184680616</v>
      </c>
      <c r="E48" s="5">
        <f>'B&amp;A+DSM - Fuel and % Riders'!E48+FAC!E50+'B&amp;A kWh'!F48*'B&amp;A+DSM - Fuel and % Riders'!$D$81</f>
        <v>730862.65212382225</v>
      </c>
      <c r="F48" s="5">
        <f>'B&amp;A+DSM - Fuel and % Riders'!F48+FAC!F50+'B&amp;A kWh'!G48*'B&amp;A+DSM - Fuel and % Riders'!$D$81</f>
        <v>594804.21777700458</v>
      </c>
      <c r="G48" s="5">
        <f>'B&amp;A+DSM - Fuel and % Riders'!G48+FAC!G50+'B&amp;A kWh'!H48*'B&amp;A+DSM - Fuel and % Riders'!$D$81</f>
        <v>640993.18184093223</v>
      </c>
      <c r="H48" s="5">
        <f>'B&amp;A+DSM - Fuel and % Riders'!H48+FAC!H50+'B&amp;A kWh'!I48*'B&amp;A+DSM - Fuel and % Riders'!$D$81</f>
        <v>574183.31843918934</v>
      </c>
      <c r="I48" s="5">
        <f>'B&amp;A+DSM - Fuel and % Riders'!I48+FAC!I50+'B&amp;A kWh'!J48*'B&amp;A+DSM - Fuel and % Riders'!$D$81</f>
        <v>585181.26029713091</v>
      </c>
      <c r="J48" s="5">
        <f>'B&amp;A+DSM - Fuel and % Riders'!J48+FAC!J50+'B&amp;A kWh'!K48*'B&amp;A+DSM - Fuel and % Riders'!$D$81</f>
        <v>554068.00167890603</v>
      </c>
      <c r="K48" s="5">
        <f>'B&amp;A+DSM - Fuel and % Riders'!K48+FAC!K50+'B&amp;A kWh'!L48*'B&amp;A+DSM - Fuel and % Riders'!$D$81</f>
        <v>735312.67032044032</v>
      </c>
      <c r="L48" s="5">
        <f>'B&amp;A+DSM - Fuel and % Riders'!L48+FAC!L50+'B&amp;A kWh'!M48*'B&amp;A+DSM - Fuel and % Riders'!$D$81</f>
        <v>590255.21773505188</v>
      </c>
      <c r="M48" s="5">
        <f>'B&amp;A+DSM - Fuel and % Riders'!M48+FAC!M50+'B&amp;A kWh'!N48*'B&amp;A+DSM - Fuel and % Riders'!$D$81</f>
        <v>597835.59776469774</v>
      </c>
      <c r="N48" s="5">
        <f>'B&amp;A+DSM - Fuel and % Riders'!N48+FAC!N50+'B&amp;A kWh'!O48*'B&amp;A+DSM - Fuel and % Riders'!$D$81</f>
        <v>542556.72484914644</v>
      </c>
      <c r="O48" s="5">
        <f>'B&amp;A+DSM - Fuel and % Riders'!O48+FAC!O50+'B&amp;A kWh'!P48*'B&amp;A+DSM - Fuel and % Riders'!$D$81</f>
        <v>473098.7808536212</v>
      </c>
      <c r="U48" t="s">
        <v>5</v>
      </c>
      <c r="V48">
        <v>48</v>
      </c>
      <c r="W48">
        <v>50</v>
      </c>
      <c r="X48">
        <v>48</v>
      </c>
    </row>
    <row r="49" spans="1:24" ht="14.4" x14ac:dyDescent="0.3">
      <c r="A49" s="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V49">
        <v>49</v>
      </c>
      <c r="W49">
        <v>51</v>
      </c>
      <c r="X49">
        <v>49</v>
      </c>
    </row>
    <row r="50" spans="1:24" ht="14.4" x14ac:dyDescent="0.3">
      <c r="A50" s="1" t="s">
        <v>4</v>
      </c>
      <c r="B50" s="5">
        <f>'B&amp;A+DSM - Fuel and % Riders'!B50+FAC!B54+'B&amp;A kWh'!C52*'B&amp;A+DSM - Fuel and % Riders'!$D$81</f>
        <v>0</v>
      </c>
      <c r="C50" s="5">
        <f>'B&amp;A+DSM - Fuel and % Riders'!C50+FAC!C54+'B&amp;A kWh'!D52*'B&amp;A+DSM - Fuel and % Riders'!$D$81</f>
        <v>0</v>
      </c>
      <c r="D50" s="5">
        <f>'B&amp;A+DSM - Fuel and % Riders'!D50+FAC!D52+'B&amp;A kWh'!E50*'B&amp;A+DSM - Fuel and % Riders'!$D$81</f>
        <v>107531.06845039225</v>
      </c>
      <c r="E50" s="5">
        <f>'B&amp;A+DSM - Fuel and % Riders'!E50+FAC!E52+'B&amp;A kWh'!F50*'B&amp;A+DSM - Fuel and % Riders'!$D$81</f>
        <v>121842.00022548434</v>
      </c>
      <c r="F50" s="5">
        <f>'B&amp;A+DSM - Fuel and % Riders'!F50+FAC!F52+'B&amp;A kWh'!G50*'B&amp;A+DSM - Fuel and % Riders'!$D$81</f>
        <v>78791.058048408726</v>
      </c>
      <c r="G50" s="5">
        <f>'B&amp;A+DSM - Fuel and % Riders'!G50+FAC!G52+'B&amp;A kWh'!H50*'B&amp;A+DSM - Fuel and % Riders'!$D$81</f>
        <v>114121.99360885654</v>
      </c>
      <c r="H50" s="5">
        <f>'B&amp;A+DSM - Fuel and % Riders'!H50+FAC!H52+'B&amp;A kWh'!I50*'B&amp;A+DSM - Fuel and % Riders'!$D$81</f>
        <v>96586.015043853244</v>
      </c>
      <c r="I50" s="5">
        <f>'B&amp;A+DSM - Fuel and % Riders'!I50+FAC!I52+'B&amp;A kWh'!J50*'B&amp;A+DSM - Fuel and % Riders'!$D$81</f>
        <v>88215.418293582086</v>
      </c>
      <c r="J50" s="5">
        <f>'B&amp;A+DSM - Fuel and % Riders'!J50+FAC!J52+'B&amp;A kWh'!K50*'B&amp;A+DSM - Fuel and % Riders'!$D$81</f>
        <v>87692.428541529138</v>
      </c>
      <c r="K50" s="5">
        <f>'B&amp;A+DSM - Fuel and % Riders'!K50+FAC!K52+'B&amp;A kWh'!L50*'B&amp;A+DSM - Fuel and % Riders'!$D$81</f>
        <v>86396.866980575665</v>
      </c>
      <c r="L50" s="5">
        <f>'B&amp;A+DSM - Fuel and % Riders'!L50+FAC!L52+'B&amp;A kWh'!M50*'B&amp;A+DSM - Fuel and % Riders'!$D$81</f>
        <v>89364.344384494878</v>
      </c>
      <c r="M50" s="5">
        <f>'B&amp;A+DSM - Fuel and % Riders'!M50+FAC!M52+'B&amp;A kWh'!N50*'B&amp;A+DSM - Fuel and % Riders'!$D$81</f>
        <v>97002.97016242164</v>
      </c>
      <c r="N50" s="5">
        <f>'B&amp;A+DSM - Fuel and % Riders'!N50+FAC!N52+'B&amp;A kWh'!O50*'B&amp;A+DSM - Fuel and % Riders'!$D$81</f>
        <v>75392.962891944684</v>
      </c>
      <c r="O50" s="5">
        <f>'B&amp;A+DSM - Fuel and % Riders'!O50+FAC!O52+'B&amp;A kWh'!P50*'B&amp;A+DSM - Fuel and % Riders'!$D$81</f>
        <v>105023.32706908387</v>
      </c>
      <c r="U50" t="s">
        <v>4</v>
      </c>
      <c r="V50">
        <v>50</v>
      </c>
      <c r="W50">
        <v>52</v>
      </c>
      <c r="X50">
        <v>50</v>
      </c>
    </row>
    <row r="51" spans="1:24" ht="14.4" x14ac:dyDescent="0.3">
      <c r="A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V51">
        <v>51</v>
      </c>
      <c r="W51">
        <v>53</v>
      </c>
      <c r="X51">
        <v>51</v>
      </c>
    </row>
    <row r="52" spans="1:24" ht="14.4" x14ac:dyDescent="0.3">
      <c r="A52" s="22" t="s">
        <v>3</v>
      </c>
      <c r="B52" s="5">
        <f>'B&amp;A+DSM - Fuel and % Riders'!B52+FAC!B56+'B&amp;A kWh'!C54*'B&amp;A+DSM - Fuel and % Riders'!$D$81</f>
        <v>0</v>
      </c>
      <c r="C52" s="5">
        <f>'B&amp;A+DSM - Fuel and % Riders'!C52+FAC!C56+'B&amp;A kWh'!D54*'B&amp;A+DSM - Fuel and % Riders'!$D$81</f>
        <v>0</v>
      </c>
      <c r="D52" s="5">
        <f>'B&amp;A+DSM - Fuel and % Riders'!D52+FAC!D54+'B&amp;A kWh'!E52*'B&amp;A+DSM - Fuel and % Riders'!$D$81</f>
        <v>2386.4622859408664</v>
      </c>
      <c r="E52" s="5">
        <f>'B&amp;A+DSM - Fuel and % Riders'!E52+FAC!E54+'B&amp;A kWh'!F52*'B&amp;A+DSM - Fuel and % Riders'!$D$81</f>
        <v>4318.2353087523643</v>
      </c>
      <c r="F52" s="5">
        <f>'B&amp;A+DSM - Fuel and % Riders'!F52+FAC!F54+'B&amp;A kWh'!G52*'B&amp;A+DSM - Fuel and % Riders'!$D$81</f>
        <v>3779.0724315851348</v>
      </c>
      <c r="G52" s="5">
        <f>'B&amp;A+DSM - Fuel and % Riders'!G52+FAC!G54+'B&amp;A kWh'!H52*'B&amp;A+DSM - Fuel and % Riders'!$D$81</f>
        <v>2697.1340005708275</v>
      </c>
      <c r="H52" s="5">
        <f>'B&amp;A+DSM - Fuel and % Riders'!H52+FAC!H54+'B&amp;A kWh'!I52*'B&amp;A+DSM - Fuel and % Riders'!$D$81</f>
        <v>-385.63070220154208</v>
      </c>
      <c r="I52" s="5">
        <f>'B&amp;A+DSM - Fuel and % Riders'!I52+FAC!I54+'B&amp;A kWh'!J52*'B&amp;A+DSM - Fuel and % Riders'!$D$81</f>
        <v>902.66365704057648</v>
      </c>
      <c r="J52" s="5">
        <f>'B&amp;A+DSM - Fuel and % Riders'!J52+FAC!J54+'B&amp;A kWh'!K52*'B&amp;A+DSM - Fuel and % Riders'!$D$81</f>
        <v>303.32848575673046</v>
      </c>
      <c r="K52" s="5">
        <f>'B&amp;A+DSM - Fuel and % Riders'!K52+FAC!K54+'B&amp;A kWh'!L52*'B&amp;A+DSM - Fuel and % Riders'!$D$81</f>
        <v>261.78683068643727</v>
      </c>
      <c r="L52" s="5">
        <f>'B&amp;A+DSM - Fuel and % Riders'!L52+FAC!L54+'B&amp;A kWh'!M52*'B&amp;A+DSM - Fuel and % Riders'!$D$81</f>
        <v>168480.90047862564</v>
      </c>
      <c r="M52" s="5">
        <f>'B&amp;A+DSM - Fuel and % Riders'!M52+FAC!M54+'B&amp;A kWh'!N52*'B&amp;A+DSM - Fuel and % Riders'!$D$81</f>
        <v>-155440.34005648369</v>
      </c>
      <c r="N52" s="5">
        <f>'B&amp;A+DSM - Fuel and % Riders'!N52+FAC!N54+'B&amp;A kWh'!O52*'B&amp;A+DSM - Fuel and % Riders'!$D$81</f>
        <v>3860.0411558094474</v>
      </c>
      <c r="O52" s="5">
        <f>'B&amp;A+DSM - Fuel and % Riders'!O52+FAC!O54+'B&amp;A kWh'!P52*'B&amp;A+DSM - Fuel and % Riders'!$D$81</f>
        <v>3514.2082287947937</v>
      </c>
      <c r="U52" t="s">
        <v>3</v>
      </c>
      <c r="V52">
        <v>52</v>
      </c>
      <c r="W52">
        <v>54</v>
      </c>
      <c r="X52">
        <v>52</v>
      </c>
    </row>
    <row r="53" spans="1:24" ht="14.4" x14ac:dyDescent="0.3">
      <c r="A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V53">
        <v>53</v>
      </c>
      <c r="W53">
        <v>55</v>
      </c>
      <c r="X53">
        <v>53</v>
      </c>
    </row>
    <row r="54" spans="1:24" ht="14.4" x14ac:dyDescent="0.3">
      <c r="A54" s="22" t="s">
        <v>119</v>
      </c>
      <c r="B54" s="5">
        <f>'B&amp;A+DSM - Fuel and % Riders'!B54+FAC!B58+'B&amp;A kWh'!C56*'B&amp;A+DSM - Fuel and % Riders'!$D$81</f>
        <v>0</v>
      </c>
      <c r="C54" s="5">
        <f>'B&amp;A+DSM - Fuel and % Riders'!C54+FAC!C58+'B&amp;A kWh'!D56*'B&amp;A+DSM - Fuel and % Riders'!$D$81</f>
        <v>0</v>
      </c>
      <c r="D54" s="5">
        <f>'B&amp;A+DSM - Fuel and % Riders'!D54+FAC!D56+'B&amp;A kWh'!E54*'B&amp;A+DSM - Fuel and % Riders'!$D$81</f>
        <v>774338.61113555729</v>
      </c>
      <c r="E54" s="5">
        <f>'B&amp;A+DSM - Fuel and % Riders'!E54+FAC!E56+'B&amp;A kWh'!F54*'B&amp;A+DSM - Fuel and % Riders'!$D$81</f>
        <v>1098306.6694924771</v>
      </c>
      <c r="F54" s="5">
        <f>'B&amp;A+DSM - Fuel and % Riders'!F54+FAC!F56+'B&amp;A kWh'!G54*'B&amp;A+DSM - Fuel and % Riders'!$D$81</f>
        <v>923480.92758932174</v>
      </c>
      <c r="G54" s="5">
        <f>'B&amp;A+DSM - Fuel and % Riders'!G54+FAC!G56+'B&amp;A kWh'!H54*'B&amp;A+DSM - Fuel and % Riders'!$D$81</f>
        <v>754945.46500157006</v>
      </c>
      <c r="H54" s="5">
        <f>'B&amp;A+DSM - Fuel and % Riders'!H54+FAC!H56+'B&amp;A kWh'!I54*'B&amp;A+DSM - Fuel and % Riders'!$D$81</f>
        <v>985998.98295449698</v>
      </c>
      <c r="I54" s="5">
        <f>'B&amp;A+DSM - Fuel and % Riders'!I54+FAC!I56+'B&amp;A kWh'!J54*'B&amp;A+DSM - Fuel and % Riders'!$D$81</f>
        <v>1145237.8134071096</v>
      </c>
      <c r="J54" s="5">
        <f>'B&amp;A+DSM - Fuel and % Riders'!J54+FAC!J56+'B&amp;A kWh'!K54*'B&amp;A+DSM - Fuel and % Riders'!$D$81</f>
        <v>957186.25647020666</v>
      </c>
      <c r="K54" s="5">
        <f>'B&amp;A+DSM - Fuel and % Riders'!K54+FAC!K56+'B&amp;A kWh'!L54*'B&amp;A+DSM - Fuel and % Riders'!$D$81</f>
        <v>1031562.9735735089</v>
      </c>
      <c r="L54" s="5">
        <f>'B&amp;A+DSM - Fuel and % Riders'!L54+FAC!L56+'B&amp;A kWh'!M54*'B&amp;A+DSM - Fuel and % Riders'!$D$81</f>
        <v>864344.31907541794</v>
      </c>
      <c r="M54" s="5">
        <f>'B&amp;A+DSM - Fuel and % Riders'!M54+FAC!M56+'B&amp;A kWh'!N54*'B&amp;A+DSM - Fuel and % Riders'!$D$81</f>
        <v>939836.83184040943</v>
      </c>
      <c r="N54" s="5">
        <f>'B&amp;A+DSM - Fuel and % Riders'!N54+FAC!N56+'B&amp;A kWh'!O54*'B&amp;A+DSM - Fuel and % Riders'!$D$81</f>
        <v>982045.60557634966</v>
      </c>
      <c r="O54" s="5">
        <f>'B&amp;A+DSM - Fuel and % Riders'!O54+FAC!O56+'B&amp;A kWh'!P54*'B&amp;A+DSM - Fuel and % Riders'!$D$81</f>
        <v>793020.0195122381</v>
      </c>
      <c r="U54" t="s">
        <v>119</v>
      </c>
      <c r="V54">
        <v>54</v>
      </c>
      <c r="W54">
        <v>56</v>
      </c>
      <c r="X54">
        <v>54</v>
      </c>
    </row>
    <row r="55" spans="1:24" ht="14.4" x14ac:dyDescent="0.3">
      <c r="A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V55">
        <v>55</v>
      </c>
      <c r="W55">
        <v>57</v>
      </c>
      <c r="X55">
        <v>55</v>
      </c>
    </row>
    <row r="56" spans="1:24" ht="14.4" x14ac:dyDescent="0.3">
      <c r="A56" s="22" t="s">
        <v>120</v>
      </c>
      <c r="B56" s="5" t="e">
        <f>'B&amp;A+DSM - Fuel and % Riders'!B56+FAC!B60+'B&amp;A kWh'!C58*'B&amp;A+DSM - Fuel and % Riders'!$D$81</f>
        <v>#REF!</v>
      </c>
      <c r="C56" s="5" t="e">
        <f>'B&amp;A+DSM - Fuel and % Riders'!C56+FAC!C60+'B&amp;A kWh'!D58*'B&amp;A+DSM - Fuel and % Riders'!$D$81</f>
        <v>#REF!</v>
      </c>
      <c r="D56" s="5">
        <f>'B&amp;A+DSM - Fuel and % Riders'!D56+FAC!D58+'B&amp;A kWh'!E56*'B&amp;A+DSM - Fuel and % Riders'!$D$81</f>
        <v>11257.936849307607</v>
      </c>
      <c r="E56" s="5">
        <f>'B&amp;A+DSM - Fuel and % Riders'!E56+FAC!E58+'B&amp;A kWh'!F56*'B&amp;A+DSM - Fuel and % Riders'!$D$81</f>
        <v>15046.779539651028</v>
      </c>
      <c r="F56" s="5">
        <f>'B&amp;A+DSM - Fuel and % Riders'!F56+FAC!F58+'B&amp;A kWh'!G56*'B&amp;A+DSM - Fuel and % Riders'!$D$81</f>
        <v>14006.507328913396</v>
      </c>
      <c r="G56" s="5">
        <f>'B&amp;A+DSM - Fuel and % Riders'!G56+FAC!G58+'B&amp;A kWh'!H56*'B&amp;A+DSM - Fuel and % Riders'!$D$81</f>
        <v>12949.942820134085</v>
      </c>
      <c r="H56" s="5">
        <f>'B&amp;A+DSM - Fuel and % Riders'!H56+FAC!H58+'B&amp;A kWh'!I56*'B&amp;A+DSM - Fuel and % Riders'!$D$81</f>
        <v>15151.651589058671</v>
      </c>
      <c r="I56" s="5">
        <f>'B&amp;A+DSM - Fuel and % Riders'!I56+FAC!I58+'B&amp;A kWh'!J56*'B&amp;A+DSM - Fuel and % Riders'!$D$81</f>
        <v>17716.818050149413</v>
      </c>
      <c r="J56" s="5">
        <f>'B&amp;A+DSM - Fuel and % Riders'!J56+FAC!J58+'B&amp;A kWh'!K56*'B&amp;A+DSM - Fuel and % Riders'!$D$81</f>
        <v>15153.252811068816</v>
      </c>
      <c r="K56" s="5">
        <f>'B&amp;A+DSM - Fuel and % Riders'!K56+FAC!K58+'B&amp;A kWh'!L56*'B&amp;A+DSM - Fuel and % Riders'!$D$81</f>
        <v>16183.990306209495</v>
      </c>
      <c r="L56" s="5">
        <f>'B&amp;A+DSM - Fuel and % Riders'!L56+FAC!L58+'B&amp;A kWh'!M56*'B&amp;A+DSM - Fuel and % Riders'!$D$81</f>
        <v>20303.963124805839</v>
      </c>
      <c r="M56" s="5">
        <f>'B&amp;A+DSM - Fuel and % Riders'!M56+FAC!M58+'B&amp;A kWh'!N56*'B&amp;A+DSM - Fuel and % Riders'!$D$81</f>
        <v>19295.396046376671</v>
      </c>
      <c r="N56" s="5">
        <f>'B&amp;A+DSM - Fuel and % Riders'!N56+FAC!N58+'B&amp;A kWh'!O56*'B&amp;A+DSM - Fuel and % Riders'!$D$81</f>
        <v>19373.980405816008</v>
      </c>
      <c r="O56" s="5">
        <f>'B&amp;A+DSM - Fuel and % Riders'!O56+FAC!O58+'B&amp;A kWh'!P56*'B&amp;A+DSM - Fuel and % Riders'!$D$81</f>
        <v>15802.20719927617</v>
      </c>
      <c r="U56" t="s">
        <v>120</v>
      </c>
      <c r="V56">
        <v>56</v>
      </c>
      <c r="W56">
        <v>58</v>
      </c>
      <c r="X56">
        <v>56</v>
      </c>
    </row>
    <row r="57" spans="1:24" ht="14.4" x14ac:dyDescent="0.3">
      <c r="A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V57">
        <v>57</v>
      </c>
      <c r="W57">
        <v>59</v>
      </c>
      <c r="X57">
        <v>57</v>
      </c>
    </row>
    <row r="58" spans="1:24" ht="14.4" x14ac:dyDescent="0.3">
      <c r="A58" s="22" t="s">
        <v>233</v>
      </c>
      <c r="B58" s="5" t="e">
        <f>'B&amp;A+DSM - Fuel and % Riders'!B58+FAC!B62+'B&amp;A kWh'!C60*'B&amp;A+DSM - Fuel and % Riders'!$D$81</f>
        <v>#REF!</v>
      </c>
      <c r="C58" s="5" t="e">
        <f>'B&amp;A+DSM - Fuel and % Riders'!C58+FAC!C62+'B&amp;A kWh'!D60*'B&amp;A+DSM - Fuel and % Riders'!$D$81</f>
        <v>#REF!</v>
      </c>
      <c r="D58" s="5">
        <f>'B&amp;A+DSM - Fuel and % Riders'!D58+FAC!D60+'B&amp;A kWh'!E58*'B&amp;A+DSM - Fuel and % Riders'!$D$81</f>
        <v>52187.532487813813</v>
      </c>
      <c r="E58" s="5">
        <f>'B&amp;A+DSM - Fuel and % Riders'!E58+FAC!E60+'B&amp;A kWh'!F58*'B&amp;A+DSM - Fuel and % Riders'!$D$81</f>
        <v>68595.090180120809</v>
      </c>
      <c r="F58" s="5">
        <f>'B&amp;A+DSM - Fuel and % Riders'!F58+FAC!F60+'B&amp;A kWh'!G58*'B&amp;A+DSM - Fuel and % Riders'!$D$81</f>
        <v>41851.149173751954</v>
      </c>
      <c r="G58" s="5">
        <f>'B&amp;A+DSM - Fuel and % Riders'!G58+FAC!G60+'B&amp;A kWh'!H58*'B&amp;A+DSM - Fuel and % Riders'!$D$81</f>
        <v>54019.812612864902</v>
      </c>
      <c r="H58" s="5">
        <f>'B&amp;A+DSM - Fuel and % Riders'!H58+FAC!H60+'B&amp;A kWh'!I58*'B&amp;A+DSM - Fuel and % Riders'!$D$81</f>
        <v>95667.967992251259</v>
      </c>
      <c r="I58" s="5">
        <f>'B&amp;A+DSM - Fuel and % Riders'!I58+FAC!I60+'B&amp;A kWh'!J58*'B&amp;A+DSM - Fuel and % Riders'!$D$81</f>
        <v>23959.039226603549</v>
      </c>
      <c r="J58" s="5">
        <f>'B&amp;A+DSM - Fuel and % Riders'!J58+FAC!J60+'B&amp;A kWh'!K58*'B&amp;A+DSM - Fuel and % Riders'!$D$81</f>
        <v>47448.557854602688</v>
      </c>
      <c r="K58" s="5">
        <f>'B&amp;A+DSM - Fuel and % Riders'!K58+FAC!K60+'B&amp;A kWh'!L58*'B&amp;A+DSM - Fuel and % Riders'!$D$81</f>
        <v>54070.713836025861</v>
      </c>
      <c r="L58" s="5">
        <f>'B&amp;A+DSM - Fuel and % Riders'!L58+FAC!L60+'B&amp;A kWh'!M58*'B&amp;A+DSM - Fuel and % Riders'!$D$81</f>
        <v>42642.410088490527</v>
      </c>
      <c r="M58" s="5">
        <f>'B&amp;A+DSM - Fuel and % Riders'!M58+FAC!M60+'B&amp;A kWh'!N58*'B&amp;A+DSM - Fuel and % Riders'!$D$81</f>
        <v>44762.539431757927</v>
      </c>
      <c r="N58" s="5">
        <f>'B&amp;A+DSM - Fuel and % Riders'!N58+FAC!N60+'B&amp;A kWh'!O58*'B&amp;A+DSM - Fuel and % Riders'!$D$81</f>
        <v>43802.393734445744</v>
      </c>
      <c r="O58" s="5">
        <f>'B&amp;A+DSM - Fuel and % Riders'!O58+FAC!O60+'B&amp;A kWh'!P58*'B&amp;A+DSM - Fuel and % Riders'!$D$81</f>
        <v>34420.218401174512</v>
      </c>
      <c r="U58" t="s">
        <v>233</v>
      </c>
      <c r="V58">
        <v>58</v>
      </c>
      <c r="W58">
        <v>60</v>
      </c>
      <c r="X58">
        <v>58</v>
      </c>
    </row>
    <row r="59" spans="1:24" ht="14.4" x14ac:dyDescent="0.3">
      <c r="A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V59">
        <v>59</v>
      </c>
      <c r="W59">
        <v>61</v>
      </c>
      <c r="X59">
        <v>59</v>
      </c>
    </row>
    <row r="60" spans="1:24" ht="14.4" x14ac:dyDescent="0.3">
      <c r="A60" s="22" t="s">
        <v>121</v>
      </c>
      <c r="B60" s="5">
        <f>'B&amp;A+DSM - Fuel and % Riders'!B60+FAC!B68+'B&amp;A kWh'!C66*'B&amp;A+DSM - Fuel and % Riders'!$D$81</f>
        <v>0</v>
      </c>
      <c r="C60" s="5">
        <f>'B&amp;A+DSM - Fuel and % Riders'!C60+FAC!C68+'B&amp;A kWh'!D66*'B&amp;A+DSM - Fuel and % Riders'!$D$81</f>
        <v>0</v>
      </c>
      <c r="D60" s="5">
        <f>'B&amp;A+DSM - Fuel and % Riders'!D60+FAC!D62+'B&amp;A kWh'!E60*'B&amp;A+DSM - Fuel and % Riders'!$D$81</f>
        <v>778798.67746959627</v>
      </c>
      <c r="E60" s="5">
        <f>'B&amp;A+DSM - Fuel and % Riders'!E60+FAC!E62+'B&amp;A kWh'!F60*'B&amp;A+DSM - Fuel and % Riders'!$D$81</f>
        <v>887266.92324630672</v>
      </c>
      <c r="F60" s="5">
        <f>'B&amp;A+DSM - Fuel and % Riders'!F60+FAC!F62+'B&amp;A kWh'!G60*'B&amp;A+DSM - Fuel and % Riders'!$D$81</f>
        <v>795649.01275315764</v>
      </c>
      <c r="G60" s="5">
        <f>'B&amp;A+DSM - Fuel and % Riders'!G60+FAC!G62+'B&amp;A kWh'!H60*'B&amp;A+DSM - Fuel and % Riders'!$D$81</f>
        <v>811900.22129817167</v>
      </c>
      <c r="H60" s="5">
        <f>'B&amp;A+DSM - Fuel and % Riders'!H60+FAC!H62+'B&amp;A kWh'!I60*'B&amp;A+DSM - Fuel and % Riders'!$D$81</f>
        <v>881714.210397925</v>
      </c>
      <c r="I60" s="5">
        <f>'B&amp;A+DSM - Fuel and % Riders'!I60+FAC!I62+'B&amp;A kWh'!J60*'B&amp;A+DSM - Fuel and % Riders'!$D$81</f>
        <v>818554.55592047912</v>
      </c>
      <c r="J60" s="5">
        <f>'B&amp;A+DSM - Fuel and % Riders'!J60+FAC!J62+'B&amp;A kWh'!K60*'B&amp;A+DSM - Fuel and % Riders'!$D$81</f>
        <v>772134.03369956929</v>
      </c>
      <c r="K60" s="5">
        <f>'B&amp;A+DSM - Fuel and % Riders'!K60+FAC!K62+'B&amp;A kWh'!L60*'B&amp;A+DSM - Fuel and % Riders'!$D$81</f>
        <v>638764.14437533007</v>
      </c>
      <c r="L60" s="5">
        <f>'B&amp;A+DSM - Fuel and % Riders'!L60+FAC!L62+'B&amp;A kWh'!M60*'B&amp;A+DSM - Fuel and % Riders'!$D$81</f>
        <v>491554.82564686832</v>
      </c>
      <c r="M60" s="5">
        <f>'B&amp;A+DSM - Fuel and % Riders'!M60+FAC!M62+'B&amp;A kWh'!N60*'B&amp;A+DSM - Fuel and % Riders'!$D$81</f>
        <v>569727.32839925261</v>
      </c>
      <c r="N60" s="5">
        <f>'B&amp;A+DSM - Fuel and % Riders'!N60+FAC!N62+'B&amp;A kWh'!O60*'B&amp;A+DSM - Fuel and % Riders'!$D$81</f>
        <v>608347.27755768341</v>
      </c>
      <c r="O60" s="5">
        <f>'B&amp;A+DSM - Fuel and % Riders'!O60+FAC!O62+'B&amp;A kWh'!P60*'B&amp;A+DSM - Fuel and % Riders'!$D$81</f>
        <v>510589.28677232028</v>
      </c>
      <c r="U60" t="s">
        <v>121</v>
      </c>
      <c r="V60">
        <v>60</v>
      </c>
      <c r="W60">
        <v>62</v>
      </c>
      <c r="X60">
        <v>60</v>
      </c>
    </row>
    <row r="61" spans="1:24" ht="14.4" x14ac:dyDescent="0.3">
      <c r="A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V61">
        <v>61</v>
      </c>
      <c r="W61">
        <v>63</v>
      </c>
      <c r="X61">
        <v>61</v>
      </c>
    </row>
    <row r="62" spans="1:24" ht="14.4" x14ac:dyDescent="0.3">
      <c r="A62" s="22" t="s">
        <v>234</v>
      </c>
      <c r="B62" s="5">
        <f>'B&amp;A+DSM - Fuel and % Riders'!B62+FAC!B70+'B&amp;A kWh'!C68*'B&amp;A+DSM - Fuel and % Riders'!$D$81</f>
        <v>0</v>
      </c>
      <c r="C62" s="5">
        <f>'B&amp;A+DSM - Fuel and % Riders'!C62+FAC!C70+'B&amp;A kWh'!D68*'B&amp;A+DSM - Fuel and % Riders'!$D$81</f>
        <v>0</v>
      </c>
      <c r="D62" s="5">
        <f>'B&amp;A+DSM - Fuel and % Riders'!D62+FAC!D64+'B&amp;A kWh'!E62*'B&amp;A+DSM - Fuel and % Riders'!$D$81</f>
        <v>0</v>
      </c>
      <c r="E62" s="5">
        <f>'B&amp;A+DSM - Fuel and % Riders'!E62+FAC!E64+'B&amp;A kWh'!F62*'B&amp;A+DSM - Fuel and % Riders'!$D$81</f>
        <v>0</v>
      </c>
      <c r="F62" s="5">
        <f>'B&amp;A+DSM - Fuel and % Riders'!F62+FAC!F64+'B&amp;A kWh'!G62*'B&amp;A+DSM - Fuel and % Riders'!$D$81</f>
        <v>0</v>
      </c>
      <c r="G62" s="5">
        <f>'B&amp;A+DSM - Fuel and % Riders'!G62+FAC!G64+'B&amp;A kWh'!H62*'B&amp;A+DSM - Fuel and % Riders'!$D$81</f>
        <v>0</v>
      </c>
      <c r="H62" s="5">
        <f>'B&amp;A+DSM - Fuel and % Riders'!H62+FAC!H64+'B&amp;A kWh'!I62*'B&amp;A+DSM - Fuel and % Riders'!$D$81</f>
        <v>0</v>
      </c>
      <c r="I62" s="5">
        <f>'B&amp;A+DSM - Fuel and % Riders'!I62+FAC!I64+'B&amp;A kWh'!J62*'B&amp;A+DSM - Fuel and % Riders'!$D$81</f>
        <v>0</v>
      </c>
      <c r="J62" s="5">
        <f>'B&amp;A+DSM - Fuel and % Riders'!J62+FAC!J64+'B&amp;A kWh'!K62*'B&amp;A+DSM - Fuel and % Riders'!$D$81</f>
        <v>0</v>
      </c>
      <c r="K62" s="5">
        <f>'B&amp;A+DSM - Fuel and % Riders'!K62+FAC!K64+'B&amp;A kWh'!L62*'B&amp;A+DSM - Fuel and % Riders'!$D$81</f>
        <v>0</v>
      </c>
      <c r="L62" s="5">
        <f>'B&amp;A+DSM - Fuel and % Riders'!L62+FAC!L64+'B&amp;A kWh'!M62*'B&amp;A+DSM - Fuel and % Riders'!$D$81</f>
        <v>0</v>
      </c>
      <c r="M62" s="5">
        <f>'B&amp;A+DSM - Fuel and % Riders'!M62+FAC!M64+'B&amp;A kWh'!N62*'B&amp;A+DSM - Fuel and % Riders'!$D$81</f>
        <v>0</v>
      </c>
      <c r="N62" s="5">
        <f>'B&amp;A+DSM - Fuel and % Riders'!N62+FAC!N64+'B&amp;A kWh'!O62*'B&amp;A+DSM - Fuel and % Riders'!$D$81</f>
        <v>94933.239014589781</v>
      </c>
      <c r="O62" s="5">
        <f>'B&amp;A+DSM - Fuel and % Riders'!O62+FAC!O64+'B&amp;A kWh'!P62*'B&amp;A+DSM - Fuel and % Riders'!$D$81</f>
        <v>86136.535816791817</v>
      </c>
      <c r="U62" t="s">
        <v>234</v>
      </c>
      <c r="V62">
        <v>62</v>
      </c>
      <c r="W62">
        <v>64</v>
      </c>
      <c r="X62">
        <v>62</v>
      </c>
    </row>
    <row r="63" spans="1:24" ht="14.4" x14ac:dyDescent="0.3">
      <c r="A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V63">
        <v>63</v>
      </c>
      <c r="W63">
        <v>65</v>
      </c>
      <c r="X63">
        <v>63</v>
      </c>
    </row>
    <row r="64" spans="1:24" ht="14.4" x14ac:dyDescent="0.3">
      <c r="A64" s="22" t="s">
        <v>235</v>
      </c>
      <c r="B64" s="5">
        <f>'B&amp;A+DSM - Fuel and % Riders'!B64+FAC!B72+'B&amp;A kWh'!C70*'B&amp;A+DSM - Fuel and % Riders'!$D$81</f>
        <v>0</v>
      </c>
      <c r="C64" s="5">
        <f>'B&amp;A+DSM - Fuel and % Riders'!C64+FAC!C72+'B&amp;A kWh'!D70*'B&amp;A+DSM - Fuel and % Riders'!$D$81</f>
        <v>0</v>
      </c>
      <c r="D64" s="5">
        <f>'B&amp;A+DSM - Fuel and % Riders'!D64+FAC!D66+'B&amp;A kWh'!E64*'B&amp;A+DSM - Fuel and % Riders'!$D$81</f>
        <v>0</v>
      </c>
      <c r="E64" s="5">
        <f>'B&amp;A+DSM - Fuel and % Riders'!E64+FAC!E66+'B&amp;A kWh'!F64*'B&amp;A+DSM - Fuel and % Riders'!$D$81</f>
        <v>0</v>
      </c>
      <c r="F64" s="5">
        <f>'B&amp;A+DSM - Fuel and % Riders'!F64+FAC!F66+'B&amp;A kWh'!G64*'B&amp;A+DSM - Fuel and % Riders'!$D$81</f>
        <v>0</v>
      </c>
      <c r="G64" s="5">
        <f>'B&amp;A+DSM - Fuel and % Riders'!G64+FAC!G66+'B&amp;A kWh'!H64*'B&amp;A+DSM - Fuel and % Riders'!$D$81</f>
        <v>0</v>
      </c>
      <c r="H64" s="5">
        <f>'B&amp;A+DSM - Fuel and % Riders'!H64+FAC!H66+'B&amp;A kWh'!I64*'B&amp;A+DSM - Fuel and % Riders'!$D$81</f>
        <v>0</v>
      </c>
      <c r="I64" s="5">
        <f>'B&amp;A+DSM - Fuel and % Riders'!I64+FAC!I66+'B&amp;A kWh'!J64*'B&amp;A+DSM - Fuel and % Riders'!$D$81</f>
        <v>0</v>
      </c>
      <c r="J64" s="5">
        <f>'B&amp;A+DSM - Fuel and % Riders'!J64+FAC!J66+'B&amp;A kWh'!K64*'B&amp;A+DSM - Fuel and % Riders'!$D$81</f>
        <v>0</v>
      </c>
      <c r="K64" s="5">
        <f>'B&amp;A+DSM - Fuel and % Riders'!K64+FAC!K66+'B&amp;A kWh'!L64*'B&amp;A+DSM - Fuel and % Riders'!$D$81</f>
        <v>243823.79199259967</v>
      </c>
      <c r="L64" s="5">
        <f>'B&amp;A+DSM - Fuel and % Riders'!L64+FAC!L66+'B&amp;A kWh'!M64*'B&amp;A+DSM - Fuel and % Riders'!$D$81</f>
        <v>133444.90697577654</v>
      </c>
      <c r="M64" s="5">
        <f>'B&amp;A+DSM - Fuel and % Riders'!M64+FAC!M66+'B&amp;A kWh'!N64*'B&amp;A+DSM - Fuel and % Riders'!$D$81</f>
        <v>174601.78515756846</v>
      </c>
      <c r="N64" s="5">
        <f>'B&amp;A+DSM - Fuel and % Riders'!N64+FAC!N66+'B&amp;A kWh'!O64*'B&amp;A+DSM - Fuel and % Riders'!$D$81</f>
        <v>147788.65259290455</v>
      </c>
      <c r="O64" s="5">
        <f>'B&amp;A+DSM - Fuel and % Riders'!O64+FAC!O66+'B&amp;A kWh'!P64*'B&amp;A+DSM - Fuel and % Riders'!$D$81</f>
        <v>181637.72424309843</v>
      </c>
      <c r="U64" t="s">
        <v>235</v>
      </c>
      <c r="V64">
        <v>64</v>
      </c>
      <c r="W64">
        <v>66</v>
      </c>
      <c r="X64">
        <v>64</v>
      </c>
    </row>
    <row r="65" spans="1:24" ht="14.4" x14ac:dyDescent="0.3">
      <c r="A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V65">
        <v>65</v>
      </c>
      <c r="W65">
        <v>67</v>
      </c>
      <c r="X65">
        <v>65</v>
      </c>
    </row>
    <row r="66" spans="1:24" ht="14.4" x14ac:dyDescent="0.3">
      <c r="A66" s="22" t="s">
        <v>123</v>
      </c>
      <c r="B66" s="5">
        <f>'B&amp;A+DSM - Fuel and % Riders'!B66+FAC!B74+'B&amp;A kWh'!C72*'B&amp;A+DSM - Fuel and % Riders'!$D$81</f>
        <v>0</v>
      </c>
      <c r="C66" s="5">
        <f>'B&amp;A+DSM - Fuel and % Riders'!C66+FAC!C74+'B&amp;A kWh'!D72*'B&amp;A+DSM - Fuel and % Riders'!$D$81</f>
        <v>0</v>
      </c>
      <c r="D66" s="5">
        <f>'B&amp;A+DSM - Fuel and % Riders'!D66+FAC!D68+'B&amp;A kWh'!E66*'B&amp;A+DSM - Fuel and % Riders'!$D$81</f>
        <v>97599.371714588633</v>
      </c>
      <c r="E66" s="5">
        <f>'B&amp;A+DSM - Fuel and % Riders'!E66+FAC!E68+'B&amp;A kWh'!F66*'B&amp;A+DSM - Fuel and % Riders'!$D$81</f>
        <v>195463.40135089116</v>
      </c>
      <c r="F66" s="5">
        <f>'B&amp;A+DSM - Fuel and % Riders'!F66+FAC!F68+'B&amp;A kWh'!G66*'B&amp;A+DSM - Fuel and % Riders'!$D$81</f>
        <v>145101.27307106904</v>
      </c>
      <c r="G66" s="5">
        <f>'B&amp;A+DSM - Fuel and % Riders'!G66+FAC!G68+'B&amp;A kWh'!H66*'B&amp;A+DSM - Fuel and % Riders'!$D$81</f>
        <v>152849.76153222116</v>
      </c>
      <c r="H66" s="5">
        <f>'B&amp;A+DSM - Fuel and % Riders'!H66+FAC!H68+'B&amp;A kWh'!I66*'B&amp;A+DSM - Fuel and % Riders'!$D$81</f>
        <v>147468.18274951595</v>
      </c>
      <c r="I66" s="5">
        <f>'B&amp;A+DSM - Fuel and % Riders'!I66+FAC!I68+'B&amp;A kWh'!J66*'B&amp;A+DSM - Fuel and % Riders'!$D$81</f>
        <v>149567.54984750145</v>
      </c>
      <c r="J66" s="5">
        <f>'B&amp;A+DSM - Fuel and % Riders'!J66+FAC!J68+'B&amp;A kWh'!K66*'B&amp;A+DSM - Fuel and % Riders'!$D$81</f>
        <v>142442.05854762573</v>
      </c>
      <c r="K66" s="5">
        <f>'B&amp;A+DSM - Fuel and % Riders'!K66+FAC!K68+'B&amp;A kWh'!L66*'B&amp;A+DSM - Fuel and % Riders'!$D$81</f>
        <v>179722.2499866256</v>
      </c>
      <c r="L66" s="5">
        <f>'B&amp;A+DSM - Fuel and % Riders'!L66+FAC!L68+'B&amp;A kWh'!M66*'B&amp;A+DSM - Fuel and % Riders'!$D$81</f>
        <v>123326.4031028217</v>
      </c>
      <c r="M66" s="5">
        <f>'B&amp;A+DSM - Fuel and % Riders'!M66+FAC!M68+'B&amp;A kWh'!N66*'B&amp;A+DSM - Fuel and % Riders'!$D$81</f>
        <v>130898.80698849092</v>
      </c>
      <c r="N66" s="5">
        <f>'B&amp;A+DSM - Fuel and % Riders'!N66+FAC!N68+'B&amp;A kWh'!O66*'B&amp;A+DSM - Fuel and % Riders'!$D$81</f>
        <v>160975.1756394438</v>
      </c>
      <c r="O66" s="5">
        <f>'B&amp;A+DSM - Fuel and % Riders'!O66+FAC!O68+'B&amp;A kWh'!P66*'B&amp;A+DSM - Fuel and % Riders'!$D$81</f>
        <v>129912.21473210491</v>
      </c>
      <c r="U66" t="s">
        <v>123</v>
      </c>
      <c r="V66">
        <v>66</v>
      </c>
      <c r="W66">
        <v>68</v>
      </c>
      <c r="X66">
        <v>66</v>
      </c>
    </row>
    <row r="67" spans="1:24" ht="14.4" x14ac:dyDescent="0.3">
      <c r="A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V67">
        <v>67</v>
      </c>
      <c r="W67">
        <v>69</v>
      </c>
      <c r="X67">
        <v>67</v>
      </c>
    </row>
    <row r="68" spans="1:24" ht="14.4" x14ac:dyDescent="0.3">
      <c r="A68" s="1" t="s">
        <v>124</v>
      </c>
      <c r="B68" s="5">
        <f>'B&amp;A+DSM - Fuel and % Riders'!B68+FAC!B76+'B&amp;A kWh'!C74*'B&amp;A+DSM - Fuel and % Riders'!$D$81</f>
        <v>0</v>
      </c>
      <c r="C68" s="5">
        <f>'B&amp;A+DSM - Fuel and % Riders'!C68+FAC!C76+'B&amp;A kWh'!D74*'B&amp;A+DSM - Fuel and % Riders'!$D$81</f>
        <v>0</v>
      </c>
      <c r="D68" s="5">
        <f>'B&amp;A+DSM - Fuel and % Riders'!D68+FAC!D70+'B&amp;A kWh'!E68*'B&amp;A+DSM - Fuel and % Riders'!$D$81</f>
        <v>2012571.6975735771</v>
      </c>
      <c r="E68" s="5">
        <f>'B&amp;A+DSM - Fuel and % Riders'!E68+FAC!E70+'B&amp;A kWh'!F68*'B&amp;A+DSM - Fuel and % Riders'!$D$81</f>
        <v>2736976.7729294645</v>
      </c>
      <c r="F68" s="5">
        <f>'B&amp;A+DSM - Fuel and % Riders'!F68+FAC!F70+'B&amp;A kWh'!G68*'B&amp;A+DSM - Fuel and % Riders'!$D$81</f>
        <v>2343117.1909018047</v>
      </c>
      <c r="G68" s="5">
        <f>'B&amp;A+DSM - Fuel and % Riders'!G68+FAC!G70+'B&amp;A kWh'!H68*'B&amp;A+DSM - Fuel and % Riders'!$D$81</f>
        <v>2882985.6005967641</v>
      </c>
      <c r="H68" s="5">
        <f>'B&amp;A+DSM - Fuel and % Riders'!H68+FAC!H70+'B&amp;A kWh'!I68*'B&amp;A+DSM - Fuel and % Riders'!$D$81</f>
        <v>2567896.8415182885</v>
      </c>
      <c r="I68" s="5">
        <f>'B&amp;A+DSM - Fuel and % Riders'!I68+FAC!I70+'B&amp;A kWh'!J68*'B&amp;A+DSM - Fuel and % Riders'!$D$81</f>
        <v>2488023.9456240335</v>
      </c>
      <c r="J68" s="5">
        <f>'B&amp;A+DSM - Fuel and % Riders'!J68+FAC!J70+'B&amp;A kWh'!K68*'B&amp;A+DSM - Fuel and % Riders'!$D$81</f>
        <v>2434950.1102777608</v>
      </c>
      <c r="K68" s="5">
        <f>'B&amp;A+DSM - Fuel and % Riders'!K68+FAC!K70+'B&amp;A kWh'!L68*'B&amp;A+DSM - Fuel and % Riders'!$D$81</f>
        <v>2125301.1848805547</v>
      </c>
      <c r="L68" s="5">
        <f>'B&amp;A+DSM - Fuel and % Riders'!L68+FAC!L70+'B&amp;A kWh'!M68*'B&amp;A+DSM - Fuel and % Riders'!$D$81</f>
        <v>2386486.653600947</v>
      </c>
      <c r="M68" s="5">
        <f>'B&amp;A+DSM - Fuel and % Riders'!M68+FAC!M70+'B&amp;A kWh'!N68*'B&amp;A+DSM - Fuel and % Riders'!$D$81</f>
        <v>2098871.5490730293</v>
      </c>
      <c r="N68" s="5">
        <f>'B&amp;A+DSM - Fuel and % Riders'!N68+FAC!N70+'B&amp;A kWh'!O68*'B&amp;A+DSM - Fuel and % Riders'!$D$81</f>
        <v>2207413.5706894705</v>
      </c>
      <c r="O68" s="5">
        <f>'B&amp;A+DSM - Fuel and % Riders'!O68+FAC!O70+'B&amp;A kWh'!P68*'B&amp;A+DSM - Fuel and % Riders'!$D$81</f>
        <v>1836856.5357570807</v>
      </c>
      <c r="U68" t="s">
        <v>124</v>
      </c>
      <c r="V68">
        <v>68</v>
      </c>
      <c r="W68">
        <v>70</v>
      </c>
      <c r="X68">
        <v>68</v>
      </c>
    </row>
    <row r="69" spans="1:24" ht="14.4" x14ac:dyDescent="0.3">
      <c r="A69" s="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V69">
        <v>69</v>
      </c>
      <c r="W69">
        <v>71</v>
      </c>
      <c r="X69">
        <v>69</v>
      </c>
    </row>
    <row r="70" spans="1:24" ht="14.4" x14ac:dyDescent="0.3">
      <c r="A70" s="1" t="s">
        <v>125</v>
      </c>
      <c r="B70" s="5">
        <f>'B&amp;A+DSM - Fuel and % Riders'!B70+FAC!B78+'B&amp;A kWh'!C76*'B&amp;A+DSM - Fuel and % Riders'!$D$81</f>
        <v>0</v>
      </c>
      <c r="C70" s="5">
        <f>'B&amp;A+DSM - Fuel and % Riders'!C70+FAC!C78+'B&amp;A kWh'!D76*'B&amp;A+DSM - Fuel and % Riders'!$D$81</f>
        <v>0</v>
      </c>
      <c r="D70" s="5">
        <f>'B&amp;A+DSM - Fuel and % Riders'!D70+FAC!D72+'B&amp;A kWh'!E70*'B&amp;A+DSM - Fuel and % Riders'!$D$81</f>
        <v>6200187.132801773</v>
      </c>
      <c r="E70" s="5">
        <f>'B&amp;A+DSM - Fuel and % Riders'!E70+FAC!E72+'B&amp;A kWh'!F70*'B&amp;A+DSM - Fuel and % Riders'!$D$81</f>
        <v>6815499.0006867107</v>
      </c>
      <c r="F70" s="5">
        <f>'B&amp;A+DSM - Fuel and % Riders'!F70+FAC!F72+'B&amp;A kWh'!G70*'B&amp;A+DSM - Fuel and % Riders'!$D$81</f>
        <v>6591654.16605525</v>
      </c>
      <c r="G70" s="5">
        <f>'B&amp;A+DSM - Fuel and % Riders'!G70+FAC!G72+'B&amp;A kWh'!H70*'B&amp;A+DSM - Fuel and % Riders'!$D$81</f>
        <v>6331294.6895438004</v>
      </c>
      <c r="H70" s="5">
        <f>'B&amp;A+DSM - Fuel and % Riders'!H70+FAC!H72+'B&amp;A kWh'!I70*'B&amp;A+DSM - Fuel and % Riders'!$D$81</f>
        <v>6252390.9280691994</v>
      </c>
      <c r="I70" s="5">
        <f>'B&amp;A+DSM - Fuel and % Riders'!I70+FAC!I72+'B&amp;A kWh'!J70*'B&amp;A+DSM - Fuel and % Riders'!$D$81</f>
        <v>6524696.6052533295</v>
      </c>
      <c r="J70" s="5">
        <f>'B&amp;A+DSM - Fuel and % Riders'!J70+FAC!J72+'B&amp;A kWh'!K70*'B&amp;A+DSM - Fuel and % Riders'!$D$81</f>
        <v>5753587.2382024247</v>
      </c>
      <c r="K70" s="5">
        <f>'B&amp;A+DSM - Fuel and % Riders'!K70+FAC!K72+'B&amp;A kWh'!L70*'B&amp;A+DSM - Fuel and % Riders'!$D$81</f>
        <v>6086463.7676943084</v>
      </c>
      <c r="L70" s="5">
        <f>'B&amp;A+DSM - Fuel and % Riders'!L70+FAC!L72+'B&amp;A kWh'!M70*'B&amp;A+DSM - Fuel and % Riders'!$D$81</f>
        <v>5974829.3242314514</v>
      </c>
      <c r="M70" s="5">
        <f>'B&amp;A+DSM - Fuel and % Riders'!M70+FAC!M72+'B&amp;A kWh'!N70*'B&amp;A+DSM - Fuel and % Riders'!$D$81</f>
        <v>6374981.1027627569</v>
      </c>
      <c r="N70" s="5">
        <f>'B&amp;A+DSM - Fuel and % Riders'!N70+FAC!N72+'B&amp;A kWh'!O70*'B&amp;A+DSM - Fuel and % Riders'!$D$81</f>
        <v>5678274.9034522614</v>
      </c>
      <c r="O70" s="5">
        <f>'B&amp;A+DSM - Fuel and % Riders'!O70+FAC!O72+'B&amp;A kWh'!P70*'B&amp;A+DSM - Fuel and % Riders'!$D$81</f>
        <v>5571288.4125424186</v>
      </c>
      <c r="U70" t="s">
        <v>125</v>
      </c>
      <c r="V70">
        <v>70</v>
      </c>
      <c r="W70">
        <v>72</v>
      </c>
      <c r="X70">
        <v>70</v>
      </c>
    </row>
    <row r="71" spans="1:24" ht="14.4" x14ac:dyDescent="0.3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V71">
        <v>71</v>
      </c>
      <c r="W71">
        <v>73</v>
      </c>
      <c r="X71">
        <v>71</v>
      </c>
    </row>
    <row r="72" spans="1:24" ht="14.4" x14ac:dyDescent="0.3">
      <c r="A72" s="1" t="s">
        <v>126</v>
      </c>
      <c r="B72" s="5"/>
      <c r="C72" s="5"/>
      <c r="D72" s="5">
        <f>'B&amp;A+DSM - Fuel and % Riders'!D72+FAC!D74+'B&amp;A kWh'!E72*'B&amp;A+DSM - Fuel and % Riders'!$D$81</f>
        <v>1381206.2526204153</v>
      </c>
      <c r="E72" s="5">
        <f>'B&amp;A+DSM - Fuel and % Riders'!E72+FAC!E74+'B&amp;A kWh'!F72*'B&amp;A+DSM - Fuel and % Riders'!$D$81</f>
        <v>2123324.4584371326</v>
      </c>
      <c r="F72" s="5">
        <f>'B&amp;A+DSM - Fuel and % Riders'!F72+FAC!F74+'B&amp;A kWh'!G72*'B&amp;A+DSM - Fuel and % Riders'!$D$81</f>
        <v>1341789.9924665471</v>
      </c>
      <c r="G72" s="5">
        <f>'B&amp;A+DSM - Fuel and % Riders'!G72+FAC!G74+'B&amp;A kWh'!H72*'B&amp;A+DSM - Fuel and % Riders'!$D$81</f>
        <v>1569112.1264189533</v>
      </c>
      <c r="H72" s="5">
        <f>'B&amp;A+DSM - Fuel and % Riders'!H72+FAC!H74+'B&amp;A kWh'!I72*'B&amp;A+DSM - Fuel and % Riders'!$D$81</f>
        <v>1489058.030228781</v>
      </c>
      <c r="I72" s="5">
        <f>'B&amp;A+DSM - Fuel and % Riders'!I72+FAC!I74+'B&amp;A kWh'!J72*'B&amp;A+DSM - Fuel and % Riders'!$D$81</f>
        <v>1367572.9865584308</v>
      </c>
      <c r="J72" s="5">
        <f>'B&amp;A+DSM - Fuel and % Riders'!J72+FAC!J74+'B&amp;A kWh'!K72*'B&amp;A+DSM - Fuel and % Riders'!$D$81</f>
        <v>1367601.2937679756</v>
      </c>
      <c r="K72" s="5">
        <f>'B&amp;A+DSM - Fuel and % Riders'!K72+FAC!K74+'B&amp;A kWh'!L72*'B&amp;A+DSM - Fuel and % Riders'!$D$81</f>
        <v>1940066.7494609228</v>
      </c>
      <c r="L72" s="5">
        <f>'B&amp;A+DSM - Fuel and % Riders'!L72+FAC!L74+'B&amp;A kWh'!M72*'B&amp;A+DSM - Fuel and % Riders'!$D$81</f>
        <v>1088893.0980489999</v>
      </c>
      <c r="M72" s="5">
        <f>'B&amp;A+DSM - Fuel and % Riders'!M72+FAC!M74+'B&amp;A kWh'!N72*'B&amp;A+DSM - Fuel and % Riders'!$D$81</f>
        <v>1265684.152767601</v>
      </c>
      <c r="N72" s="5">
        <f>'B&amp;A+DSM - Fuel and % Riders'!N72+FAC!N74+'B&amp;A kWh'!O72*'B&amp;A+DSM - Fuel and % Riders'!$D$81</f>
        <v>1084742.4930305858</v>
      </c>
      <c r="O72" s="5">
        <f>'B&amp;A+DSM - Fuel and % Riders'!O72+FAC!O74+'B&amp;A kWh'!P72*'B&amp;A+DSM - Fuel and % Riders'!$D$81</f>
        <v>934785.10796721082</v>
      </c>
      <c r="U72" t="s">
        <v>126</v>
      </c>
      <c r="V72">
        <v>72</v>
      </c>
      <c r="W72">
        <v>74</v>
      </c>
      <c r="X72">
        <v>72</v>
      </c>
    </row>
    <row r="73" spans="1:24" ht="14.4" x14ac:dyDescent="0.3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V73">
        <v>73</v>
      </c>
      <c r="W73">
        <v>75</v>
      </c>
      <c r="X73">
        <v>73</v>
      </c>
    </row>
    <row r="74" spans="1:24" ht="14.4" x14ac:dyDescent="0.3">
      <c r="A74" s="1" t="s">
        <v>2</v>
      </c>
      <c r="B74" s="5"/>
      <c r="C74" s="5"/>
      <c r="D74" s="5">
        <f>'B&amp;A+DSM - Fuel and % Riders'!D74+FAC!D76+'B&amp;A kWh'!E74*'B&amp;A+DSM - Fuel and % Riders'!$D$81</f>
        <v>114084.55763545769</v>
      </c>
      <c r="E74" s="5">
        <f>'B&amp;A+DSM - Fuel and % Riders'!E74+FAC!E76+'B&amp;A kWh'!F74*'B&amp;A+DSM - Fuel and % Riders'!$D$81</f>
        <v>116142.15822061955</v>
      </c>
      <c r="F74" s="5">
        <f>'B&amp;A+DSM - Fuel and % Riders'!F74+FAC!F76+'B&amp;A kWh'!G74*'B&amp;A+DSM - Fuel and % Riders'!$D$81</f>
        <v>115206.67329143909</v>
      </c>
      <c r="G74" s="5">
        <f>'B&amp;A+DSM - Fuel and % Riders'!G74+FAC!G76+'B&amp;A kWh'!H74*'B&amp;A+DSM - Fuel and % Riders'!$D$81</f>
        <v>113043.78831490598</v>
      </c>
      <c r="H74" s="5">
        <f>'B&amp;A+DSM - Fuel and % Riders'!H74+FAC!H76+'B&amp;A kWh'!I74*'B&amp;A+DSM - Fuel and % Riders'!$D$81</f>
        <v>117327.72060449823</v>
      </c>
      <c r="I74" s="5">
        <f>'B&amp;A+DSM - Fuel and % Riders'!I74+FAC!I76+'B&amp;A kWh'!J74*'B&amp;A+DSM - Fuel and % Riders'!$D$81</f>
        <v>119229.79675501064</v>
      </c>
      <c r="J74" s="5">
        <f>'B&amp;A+DSM - Fuel and % Riders'!J74+FAC!J76+'B&amp;A kWh'!K74*'B&amp;A+DSM - Fuel and % Riders'!$D$81</f>
        <v>118273.57462282828</v>
      </c>
      <c r="K74" s="5">
        <f>'B&amp;A+DSM - Fuel and % Riders'!K74+FAC!K76+'B&amp;A kWh'!L74*'B&amp;A+DSM - Fuel and % Riders'!$D$81</f>
        <v>126550.73386650666</v>
      </c>
      <c r="L74" s="5">
        <f>'B&amp;A+DSM - Fuel and % Riders'!L74+FAC!L76+'B&amp;A kWh'!M74*'B&amp;A+DSM - Fuel and % Riders'!$D$81</f>
        <v>121125.68015596157</v>
      </c>
      <c r="M74" s="5">
        <f>'B&amp;A+DSM - Fuel and % Riders'!M74+FAC!M76+'B&amp;A kWh'!N74*'B&amp;A+DSM - Fuel and % Riders'!$D$81</f>
        <v>127301.61171965735</v>
      </c>
      <c r="N74" s="5">
        <f>'B&amp;A+DSM - Fuel and % Riders'!N74+FAC!N76+'B&amp;A kWh'!O74*'B&amp;A+DSM - Fuel and % Riders'!$D$81</f>
        <v>120778.28918765939</v>
      </c>
      <c r="O74" s="5">
        <f>'B&amp;A+DSM - Fuel and % Riders'!O74+FAC!O76+'B&amp;A kWh'!P74*'B&amp;A+DSM - Fuel and % Riders'!$D$81</f>
        <v>118026.98835978656</v>
      </c>
      <c r="U74" t="s">
        <v>2</v>
      </c>
      <c r="V74">
        <v>74</v>
      </c>
      <c r="W74">
        <v>76</v>
      </c>
      <c r="X74">
        <v>74</v>
      </c>
    </row>
    <row r="75" spans="1:24" ht="14.4" x14ac:dyDescent="0.3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V75">
        <v>75</v>
      </c>
      <c r="W75">
        <v>77</v>
      </c>
      <c r="X75">
        <v>75</v>
      </c>
    </row>
    <row r="76" spans="1:24" ht="14.4" x14ac:dyDescent="0.3">
      <c r="A76" s="1" t="s">
        <v>1</v>
      </c>
      <c r="B76" s="5"/>
      <c r="C76" s="5"/>
      <c r="D76" s="5">
        <f>'B&amp;A+DSM - Fuel and % Riders'!D76+FAC!D78+'B&amp;A kWh'!E76*'B&amp;A+DSM - Fuel and % Riders'!$D$81</f>
        <v>10597.700028342098</v>
      </c>
      <c r="E76" s="5">
        <f>'B&amp;A+DSM - Fuel and % Riders'!E76+FAC!E78+'B&amp;A kWh'!F76*'B&amp;A+DSM - Fuel and % Riders'!$D$81</f>
        <v>18210.989801399795</v>
      </c>
      <c r="F76" s="5">
        <f>'B&amp;A+DSM - Fuel and % Riders'!F76+FAC!F78+'B&amp;A kWh'!G76*'B&amp;A+DSM - Fuel and % Riders'!$D$81</f>
        <v>14749.049759883905</v>
      </c>
      <c r="G76" s="5">
        <f>'B&amp;A+DSM - Fuel and % Riders'!G76+FAC!G78+'B&amp;A kWh'!H76*'B&amp;A+DSM - Fuel and % Riders'!$D$81</f>
        <v>15992.261973588451</v>
      </c>
      <c r="H76" s="5">
        <f>'B&amp;A+DSM - Fuel and % Riders'!H76+FAC!H78+'B&amp;A kWh'!I76*'B&amp;A+DSM - Fuel and % Riders'!$D$81</f>
        <v>13879.232077357237</v>
      </c>
      <c r="I76" s="5">
        <f>'B&amp;A+DSM - Fuel and % Riders'!I76+FAC!I78+'B&amp;A kWh'!J76*'B&amp;A+DSM - Fuel and % Riders'!$D$81</f>
        <v>14440.6581253244</v>
      </c>
      <c r="J76" s="5">
        <f>'B&amp;A+DSM - Fuel and % Riders'!J76+FAC!J78+'B&amp;A kWh'!K76*'B&amp;A+DSM - Fuel and % Riders'!$D$81</f>
        <v>14041.720641263972</v>
      </c>
      <c r="K76" s="5">
        <f>'B&amp;A+DSM - Fuel and % Riders'!K76+FAC!K78+'B&amp;A kWh'!L76*'B&amp;A+DSM - Fuel and % Riders'!$D$81</f>
        <v>18394.357262523325</v>
      </c>
      <c r="L76" s="5">
        <f>'B&amp;A+DSM - Fuel and % Riders'!L76+FAC!L78+'B&amp;A kWh'!M76*'B&amp;A+DSM - Fuel and % Riders'!$D$81</f>
        <v>13759.196345744185</v>
      </c>
      <c r="M76" s="5">
        <f>'B&amp;A+DSM - Fuel and % Riders'!M76+FAC!M78+'B&amp;A kWh'!N76*'B&amp;A+DSM - Fuel and % Riders'!$D$81</f>
        <v>16840.435063937806</v>
      </c>
      <c r="N76" s="5">
        <f>'B&amp;A+DSM - Fuel and % Riders'!N76+FAC!N78+'B&amp;A kWh'!O76*'B&amp;A+DSM - Fuel and % Riders'!$D$81</f>
        <v>14476.077228375594</v>
      </c>
      <c r="O76" s="5">
        <f>'B&amp;A+DSM - Fuel and % Riders'!O76+FAC!O78+'B&amp;A kWh'!P76*'B&amp;A+DSM - Fuel and % Riders'!$D$81</f>
        <v>12946.403513042367</v>
      </c>
      <c r="U76" t="s">
        <v>1</v>
      </c>
      <c r="V76">
        <v>76</v>
      </c>
      <c r="W76">
        <v>78</v>
      </c>
      <c r="X76">
        <v>76</v>
      </c>
    </row>
    <row r="77" spans="1:24" ht="14.4" x14ac:dyDescent="0.3">
      <c r="A77" s="2"/>
    </row>
    <row r="78" spans="1:24" ht="14.4" x14ac:dyDescent="0.3">
      <c r="A78" s="1" t="s">
        <v>0</v>
      </c>
      <c r="B78" s="9" t="e">
        <f>SUM(B10:B70)</f>
        <v>#REF!</v>
      </c>
      <c r="C78" s="9" t="e">
        <f t="shared" ref="C78" si="0">SUM(C10:C70)</f>
        <v>#REF!</v>
      </c>
      <c r="D78" s="9">
        <f>SUM(D10:D76)-D18</f>
        <v>33377299.683317851</v>
      </c>
      <c r="E78" s="9">
        <f t="shared" ref="E78:O78" si="1">SUM(E10:E70)-E18</f>
        <v>38136313.236397833</v>
      </c>
      <c r="F78" s="9">
        <f t="shared" si="1"/>
        <v>37011705.483133197</v>
      </c>
      <c r="G78" s="9">
        <f t="shared" si="1"/>
        <v>41947722.384476915</v>
      </c>
      <c r="H78" s="9">
        <f t="shared" si="1"/>
        <v>41233041.913359113</v>
      </c>
      <c r="I78" s="9">
        <f t="shared" si="1"/>
        <v>37578614.66718667</v>
      </c>
      <c r="J78" s="9">
        <f t="shared" si="1"/>
        <v>33569566.378839172</v>
      </c>
      <c r="K78" s="9">
        <f t="shared" si="1"/>
        <v>40196645.418380566</v>
      </c>
      <c r="L78" s="9">
        <f t="shared" si="1"/>
        <v>42232681.335363001</v>
      </c>
      <c r="M78" s="9">
        <f t="shared" si="1"/>
        <v>43070306.063129827</v>
      </c>
      <c r="N78" s="9">
        <f t="shared" si="1"/>
        <v>40611520.53762231</v>
      </c>
      <c r="O78" s="9">
        <f t="shared" si="1"/>
        <v>34673592.825157449</v>
      </c>
    </row>
    <row r="80" spans="1:24" x14ac:dyDescent="0.25">
      <c r="A80" s="57" t="s">
        <v>149</v>
      </c>
      <c r="B80" s="5" t="e">
        <f>B78-'B&amp;A+DSM - Fuel and % Riders'!B79</f>
        <v>#REF!</v>
      </c>
      <c r="C80" s="5" t="e">
        <f>C78-'B&amp;A+DSM - Fuel and % Riders'!C79</f>
        <v>#REF!</v>
      </c>
      <c r="D80" s="5">
        <f>D78-'B&amp;A+DSM - Fuel and % Riders'!D79</f>
        <v>20581166.030685894</v>
      </c>
      <c r="E80" s="5">
        <f>E78-'B&amp;A+DSM - Fuel and % Riders'!E79</f>
        <v>22501124.142348044</v>
      </c>
      <c r="F80" s="5">
        <f>F78-'B&amp;A+DSM - Fuel and % Riders'!F79</f>
        <v>22837156.450902123</v>
      </c>
      <c r="G80" s="5">
        <f>G78-'B&amp;A+DSM - Fuel and % Riders'!G79</f>
        <v>26761307.87561883</v>
      </c>
      <c r="H80" s="5">
        <f>H78-'B&amp;A+DSM - Fuel and % Riders'!H79</f>
        <v>26574098.251095299</v>
      </c>
      <c r="I80" s="5">
        <f>I78-'B&amp;A+DSM - Fuel and % Riders'!I79</f>
        <v>23606612.129107945</v>
      </c>
      <c r="J80" s="5">
        <f>J78-'B&amp;A+DSM - Fuel and % Riders'!J79</f>
        <v>19557220.642605875</v>
      </c>
      <c r="K80" s="5">
        <f>K78-'B&amp;A+DSM - Fuel and % Riders'!K79</f>
        <v>25626705.220804185</v>
      </c>
      <c r="L80" s="5">
        <f>L78-'B&amp;A+DSM - Fuel and % Riders'!L79</f>
        <v>28850493.457731329</v>
      </c>
      <c r="M80" s="5">
        <f>M78-'B&amp;A+DSM - Fuel and % Riders'!M79</f>
        <v>30044116.015686605</v>
      </c>
      <c r="N80" s="5">
        <f>N78-'B&amp;A+DSM - Fuel and % Riders'!N79</f>
        <v>26560447.447896607</v>
      </c>
      <c r="O80" s="5">
        <f>O78-'B&amp;A+DSM - Fuel and % Riders'!O79</f>
        <v>22093746.339998417</v>
      </c>
    </row>
    <row r="82" spans="1:15" s="6" customFormat="1" ht="14.4" x14ac:dyDescent="0.3">
      <c r="A82" s="25" t="s">
        <v>148</v>
      </c>
    </row>
    <row r="83" spans="1:15" s="6" customFormat="1" ht="14.4" x14ac:dyDescent="0.3">
      <c r="A83" s="23" t="s">
        <v>84</v>
      </c>
      <c r="B83" s="24">
        <f>Environmental!B9</f>
        <v>0</v>
      </c>
      <c r="C83" s="24">
        <f>Environmental!C9</f>
        <v>0</v>
      </c>
      <c r="D83" s="24">
        <f>Environmental!D9</f>
        <v>5.5390000000000002E-2</v>
      </c>
      <c r="E83" s="24">
        <f>Environmental!E9</f>
        <v>7.0104E-2</v>
      </c>
      <c r="F83" s="24">
        <f>Environmental!F9</f>
        <v>7.6870999999999995E-2</v>
      </c>
      <c r="G83" s="24">
        <f>Environmental!G9</f>
        <v>8.4497000000000003E-2</v>
      </c>
      <c r="H83" s="24">
        <f>Environmental!H9</f>
        <v>6.9420999999999997E-2</v>
      </c>
      <c r="I83" s="24">
        <f>Environmental!I9</f>
        <v>6.2179999999999999E-2</v>
      </c>
      <c r="J83" s="24">
        <f>Environmental!J9</f>
        <v>5.0063000000000003E-2</v>
      </c>
      <c r="K83" s="24">
        <f>Environmental!K9</f>
        <v>5.0208000000000003E-2</v>
      </c>
      <c r="L83" s="24">
        <f>Environmental!L9</f>
        <v>6.9852999999999998E-2</v>
      </c>
      <c r="M83" s="24">
        <f>Environmental!M9</f>
        <v>6.2475999999999997E-2</v>
      </c>
      <c r="N83" s="24">
        <f>Environmental!N9</f>
        <v>4.5564E-2</v>
      </c>
      <c r="O83" s="24">
        <f>Environmental!O9</f>
        <v>4.2578999999999999E-2</v>
      </c>
    </row>
    <row r="84" spans="1:15" s="6" customFormat="1" ht="14.4" x14ac:dyDescent="0.3">
      <c r="A84" s="23" t="s">
        <v>92</v>
      </c>
      <c r="B84" s="24">
        <f>Environmental!B10</f>
        <v>0</v>
      </c>
      <c r="C84" s="24">
        <f>Environmental!C10</f>
        <v>0</v>
      </c>
      <c r="D84" s="24">
        <f>Environmental!D10</f>
        <v>8.7007000000000001E-2</v>
      </c>
      <c r="E84" s="24">
        <f>Environmental!E10</f>
        <v>0.1101</v>
      </c>
      <c r="F84" s="24">
        <f>Environmental!F10</f>
        <v>0.11959699999999999</v>
      </c>
      <c r="G84" s="24">
        <f>Environmental!G10</f>
        <v>0.130241</v>
      </c>
      <c r="H84" s="24">
        <f>Environmental!H10</f>
        <v>0.106131</v>
      </c>
      <c r="I84" s="24">
        <f>Environmental!I10</f>
        <v>9.6194000000000002E-2</v>
      </c>
      <c r="J84" s="24">
        <f>Environmental!J10</f>
        <v>7.7417E-2</v>
      </c>
      <c r="K84" s="24">
        <f>Environmental!K10</f>
        <v>7.7606999999999995E-2</v>
      </c>
      <c r="L84" s="24">
        <f>Environmental!L10</f>
        <v>0.107728</v>
      </c>
      <c r="M84" s="24">
        <f>Environmental!M10</f>
        <v>9.6200999999999995E-2</v>
      </c>
      <c r="N84" s="24">
        <f>Environmental!N10</f>
        <v>7.0109000000000005E-2</v>
      </c>
      <c r="O84" s="24">
        <f>Environmental!O10</f>
        <v>6.5956000000000001E-2</v>
      </c>
    </row>
    <row r="85" spans="1:15" s="6" customFormat="1" ht="14.4" x14ac:dyDescent="0.3"/>
    <row r="86" spans="1:15" s="6" customFormat="1" ht="14.4" x14ac:dyDescent="0.3">
      <c r="A86" s="25" t="s">
        <v>264</v>
      </c>
    </row>
    <row r="87" spans="1:15" s="6" customFormat="1" ht="14.4" x14ac:dyDescent="0.3">
      <c r="A87" s="23" t="s">
        <v>84</v>
      </c>
      <c r="B87" s="24">
        <f>'Decommissioning rider'!B9</f>
        <v>0</v>
      </c>
      <c r="C87" s="24">
        <f>'Decommissioning rider'!C9</f>
        <v>0</v>
      </c>
      <c r="D87" s="24">
        <f>'Decommissioning rider'!D9</f>
        <v>4.0064000000000002E-2</v>
      </c>
      <c r="E87" s="24">
        <f>'Decommissioning rider'!E9</f>
        <v>4.0064000000000002E-2</v>
      </c>
      <c r="F87" s="24">
        <f>'Decommissioning rider'!F9</f>
        <v>4.0064000000000002E-2</v>
      </c>
      <c r="G87" s="24">
        <f>'Decommissioning rider'!G9</f>
        <v>4.0064000000000002E-2</v>
      </c>
      <c r="H87" s="24">
        <f>'Decommissioning rider'!H9</f>
        <v>4.0064000000000002E-2</v>
      </c>
      <c r="I87" s="24">
        <f>'Decommissioning rider'!I9</f>
        <v>4.0064000000000002E-2</v>
      </c>
      <c r="J87" s="24">
        <f>'Decommissioning rider'!J9</f>
        <v>4.5925000000000001E-2</v>
      </c>
      <c r="K87" s="24">
        <f>'Decommissioning rider'!K9</f>
        <v>4.5925000000000001E-2</v>
      </c>
      <c r="L87" s="24">
        <f>'Decommissioning rider'!L9</f>
        <v>4.5925000000000001E-2</v>
      </c>
      <c r="M87" s="24">
        <f>'Decommissioning rider'!M9</f>
        <v>4.5925000000000001E-2</v>
      </c>
      <c r="N87" s="24">
        <f>'Decommissioning rider'!N9</f>
        <v>4.5925000000000001E-2</v>
      </c>
      <c r="O87" s="24">
        <f>'Decommissioning rider'!O9</f>
        <v>4.5925000000000001E-2</v>
      </c>
    </row>
    <row r="88" spans="1:15" s="6" customFormat="1" ht="14.4" x14ac:dyDescent="0.3">
      <c r="A88" s="23" t="s">
        <v>92</v>
      </c>
      <c r="B88" s="24">
        <f>'Decommissioning rider'!B10</f>
        <v>0</v>
      </c>
      <c r="C88" s="24">
        <f>'Decommissioning rider'!C10</f>
        <v>0</v>
      </c>
      <c r="D88" s="24">
        <f>'Decommissioning rider'!D10</f>
        <v>6.3640000000000002E-2</v>
      </c>
      <c r="E88" s="24">
        <f>'Decommissioning rider'!E10</f>
        <v>6.3640000000000002E-2</v>
      </c>
      <c r="F88" s="24">
        <f>'Decommissioning rider'!F10</f>
        <v>6.3640000000000002E-2</v>
      </c>
      <c r="G88" s="24">
        <f>'Decommissioning rider'!G10</f>
        <v>6.3640000000000002E-2</v>
      </c>
      <c r="H88" s="24">
        <f>'Decommissioning rider'!H10</f>
        <v>6.3640000000000002E-2</v>
      </c>
      <c r="I88" s="24">
        <f>'Decommissioning rider'!I10</f>
        <v>6.3640000000000002E-2</v>
      </c>
      <c r="J88" s="24">
        <f>'Decommissioning rider'!J10</f>
        <v>7.2985999999999995E-2</v>
      </c>
      <c r="K88" s="24">
        <f>'Decommissioning rider'!K10</f>
        <v>7.2985999999999995E-2</v>
      </c>
      <c r="L88" s="24">
        <f>'Decommissioning rider'!L10</f>
        <v>7.2985999999999995E-2</v>
      </c>
      <c r="M88" s="24">
        <f>'Decommissioning rider'!M10</f>
        <v>7.2985999999999995E-2</v>
      </c>
      <c r="N88" s="24">
        <f>'Decommissioning rider'!N10</f>
        <v>7.2985999999999995E-2</v>
      </c>
      <c r="O88" s="24">
        <f>'Decommissioning rider'!O10</f>
        <v>7.2985999999999995E-2</v>
      </c>
    </row>
    <row r="89" spans="1:15" s="6" customFormat="1" ht="14.4" x14ac:dyDescent="0.3"/>
    <row r="90" spans="1:15" s="6" customFormat="1" ht="14.4" x14ac:dyDescent="0.3">
      <c r="A90" s="25"/>
    </row>
    <row r="91" spans="1:15" s="6" customFormat="1" ht="14.4" x14ac:dyDescent="0.3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s="6" customFormat="1" ht="14.4" x14ac:dyDescent="0.3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</sheetData>
  <pageMargins left="0.7" right="0.7" top="0.75" bottom="0.75" header="0.3" footer="0.3"/>
  <pageSetup scale="45" orientation="portrait" r:id="rId1"/>
  <headerFooter>
    <oddFooter>&amp;L&amp;F
&amp;A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3"/>
  <sheetViews>
    <sheetView zoomScaleNormal="100" workbookViewId="0">
      <pane xSplit="2" ySplit="9" topLeftCell="C187" activePane="bottomRight" state="frozen"/>
      <selection pane="topRight" activeCell="C1" sqref="C1"/>
      <selection pane="bottomLeft" activeCell="A10" sqref="A10"/>
      <selection pane="bottomRight" activeCell="I205" sqref="I205"/>
    </sheetView>
  </sheetViews>
  <sheetFormatPr defaultColWidth="9.109375" defaultRowHeight="13.2" x14ac:dyDescent="0.25"/>
  <cols>
    <col min="1" max="1" width="9.109375" style="60"/>
    <col min="2" max="2" width="20.44140625" style="60" customWidth="1"/>
    <col min="3" max="4" width="1" style="60" customWidth="1"/>
    <col min="5" max="14" width="16" style="60" bestFit="1" customWidth="1"/>
    <col min="15" max="16" width="11.109375" style="60" customWidth="1"/>
    <col min="17" max="17" width="12.6640625" style="60" bestFit="1" customWidth="1"/>
    <col min="18" max="16384" width="9.109375" style="60"/>
  </cols>
  <sheetData>
    <row r="1" spans="1:17" x14ac:dyDescent="0.25">
      <c r="B1" s="60" t="s">
        <v>70</v>
      </c>
      <c r="F1" s="169"/>
      <c r="G1" s="169"/>
      <c r="H1" s="169"/>
      <c r="I1" s="169"/>
      <c r="J1" s="169"/>
      <c r="K1" s="169"/>
      <c r="L1" s="169"/>
      <c r="M1" s="169"/>
      <c r="N1" s="169"/>
      <c r="O1" s="147"/>
      <c r="P1" s="147"/>
    </row>
    <row r="2" spans="1:17" x14ac:dyDescent="0.25">
      <c r="B2" s="60" t="s">
        <v>71</v>
      </c>
      <c r="F2" s="169"/>
      <c r="G2" s="169"/>
      <c r="H2" s="169"/>
      <c r="I2" s="169"/>
      <c r="J2" s="169"/>
      <c r="K2" s="169"/>
      <c r="L2" s="169"/>
      <c r="M2" s="169"/>
      <c r="N2" s="169"/>
      <c r="O2" s="147"/>
      <c r="P2" s="147"/>
    </row>
    <row r="3" spans="1:17" x14ac:dyDescent="0.25">
      <c r="B3" s="148" t="str">
        <f>'B&amp;A kWh'!B3</f>
        <v>TEST YEAR ENDED March 31, 2020</v>
      </c>
    </row>
    <row r="4" spans="1:17" x14ac:dyDescent="0.25">
      <c r="B4" s="59"/>
    </row>
    <row r="5" spans="1:17" x14ac:dyDescent="0.25">
      <c r="B5" s="64" t="s">
        <v>145</v>
      </c>
    </row>
    <row r="6" spans="1:17" x14ac:dyDescent="0.25">
      <c r="B6" s="149" t="s">
        <v>85</v>
      </c>
      <c r="C6" s="53"/>
      <c r="D6" s="53"/>
      <c r="E6" s="53"/>
    </row>
    <row r="7" spans="1:17" x14ac:dyDescent="0.25">
      <c r="B7" s="59"/>
    </row>
    <row r="8" spans="1:17" ht="13.8" x14ac:dyDescent="0.25">
      <c r="B8" s="53" t="s">
        <v>80</v>
      </c>
      <c r="E8" s="60">
        <v>2019</v>
      </c>
      <c r="O8" s="60">
        <v>2020</v>
      </c>
      <c r="Q8" s="40" t="s">
        <v>169</v>
      </c>
    </row>
    <row r="9" spans="1:17" x14ac:dyDescent="0.25">
      <c r="B9" s="59" t="s">
        <v>22</v>
      </c>
      <c r="C9" s="132" t="s">
        <v>106</v>
      </c>
      <c r="D9" s="132" t="s">
        <v>107</v>
      </c>
      <c r="E9" s="132" t="s">
        <v>109</v>
      </c>
      <c r="F9" s="132" t="s">
        <v>110</v>
      </c>
      <c r="G9" s="132" t="s">
        <v>111</v>
      </c>
      <c r="H9" s="132" t="s">
        <v>112</v>
      </c>
      <c r="I9" s="132" t="s">
        <v>113</v>
      </c>
      <c r="J9" s="132" t="s">
        <v>114</v>
      </c>
      <c r="K9" s="132" t="s">
        <v>115</v>
      </c>
      <c r="L9" s="132" t="s">
        <v>116</v>
      </c>
      <c r="M9" s="132" t="s">
        <v>117</v>
      </c>
      <c r="N9" s="132" t="s">
        <v>106</v>
      </c>
      <c r="O9" s="132" t="s">
        <v>107</v>
      </c>
      <c r="P9" s="132" t="s">
        <v>108</v>
      </c>
      <c r="Q9" s="132" t="s">
        <v>0</v>
      </c>
    </row>
    <row r="10" spans="1:17" ht="14.4" x14ac:dyDescent="0.3">
      <c r="A10" s="60">
        <v>10</v>
      </c>
      <c r="B10" s="30" t="s">
        <v>21</v>
      </c>
      <c r="C10" s="150"/>
      <c r="D10" s="150">
        <f>+D90</f>
        <v>0</v>
      </c>
      <c r="E10" s="39">
        <f t="shared" ref="E10:F10" si="0">+E91</f>
        <v>0</v>
      </c>
      <c r="F10" s="39">
        <f t="shared" si="0"/>
        <v>0</v>
      </c>
      <c r="G10" s="39">
        <f t="shared" ref="G10:P10" si="1">+G91</f>
        <v>0</v>
      </c>
      <c r="H10" s="39">
        <f t="shared" si="1"/>
        <v>0</v>
      </c>
      <c r="I10" s="39">
        <f t="shared" si="1"/>
        <v>0</v>
      </c>
      <c r="J10" s="39">
        <f t="shared" si="1"/>
        <v>0</v>
      </c>
      <c r="K10" s="39">
        <f t="shared" si="1"/>
        <v>0</v>
      </c>
      <c r="L10" s="39">
        <f t="shared" si="1"/>
        <v>0</v>
      </c>
      <c r="M10" s="39">
        <f t="shared" si="1"/>
        <v>0</v>
      </c>
      <c r="N10" s="39">
        <f t="shared" si="1"/>
        <v>0</v>
      </c>
      <c r="O10" s="39">
        <f t="shared" si="1"/>
        <v>0</v>
      </c>
      <c r="P10" s="39">
        <f t="shared" si="1"/>
        <v>0</v>
      </c>
      <c r="Q10" s="150"/>
    </row>
    <row r="11" spans="1:17" ht="14.4" x14ac:dyDescent="0.3">
      <c r="A11" s="60">
        <v>11</v>
      </c>
      <c r="B11" s="3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 ht="14.4" x14ac:dyDescent="0.3">
      <c r="A12" s="60">
        <v>12</v>
      </c>
      <c r="B12" s="30" t="s">
        <v>20</v>
      </c>
      <c r="C12" s="150">
        <f>+C96</f>
        <v>0</v>
      </c>
      <c r="D12" s="150">
        <f>+D96</f>
        <v>0</v>
      </c>
      <c r="E12" s="39">
        <f t="shared" ref="E12:F12" si="2">+E97</f>
        <v>0</v>
      </c>
      <c r="F12" s="39">
        <f t="shared" si="2"/>
        <v>0</v>
      </c>
      <c r="G12" s="39">
        <f t="shared" ref="G12:P12" si="3">+G97</f>
        <v>0</v>
      </c>
      <c r="H12" s="39">
        <f t="shared" si="3"/>
        <v>0</v>
      </c>
      <c r="I12" s="39">
        <f t="shared" si="3"/>
        <v>0</v>
      </c>
      <c r="J12" s="39">
        <f t="shared" si="3"/>
        <v>0</v>
      </c>
      <c r="K12" s="39">
        <f t="shared" si="3"/>
        <v>0</v>
      </c>
      <c r="L12" s="39">
        <f t="shared" si="3"/>
        <v>0</v>
      </c>
      <c r="M12" s="39">
        <f t="shared" si="3"/>
        <v>0</v>
      </c>
      <c r="N12" s="39">
        <f t="shared" si="3"/>
        <v>0</v>
      </c>
      <c r="O12" s="39">
        <f t="shared" si="3"/>
        <v>0</v>
      </c>
      <c r="P12" s="39">
        <f t="shared" si="3"/>
        <v>0</v>
      </c>
      <c r="Q12" s="150"/>
    </row>
    <row r="13" spans="1:17" ht="14.4" x14ac:dyDescent="0.3">
      <c r="A13" s="60">
        <v>13</v>
      </c>
      <c r="B13" s="3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7" ht="14.4" x14ac:dyDescent="0.3">
      <c r="A14" s="60">
        <v>14</v>
      </c>
      <c r="B14" s="30" t="s">
        <v>19</v>
      </c>
      <c r="C14" s="150">
        <f>+C98</f>
        <v>0</v>
      </c>
      <c r="D14" s="150">
        <f>+D98</f>
        <v>0</v>
      </c>
      <c r="E14" s="39">
        <f t="shared" ref="E14:F14" si="4">+E99</f>
        <v>0</v>
      </c>
      <c r="F14" s="39">
        <f t="shared" si="4"/>
        <v>0</v>
      </c>
      <c r="G14" s="39">
        <f t="shared" ref="G14:P14" si="5">+G99</f>
        <v>0</v>
      </c>
      <c r="H14" s="39">
        <f t="shared" si="5"/>
        <v>0</v>
      </c>
      <c r="I14" s="39">
        <f t="shared" si="5"/>
        <v>0</v>
      </c>
      <c r="J14" s="39">
        <f t="shared" si="5"/>
        <v>0</v>
      </c>
      <c r="K14" s="39">
        <f t="shared" si="5"/>
        <v>0</v>
      </c>
      <c r="L14" s="39">
        <f t="shared" si="5"/>
        <v>0</v>
      </c>
      <c r="M14" s="39">
        <f t="shared" si="5"/>
        <v>0</v>
      </c>
      <c r="N14" s="39">
        <f t="shared" si="5"/>
        <v>0</v>
      </c>
      <c r="O14" s="39">
        <f t="shared" si="5"/>
        <v>0</v>
      </c>
      <c r="P14" s="39">
        <f t="shared" si="5"/>
        <v>0</v>
      </c>
      <c r="Q14" s="150"/>
    </row>
    <row r="15" spans="1:17" ht="14.4" x14ac:dyDescent="0.3">
      <c r="A15" s="60">
        <v>15</v>
      </c>
      <c r="B15" s="3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ht="14.4" x14ac:dyDescent="0.3">
      <c r="A16" s="60">
        <v>16</v>
      </c>
      <c r="B16" s="51" t="s">
        <v>160</v>
      </c>
      <c r="E16" s="39">
        <f>E203</f>
        <v>0</v>
      </c>
      <c r="F16" s="39">
        <f>F203</f>
        <v>0</v>
      </c>
      <c r="G16" s="39">
        <f t="shared" ref="G16:P16" si="6">G203</f>
        <v>0</v>
      </c>
      <c r="H16" s="39">
        <f t="shared" si="6"/>
        <v>0</v>
      </c>
      <c r="I16" s="39">
        <f t="shared" si="6"/>
        <v>0</v>
      </c>
      <c r="J16" s="39">
        <f t="shared" si="6"/>
        <v>0</v>
      </c>
      <c r="K16" s="39">
        <f t="shared" si="6"/>
        <v>0</v>
      </c>
      <c r="L16" s="39">
        <f t="shared" si="6"/>
        <v>0</v>
      </c>
      <c r="M16" s="39">
        <f t="shared" si="6"/>
        <v>0</v>
      </c>
      <c r="N16" s="39">
        <f t="shared" si="6"/>
        <v>0</v>
      </c>
      <c r="O16" s="39">
        <f t="shared" si="6"/>
        <v>0</v>
      </c>
      <c r="P16" s="39">
        <f t="shared" si="6"/>
        <v>0</v>
      </c>
      <c r="Q16" s="150"/>
    </row>
    <row r="17" spans="1:17" ht="14.4" x14ac:dyDescent="0.3">
      <c r="A17" s="60">
        <v>17</v>
      </c>
      <c r="B17" s="51" t="s">
        <v>162</v>
      </c>
      <c r="E17" s="39">
        <f>E18-E16</f>
        <v>1108286</v>
      </c>
      <c r="F17" s="39">
        <f>F18-F16</f>
        <v>991995</v>
      </c>
      <c r="G17" s="39">
        <f t="shared" ref="G17:P17" si="7">G18-G16</f>
        <v>890890</v>
      </c>
      <c r="H17" s="39">
        <f t="shared" si="7"/>
        <v>944693</v>
      </c>
      <c r="I17" s="39">
        <f t="shared" si="7"/>
        <v>1078090</v>
      </c>
      <c r="J17" s="39">
        <f t="shared" si="7"/>
        <v>1187660</v>
      </c>
      <c r="K17" s="39">
        <f t="shared" si="7"/>
        <v>1397030</v>
      </c>
      <c r="L17" s="39">
        <f t="shared" si="7"/>
        <v>1456705</v>
      </c>
      <c r="M17" s="39">
        <f t="shared" si="7"/>
        <v>1575338</v>
      </c>
      <c r="N17" s="39">
        <f t="shared" si="7"/>
        <v>1553270</v>
      </c>
      <c r="O17" s="39">
        <f t="shared" si="7"/>
        <v>1285599</v>
      </c>
      <c r="P17" s="39">
        <f t="shared" si="7"/>
        <v>1297619</v>
      </c>
      <c r="Q17" s="150"/>
    </row>
    <row r="18" spans="1:17" ht="14.4" x14ac:dyDescent="0.3">
      <c r="A18" s="60">
        <v>18</v>
      </c>
      <c r="B18" s="51" t="s">
        <v>18</v>
      </c>
      <c r="C18" s="150" t="e">
        <f>+#REF!</f>
        <v>#REF!</v>
      </c>
      <c r="D18" s="150" t="e">
        <f>+#REF!</f>
        <v>#REF!</v>
      </c>
      <c r="E18" s="39">
        <f>+E193</f>
        <v>1108286</v>
      </c>
      <c r="F18" s="39">
        <f>+F193</f>
        <v>991995</v>
      </c>
      <c r="G18" s="39">
        <f t="shared" ref="G18:P18" si="8">+G193</f>
        <v>890890</v>
      </c>
      <c r="H18" s="39">
        <f t="shared" si="8"/>
        <v>944693</v>
      </c>
      <c r="I18" s="39">
        <f t="shared" si="8"/>
        <v>1078090</v>
      </c>
      <c r="J18" s="39">
        <f t="shared" si="8"/>
        <v>1187660</v>
      </c>
      <c r="K18" s="39">
        <f t="shared" si="8"/>
        <v>1397030</v>
      </c>
      <c r="L18" s="39">
        <f t="shared" si="8"/>
        <v>1456705</v>
      </c>
      <c r="M18" s="39">
        <f t="shared" si="8"/>
        <v>1575338</v>
      </c>
      <c r="N18" s="39">
        <f t="shared" si="8"/>
        <v>1553270</v>
      </c>
      <c r="O18" s="39">
        <f t="shared" si="8"/>
        <v>1285599</v>
      </c>
      <c r="P18" s="39">
        <f t="shared" si="8"/>
        <v>1297619</v>
      </c>
      <c r="Q18" s="150"/>
    </row>
    <row r="19" spans="1:17" ht="14.4" x14ac:dyDescent="0.3">
      <c r="A19" s="60">
        <v>19</v>
      </c>
      <c r="B19" s="3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ht="14.4" x14ac:dyDescent="0.3">
      <c r="A20" s="60">
        <v>20</v>
      </c>
      <c r="B20" s="30" t="s">
        <v>17</v>
      </c>
      <c r="C20" s="150">
        <f>+C104</f>
        <v>0</v>
      </c>
      <c r="D20" s="150">
        <f>+D104</f>
        <v>0</v>
      </c>
      <c r="E20" s="39">
        <f>E101</f>
        <v>9790904</v>
      </c>
      <c r="F20" s="39">
        <f>F101</f>
        <v>8479997</v>
      </c>
      <c r="G20" s="39">
        <f t="shared" ref="G20:P20" si="9">G101</f>
        <v>9603720</v>
      </c>
      <c r="H20" s="39">
        <f t="shared" si="9"/>
        <v>10923148</v>
      </c>
      <c r="I20" s="39">
        <f t="shared" si="9"/>
        <v>11389518</v>
      </c>
      <c r="J20" s="39">
        <f t="shared" si="9"/>
        <v>11126106</v>
      </c>
      <c r="K20" s="39">
        <f t="shared" si="9"/>
        <v>9776409</v>
      </c>
      <c r="L20" s="39">
        <f t="shared" si="9"/>
        <v>9064932</v>
      </c>
      <c r="M20" s="39">
        <f t="shared" si="9"/>
        <v>12647791</v>
      </c>
      <c r="N20" s="39">
        <f t="shared" si="9"/>
        <v>13657023</v>
      </c>
      <c r="O20" s="39">
        <f t="shared" si="9"/>
        <v>12220355</v>
      </c>
      <c r="P20" s="39">
        <f t="shared" si="9"/>
        <v>11754427</v>
      </c>
      <c r="Q20" s="150"/>
    </row>
    <row r="21" spans="1:17" ht="14.4" x14ac:dyDescent="0.3">
      <c r="A21" s="60">
        <v>21</v>
      </c>
      <c r="B21" s="3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7" ht="14.4" x14ac:dyDescent="0.3">
      <c r="A22" s="60">
        <v>22</v>
      </c>
      <c r="B22" s="30" t="s">
        <v>16</v>
      </c>
      <c r="C22" s="150">
        <f>+C106</f>
        <v>0</v>
      </c>
      <c r="D22" s="150">
        <f>+D106</f>
        <v>0</v>
      </c>
      <c r="E22" s="39">
        <f>E103</f>
        <v>22862</v>
      </c>
      <c r="F22" s="39">
        <f>F103</f>
        <v>23565</v>
      </c>
      <c r="G22" s="39">
        <f t="shared" ref="G22:P22" si="10">G103</f>
        <v>22709</v>
      </c>
      <c r="H22" s="39">
        <f t="shared" si="10"/>
        <v>21391</v>
      </c>
      <c r="I22" s="39">
        <f t="shared" si="10"/>
        <v>19791</v>
      </c>
      <c r="J22" s="39">
        <f t="shared" si="10"/>
        <v>21895</v>
      </c>
      <c r="K22" s="39">
        <f t="shared" si="10"/>
        <v>19689</v>
      </c>
      <c r="L22" s="39">
        <f t="shared" si="10"/>
        <v>19568</v>
      </c>
      <c r="M22" s="39">
        <f t="shared" si="10"/>
        <v>24770</v>
      </c>
      <c r="N22" s="39">
        <f t="shared" si="10"/>
        <v>25837</v>
      </c>
      <c r="O22" s="39">
        <f t="shared" si="10"/>
        <v>21600</v>
      </c>
      <c r="P22" s="39">
        <f t="shared" si="10"/>
        <v>21399</v>
      </c>
      <c r="Q22" s="150"/>
    </row>
    <row r="23" spans="1:17" ht="14.4" x14ac:dyDescent="0.3">
      <c r="A23" s="60">
        <v>23</v>
      </c>
      <c r="B23" s="3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7" ht="14.4" x14ac:dyDescent="0.3">
      <c r="A24" s="60">
        <v>24</v>
      </c>
      <c r="B24" s="30" t="s">
        <v>15</v>
      </c>
      <c r="C24" s="150">
        <f>+C112</f>
        <v>0</v>
      </c>
      <c r="D24" s="150">
        <f>+D112</f>
        <v>0</v>
      </c>
      <c r="E24" s="39">
        <f>+E105</f>
        <v>268038</v>
      </c>
      <c r="F24" s="39">
        <f>+F105</f>
        <v>574345</v>
      </c>
      <c r="G24" s="39">
        <f t="shared" ref="G24:P24" si="11">+G105</f>
        <v>713148</v>
      </c>
      <c r="H24" s="39">
        <f t="shared" si="11"/>
        <v>731560</v>
      </c>
      <c r="I24" s="39">
        <f t="shared" si="11"/>
        <v>726247</v>
      </c>
      <c r="J24" s="39">
        <f t="shared" si="11"/>
        <v>760253</v>
      </c>
      <c r="K24" s="39">
        <f t="shared" si="11"/>
        <v>725155</v>
      </c>
      <c r="L24" s="39">
        <f t="shared" si="11"/>
        <v>652065</v>
      </c>
      <c r="M24" s="39">
        <f t="shared" si="11"/>
        <v>692567</v>
      </c>
      <c r="N24" s="39">
        <f t="shared" si="11"/>
        <v>746246</v>
      </c>
      <c r="O24" s="39">
        <f t="shared" si="11"/>
        <v>657511</v>
      </c>
      <c r="P24" s="39">
        <f t="shared" si="11"/>
        <v>649746</v>
      </c>
      <c r="Q24" s="150"/>
    </row>
    <row r="25" spans="1:17" ht="14.4" x14ac:dyDescent="0.3">
      <c r="A25" s="60">
        <v>25</v>
      </c>
      <c r="B25" s="3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7" ht="14.4" x14ac:dyDescent="0.3">
      <c r="A26" s="60">
        <v>26</v>
      </c>
      <c r="B26" s="30" t="s">
        <v>14</v>
      </c>
      <c r="C26" s="150">
        <f>+C110</f>
        <v>0</v>
      </c>
      <c r="D26" s="150">
        <f>+D110</f>
        <v>0</v>
      </c>
      <c r="E26" s="39">
        <f t="shared" ref="E26:F26" si="12">+E109</f>
        <v>271652</v>
      </c>
      <c r="F26" s="39">
        <f t="shared" si="12"/>
        <v>274095</v>
      </c>
      <c r="G26" s="39">
        <f t="shared" ref="G26:P26" si="13">+G109</f>
        <v>276646</v>
      </c>
      <c r="H26" s="39">
        <f t="shared" si="13"/>
        <v>277480</v>
      </c>
      <c r="I26" s="39">
        <f t="shared" si="13"/>
        <v>273526</v>
      </c>
      <c r="J26" s="39">
        <f t="shared" si="13"/>
        <v>273882</v>
      </c>
      <c r="K26" s="39">
        <f t="shared" si="13"/>
        <v>270724</v>
      </c>
      <c r="L26" s="39">
        <f t="shared" si="13"/>
        <v>268473</v>
      </c>
      <c r="M26" s="39">
        <f t="shared" si="13"/>
        <v>297732</v>
      </c>
      <c r="N26" s="39">
        <f t="shared" si="13"/>
        <v>412961</v>
      </c>
      <c r="O26" s="39">
        <f t="shared" si="13"/>
        <v>324672</v>
      </c>
      <c r="P26" s="39">
        <f t="shared" si="13"/>
        <v>266924</v>
      </c>
      <c r="Q26" s="150"/>
    </row>
    <row r="27" spans="1:17" ht="14.4" x14ac:dyDescent="0.3">
      <c r="A27" s="60">
        <v>27</v>
      </c>
      <c r="B27" s="3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7" ht="14.4" x14ac:dyDescent="0.3">
      <c r="A28" s="60">
        <v>28</v>
      </c>
      <c r="B28" s="30" t="s">
        <v>13</v>
      </c>
      <c r="C28" s="150">
        <f>+C114</f>
        <v>0</v>
      </c>
      <c r="D28" s="150">
        <f>+D114</f>
        <v>0</v>
      </c>
      <c r="E28" s="39">
        <f>+E113</f>
        <v>128082</v>
      </c>
      <c r="F28" s="39">
        <f>+F113</f>
        <v>124954</v>
      </c>
      <c r="G28" s="39">
        <f t="shared" ref="G28:P28" si="14">+G113</f>
        <v>109054</v>
      </c>
      <c r="H28" s="39">
        <f t="shared" si="14"/>
        <v>80230</v>
      </c>
      <c r="I28" s="39">
        <f t="shared" si="14"/>
        <v>77081</v>
      </c>
      <c r="J28" s="39">
        <f t="shared" si="14"/>
        <v>96437</v>
      </c>
      <c r="K28" s="39">
        <f t="shared" si="14"/>
        <v>105506</v>
      </c>
      <c r="L28" s="39">
        <f t="shared" si="14"/>
        <v>113811</v>
      </c>
      <c r="M28" s="39">
        <f t="shared" si="14"/>
        <v>119727</v>
      </c>
      <c r="N28" s="39">
        <f t="shared" si="14"/>
        <v>106678</v>
      </c>
      <c r="O28" s="39">
        <f t="shared" si="14"/>
        <v>103112</v>
      </c>
      <c r="P28" s="39">
        <f t="shared" si="14"/>
        <v>106859</v>
      </c>
      <c r="Q28" s="150"/>
    </row>
    <row r="29" spans="1:17" ht="14.4" x14ac:dyDescent="0.3">
      <c r="A29" s="60">
        <v>29</v>
      </c>
      <c r="B29" s="3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7" ht="14.4" x14ac:dyDescent="0.3">
      <c r="A30" s="60">
        <v>30</v>
      </c>
      <c r="B30" s="30" t="s">
        <v>12</v>
      </c>
      <c r="C30" s="150">
        <f>+C119</f>
        <v>0</v>
      </c>
      <c r="D30" s="150">
        <f>+D119</f>
        <v>0</v>
      </c>
      <c r="E30" s="39">
        <f t="shared" ref="E30:F30" si="15">+E117</f>
        <v>30102115</v>
      </c>
      <c r="F30" s="39">
        <f t="shared" si="15"/>
        <v>29504261</v>
      </c>
      <c r="G30" s="39">
        <f t="shared" ref="G30:P30" si="16">+G117</f>
        <v>32945763</v>
      </c>
      <c r="H30" s="39">
        <f t="shared" si="16"/>
        <v>36693104</v>
      </c>
      <c r="I30" s="39">
        <f t="shared" si="16"/>
        <v>37980503</v>
      </c>
      <c r="J30" s="39">
        <f t="shared" si="16"/>
        <v>37317260</v>
      </c>
      <c r="K30" s="39">
        <f t="shared" si="16"/>
        <v>33192769</v>
      </c>
      <c r="L30" s="39">
        <f t="shared" si="16"/>
        <v>28173282</v>
      </c>
      <c r="M30" s="39">
        <f t="shared" si="16"/>
        <v>35294929</v>
      </c>
      <c r="N30" s="39">
        <f t="shared" si="16"/>
        <v>37234309</v>
      </c>
      <c r="O30" s="39">
        <f t="shared" si="16"/>
        <v>33857816</v>
      </c>
      <c r="P30" s="39">
        <f t="shared" si="16"/>
        <v>32838631</v>
      </c>
      <c r="Q30" s="150"/>
    </row>
    <row r="31" spans="1:17" ht="14.4" x14ac:dyDescent="0.3">
      <c r="A31" s="60">
        <v>31</v>
      </c>
      <c r="B31" s="3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7" ht="14.4" x14ac:dyDescent="0.3">
      <c r="A32" s="60">
        <v>32</v>
      </c>
      <c r="B32" s="30" t="s">
        <v>11</v>
      </c>
      <c r="C32" s="150">
        <f>+C121</f>
        <v>0</v>
      </c>
      <c r="D32" s="150">
        <f>+D121</f>
        <v>0</v>
      </c>
      <c r="E32" s="39">
        <f>+E119</f>
        <v>60840</v>
      </c>
      <c r="F32" s="39">
        <f>+F119</f>
        <v>37829</v>
      </c>
      <c r="G32" s="39">
        <f t="shared" ref="G32:P32" si="17">+G119</f>
        <v>44691</v>
      </c>
      <c r="H32" s="39">
        <f t="shared" si="17"/>
        <v>58363</v>
      </c>
      <c r="I32" s="39">
        <f t="shared" si="17"/>
        <v>66297</v>
      </c>
      <c r="J32" s="39">
        <f t="shared" si="17"/>
        <v>54706</v>
      </c>
      <c r="K32" s="39">
        <f t="shared" si="17"/>
        <v>43549</v>
      </c>
      <c r="L32" s="39">
        <f t="shared" si="17"/>
        <v>63300</v>
      </c>
      <c r="M32" s="39">
        <f t="shared" si="17"/>
        <v>102344</v>
      </c>
      <c r="N32" s="39">
        <f t="shared" si="17"/>
        <v>111573</v>
      </c>
      <c r="O32" s="39">
        <f t="shared" si="17"/>
        <v>98314</v>
      </c>
      <c r="P32" s="39">
        <f t="shared" si="17"/>
        <v>97122</v>
      </c>
      <c r="Q32" s="150"/>
    </row>
    <row r="33" spans="1:17" ht="14.4" x14ac:dyDescent="0.3">
      <c r="A33" s="60">
        <v>33</v>
      </c>
      <c r="B33" s="3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7" ht="14.4" x14ac:dyDescent="0.3">
      <c r="A34" s="60">
        <v>34</v>
      </c>
      <c r="B34" s="30" t="s">
        <v>10</v>
      </c>
      <c r="C34" s="150">
        <f>+C123</f>
        <v>0</v>
      </c>
      <c r="D34" s="150">
        <f>+D123</f>
        <v>0</v>
      </c>
      <c r="E34" s="39">
        <f>+E121</f>
        <v>272741</v>
      </c>
      <c r="F34" s="39">
        <f>+F121</f>
        <v>243132</v>
      </c>
      <c r="G34" s="39">
        <f t="shared" ref="G34:P34" si="18">+G121</f>
        <v>282681</v>
      </c>
      <c r="H34" s="39">
        <f t="shared" si="18"/>
        <v>329256</v>
      </c>
      <c r="I34" s="39">
        <f t="shared" si="18"/>
        <v>347487</v>
      </c>
      <c r="J34" s="39">
        <f t="shared" si="18"/>
        <v>336672</v>
      </c>
      <c r="K34" s="39">
        <f t="shared" si="18"/>
        <v>302859</v>
      </c>
      <c r="L34" s="39">
        <f t="shared" si="18"/>
        <v>295569</v>
      </c>
      <c r="M34" s="39">
        <f t="shared" si="18"/>
        <v>384700</v>
      </c>
      <c r="N34" s="39">
        <f t="shared" si="18"/>
        <v>405134</v>
      </c>
      <c r="O34" s="39">
        <f t="shared" si="18"/>
        <v>367671</v>
      </c>
      <c r="P34" s="39">
        <f t="shared" si="18"/>
        <v>344375</v>
      </c>
      <c r="Q34" s="150"/>
    </row>
    <row r="35" spans="1:17" ht="14.4" x14ac:dyDescent="0.3">
      <c r="A35" s="60">
        <v>35</v>
      </c>
      <c r="B35" s="3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7" ht="14.4" x14ac:dyDescent="0.3">
      <c r="A36" s="60">
        <v>36</v>
      </c>
      <c r="B36" s="30" t="s">
        <v>9</v>
      </c>
      <c r="C36" s="150">
        <f>+C127</f>
        <v>0</v>
      </c>
      <c r="D36" s="150">
        <f>+D127</f>
        <v>0</v>
      </c>
      <c r="E36" s="39">
        <f>+E125</f>
        <v>194290</v>
      </c>
      <c r="F36" s="39">
        <f>+F125</f>
        <v>184540</v>
      </c>
      <c r="G36" s="39">
        <f t="shared" ref="G36:P36" si="19">+G125</f>
        <v>206150</v>
      </c>
      <c r="H36" s="39">
        <f t="shared" si="19"/>
        <v>242150</v>
      </c>
      <c r="I36" s="39">
        <f t="shared" si="19"/>
        <v>227920</v>
      </c>
      <c r="J36" s="39">
        <f t="shared" si="19"/>
        <v>215730</v>
      </c>
      <c r="K36" s="39">
        <f t="shared" si="19"/>
        <v>212500</v>
      </c>
      <c r="L36" s="39">
        <f t="shared" si="19"/>
        <v>207240</v>
      </c>
      <c r="M36" s="39">
        <f t="shared" si="19"/>
        <v>236860</v>
      </c>
      <c r="N36" s="39">
        <f t="shared" si="19"/>
        <v>247960</v>
      </c>
      <c r="O36" s="39">
        <f t="shared" si="19"/>
        <v>231420</v>
      </c>
      <c r="P36" s="39">
        <f t="shared" si="19"/>
        <v>223660</v>
      </c>
      <c r="Q36" s="150"/>
    </row>
    <row r="37" spans="1:17" ht="14.4" x14ac:dyDescent="0.3">
      <c r="A37" s="60">
        <v>37</v>
      </c>
      <c r="B37" s="3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7" ht="14.4" x14ac:dyDescent="0.3">
      <c r="A38" s="60">
        <v>38</v>
      </c>
      <c r="B38" s="30" t="s">
        <v>8</v>
      </c>
      <c r="C38" s="150">
        <f>+C129</f>
        <v>0</v>
      </c>
      <c r="D38" s="150">
        <f>+D129</f>
        <v>0</v>
      </c>
      <c r="E38" s="39">
        <f t="shared" ref="E38:F38" si="20">+E127</f>
        <v>12600</v>
      </c>
      <c r="F38" s="39">
        <f t="shared" si="20"/>
        <v>9100</v>
      </c>
      <c r="G38" s="39">
        <f t="shared" ref="G38:P38" si="21">+G127</f>
        <v>8400</v>
      </c>
      <c r="H38" s="39">
        <f t="shared" si="21"/>
        <v>7700</v>
      </c>
      <c r="I38" s="39">
        <f t="shared" si="21"/>
        <v>7700</v>
      </c>
      <c r="J38" s="39">
        <f t="shared" si="21"/>
        <v>7700</v>
      </c>
      <c r="K38" s="39">
        <f t="shared" si="21"/>
        <v>11200</v>
      </c>
      <c r="L38" s="39">
        <f t="shared" si="21"/>
        <v>11900</v>
      </c>
      <c r="M38" s="39">
        <f t="shared" si="21"/>
        <v>16100</v>
      </c>
      <c r="N38" s="39">
        <f t="shared" si="21"/>
        <v>22400</v>
      </c>
      <c r="O38" s="39">
        <f t="shared" si="21"/>
        <v>34300</v>
      </c>
      <c r="P38" s="39">
        <f t="shared" si="21"/>
        <v>0</v>
      </c>
      <c r="Q38" s="150"/>
    </row>
    <row r="39" spans="1:17" ht="14.4" x14ac:dyDescent="0.3">
      <c r="A39" s="60">
        <v>39</v>
      </c>
      <c r="B39" s="3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7" ht="14.4" x14ac:dyDescent="0.3">
      <c r="A40" s="60">
        <v>40</v>
      </c>
      <c r="B40" s="30" t="s">
        <v>7</v>
      </c>
      <c r="C40" s="150">
        <f>+C133</f>
        <v>0</v>
      </c>
      <c r="D40" s="150">
        <f>+D133</f>
        <v>0</v>
      </c>
      <c r="E40" s="39">
        <f t="shared" ref="E40:F40" si="22">+E131</f>
        <v>25073568</v>
      </c>
      <c r="F40" s="39">
        <f t="shared" si="22"/>
        <v>27174224</v>
      </c>
      <c r="G40" s="39">
        <f t="shared" ref="G40:P40" si="23">+G131</f>
        <v>28690645</v>
      </c>
      <c r="H40" s="39">
        <f t="shared" si="23"/>
        <v>30817260</v>
      </c>
      <c r="I40" s="39">
        <f t="shared" si="23"/>
        <v>30794820</v>
      </c>
      <c r="J40" s="39">
        <f t="shared" si="23"/>
        <v>31276586</v>
      </c>
      <c r="K40" s="39">
        <f t="shared" si="23"/>
        <v>28295209</v>
      </c>
      <c r="L40" s="39">
        <f t="shared" si="23"/>
        <v>24952743</v>
      </c>
      <c r="M40" s="39">
        <f t="shared" si="23"/>
        <v>28935730</v>
      </c>
      <c r="N40" s="39">
        <f t="shared" si="23"/>
        <v>29807887</v>
      </c>
      <c r="O40" s="39">
        <f t="shared" si="23"/>
        <v>26476474</v>
      </c>
      <c r="P40" s="39">
        <f t="shared" si="23"/>
        <v>26168053</v>
      </c>
      <c r="Q40" s="150"/>
    </row>
    <row r="41" spans="1:17" ht="14.4" x14ac:dyDescent="0.3">
      <c r="A41" s="60">
        <v>41</v>
      </c>
      <c r="B41" s="3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7" ht="14.4" x14ac:dyDescent="0.3">
      <c r="A42" s="60">
        <v>42</v>
      </c>
      <c r="B42" s="30" t="s">
        <v>6</v>
      </c>
      <c r="C42" s="150">
        <f>+C135</f>
        <v>0</v>
      </c>
      <c r="D42" s="150">
        <f>+D135</f>
        <v>0</v>
      </c>
      <c r="E42" s="39">
        <f t="shared" ref="E42:F42" si="24">+E133</f>
        <v>39692</v>
      </c>
      <c r="F42" s="39">
        <f t="shared" si="24"/>
        <v>159624</v>
      </c>
      <c r="G42" s="39">
        <f t="shared" ref="G42:P42" si="25">+G133</f>
        <v>173500</v>
      </c>
      <c r="H42" s="39">
        <f t="shared" si="25"/>
        <v>112480</v>
      </c>
      <c r="I42" s="39">
        <f t="shared" si="25"/>
        <v>162472</v>
      </c>
      <c r="J42" s="39">
        <f t="shared" si="25"/>
        <v>223772</v>
      </c>
      <c r="K42" s="39">
        <f t="shared" si="25"/>
        <v>171484</v>
      </c>
      <c r="L42" s="39">
        <f t="shared" si="25"/>
        <v>192484</v>
      </c>
      <c r="M42" s="39">
        <f t="shared" si="25"/>
        <v>217548</v>
      </c>
      <c r="N42" s="39">
        <f t="shared" si="25"/>
        <v>217024</v>
      </c>
      <c r="O42" s="39">
        <f t="shared" si="25"/>
        <v>79424</v>
      </c>
      <c r="P42" s="39">
        <f t="shared" si="25"/>
        <v>55540</v>
      </c>
      <c r="Q42" s="150"/>
    </row>
    <row r="43" spans="1:17" ht="14.4" x14ac:dyDescent="0.3">
      <c r="A43" s="60">
        <v>43</v>
      </c>
      <c r="B43" s="30"/>
      <c r="C43" s="150"/>
      <c r="D43" s="15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7" ht="14.4" x14ac:dyDescent="0.3">
      <c r="A44" s="60">
        <v>44</v>
      </c>
      <c r="B44" s="30" t="s">
        <v>118</v>
      </c>
      <c r="C44" s="150">
        <f>C137</f>
        <v>0</v>
      </c>
      <c r="D44" s="150">
        <f>D137</f>
        <v>0</v>
      </c>
      <c r="E44" s="39">
        <f>E135</f>
        <v>387216</v>
      </c>
      <c r="F44" s="39">
        <f>F135</f>
        <v>437872</v>
      </c>
      <c r="G44" s="39">
        <f t="shared" ref="G44:P44" si="26">G135</f>
        <v>462016</v>
      </c>
      <c r="H44" s="39">
        <f t="shared" si="26"/>
        <v>482656</v>
      </c>
      <c r="I44" s="39">
        <f t="shared" si="26"/>
        <v>441568</v>
      </c>
      <c r="J44" s="39">
        <f t="shared" si="26"/>
        <v>473536</v>
      </c>
      <c r="K44" s="39">
        <f t="shared" si="26"/>
        <v>437808</v>
      </c>
      <c r="L44" s="39">
        <f t="shared" si="26"/>
        <v>381392</v>
      </c>
      <c r="M44" s="39">
        <f t="shared" si="26"/>
        <v>406752</v>
      </c>
      <c r="N44" s="39">
        <f t="shared" si="26"/>
        <v>442080</v>
      </c>
      <c r="O44" s="39">
        <f t="shared" si="26"/>
        <v>387632</v>
      </c>
      <c r="P44" s="39">
        <f t="shared" si="26"/>
        <v>368400</v>
      </c>
      <c r="Q44" s="150"/>
    </row>
    <row r="45" spans="1:17" ht="14.4" x14ac:dyDescent="0.3">
      <c r="A45" s="60">
        <v>45</v>
      </c>
      <c r="B45" s="3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ht="14.4" x14ac:dyDescent="0.3">
      <c r="A46" s="60">
        <v>46</v>
      </c>
      <c r="B46" s="30" t="s">
        <v>232</v>
      </c>
      <c r="C46" s="150">
        <f>+C141</f>
        <v>0</v>
      </c>
      <c r="D46" s="150">
        <f>+D141</f>
        <v>0</v>
      </c>
      <c r="E46" s="39">
        <f>E136</f>
        <v>0</v>
      </c>
      <c r="F46" s="39">
        <f>F136</f>
        <v>0</v>
      </c>
      <c r="G46" s="39">
        <f t="shared" ref="G46:P46" si="27">G136</f>
        <v>0</v>
      </c>
      <c r="H46" s="39">
        <f t="shared" si="27"/>
        <v>0</v>
      </c>
      <c r="I46" s="39">
        <f t="shared" si="27"/>
        <v>0</v>
      </c>
      <c r="J46" s="39">
        <f t="shared" si="27"/>
        <v>0</v>
      </c>
      <c r="K46" s="39">
        <f t="shared" si="27"/>
        <v>0</v>
      </c>
      <c r="L46" s="39">
        <f t="shared" si="27"/>
        <v>0</v>
      </c>
      <c r="M46" s="39">
        <f t="shared" si="27"/>
        <v>0</v>
      </c>
      <c r="N46" s="39">
        <f t="shared" si="27"/>
        <v>0</v>
      </c>
      <c r="O46" s="39">
        <f t="shared" si="27"/>
        <v>0</v>
      </c>
      <c r="P46" s="39">
        <f t="shared" si="27"/>
        <v>0</v>
      </c>
      <c r="Q46" s="150"/>
    </row>
    <row r="47" spans="1:17" ht="14.4" x14ac:dyDescent="0.3">
      <c r="A47" s="60">
        <v>47</v>
      </c>
      <c r="B47" s="3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7" ht="14.4" x14ac:dyDescent="0.3">
      <c r="A48" s="60">
        <v>48</v>
      </c>
      <c r="B48" s="30" t="s">
        <v>5</v>
      </c>
      <c r="C48" s="150">
        <f>+C143</f>
        <v>0</v>
      </c>
      <c r="D48" s="150">
        <f>+D143</f>
        <v>0</v>
      </c>
      <c r="E48" s="39">
        <f>+E140</f>
        <v>1993630</v>
      </c>
      <c r="F48" s="39">
        <f>+F140</f>
        <v>2031380</v>
      </c>
      <c r="G48" s="39">
        <f t="shared" ref="G48:P48" si="28">+G140</f>
        <v>2231380</v>
      </c>
      <c r="H48" s="39">
        <f t="shared" si="28"/>
        <v>2270960</v>
      </c>
      <c r="I48" s="39">
        <f t="shared" si="28"/>
        <v>2357680</v>
      </c>
      <c r="J48" s="39">
        <f t="shared" si="28"/>
        <v>2296060</v>
      </c>
      <c r="K48" s="39">
        <f t="shared" si="28"/>
        <v>2011560</v>
      </c>
      <c r="L48" s="39">
        <f t="shared" si="28"/>
        <v>1857190</v>
      </c>
      <c r="M48" s="39">
        <f t="shared" si="28"/>
        <v>2317480</v>
      </c>
      <c r="N48" s="39">
        <f t="shared" si="28"/>
        <v>2335880</v>
      </c>
      <c r="O48" s="39">
        <f t="shared" si="28"/>
        <v>2240040</v>
      </c>
      <c r="P48" s="39">
        <f t="shared" si="28"/>
        <v>2071050</v>
      </c>
      <c r="Q48" s="150"/>
    </row>
    <row r="49" spans="1:17" ht="14.4" x14ac:dyDescent="0.3">
      <c r="A49" s="60">
        <v>49</v>
      </c>
      <c r="B49" s="3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7" ht="14.4" x14ac:dyDescent="0.3">
      <c r="A50" s="60">
        <v>50</v>
      </c>
      <c r="B50" s="30" t="s">
        <v>4</v>
      </c>
      <c r="C50" s="150">
        <f>+C145</f>
        <v>0</v>
      </c>
      <c r="D50" s="150">
        <f>+D145</f>
        <v>0</v>
      </c>
      <c r="E50" s="39">
        <f>+E142</f>
        <v>549225</v>
      </c>
      <c r="F50" s="39">
        <f>+F142</f>
        <v>589975</v>
      </c>
      <c r="G50" s="39">
        <f t="shared" ref="G50:P50" si="29">+G142</f>
        <v>626125</v>
      </c>
      <c r="H50" s="39">
        <f t="shared" si="29"/>
        <v>629325</v>
      </c>
      <c r="I50" s="39">
        <f t="shared" si="29"/>
        <v>689375</v>
      </c>
      <c r="J50" s="39">
        <f t="shared" si="29"/>
        <v>625725</v>
      </c>
      <c r="K50" s="39">
        <f t="shared" si="29"/>
        <v>636350</v>
      </c>
      <c r="L50" s="39">
        <f t="shared" si="29"/>
        <v>495750</v>
      </c>
      <c r="M50" s="39">
        <f t="shared" si="29"/>
        <v>551325</v>
      </c>
      <c r="N50" s="39">
        <f t="shared" si="29"/>
        <v>512400</v>
      </c>
      <c r="O50" s="39">
        <f t="shared" si="29"/>
        <v>467775</v>
      </c>
      <c r="P50" s="39">
        <f t="shared" si="29"/>
        <v>893675</v>
      </c>
      <c r="Q50" s="150"/>
    </row>
    <row r="51" spans="1:17" ht="14.4" x14ac:dyDescent="0.3">
      <c r="A51" s="60">
        <v>51</v>
      </c>
      <c r="B51" s="3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7" ht="14.4" x14ac:dyDescent="0.3">
      <c r="A52" s="60">
        <v>52</v>
      </c>
      <c r="B52" s="30" t="s">
        <v>3</v>
      </c>
      <c r="C52" s="150">
        <f>C147</f>
        <v>0</v>
      </c>
      <c r="D52" s="150">
        <f>D147</f>
        <v>0</v>
      </c>
      <c r="E52" s="39">
        <f>+E144</f>
        <v>0</v>
      </c>
      <c r="F52" s="39">
        <f>+F144</f>
        <v>0</v>
      </c>
      <c r="G52" s="39">
        <f t="shared" ref="G52:P52" si="30">+G144</f>
        <v>0</v>
      </c>
      <c r="H52" s="39">
        <f t="shared" si="30"/>
        <v>0</v>
      </c>
      <c r="I52" s="39">
        <f t="shared" si="30"/>
        <v>0</v>
      </c>
      <c r="J52" s="39">
        <f t="shared" si="30"/>
        <v>0</v>
      </c>
      <c r="K52" s="39">
        <f t="shared" si="30"/>
        <v>0</v>
      </c>
      <c r="L52" s="39">
        <f t="shared" si="30"/>
        <v>0</v>
      </c>
      <c r="M52" s="39">
        <f t="shared" si="30"/>
        <v>0</v>
      </c>
      <c r="N52" s="39">
        <f t="shared" si="30"/>
        <v>0</v>
      </c>
      <c r="O52" s="39">
        <f t="shared" si="30"/>
        <v>0</v>
      </c>
      <c r="P52" s="39">
        <f t="shared" si="30"/>
        <v>0</v>
      </c>
      <c r="Q52" s="150"/>
    </row>
    <row r="53" spans="1:17" ht="14.4" x14ac:dyDescent="0.3">
      <c r="A53" s="60">
        <v>53</v>
      </c>
      <c r="B53" s="3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7" ht="14.4" x14ac:dyDescent="0.3">
      <c r="A54" s="60">
        <v>54</v>
      </c>
      <c r="B54" s="30" t="s">
        <v>119</v>
      </c>
      <c r="C54" s="150">
        <f>C149</f>
        <v>0</v>
      </c>
      <c r="D54" s="150">
        <f>D149</f>
        <v>0</v>
      </c>
      <c r="E54" s="39">
        <f>E146</f>
        <v>7647754</v>
      </c>
      <c r="F54" s="39">
        <f>F146</f>
        <v>8396818</v>
      </c>
      <c r="G54" s="39">
        <f t="shared" ref="G54:P54" si="31">G146</f>
        <v>8208590</v>
      </c>
      <c r="H54" s="39">
        <f t="shared" si="31"/>
        <v>7404026</v>
      </c>
      <c r="I54" s="39">
        <f t="shared" si="31"/>
        <v>8552316</v>
      </c>
      <c r="J54" s="39">
        <f t="shared" si="31"/>
        <v>10290378</v>
      </c>
      <c r="K54" s="39">
        <f t="shared" si="31"/>
        <v>9157328</v>
      </c>
      <c r="L54" s="39">
        <f t="shared" si="31"/>
        <v>7783300</v>
      </c>
      <c r="M54" s="39">
        <f t="shared" si="31"/>
        <v>9033598</v>
      </c>
      <c r="N54" s="39">
        <f t="shared" si="31"/>
        <v>9592310</v>
      </c>
      <c r="O54" s="39">
        <f t="shared" si="31"/>
        <v>8578702</v>
      </c>
      <c r="P54" s="39">
        <f t="shared" si="31"/>
        <v>8670788</v>
      </c>
      <c r="Q54" s="150"/>
    </row>
    <row r="55" spans="1:17" ht="14.4" x14ac:dyDescent="0.3">
      <c r="A55" s="60">
        <v>55</v>
      </c>
      <c r="B55" s="3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7" ht="14.4" x14ac:dyDescent="0.3">
      <c r="A56" s="60">
        <v>56</v>
      </c>
      <c r="B56" s="30" t="s">
        <v>120</v>
      </c>
      <c r="C56" s="150">
        <f>C151</f>
        <v>0</v>
      </c>
      <c r="D56" s="150">
        <f>D151</f>
        <v>0</v>
      </c>
      <c r="E56" s="39">
        <f>E148</f>
        <v>156600</v>
      </c>
      <c r="F56" s="39">
        <f>F148</f>
        <v>135000</v>
      </c>
      <c r="G56" s="39">
        <f t="shared" ref="G56:P56" si="32">G148</f>
        <v>139800</v>
      </c>
      <c r="H56" s="39">
        <f t="shared" si="32"/>
        <v>143100</v>
      </c>
      <c r="I56" s="39">
        <f t="shared" si="32"/>
        <v>160500</v>
      </c>
      <c r="J56" s="39">
        <f t="shared" si="32"/>
        <v>172500</v>
      </c>
      <c r="K56" s="39">
        <f t="shared" si="32"/>
        <v>168000</v>
      </c>
      <c r="L56" s="39">
        <f t="shared" si="32"/>
        <v>147900</v>
      </c>
      <c r="M56" s="39">
        <f t="shared" si="32"/>
        <v>208500</v>
      </c>
      <c r="N56" s="39">
        <f t="shared" si="32"/>
        <v>226500</v>
      </c>
      <c r="O56" s="39">
        <f t="shared" si="32"/>
        <v>203100</v>
      </c>
      <c r="P56" s="39">
        <f t="shared" si="32"/>
        <v>209100</v>
      </c>
      <c r="Q56" s="150"/>
    </row>
    <row r="57" spans="1:17" ht="14.4" x14ac:dyDescent="0.3">
      <c r="A57" s="60">
        <v>57</v>
      </c>
      <c r="B57" s="3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7" ht="14.4" x14ac:dyDescent="0.3">
      <c r="A58" s="60">
        <v>58</v>
      </c>
      <c r="B58" s="30" t="s">
        <v>233</v>
      </c>
      <c r="C58" s="150">
        <f>C153</f>
        <v>0</v>
      </c>
      <c r="D58" s="150">
        <f>D153</f>
        <v>0</v>
      </c>
      <c r="E58" s="39">
        <f>E151</f>
        <v>0</v>
      </c>
      <c r="F58" s="39">
        <f>F151</f>
        <v>0</v>
      </c>
      <c r="G58" s="39">
        <f t="shared" ref="G58:P58" si="33">G151</f>
        <v>0</v>
      </c>
      <c r="H58" s="39">
        <f t="shared" si="33"/>
        <v>0</v>
      </c>
      <c r="I58" s="39">
        <f t="shared" si="33"/>
        <v>0</v>
      </c>
      <c r="J58" s="39">
        <f t="shared" si="33"/>
        <v>0</v>
      </c>
      <c r="K58" s="39">
        <f t="shared" si="33"/>
        <v>0</v>
      </c>
      <c r="L58" s="39">
        <f t="shared" si="33"/>
        <v>0</v>
      </c>
      <c r="M58" s="39">
        <f t="shared" si="33"/>
        <v>0</v>
      </c>
      <c r="N58" s="39">
        <f t="shared" si="33"/>
        <v>0</v>
      </c>
      <c r="O58" s="39">
        <f t="shared" si="33"/>
        <v>0</v>
      </c>
      <c r="P58" s="39">
        <f t="shared" si="33"/>
        <v>0</v>
      </c>
      <c r="Q58" s="150"/>
    </row>
    <row r="59" spans="1:17" ht="14.4" x14ac:dyDescent="0.3">
      <c r="A59" s="60">
        <v>59</v>
      </c>
      <c r="B59" s="3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7" ht="14.4" x14ac:dyDescent="0.3">
      <c r="A60" s="60">
        <v>60</v>
      </c>
      <c r="B60" s="30" t="s">
        <v>122</v>
      </c>
      <c r="C60" s="150">
        <f>C155</f>
        <v>0</v>
      </c>
      <c r="D60" s="150">
        <f>D155</f>
        <v>0</v>
      </c>
      <c r="E60" s="39">
        <f>E152</f>
        <v>0</v>
      </c>
      <c r="F60" s="39">
        <f>F152</f>
        <v>0</v>
      </c>
      <c r="G60" s="39">
        <f t="shared" ref="G60:P60" si="34">G152</f>
        <v>0</v>
      </c>
      <c r="H60" s="39">
        <f t="shared" si="34"/>
        <v>0</v>
      </c>
      <c r="I60" s="39">
        <f t="shared" si="34"/>
        <v>0</v>
      </c>
      <c r="J60" s="39">
        <f t="shared" si="34"/>
        <v>0</v>
      </c>
      <c r="K60" s="39">
        <f t="shared" si="34"/>
        <v>0</v>
      </c>
      <c r="L60" s="39">
        <f t="shared" si="34"/>
        <v>0</v>
      </c>
      <c r="M60" s="39">
        <f t="shared" si="34"/>
        <v>0</v>
      </c>
      <c r="N60" s="39">
        <f t="shared" si="34"/>
        <v>0</v>
      </c>
      <c r="O60" s="39">
        <f t="shared" si="34"/>
        <v>0</v>
      </c>
      <c r="P60" s="39">
        <f t="shared" si="34"/>
        <v>0</v>
      </c>
      <c r="Q60" s="150"/>
    </row>
    <row r="61" spans="1:17" ht="14.4" x14ac:dyDescent="0.3">
      <c r="A61" s="60">
        <v>61</v>
      </c>
      <c r="B61" s="3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1:17" ht="14.4" x14ac:dyDescent="0.3">
      <c r="A62" s="60">
        <v>62</v>
      </c>
      <c r="B62" s="30" t="s">
        <v>234</v>
      </c>
      <c r="C62" s="150">
        <f>C157</f>
        <v>0</v>
      </c>
      <c r="D62" s="150">
        <f>D157</f>
        <v>0</v>
      </c>
      <c r="E62" s="39">
        <f>E153</f>
        <v>0</v>
      </c>
      <c r="F62" s="39">
        <f>F153</f>
        <v>0</v>
      </c>
      <c r="G62" s="39">
        <f t="shared" ref="G62:P62" si="35">G153</f>
        <v>0</v>
      </c>
      <c r="H62" s="39">
        <f t="shared" si="35"/>
        <v>0</v>
      </c>
      <c r="I62" s="39">
        <f t="shared" si="35"/>
        <v>0</v>
      </c>
      <c r="J62" s="39">
        <f t="shared" si="35"/>
        <v>0</v>
      </c>
      <c r="K62" s="39">
        <f t="shared" si="35"/>
        <v>0</v>
      </c>
      <c r="L62" s="39">
        <f t="shared" si="35"/>
        <v>0</v>
      </c>
      <c r="M62" s="39">
        <f t="shared" si="35"/>
        <v>0</v>
      </c>
      <c r="N62" s="39">
        <f t="shared" si="35"/>
        <v>0</v>
      </c>
      <c r="O62" s="39">
        <f t="shared" si="35"/>
        <v>0</v>
      </c>
      <c r="P62" s="39">
        <f t="shared" si="35"/>
        <v>0</v>
      </c>
      <c r="Q62" s="150"/>
    </row>
    <row r="63" spans="1:17" ht="14.4" x14ac:dyDescent="0.3">
      <c r="A63" s="60">
        <v>63</v>
      </c>
      <c r="B63" s="3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1:17" ht="14.4" x14ac:dyDescent="0.3">
      <c r="A64" s="60">
        <v>64</v>
      </c>
      <c r="B64" s="30" t="s">
        <v>235</v>
      </c>
      <c r="C64" s="150">
        <f>C161</f>
        <v>0</v>
      </c>
      <c r="D64" s="150">
        <f>D161</f>
        <v>0</v>
      </c>
      <c r="E64" s="39">
        <f>E154</f>
        <v>0</v>
      </c>
      <c r="F64" s="39">
        <f>F154</f>
        <v>0</v>
      </c>
      <c r="G64" s="39">
        <f t="shared" ref="G64:P64" si="36">G154</f>
        <v>0</v>
      </c>
      <c r="H64" s="39">
        <f t="shared" si="36"/>
        <v>0</v>
      </c>
      <c r="I64" s="39">
        <f t="shared" si="36"/>
        <v>0</v>
      </c>
      <c r="J64" s="39">
        <f t="shared" si="36"/>
        <v>0</v>
      </c>
      <c r="K64" s="39">
        <f t="shared" si="36"/>
        <v>0</v>
      </c>
      <c r="L64" s="39">
        <f t="shared" si="36"/>
        <v>0</v>
      </c>
      <c r="M64" s="39">
        <f t="shared" si="36"/>
        <v>0</v>
      </c>
      <c r="N64" s="39">
        <f t="shared" si="36"/>
        <v>0</v>
      </c>
      <c r="O64" s="39">
        <f t="shared" si="36"/>
        <v>0</v>
      </c>
      <c r="P64" s="39">
        <f t="shared" si="36"/>
        <v>0</v>
      </c>
      <c r="Q64" s="150"/>
    </row>
    <row r="65" spans="1:18" ht="14.4" x14ac:dyDescent="0.3">
      <c r="A65" s="60">
        <v>65</v>
      </c>
      <c r="B65" s="3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8" ht="14.4" x14ac:dyDescent="0.3">
      <c r="A66" s="60">
        <v>66</v>
      </c>
      <c r="B66" s="30" t="s">
        <v>123</v>
      </c>
      <c r="C66" s="150">
        <f>C174</f>
        <v>0</v>
      </c>
      <c r="D66" s="150">
        <f>D174</f>
        <v>0</v>
      </c>
      <c r="E66" s="39">
        <f>E156</f>
        <v>1326240</v>
      </c>
      <c r="F66" s="39">
        <f>F156</f>
        <v>1319760</v>
      </c>
      <c r="G66" s="39">
        <f t="shared" ref="G66:P66" si="37">G156</f>
        <v>1366560</v>
      </c>
      <c r="H66" s="39">
        <f t="shared" si="37"/>
        <v>1399680</v>
      </c>
      <c r="I66" s="39">
        <f t="shared" si="37"/>
        <v>1357920</v>
      </c>
      <c r="J66" s="39">
        <f t="shared" si="37"/>
        <v>1420560</v>
      </c>
      <c r="K66" s="39">
        <f t="shared" si="37"/>
        <v>1238400</v>
      </c>
      <c r="L66" s="39">
        <f t="shared" si="37"/>
        <v>1282320</v>
      </c>
      <c r="M66" s="39">
        <f t="shared" si="37"/>
        <v>1513440</v>
      </c>
      <c r="N66" s="39">
        <f t="shared" si="37"/>
        <v>1421280</v>
      </c>
      <c r="O66" s="39">
        <f t="shared" si="37"/>
        <v>1360800</v>
      </c>
      <c r="P66" s="39">
        <f t="shared" si="37"/>
        <v>1288800</v>
      </c>
      <c r="Q66" s="150"/>
    </row>
    <row r="67" spans="1:18" ht="14.4" x14ac:dyDescent="0.3">
      <c r="A67" s="60">
        <v>67</v>
      </c>
      <c r="B67" s="3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8" ht="14.4" x14ac:dyDescent="0.3">
      <c r="A68" s="60">
        <v>68</v>
      </c>
      <c r="B68" s="30" t="s">
        <v>124</v>
      </c>
      <c r="C68" s="150">
        <f>C178</f>
        <v>0</v>
      </c>
      <c r="D68" s="150">
        <f>D178</f>
        <v>0</v>
      </c>
      <c r="E68" s="39">
        <f>E160</f>
        <v>6245640</v>
      </c>
      <c r="F68" s="39">
        <f>F160</f>
        <v>14543400</v>
      </c>
      <c r="G68" s="39">
        <f t="shared" ref="G68:P68" si="38">G160</f>
        <v>11134800</v>
      </c>
      <c r="H68" s="39">
        <f t="shared" si="38"/>
        <v>12586440</v>
      </c>
      <c r="I68" s="39">
        <f t="shared" si="38"/>
        <v>11714040</v>
      </c>
      <c r="J68" s="39">
        <f t="shared" si="38"/>
        <v>11625600</v>
      </c>
      <c r="K68" s="39">
        <f t="shared" si="38"/>
        <v>11578560</v>
      </c>
      <c r="L68" s="39">
        <f t="shared" si="38"/>
        <v>9858120</v>
      </c>
      <c r="M68" s="39">
        <f t="shared" si="38"/>
        <v>10939200</v>
      </c>
      <c r="N68" s="39">
        <f t="shared" si="38"/>
        <v>10552440</v>
      </c>
      <c r="O68" s="39">
        <f t="shared" si="38"/>
        <v>9435480</v>
      </c>
      <c r="P68" s="39">
        <f t="shared" si="38"/>
        <v>9504960</v>
      </c>
      <c r="Q68" s="150"/>
    </row>
    <row r="69" spans="1:18" ht="14.4" x14ac:dyDescent="0.3">
      <c r="A69" s="60">
        <v>69</v>
      </c>
      <c r="B69" s="3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8" ht="14.4" x14ac:dyDescent="0.3">
      <c r="A70" s="60">
        <v>70</v>
      </c>
      <c r="B70" s="30" t="s">
        <v>125</v>
      </c>
      <c r="C70" s="150">
        <f>C176</f>
        <v>0</v>
      </c>
      <c r="D70" s="150">
        <f>D176</f>
        <v>0</v>
      </c>
      <c r="E70" s="39">
        <f>E164</f>
        <v>1606550</v>
      </c>
      <c r="F70" s="39">
        <f>F164</f>
        <v>1840250</v>
      </c>
      <c r="G70" s="39">
        <f t="shared" ref="G70:P70" si="39">G164</f>
        <v>2127300</v>
      </c>
      <c r="H70" s="39">
        <f t="shared" si="39"/>
        <v>2092550</v>
      </c>
      <c r="I70" s="39">
        <f t="shared" si="39"/>
        <v>2115550</v>
      </c>
      <c r="J70" s="39">
        <f t="shared" si="39"/>
        <v>2221900</v>
      </c>
      <c r="K70" s="39">
        <f t="shared" si="39"/>
        <v>2023350</v>
      </c>
      <c r="L70" s="39">
        <f t="shared" si="39"/>
        <v>1597700</v>
      </c>
      <c r="M70" s="39">
        <f t="shared" si="39"/>
        <v>1837000</v>
      </c>
      <c r="N70" s="39">
        <f t="shared" si="39"/>
        <v>1759000</v>
      </c>
      <c r="O70" s="39">
        <f t="shared" si="39"/>
        <v>1702850</v>
      </c>
      <c r="P70" s="39">
        <f t="shared" si="39"/>
        <v>1775900</v>
      </c>
      <c r="Q70" s="150"/>
    </row>
    <row r="71" spans="1:18" ht="14.4" x14ac:dyDescent="0.3">
      <c r="A71" s="60">
        <v>71</v>
      </c>
      <c r="B71" s="30"/>
      <c r="C71" s="150"/>
      <c r="D71" s="15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150"/>
    </row>
    <row r="72" spans="1:18" ht="14.4" x14ac:dyDescent="0.3">
      <c r="A72" s="60">
        <v>72</v>
      </c>
      <c r="B72" s="30" t="s">
        <v>126</v>
      </c>
      <c r="C72" s="150"/>
      <c r="D72" s="150"/>
      <c r="E72" s="39">
        <f t="shared" ref="E72:F72" si="40">E168</f>
        <v>0</v>
      </c>
      <c r="F72" s="39">
        <f t="shared" si="40"/>
        <v>0</v>
      </c>
      <c r="G72" s="39">
        <f t="shared" ref="G72:P72" si="41">G168</f>
        <v>0</v>
      </c>
      <c r="H72" s="39">
        <f t="shared" si="41"/>
        <v>0</v>
      </c>
      <c r="I72" s="39">
        <f t="shared" si="41"/>
        <v>0</v>
      </c>
      <c r="J72" s="39">
        <f t="shared" si="41"/>
        <v>0</v>
      </c>
      <c r="K72" s="39">
        <f t="shared" si="41"/>
        <v>0</v>
      </c>
      <c r="L72" s="39">
        <f t="shared" si="41"/>
        <v>0</v>
      </c>
      <c r="M72" s="39">
        <f t="shared" si="41"/>
        <v>0</v>
      </c>
      <c r="N72" s="39">
        <f t="shared" si="41"/>
        <v>0</v>
      </c>
      <c r="O72" s="39">
        <f t="shared" si="41"/>
        <v>0</v>
      </c>
      <c r="P72" s="39">
        <f t="shared" si="41"/>
        <v>0</v>
      </c>
      <c r="Q72" s="150"/>
    </row>
    <row r="73" spans="1:18" ht="14.4" x14ac:dyDescent="0.3">
      <c r="A73" s="60">
        <v>73</v>
      </c>
      <c r="B73" s="30"/>
      <c r="C73" s="150"/>
      <c r="D73" s="15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150"/>
    </row>
    <row r="74" spans="1:18" ht="14.4" x14ac:dyDescent="0.3">
      <c r="A74" s="60">
        <v>74</v>
      </c>
      <c r="B74" s="30" t="s">
        <v>2</v>
      </c>
      <c r="C74" s="150"/>
      <c r="D74" s="150"/>
      <c r="E74" s="39">
        <f>E195</f>
        <v>0</v>
      </c>
      <c r="F74" s="39">
        <f>F195</f>
        <v>0</v>
      </c>
      <c r="G74" s="39">
        <f t="shared" ref="G74:P74" si="42">G195</f>
        <v>0</v>
      </c>
      <c r="H74" s="39">
        <f t="shared" si="42"/>
        <v>0</v>
      </c>
      <c r="I74" s="39">
        <f t="shared" si="42"/>
        <v>0</v>
      </c>
      <c r="J74" s="39">
        <f t="shared" si="42"/>
        <v>0</v>
      </c>
      <c r="K74" s="39">
        <f t="shared" si="42"/>
        <v>0</v>
      </c>
      <c r="L74" s="39">
        <f t="shared" si="42"/>
        <v>0</v>
      </c>
      <c r="M74" s="39">
        <f t="shared" si="42"/>
        <v>0</v>
      </c>
      <c r="N74" s="39">
        <f t="shared" si="42"/>
        <v>0</v>
      </c>
      <c r="O74" s="39">
        <f t="shared" si="42"/>
        <v>0</v>
      </c>
      <c r="P74" s="39">
        <f t="shared" si="42"/>
        <v>0</v>
      </c>
      <c r="Q74" s="150"/>
    </row>
    <row r="75" spans="1:18" ht="14.4" x14ac:dyDescent="0.3">
      <c r="A75" s="60">
        <v>75</v>
      </c>
      <c r="B75" s="30"/>
      <c r="C75" s="150"/>
      <c r="D75" s="15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150"/>
    </row>
    <row r="76" spans="1:18" ht="14.4" x14ac:dyDescent="0.3">
      <c r="A76" s="60">
        <v>76</v>
      </c>
      <c r="B76" s="30" t="s">
        <v>1</v>
      </c>
      <c r="C76" s="150"/>
      <c r="D76" s="150"/>
      <c r="E76" s="39">
        <f>E170</f>
        <v>135718</v>
      </c>
      <c r="F76" s="39">
        <f>F170</f>
        <v>140566</v>
      </c>
      <c r="G76" s="39">
        <f t="shared" ref="G76:P76" si="43">G170</f>
        <v>145779</v>
      </c>
      <c r="H76" s="39">
        <f t="shared" si="43"/>
        <v>149253</v>
      </c>
      <c r="I76" s="39">
        <f t="shared" si="43"/>
        <v>151953</v>
      </c>
      <c r="J76" s="39">
        <f t="shared" si="43"/>
        <v>157446</v>
      </c>
      <c r="K76" s="39">
        <f t="shared" si="43"/>
        <v>144711</v>
      </c>
      <c r="L76" s="39">
        <f t="shared" si="43"/>
        <v>136456</v>
      </c>
      <c r="M76" s="39">
        <f t="shared" si="43"/>
        <v>170968</v>
      </c>
      <c r="N76" s="39">
        <f t="shared" si="43"/>
        <v>183678</v>
      </c>
      <c r="O76" s="39">
        <f t="shared" si="43"/>
        <v>154351</v>
      </c>
      <c r="P76" s="39">
        <f t="shared" si="43"/>
        <v>161943</v>
      </c>
      <c r="Q76" s="150"/>
    </row>
    <row r="77" spans="1:18" ht="14.4" x14ac:dyDescent="0.3">
      <c r="B77" s="30" t="s">
        <v>0</v>
      </c>
      <c r="C77" s="150" t="e">
        <f>SUM(C10:C70)</f>
        <v>#REF!</v>
      </c>
      <c r="D77" s="150" t="e">
        <f>SUM(D10:D70)</f>
        <v>#REF!</v>
      </c>
      <c r="E77" s="150">
        <f>SUM(E10:E76)-E18</f>
        <v>87394243</v>
      </c>
      <c r="F77" s="150">
        <f>SUM(F10:F76)-F18</f>
        <v>97216682</v>
      </c>
      <c r="G77" s="150">
        <f t="shared" ref="G77:P77" si="44">SUM(G10:G76)-G18</f>
        <v>100410347</v>
      </c>
      <c r="H77" s="150">
        <f t="shared" si="44"/>
        <v>108396805</v>
      </c>
      <c r="I77" s="150">
        <f t="shared" si="44"/>
        <v>110692354</v>
      </c>
      <c r="J77" s="150">
        <f t="shared" si="44"/>
        <v>112182364</v>
      </c>
      <c r="K77" s="150">
        <f t="shared" si="44"/>
        <v>101920150</v>
      </c>
      <c r="L77" s="150">
        <f t="shared" si="44"/>
        <v>89012200</v>
      </c>
      <c r="M77" s="150">
        <f t="shared" si="44"/>
        <v>107524399</v>
      </c>
      <c r="N77" s="150">
        <f t="shared" si="44"/>
        <v>111573870</v>
      </c>
      <c r="O77" s="150">
        <f t="shared" si="44"/>
        <v>100288998</v>
      </c>
      <c r="P77" s="150">
        <f t="shared" si="44"/>
        <v>98768971</v>
      </c>
      <c r="Q77" s="150">
        <f>SUM(E77:P77)</f>
        <v>1225381383</v>
      </c>
      <c r="R77" s="150">
        <f>Q77-Q197</f>
        <v>0</v>
      </c>
    </row>
    <row r="78" spans="1:18" ht="14.4" x14ac:dyDescent="0.3">
      <c r="B78" s="30" t="s">
        <v>265</v>
      </c>
      <c r="C78" s="150" t="e">
        <f>+C77-C180</f>
        <v>#REF!</v>
      </c>
      <c r="D78" s="150" t="e">
        <f>+D77-D180</f>
        <v>#REF!</v>
      </c>
      <c r="E78" s="150">
        <f>+E77-E197</f>
        <v>0</v>
      </c>
      <c r="F78" s="150">
        <f>+F77-F197</f>
        <v>0</v>
      </c>
      <c r="G78" s="150">
        <f t="shared" ref="G78:P78" si="45">+G77-G180</f>
        <v>100410199</v>
      </c>
      <c r="H78" s="150">
        <f t="shared" si="45"/>
        <v>108396647</v>
      </c>
      <c r="I78" s="150">
        <f t="shared" si="45"/>
        <v>110692174</v>
      </c>
      <c r="J78" s="150">
        <f t="shared" si="45"/>
        <v>112182166</v>
      </c>
      <c r="K78" s="150">
        <f t="shared" si="45"/>
        <v>101919918</v>
      </c>
      <c r="L78" s="150">
        <f t="shared" si="45"/>
        <v>89011956</v>
      </c>
      <c r="M78" s="150">
        <f t="shared" si="45"/>
        <v>107524135</v>
      </c>
      <c r="N78" s="150">
        <f t="shared" si="45"/>
        <v>111573610</v>
      </c>
      <c r="O78" s="150">
        <f t="shared" si="45"/>
        <v>100288780</v>
      </c>
      <c r="P78" s="150">
        <f t="shared" si="45"/>
        <v>98768753</v>
      </c>
    </row>
    <row r="79" spans="1:18" x14ac:dyDescent="0.25"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</row>
    <row r="80" spans="1:18" x14ac:dyDescent="0.25">
      <c r="B80" s="59"/>
    </row>
    <row r="81" spans="1:16" x14ac:dyDescent="0.25">
      <c r="B81" s="59" t="s">
        <v>22</v>
      </c>
      <c r="C81" s="132" t="str">
        <f t="shared" ref="C81:P81" si="46">C9</f>
        <v>Jan</v>
      </c>
      <c r="D81" s="132" t="str">
        <f t="shared" si="46"/>
        <v>Feb</v>
      </c>
      <c r="E81" s="132" t="str">
        <f t="shared" si="46"/>
        <v>Apr</v>
      </c>
      <c r="F81" s="132" t="str">
        <f t="shared" si="46"/>
        <v>May</v>
      </c>
      <c r="G81" s="132" t="str">
        <f t="shared" si="46"/>
        <v>Jun</v>
      </c>
      <c r="H81" s="132" t="str">
        <f t="shared" si="46"/>
        <v>Jul</v>
      </c>
      <c r="I81" s="132" t="str">
        <f t="shared" si="46"/>
        <v>Aug</v>
      </c>
      <c r="J81" s="132" t="str">
        <f t="shared" si="46"/>
        <v>Sep</v>
      </c>
      <c r="K81" s="132" t="str">
        <f t="shared" si="46"/>
        <v>Oct</v>
      </c>
      <c r="L81" s="132" t="str">
        <f t="shared" si="46"/>
        <v>Nov</v>
      </c>
      <c r="M81" s="132" t="str">
        <f t="shared" si="46"/>
        <v>Dec</v>
      </c>
      <c r="N81" s="132" t="str">
        <f t="shared" si="46"/>
        <v>Jan</v>
      </c>
      <c r="O81" s="132" t="str">
        <f t="shared" si="46"/>
        <v>Feb</v>
      </c>
      <c r="P81" s="132" t="str">
        <f t="shared" si="46"/>
        <v>Mar</v>
      </c>
    </row>
    <row r="82" spans="1:16" x14ac:dyDescent="0.25">
      <c r="B82" s="151">
        <v>2016</v>
      </c>
    </row>
    <row r="83" spans="1:16" x14ac:dyDescent="0.25">
      <c r="B83" s="151"/>
    </row>
    <row r="84" spans="1:16" x14ac:dyDescent="0.25">
      <c r="A84" s="60">
        <v>11</v>
      </c>
      <c r="B84" s="59" t="s">
        <v>187</v>
      </c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</row>
    <row r="85" spans="1:16" x14ac:dyDescent="0.25">
      <c r="A85" s="60">
        <v>12</v>
      </c>
      <c r="B85" s="59" t="s">
        <v>188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</row>
    <row r="86" spans="1:16" x14ac:dyDescent="0.25">
      <c r="A86" s="60">
        <v>13</v>
      </c>
      <c r="B86" s="59" t="s">
        <v>189</v>
      </c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</row>
    <row r="87" spans="1:16" x14ac:dyDescent="0.25">
      <c r="A87" s="60">
        <v>14</v>
      </c>
      <c r="B87" s="59" t="s">
        <v>190</v>
      </c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</row>
    <row r="88" spans="1:16" x14ac:dyDescent="0.25">
      <c r="A88" s="60">
        <v>15</v>
      </c>
      <c r="B88" s="59" t="s">
        <v>163</v>
      </c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</row>
    <row r="89" spans="1:16" x14ac:dyDescent="0.25">
      <c r="A89" s="60">
        <v>17</v>
      </c>
      <c r="B89" s="152" t="s">
        <v>191</v>
      </c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</row>
    <row r="90" spans="1:16" x14ac:dyDescent="0.25">
      <c r="A90" s="60">
        <v>22</v>
      </c>
      <c r="B90" s="59" t="s">
        <v>192</v>
      </c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</row>
    <row r="91" spans="1:16" x14ac:dyDescent="0.25">
      <c r="B91" s="59" t="s">
        <v>21</v>
      </c>
    </row>
    <row r="92" spans="1:16" x14ac:dyDescent="0.25">
      <c r="B92" s="59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</row>
    <row r="93" spans="1:16" x14ac:dyDescent="0.25">
      <c r="A93" s="60">
        <v>28</v>
      </c>
      <c r="B93" s="59" t="s">
        <v>193</v>
      </c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</row>
    <row r="94" spans="1:16" x14ac:dyDescent="0.25">
      <c r="A94" s="60">
        <v>30</v>
      </c>
      <c r="B94" s="59" t="s">
        <v>194</v>
      </c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</row>
    <row r="95" spans="1:16" x14ac:dyDescent="0.25">
      <c r="A95" s="60">
        <v>32</v>
      </c>
      <c r="B95" s="26" t="s">
        <v>195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 x14ac:dyDescent="0.25">
      <c r="A96" s="60">
        <v>34</v>
      </c>
      <c r="B96" s="59" t="s">
        <v>196</v>
      </c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</row>
    <row r="97" spans="1:17" x14ac:dyDescent="0.25">
      <c r="B97" s="59" t="s">
        <v>20</v>
      </c>
    </row>
    <row r="98" spans="1:17" x14ac:dyDescent="0.25">
      <c r="B98" s="154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</row>
    <row r="99" spans="1:17" x14ac:dyDescent="0.25">
      <c r="A99" s="60">
        <v>36</v>
      </c>
      <c r="B99" s="154" t="s">
        <v>186</v>
      </c>
    </row>
    <row r="100" spans="1:17" x14ac:dyDescent="0.25">
      <c r="B100" s="59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</row>
    <row r="101" spans="1:17" x14ac:dyDescent="0.25">
      <c r="A101" s="60">
        <v>211</v>
      </c>
      <c r="B101" s="59" t="s">
        <v>217</v>
      </c>
      <c r="E101" s="155">
        <v>9790904</v>
      </c>
      <c r="F101" s="155">
        <v>8479997</v>
      </c>
      <c r="G101" s="155">
        <v>9603720</v>
      </c>
      <c r="H101" s="155">
        <v>10923148</v>
      </c>
      <c r="I101" s="155">
        <v>11389518</v>
      </c>
      <c r="J101" s="155">
        <v>11126106</v>
      </c>
      <c r="K101" s="155">
        <v>9776409</v>
      </c>
      <c r="L101" s="155">
        <v>9064932</v>
      </c>
      <c r="M101" s="155">
        <v>12647791</v>
      </c>
      <c r="N101" s="155">
        <v>13657023</v>
      </c>
      <c r="O101" s="155">
        <v>12220355</v>
      </c>
      <c r="P101" s="155">
        <v>11754427</v>
      </c>
    </row>
    <row r="102" spans="1:17" x14ac:dyDescent="0.25">
      <c r="B102" s="59"/>
      <c r="C102" s="150"/>
      <c r="D102" s="150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60" t="s">
        <v>153</v>
      </c>
    </row>
    <row r="103" spans="1:17" x14ac:dyDescent="0.25">
      <c r="A103" s="135">
        <v>225</v>
      </c>
      <c r="B103" s="63" t="s">
        <v>216</v>
      </c>
      <c r="C103" s="63"/>
      <c r="D103" s="63"/>
      <c r="E103" s="156">
        <v>22862</v>
      </c>
      <c r="F103" s="156">
        <v>23565</v>
      </c>
      <c r="G103" s="156">
        <v>22709</v>
      </c>
      <c r="H103" s="156">
        <v>21391</v>
      </c>
      <c r="I103" s="156">
        <v>19791</v>
      </c>
      <c r="J103" s="156">
        <v>21895</v>
      </c>
      <c r="K103" s="156">
        <v>19689</v>
      </c>
      <c r="L103" s="156">
        <v>19568</v>
      </c>
      <c r="M103" s="156">
        <v>24770</v>
      </c>
      <c r="N103" s="156">
        <v>25837</v>
      </c>
      <c r="O103" s="156">
        <v>21600</v>
      </c>
      <c r="P103" s="156">
        <v>21399</v>
      </c>
      <c r="Q103" s="63"/>
    </row>
    <row r="104" spans="1:17" x14ac:dyDescent="0.25">
      <c r="B104" s="59"/>
      <c r="C104" s="150"/>
      <c r="D104" s="150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</row>
    <row r="105" spans="1:17" x14ac:dyDescent="0.25">
      <c r="A105" s="60">
        <v>227</v>
      </c>
      <c r="B105" s="59" t="s">
        <v>218</v>
      </c>
      <c r="E105" s="155">
        <v>268038</v>
      </c>
      <c r="F105" s="155">
        <v>574345</v>
      </c>
      <c r="G105" s="155">
        <v>713148</v>
      </c>
      <c r="H105" s="155">
        <v>731560</v>
      </c>
      <c r="I105" s="155">
        <v>726247</v>
      </c>
      <c r="J105" s="155">
        <v>760253</v>
      </c>
      <c r="K105" s="155">
        <v>725155</v>
      </c>
      <c r="L105" s="155">
        <v>652065</v>
      </c>
      <c r="M105" s="155">
        <v>692567</v>
      </c>
      <c r="N105" s="155">
        <v>746246</v>
      </c>
      <c r="O105" s="155">
        <v>657511</v>
      </c>
      <c r="P105" s="155">
        <v>649746</v>
      </c>
    </row>
    <row r="106" spans="1:17" x14ac:dyDescent="0.25">
      <c r="B106" s="59"/>
      <c r="C106" s="150"/>
      <c r="D106" s="150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60" t="s">
        <v>153</v>
      </c>
    </row>
    <row r="107" spans="1:17" x14ac:dyDescent="0.25">
      <c r="A107" s="60">
        <v>204</v>
      </c>
      <c r="B107" s="59" t="s">
        <v>219</v>
      </c>
      <c r="E107" s="155">
        <v>96387</v>
      </c>
      <c r="F107" s="155">
        <v>99355</v>
      </c>
      <c r="G107" s="155">
        <v>101525</v>
      </c>
      <c r="H107" s="155">
        <v>101897</v>
      </c>
      <c r="I107" s="155">
        <v>98463</v>
      </c>
      <c r="J107" s="155">
        <v>99491</v>
      </c>
      <c r="K107" s="155">
        <v>96446</v>
      </c>
      <c r="L107" s="155">
        <v>94078</v>
      </c>
      <c r="M107" s="155">
        <v>109926</v>
      </c>
      <c r="N107" s="155">
        <v>105761</v>
      </c>
      <c r="O107" s="155">
        <v>92084</v>
      </c>
      <c r="P107" s="155">
        <v>92707</v>
      </c>
    </row>
    <row r="108" spans="1:17" x14ac:dyDescent="0.25">
      <c r="A108" s="60">
        <v>213</v>
      </c>
      <c r="B108" s="59" t="s">
        <v>220</v>
      </c>
      <c r="C108" s="150"/>
      <c r="D108" s="150"/>
      <c r="E108" s="155">
        <v>175265</v>
      </c>
      <c r="F108" s="155">
        <v>174740</v>
      </c>
      <c r="G108" s="155">
        <v>175121</v>
      </c>
      <c r="H108" s="155">
        <v>175583</v>
      </c>
      <c r="I108" s="155">
        <v>175063</v>
      </c>
      <c r="J108" s="155">
        <v>174391</v>
      </c>
      <c r="K108" s="155">
        <v>174278</v>
      </c>
      <c r="L108" s="155">
        <v>174395</v>
      </c>
      <c r="M108" s="155">
        <v>187806</v>
      </c>
      <c r="N108" s="155">
        <v>307200</v>
      </c>
      <c r="O108" s="155">
        <v>232588</v>
      </c>
      <c r="P108" s="155">
        <v>174217</v>
      </c>
    </row>
    <row r="109" spans="1:17" x14ac:dyDescent="0.25">
      <c r="B109" s="26" t="s">
        <v>221</v>
      </c>
      <c r="C109" s="26"/>
      <c r="D109" s="26"/>
      <c r="E109" s="157">
        <f>SUM(E107:E108)</f>
        <v>271652</v>
      </c>
      <c r="F109" s="158">
        <f t="shared" ref="F109:P109" si="47">SUM(F107:F108)</f>
        <v>274095</v>
      </c>
      <c r="G109" s="158">
        <f t="shared" si="47"/>
        <v>276646</v>
      </c>
      <c r="H109" s="158">
        <f t="shared" si="47"/>
        <v>277480</v>
      </c>
      <c r="I109" s="158">
        <f t="shared" si="47"/>
        <v>273526</v>
      </c>
      <c r="J109" s="158">
        <f t="shared" si="47"/>
        <v>273882</v>
      </c>
      <c r="K109" s="158">
        <f t="shared" si="47"/>
        <v>270724</v>
      </c>
      <c r="L109" s="158">
        <f t="shared" si="47"/>
        <v>268473</v>
      </c>
      <c r="M109" s="158">
        <f t="shared" si="47"/>
        <v>297732</v>
      </c>
      <c r="N109" s="158">
        <f t="shared" si="47"/>
        <v>412961</v>
      </c>
      <c r="O109" s="158">
        <f t="shared" si="47"/>
        <v>324672</v>
      </c>
      <c r="P109" s="158">
        <f t="shared" si="47"/>
        <v>266924</v>
      </c>
    </row>
    <row r="110" spans="1:17" x14ac:dyDescent="0.25">
      <c r="B110" s="59"/>
      <c r="C110" s="150"/>
      <c r="D110" s="150"/>
      <c r="E110" s="156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60" t="s">
        <v>153</v>
      </c>
    </row>
    <row r="111" spans="1:17" x14ac:dyDescent="0.25">
      <c r="B111" s="59"/>
      <c r="E111" s="156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</row>
    <row r="112" spans="1:17" x14ac:dyDescent="0.25">
      <c r="B112" s="59"/>
      <c r="C112" s="150"/>
      <c r="D112" s="150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60" t="s">
        <v>153</v>
      </c>
    </row>
    <row r="113" spans="1:17" x14ac:dyDescent="0.25">
      <c r="A113" s="60">
        <v>214</v>
      </c>
      <c r="B113" s="60" t="s">
        <v>42</v>
      </c>
      <c r="E113" s="155">
        <v>128082</v>
      </c>
      <c r="F113" s="155">
        <v>124954</v>
      </c>
      <c r="G113" s="155">
        <v>109054</v>
      </c>
      <c r="H113" s="155">
        <v>80230</v>
      </c>
      <c r="I113" s="155">
        <v>77081</v>
      </c>
      <c r="J113" s="155">
        <v>96437</v>
      </c>
      <c r="K113" s="155">
        <v>105506</v>
      </c>
      <c r="L113" s="155">
        <v>113811</v>
      </c>
      <c r="M113" s="155">
        <v>119727</v>
      </c>
      <c r="N113" s="155">
        <v>106678</v>
      </c>
      <c r="O113" s="155">
        <v>103112</v>
      </c>
      <c r="P113" s="155">
        <v>106859</v>
      </c>
    </row>
    <row r="114" spans="1:17" x14ac:dyDescent="0.25">
      <c r="B114" s="59"/>
      <c r="C114" s="150"/>
      <c r="D114" s="150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60" t="s">
        <v>153</v>
      </c>
    </row>
    <row r="115" spans="1:17" x14ac:dyDescent="0.25">
      <c r="A115" s="60">
        <v>215</v>
      </c>
      <c r="B115" s="59" t="s">
        <v>43</v>
      </c>
      <c r="E115" s="155">
        <v>30084515</v>
      </c>
      <c r="F115" s="155">
        <v>29490901</v>
      </c>
      <c r="G115" s="155">
        <v>32930403</v>
      </c>
      <c r="H115" s="155">
        <v>36677984</v>
      </c>
      <c r="I115" s="155">
        <v>37962743</v>
      </c>
      <c r="J115" s="155">
        <v>37298620</v>
      </c>
      <c r="K115" s="155">
        <v>33178689</v>
      </c>
      <c r="L115" s="155">
        <v>28160722</v>
      </c>
      <c r="M115" s="155">
        <v>35273009</v>
      </c>
      <c r="N115" s="155">
        <v>37210949</v>
      </c>
      <c r="O115" s="155">
        <v>33837416</v>
      </c>
      <c r="P115" s="155">
        <v>32817271</v>
      </c>
    </row>
    <row r="116" spans="1:17" x14ac:dyDescent="0.25">
      <c r="A116" s="60">
        <v>218</v>
      </c>
      <c r="B116" s="59" t="s">
        <v>45</v>
      </c>
      <c r="C116" s="150"/>
      <c r="D116" s="150"/>
      <c r="E116" s="155">
        <v>17600</v>
      </c>
      <c r="F116" s="155">
        <v>13360</v>
      </c>
      <c r="G116" s="155">
        <v>15360</v>
      </c>
      <c r="H116" s="155">
        <v>15120</v>
      </c>
      <c r="I116" s="155">
        <v>17760</v>
      </c>
      <c r="J116" s="155">
        <v>18640</v>
      </c>
      <c r="K116" s="155">
        <v>14080</v>
      </c>
      <c r="L116" s="155">
        <v>12560</v>
      </c>
      <c r="M116" s="155">
        <v>21920</v>
      </c>
      <c r="N116" s="155">
        <v>23360</v>
      </c>
      <c r="O116" s="155">
        <v>20400</v>
      </c>
      <c r="P116" s="155">
        <v>21360</v>
      </c>
    </row>
    <row r="117" spans="1:17" x14ac:dyDescent="0.25">
      <c r="B117" s="59" t="s">
        <v>12</v>
      </c>
      <c r="C117" s="150"/>
      <c r="D117" s="150"/>
      <c r="E117" s="159">
        <f>SUM(E115:E116)</f>
        <v>30102115</v>
      </c>
      <c r="F117" s="159">
        <f t="shared" ref="F117:P117" si="48">SUM(F115:F116)</f>
        <v>29504261</v>
      </c>
      <c r="G117" s="159">
        <f t="shared" si="48"/>
        <v>32945763</v>
      </c>
      <c r="H117" s="159">
        <f t="shared" si="48"/>
        <v>36693104</v>
      </c>
      <c r="I117" s="159">
        <f t="shared" si="48"/>
        <v>37980503</v>
      </c>
      <c r="J117" s="159">
        <f t="shared" si="48"/>
        <v>37317260</v>
      </c>
      <c r="K117" s="159">
        <f t="shared" si="48"/>
        <v>33192769</v>
      </c>
      <c r="L117" s="159">
        <f t="shared" si="48"/>
        <v>28173282</v>
      </c>
      <c r="M117" s="159">
        <f t="shared" si="48"/>
        <v>35294929</v>
      </c>
      <c r="N117" s="159">
        <f t="shared" si="48"/>
        <v>37234309</v>
      </c>
      <c r="O117" s="159">
        <f t="shared" si="48"/>
        <v>33857816</v>
      </c>
      <c r="P117" s="159">
        <f t="shared" si="48"/>
        <v>32838631</v>
      </c>
    </row>
    <row r="118" spans="1:17" x14ac:dyDescent="0.25">
      <c r="A118" s="135"/>
      <c r="B118" s="63"/>
      <c r="C118" s="63"/>
      <c r="D118" s="63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</row>
    <row r="119" spans="1:17" x14ac:dyDescent="0.25">
      <c r="A119" s="135">
        <v>223</v>
      </c>
      <c r="B119" s="160" t="s">
        <v>46</v>
      </c>
      <c r="C119" s="63"/>
      <c r="D119" s="63"/>
      <c r="E119" s="156">
        <v>60840</v>
      </c>
      <c r="F119" s="156">
        <v>37829</v>
      </c>
      <c r="G119" s="156">
        <v>44691</v>
      </c>
      <c r="H119" s="156">
        <v>58363</v>
      </c>
      <c r="I119" s="156">
        <v>66297</v>
      </c>
      <c r="J119" s="156">
        <v>54706</v>
      </c>
      <c r="K119" s="156">
        <v>43549</v>
      </c>
      <c r="L119" s="156">
        <v>63300</v>
      </c>
      <c r="M119" s="156">
        <v>102344</v>
      </c>
      <c r="N119" s="156">
        <v>111573</v>
      </c>
      <c r="O119" s="155">
        <v>98314</v>
      </c>
      <c r="P119" s="155">
        <v>97122</v>
      </c>
      <c r="Q119" s="60" t="s">
        <v>153</v>
      </c>
    </row>
    <row r="120" spans="1:17" x14ac:dyDescent="0.25">
      <c r="B120" s="59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</row>
    <row r="121" spans="1:17" x14ac:dyDescent="0.25">
      <c r="A121" s="60">
        <v>229</v>
      </c>
      <c r="B121" s="59" t="s">
        <v>47</v>
      </c>
      <c r="C121" s="150"/>
      <c r="D121" s="150"/>
      <c r="E121" s="155">
        <v>272741</v>
      </c>
      <c r="F121" s="155">
        <v>243132</v>
      </c>
      <c r="G121" s="155">
        <v>282681</v>
      </c>
      <c r="H121" s="155">
        <v>329256</v>
      </c>
      <c r="I121" s="155">
        <v>347487</v>
      </c>
      <c r="J121" s="155">
        <v>336672</v>
      </c>
      <c r="K121" s="155">
        <v>302859</v>
      </c>
      <c r="L121" s="155">
        <v>295569</v>
      </c>
      <c r="M121" s="155">
        <v>384700</v>
      </c>
      <c r="N121" s="155">
        <v>405134</v>
      </c>
      <c r="O121" s="155">
        <v>367671</v>
      </c>
      <c r="P121" s="155">
        <v>344375</v>
      </c>
      <c r="Q121" s="60" t="s">
        <v>153</v>
      </c>
    </row>
    <row r="122" spans="1:17" x14ac:dyDescent="0.25"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</row>
    <row r="123" spans="1:17" x14ac:dyDescent="0.25">
      <c r="A123" s="60">
        <v>217</v>
      </c>
      <c r="B123" s="59" t="s">
        <v>48</v>
      </c>
      <c r="C123" s="150"/>
      <c r="D123" s="150"/>
      <c r="E123" s="155">
        <v>164890</v>
      </c>
      <c r="F123" s="155">
        <v>156340</v>
      </c>
      <c r="G123" s="155">
        <v>177350</v>
      </c>
      <c r="H123" s="155">
        <v>204350</v>
      </c>
      <c r="I123" s="155">
        <v>192520</v>
      </c>
      <c r="J123" s="155">
        <v>182730</v>
      </c>
      <c r="K123" s="155">
        <v>177700</v>
      </c>
      <c r="L123" s="155">
        <v>172680</v>
      </c>
      <c r="M123" s="155">
        <v>192220</v>
      </c>
      <c r="N123" s="155">
        <v>190720</v>
      </c>
      <c r="O123" s="155">
        <v>187500</v>
      </c>
      <c r="P123" s="155">
        <v>176620</v>
      </c>
      <c r="Q123" s="60" t="s">
        <v>153</v>
      </c>
    </row>
    <row r="124" spans="1:17" x14ac:dyDescent="0.25">
      <c r="A124" s="60">
        <v>220</v>
      </c>
      <c r="B124" s="59" t="s">
        <v>49</v>
      </c>
      <c r="E124" s="155">
        <v>29400</v>
      </c>
      <c r="F124" s="155">
        <v>28200</v>
      </c>
      <c r="G124" s="155">
        <v>28800</v>
      </c>
      <c r="H124" s="155">
        <v>37800</v>
      </c>
      <c r="I124" s="155">
        <v>35400</v>
      </c>
      <c r="J124" s="155">
        <v>33000</v>
      </c>
      <c r="K124" s="155">
        <v>34800</v>
      </c>
      <c r="L124" s="155">
        <v>34560</v>
      </c>
      <c r="M124" s="155">
        <v>44640</v>
      </c>
      <c r="N124" s="155">
        <v>57240</v>
      </c>
      <c r="O124" s="155">
        <v>43920</v>
      </c>
      <c r="P124" s="155">
        <v>47040</v>
      </c>
    </row>
    <row r="125" spans="1:17" x14ac:dyDescent="0.25">
      <c r="B125" s="59" t="s">
        <v>9</v>
      </c>
      <c r="C125" s="150"/>
      <c r="D125" s="150"/>
      <c r="E125" s="159">
        <f>SUM(E123:E124)</f>
        <v>194290</v>
      </c>
      <c r="F125" s="159">
        <f t="shared" ref="F125:P125" si="49">SUM(F123:F124)</f>
        <v>184540</v>
      </c>
      <c r="G125" s="159">
        <f t="shared" si="49"/>
        <v>206150</v>
      </c>
      <c r="H125" s="159">
        <f t="shared" si="49"/>
        <v>242150</v>
      </c>
      <c r="I125" s="159">
        <f t="shared" si="49"/>
        <v>227920</v>
      </c>
      <c r="J125" s="159">
        <f t="shared" si="49"/>
        <v>215730</v>
      </c>
      <c r="K125" s="159">
        <f t="shared" si="49"/>
        <v>212500</v>
      </c>
      <c r="L125" s="159">
        <f t="shared" si="49"/>
        <v>207240</v>
      </c>
      <c r="M125" s="159">
        <f t="shared" si="49"/>
        <v>236860</v>
      </c>
      <c r="N125" s="159">
        <f t="shared" si="49"/>
        <v>247960</v>
      </c>
      <c r="O125" s="159">
        <f t="shared" si="49"/>
        <v>231420</v>
      </c>
      <c r="P125" s="159">
        <f t="shared" si="49"/>
        <v>223660</v>
      </c>
    </row>
    <row r="126" spans="1:17" x14ac:dyDescent="0.25">
      <c r="B126" s="63"/>
      <c r="C126" s="161"/>
      <c r="D126" s="162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</row>
    <row r="127" spans="1:17" x14ac:dyDescent="0.25">
      <c r="A127" s="60">
        <v>236</v>
      </c>
      <c r="B127" s="160" t="s">
        <v>72</v>
      </c>
      <c r="C127" s="150"/>
      <c r="D127" s="150"/>
      <c r="E127" s="156">
        <v>12600</v>
      </c>
      <c r="F127" s="156">
        <v>9100</v>
      </c>
      <c r="G127" s="156">
        <v>8400</v>
      </c>
      <c r="H127" s="156">
        <v>7700</v>
      </c>
      <c r="I127" s="156">
        <v>7700</v>
      </c>
      <c r="J127" s="156">
        <v>7700</v>
      </c>
      <c r="K127" s="156">
        <v>11200</v>
      </c>
      <c r="L127" s="156">
        <v>11900</v>
      </c>
      <c r="M127" s="156">
        <v>16100</v>
      </c>
      <c r="N127" s="156">
        <v>22400</v>
      </c>
      <c r="O127" s="155">
        <v>34300</v>
      </c>
      <c r="P127" s="155">
        <v>0</v>
      </c>
      <c r="Q127" s="60" t="s">
        <v>153</v>
      </c>
    </row>
    <row r="128" spans="1:17" x14ac:dyDescent="0.25">
      <c r="B128" s="59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</row>
    <row r="129" spans="1:17" x14ac:dyDescent="0.25">
      <c r="A129" s="60">
        <v>240</v>
      </c>
      <c r="B129" s="64" t="s">
        <v>50</v>
      </c>
      <c r="C129" s="150"/>
      <c r="D129" s="150"/>
      <c r="E129" s="155">
        <v>24583408</v>
      </c>
      <c r="F129" s="155">
        <v>26650304</v>
      </c>
      <c r="G129" s="155">
        <v>28058525</v>
      </c>
      <c r="H129" s="155">
        <v>30124860</v>
      </c>
      <c r="I129" s="155">
        <v>30099140</v>
      </c>
      <c r="J129" s="155">
        <v>30564506</v>
      </c>
      <c r="K129" s="155">
        <v>27696689</v>
      </c>
      <c r="L129" s="155">
        <v>24422623</v>
      </c>
      <c r="M129" s="155">
        <v>28306050</v>
      </c>
      <c r="N129" s="155">
        <v>29127487</v>
      </c>
      <c r="O129" s="155">
        <v>25863594</v>
      </c>
      <c r="P129" s="155">
        <v>25590053</v>
      </c>
      <c r="Q129" s="60" t="s">
        <v>153</v>
      </c>
    </row>
    <row r="130" spans="1:17" x14ac:dyDescent="0.25">
      <c r="A130" s="60">
        <v>242</v>
      </c>
      <c r="B130" s="59" t="s">
        <v>51</v>
      </c>
      <c r="E130" s="155">
        <v>490160</v>
      </c>
      <c r="F130" s="155">
        <v>523920</v>
      </c>
      <c r="G130" s="155">
        <v>632120</v>
      </c>
      <c r="H130" s="155">
        <v>692400</v>
      </c>
      <c r="I130" s="155">
        <v>695680</v>
      </c>
      <c r="J130" s="155">
        <v>712080</v>
      </c>
      <c r="K130" s="155">
        <v>598520</v>
      </c>
      <c r="L130" s="155">
        <v>530120</v>
      </c>
      <c r="M130" s="155">
        <v>629680</v>
      </c>
      <c r="N130" s="155">
        <v>680400</v>
      </c>
      <c r="O130" s="155">
        <v>612880</v>
      </c>
      <c r="P130" s="155">
        <v>578000</v>
      </c>
    </row>
    <row r="131" spans="1:17" x14ac:dyDescent="0.25">
      <c r="B131" s="59" t="s">
        <v>7</v>
      </c>
      <c r="C131" s="150"/>
      <c r="D131" s="150"/>
      <c r="E131" s="159">
        <f>SUM(E129:E130)</f>
        <v>25073568</v>
      </c>
      <c r="F131" s="159">
        <f t="shared" ref="F131:P131" si="50">SUM(F129:F130)</f>
        <v>27174224</v>
      </c>
      <c r="G131" s="159">
        <f t="shared" si="50"/>
        <v>28690645</v>
      </c>
      <c r="H131" s="159">
        <f t="shared" si="50"/>
        <v>30817260</v>
      </c>
      <c r="I131" s="159">
        <f t="shared" si="50"/>
        <v>30794820</v>
      </c>
      <c r="J131" s="159">
        <f t="shared" si="50"/>
        <v>31276586</v>
      </c>
      <c r="K131" s="159">
        <f t="shared" si="50"/>
        <v>28295209</v>
      </c>
      <c r="L131" s="159">
        <f t="shared" si="50"/>
        <v>24952743</v>
      </c>
      <c r="M131" s="159">
        <f t="shared" si="50"/>
        <v>28935730</v>
      </c>
      <c r="N131" s="159">
        <f t="shared" si="50"/>
        <v>29807887</v>
      </c>
      <c r="O131" s="159">
        <f t="shared" si="50"/>
        <v>26476474</v>
      </c>
      <c r="P131" s="159">
        <f t="shared" si="50"/>
        <v>26168053</v>
      </c>
    </row>
    <row r="132" spans="1:17" x14ac:dyDescent="0.25">
      <c r="B132" s="63"/>
      <c r="C132" s="161"/>
      <c r="D132" s="162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</row>
    <row r="133" spans="1:17" x14ac:dyDescent="0.25">
      <c r="A133" s="60">
        <v>251</v>
      </c>
      <c r="B133" s="160" t="s">
        <v>52</v>
      </c>
      <c r="C133" s="150"/>
      <c r="D133" s="150"/>
      <c r="E133" s="156">
        <v>39692</v>
      </c>
      <c r="F133" s="156">
        <v>159624</v>
      </c>
      <c r="G133" s="156">
        <v>173500</v>
      </c>
      <c r="H133" s="156">
        <v>112480</v>
      </c>
      <c r="I133" s="156">
        <v>162472</v>
      </c>
      <c r="J133" s="156">
        <v>223772</v>
      </c>
      <c r="K133" s="156">
        <v>171484</v>
      </c>
      <c r="L133" s="156">
        <v>192484</v>
      </c>
      <c r="M133" s="156">
        <v>217548</v>
      </c>
      <c r="N133" s="156">
        <v>217024</v>
      </c>
      <c r="O133" s="156">
        <v>79424</v>
      </c>
      <c r="P133" s="155">
        <v>55540</v>
      </c>
      <c r="Q133" s="60" t="s">
        <v>153</v>
      </c>
    </row>
    <row r="134" spans="1:17" x14ac:dyDescent="0.25">
      <c r="B134" s="59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</row>
    <row r="135" spans="1:17" x14ac:dyDescent="0.25">
      <c r="A135" s="60">
        <v>256</v>
      </c>
      <c r="B135" s="59" t="s">
        <v>93</v>
      </c>
      <c r="C135" s="150"/>
      <c r="D135" s="150"/>
      <c r="E135" s="155">
        <v>387216</v>
      </c>
      <c r="F135" s="155">
        <v>437872</v>
      </c>
      <c r="G135" s="155">
        <v>462016</v>
      </c>
      <c r="H135" s="155">
        <v>482656</v>
      </c>
      <c r="I135" s="155">
        <v>441568</v>
      </c>
      <c r="J135" s="155">
        <v>473536</v>
      </c>
      <c r="K135" s="155">
        <v>437808</v>
      </c>
      <c r="L135" s="155">
        <v>381392</v>
      </c>
      <c r="M135" s="155">
        <v>406752</v>
      </c>
      <c r="N135" s="155">
        <v>442080</v>
      </c>
      <c r="O135" s="155">
        <v>387632</v>
      </c>
      <c r="P135" s="155">
        <v>368400</v>
      </c>
      <c r="Q135" s="60" t="s">
        <v>153</v>
      </c>
    </row>
    <row r="136" spans="1:17" x14ac:dyDescent="0.25">
      <c r="A136" s="60">
        <v>257</v>
      </c>
      <c r="B136" s="59" t="s">
        <v>222</v>
      </c>
      <c r="C136" s="150"/>
      <c r="D136" s="150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</row>
    <row r="137" spans="1:17" x14ac:dyDescent="0.25">
      <c r="B137" s="59"/>
      <c r="C137" s="150"/>
      <c r="D137" s="150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60" t="s">
        <v>153</v>
      </c>
    </row>
    <row r="138" spans="1:17" x14ac:dyDescent="0.25">
      <c r="A138" s="60">
        <v>244</v>
      </c>
      <c r="B138" s="59" t="s">
        <v>53</v>
      </c>
      <c r="E138" s="155">
        <v>1956370</v>
      </c>
      <c r="F138" s="155">
        <v>1984400</v>
      </c>
      <c r="G138" s="155">
        <v>2158840</v>
      </c>
      <c r="H138" s="155">
        <v>2190500</v>
      </c>
      <c r="I138" s="155">
        <v>2264440</v>
      </c>
      <c r="J138" s="155">
        <v>2224960</v>
      </c>
      <c r="K138" s="155">
        <v>1948740</v>
      </c>
      <c r="L138" s="155">
        <v>1823710</v>
      </c>
      <c r="M138" s="155">
        <v>2276260</v>
      </c>
      <c r="N138" s="155">
        <v>2291060</v>
      </c>
      <c r="O138" s="155">
        <v>2203140</v>
      </c>
      <c r="P138" s="155">
        <v>2035590</v>
      </c>
    </row>
    <row r="139" spans="1:17" x14ac:dyDescent="0.25">
      <c r="A139" s="60">
        <v>246</v>
      </c>
      <c r="B139" s="59" t="s">
        <v>54</v>
      </c>
      <c r="C139" s="150"/>
      <c r="D139" s="150"/>
      <c r="E139" s="155">
        <v>37260</v>
      </c>
      <c r="F139" s="155">
        <v>46980</v>
      </c>
      <c r="G139" s="155">
        <v>72540</v>
      </c>
      <c r="H139" s="155">
        <v>80460</v>
      </c>
      <c r="I139" s="155">
        <v>93240</v>
      </c>
      <c r="J139" s="155">
        <v>71100</v>
      </c>
      <c r="K139" s="155">
        <v>62820</v>
      </c>
      <c r="L139" s="155">
        <v>33480</v>
      </c>
      <c r="M139" s="155">
        <v>41220</v>
      </c>
      <c r="N139" s="155">
        <v>44820</v>
      </c>
      <c r="O139" s="155">
        <v>36900</v>
      </c>
      <c r="P139" s="155">
        <v>35460</v>
      </c>
    </row>
    <row r="140" spans="1:17" x14ac:dyDescent="0.25">
      <c r="B140" s="26" t="s">
        <v>5</v>
      </c>
      <c r="C140" s="26"/>
      <c r="D140" s="26"/>
      <c r="E140" s="158">
        <f>SUM(E138:E139)</f>
        <v>1993630</v>
      </c>
      <c r="F140" s="158">
        <f t="shared" ref="F140:O140" si="51">SUM(F138:F139)</f>
        <v>2031380</v>
      </c>
      <c r="G140" s="158">
        <f t="shared" si="51"/>
        <v>2231380</v>
      </c>
      <c r="H140" s="158">
        <f t="shared" si="51"/>
        <v>2270960</v>
      </c>
      <c r="I140" s="158">
        <f t="shared" si="51"/>
        <v>2357680</v>
      </c>
      <c r="J140" s="158">
        <f t="shared" si="51"/>
        <v>2296060</v>
      </c>
      <c r="K140" s="158">
        <f t="shared" si="51"/>
        <v>2011560</v>
      </c>
      <c r="L140" s="158">
        <f t="shared" si="51"/>
        <v>1857190</v>
      </c>
      <c r="M140" s="158">
        <f t="shared" si="51"/>
        <v>2317480</v>
      </c>
      <c r="N140" s="158">
        <f t="shared" si="51"/>
        <v>2335880</v>
      </c>
      <c r="O140" s="158">
        <f t="shared" si="51"/>
        <v>2240040</v>
      </c>
      <c r="P140" s="158">
        <f>SUM(P138:P139)</f>
        <v>2071050</v>
      </c>
    </row>
    <row r="141" spans="1:17" x14ac:dyDescent="0.25">
      <c r="B141" s="59"/>
      <c r="C141" s="150"/>
      <c r="D141" s="150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60" t="s">
        <v>153</v>
      </c>
    </row>
    <row r="142" spans="1:17" x14ac:dyDescent="0.25">
      <c r="A142" s="60">
        <v>248</v>
      </c>
      <c r="B142" s="59" t="s">
        <v>73</v>
      </c>
      <c r="E142" s="155">
        <v>549225</v>
      </c>
      <c r="F142" s="155">
        <v>589975</v>
      </c>
      <c r="G142" s="155">
        <v>626125</v>
      </c>
      <c r="H142" s="155">
        <v>629325</v>
      </c>
      <c r="I142" s="155">
        <v>689375</v>
      </c>
      <c r="J142" s="155">
        <v>625725</v>
      </c>
      <c r="K142" s="155">
        <v>636350</v>
      </c>
      <c r="L142" s="155">
        <v>495750</v>
      </c>
      <c r="M142" s="155">
        <v>551325</v>
      </c>
      <c r="N142" s="155">
        <v>512400</v>
      </c>
      <c r="O142" s="155">
        <v>467775</v>
      </c>
      <c r="P142" s="155">
        <v>893675</v>
      </c>
    </row>
    <row r="143" spans="1:17" x14ac:dyDescent="0.25">
      <c r="B143" s="61"/>
      <c r="C143" s="150"/>
      <c r="D143" s="150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60" t="s">
        <v>153</v>
      </c>
    </row>
    <row r="144" spans="1:17" x14ac:dyDescent="0.25">
      <c r="A144" s="60">
        <v>250</v>
      </c>
      <c r="B144" s="62" t="s">
        <v>74</v>
      </c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</row>
    <row r="145" spans="1:17" x14ac:dyDescent="0.25">
      <c r="B145" s="61"/>
      <c r="C145" s="150"/>
      <c r="D145" s="150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60" t="s">
        <v>153</v>
      </c>
    </row>
    <row r="146" spans="1:17" x14ac:dyDescent="0.25">
      <c r="A146" s="60">
        <v>260</v>
      </c>
      <c r="B146" s="61" t="s">
        <v>94</v>
      </c>
      <c r="C146" s="150"/>
      <c r="D146" s="150"/>
      <c r="E146" s="155">
        <v>7647754</v>
      </c>
      <c r="F146" s="155">
        <v>8396818</v>
      </c>
      <c r="G146" s="155">
        <v>8208590</v>
      </c>
      <c r="H146" s="155">
        <v>7404026</v>
      </c>
      <c r="I146" s="155">
        <v>8552316</v>
      </c>
      <c r="J146" s="155">
        <v>10290378</v>
      </c>
      <c r="K146" s="155">
        <v>9157328</v>
      </c>
      <c r="L146" s="155">
        <v>7783300</v>
      </c>
      <c r="M146" s="155">
        <v>9033598</v>
      </c>
      <c r="N146" s="155">
        <v>9592310</v>
      </c>
      <c r="O146" s="155">
        <v>8578702</v>
      </c>
      <c r="P146" s="155">
        <v>8670788</v>
      </c>
    </row>
    <row r="147" spans="1:17" x14ac:dyDescent="0.25">
      <c r="B147" s="61"/>
      <c r="C147" s="150"/>
      <c r="D147" s="150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60" t="s">
        <v>153</v>
      </c>
    </row>
    <row r="148" spans="1:17" x14ac:dyDescent="0.25">
      <c r="A148" s="60">
        <v>264</v>
      </c>
      <c r="B148" s="61" t="s">
        <v>95</v>
      </c>
      <c r="C148" s="150"/>
      <c r="D148" s="150"/>
      <c r="E148" s="155">
        <v>156600</v>
      </c>
      <c r="F148" s="155">
        <v>135000</v>
      </c>
      <c r="G148" s="155">
        <v>139800</v>
      </c>
      <c r="H148" s="155">
        <v>143100</v>
      </c>
      <c r="I148" s="155">
        <v>160500</v>
      </c>
      <c r="J148" s="155">
        <v>172500</v>
      </c>
      <c r="K148" s="155">
        <v>168000</v>
      </c>
      <c r="L148" s="155">
        <v>147900</v>
      </c>
      <c r="M148" s="155">
        <v>208500</v>
      </c>
      <c r="N148" s="155">
        <v>226500</v>
      </c>
      <c r="O148" s="155">
        <v>203100</v>
      </c>
      <c r="P148" s="155">
        <v>209100</v>
      </c>
    </row>
    <row r="149" spans="1:17" x14ac:dyDescent="0.25">
      <c r="B149" s="61"/>
      <c r="C149" s="150"/>
      <c r="D149" s="150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60" t="s">
        <v>153</v>
      </c>
    </row>
    <row r="150" spans="1:17" x14ac:dyDescent="0.25">
      <c r="C150" s="150"/>
      <c r="D150" s="150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</row>
    <row r="151" spans="1:17" x14ac:dyDescent="0.25">
      <c r="A151" s="60">
        <v>330</v>
      </c>
      <c r="B151" s="61" t="s">
        <v>223</v>
      </c>
      <c r="C151" s="150"/>
      <c r="D151" s="150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</row>
    <row r="152" spans="1:17" x14ac:dyDescent="0.25">
      <c r="A152" s="60">
        <v>331</v>
      </c>
      <c r="B152" s="60" t="s">
        <v>97</v>
      </c>
      <c r="C152" s="150"/>
      <c r="D152" s="150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</row>
    <row r="153" spans="1:17" x14ac:dyDescent="0.25">
      <c r="A153" s="60">
        <v>332</v>
      </c>
      <c r="B153" s="60" t="s">
        <v>224</v>
      </c>
      <c r="C153" s="150"/>
      <c r="D153" s="150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</row>
    <row r="154" spans="1:17" x14ac:dyDescent="0.25">
      <c r="A154" s="60">
        <v>333</v>
      </c>
      <c r="B154" s="62" t="s">
        <v>97</v>
      </c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</row>
    <row r="155" spans="1:17" x14ac:dyDescent="0.25">
      <c r="B155" s="61"/>
      <c r="C155" s="150"/>
      <c r="D155" s="150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60" t="s">
        <v>153</v>
      </c>
    </row>
    <row r="156" spans="1:17" x14ac:dyDescent="0.25">
      <c r="A156" s="60">
        <v>356</v>
      </c>
      <c r="B156" s="59" t="s">
        <v>98</v>
      </c>
      <c r="C156" s="150"/>
      <c r="D156" s="150"/>
      <c r="E156" s="155">
        <v>1326240</v>
      </c>
      <c r="F156" s="155">
        <v>1319760</v>
      </c>
      <c r="G156" s="155">
        <v>1366560</v>
      </c>
      <c r="H156" s="155">
        <v>1399680</v>
      </c>
      <c r="I156" s="155">
        <v>1357920</v>
      </c>
      <c r="J156" s="155">
        <v>1420560</v>
      </c>
      <c r="K156" s="155">
        <v>1238400</v>
      </c>
      <c r="L156" s="155">
        <v>1282320</v>
      </c>
      <c r="M156" s="155">
        <v>1513440</v>
      </c>
      <c r="N156" s="155">
        <v>1421280</v>
      </c>
      <c r="O156" s="155">
        <v>1360800</v>
      </c>
      <c r="P156" s="155">
        <v>1288800</v>
      </c>
    </row>
    <row r="157" spans="1:17" x14ac:dyDescent="0.25">
      <c r="B157" s="63"/>
      <c r="C157" s="63"/>
      <c r="D157" s="63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60" t="s">
        <v>153</v>
      </c>
    </row>
    <row r="158" spans="1:17" x14ac:dyDescent="0.25">
      <c r="A158" s="60">
        <v>358</v>
      </c>
      <c r="B158" s="59" t="s">
        <v>99</v>
      </c>
      <c r="C158" s="150"/>
      <c r="D158" s="150"/>
      <c r="E158" s="155">
        <v>6245640</v>
      </c>
      <c r="F158" s="155">
        <v>14543400</v>
      </c>
      <c r="G158" s="155">
        <v>11134800</v>
      </c>
      <c r="H158" s="155">
        <v>12586440</v>
      </c>
      <c r="I158" s="155">
        <v>11714040</v>
      </c>
      <c r="J158" s="155">
        <v>11625600</v>
      </c>
      <c r="K158" s="155">
        <v>11578560</v>
      </c>
      <c r="L158" s="155">
        <v>9858120</v>
      </c>
      <c r="M158" s="155">
        <v>10939200</v>
      </c>
      <c r="N158" s="155">
        <v>10552440</v>
      </c>
      <c r="O158" s="155">
        <v>9435480</v>
      </c>
      <c r="P158" s="155">
        <v>9504960</v>
      </c>
    </row>
    <row r="159" spans="1:17" x14ac:dyDescent="0.25">
      <c r="A159" s="60">
        <v>370</v>
      </c>
      <c r="B159" s="64" t="s">
        <v>225</v>
      </c>
      <c r="C159" s="150"/>
      <c r="D159" s="150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60" t="s">
        <v>153</v>
      </c>
    </row>
    <row r="160" spans="1:17" x14ac:dyDescent="0.25">
      <c r="B160" s="65" t="s">
        <v>102</v>
      </c>
      <c r="C160" s="153"/>
      <c r="D160" s="153"/>
      <c r="E160" s="163">
        <f>SUM(E158:E159)</f>
        <v>6245640</v>
      </c>
      <c r="F160" s="163">
        <f t="shared" ref="F160:P160" si="52">SUM(F158:F159)</f>
        <v>14543400</v>
      </c>
      <c r="G160" s="163">
        <f t="shared" si="52"/>
        <v>11134800</v>
      </c>
      <c r="H160" s="163">
        <f t="shared" si="52"/>
        <v>12586440</v>
      </c>
      <c r="I160" s="163">
        <f t="shared" si="52"/>
        <v>11714040</v>
      </c>
      <c r="J160" s="163">
        <f t="shared" si="52"/>
        <v>11625600</v>
      </c>
      <c r="K160" s="163">
        <f t="shared" si="52"/>
        <v>11578560</v>
      </c>
      <c r="L160" s="163">
        <f t="shared" si="52"/>
        <v>9858120</v>
      </c>
      <c r="M160" s="163">
        <f t="shared" si="52"/>
        <v>10939200</v>
      </c>
      <c r="N160" s="163">
        <f t="shared" si="52"/>
        <v>10552440</v>
      </c>
      <c r="O160" s="163">
        <f t="shared" si="52"/>
        <v>9435480</v>
      </c>
      <c r="P160" s="163">
        <f t="shared" si="52"/>
        <v>9504960</v>
      </c>
    </row>
    <row r="161" spans="1:17" x14ac:dyDescent="0.25">
      <c r="B161" s="64"/>
      <c r="C161" s="150"/>
      <c r="D161" s="150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</row>
    <row r="162" spans="1:17" x14ac:dyDescent="0.25">
      <c r="A162" s="60">
        <v>359</v>
      </c>
      <c r="B162" s="60" t="s">
        <v>226</v>
      </c>
      <c r="E162" s="155">
        <v>1606550</v>
      </c>
      <c r="F162" s="155">
        <v>1840250</v>
      </c>
      <c r="G162" s="155">
        <v>2127300</v>
      </c>
      <c r="H162" s="155">
        <v>2092550</v>
      </c>
      <c r="I162" s="155">
        <v>2115550</v>
      </c>
      <c r="J162" s="155">
        <v>2221900</v>
      </c>
      <c r="K162" s="155">
        <v>2023350</v>
      </c>
      <c r="L162" s="155">
        <v>1597700</v>
      </c>
      <c r="M162" s="155">
        <v>1837000</v>
      </c>
      <c r="N162" s="155">
        <v>1759000</v>
      </c>
      <c r="O162" s="155">
        <v>1702850</v>
      </c>
      <c r="P162" s="155">
        <v>1775900</v>
      </c>
    </row>
    <row r="163" spans="1:17" x14ac:dyDescent="0.25">
      <c r="A163" s="60">
        <v>371</v>
      </c>
      <c r="B163" s="64" t="s">
        <v>226</v>
      </c>
      <c r="C163" s="150"/>
      <c r="D163" s="150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</row>
    <row r="164" spans="1:17" x14ac:dyDescent="0.25">
      <c r="A164" s="60" t="s">
        <v>227</v>
      </c>
      <c r="B164" s="64"/>
      <c r="C164" s="150"/>
      <c r="D164" s="150"/>
      <c r="E164" s="159">
        <f>SUM(E162:E163)</f>
        <v>1606550</v>
      </c>
      <c r="F164" s="159">
        <f t="shared" ref="F164:P164" si="53">SUM(F162:F163)</f>
        <v>1840250</v>
      </c>
      <c r="G164" s="159">
        <f t="shared" si="53"/>
        <v>2127300</v>
      </c>
      <c r="H164" s="159">
        <f t="shared" si="53"/>
        <v>2092550</v>
      </c>
      <c r="I164" s="159">
        <f t="shared" si="53"/>
        <v>2115550</v>
      </c>
      <c r="J164" s="159">
        <f t="shared" si="53"/>
        <v>2221900</v>
      </c>
      <c r="K164" s="159">
        <f t="shared" si="53"/>
        <v>2023350</v>
      </c>
      <c r="L164" s="159">
        <f t="shared" si="53"/>
        <v>1597700</v>
      </c>
      <c r="M164" s="159">
        <f t="shared" si="53"/>
        <v>1837000</v>
      </c>
      <c r="N164" s="159">
        <f t="shared" si="53"/>
        <v>1759000</v>
      </c>
      <c r="O164" s="159">
        <f t="shared" si="53"/>
        <v>1702850</v>
      </c>
      <c r="P164" s="159">
        <f t="shared" si="53"/>
        <v>1775900</v>
      </c>
    </row>
    <row r="165" spans="1:17" x14ac:dyDescent="0.25">
      <c r="B165" s="64"/>
      <c r="C165" s="150"/>
      <c r="D165" s="150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</row>
    <row r="166" spans="1:17" x14ac:dyDescent="0.25">
      <c r="A166" s="60">
        <v>360</v>
      </c>
      <c r="B166" s="64" t="s">
        <v>103</v>
      </c>
      <c r="C166" s="150"/>
      <c r="D166" s="150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</row>
    <row r="167" spans="1:17" x14ac:dyDescent="0.25">
      <c r="A167" s="60">
        <v>372</v>
      </c>
      <c r="B167" s="64" t="s">
        <v>104</v>
      </c>
      <c r="C167" s="150"/>
      <c r="D167" s="150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</row>
    <row r="168" spans="1:17" x14ac:dyDescent="0.25">
      <c r="B168" s="64" t="s">
        <v>105</v>
      </c>
      <c r="C168" s="150"/>
      <c r="D168" s="150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</row>
    <row r="169" spans="1:17" x14ac:dyDescent="0.25">
      <c r="B169" s="64"/>
      <c r="C169" s="150"/>
      <c r="D169" s="150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</row>
    <row r="170" spans="1:17" x14ac:dyDescent="0.25">
      <c r="A170" s="60">
        <v>540</v>
      </c>
      <c r="B170" s="64" t="s">
        <v>76</v>
      </c>
      <c r="C170" s="150"/>
      <c r="D170" s="150"/>
      <c r="E170" s="155">
        <v>135718</v>
      </c>
      <c r="F170" s="155">
        <v>140566</v>
      </c>
      <c r="G170" s="155">
        <v>145779</v>
      </c>
      <c r="H170" s="155">
        <v>149253</v>
      </c>
      <c r="I170" s="155">
        <v>151953</v>
      </c>
      <c r="J170" s="155">
        <v>157446</v>
      </c>
      <c r="K170" s="155">
        <v>144711</v>
      </c>
      <c r="L170" s="155">
        <v>136456</v>
      </c>
      <c r="M170" s="155">
        <v>170968</v>
      </c>
      <c r="N170" s="155">
        <v>183678</v>
      </c>
      <c r="O170" s="155">
        <v>154351</v>
      </c>
      <c r="P170" s="155">
        <v>161943</v>
      </c>
    </row>
    <row r="171" spans="1:17" x14ac:dyDescent="0.25">
      <c r="B171" s="64"/>
      <c r="C171" s="150"/>
      <c r="D171" s="150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</row>
    <row r="172" spans="1:17" x14ac:dyDescent="0.25">
      <c r="B172" s="64"/>
      <c r="C172" s="150"/>
      <c r="D172" s="150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</row>
    <row r="173" spans="1:17" x14ac:dyDescent="0.25">
      <c r="B173" s="152"/>
      <c r="C173" s="153"/>
      <c r="D173" s="153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</row>
    <row r="174" spans="1:17" x14ac:dyDescent="0.25">
      <c r="A174" s="60">
        <v>93</v>
      </c>
      <c r="B174" s="64" t="s">
        <v>197</v>
      </c>
      <c r="C174" s="150"/>
      <c r="D174" s="150"/>
      <c r="E174" s="155">
        <v>9317</v>
      </c>
      <c r="F174" s="155">
        <v>8294</v>
      </c>
      <c r="G174" s="155">
        <v>7436</v>
      </c>
      <c r="H174" s="155">
        <v>7869</v>
      </c>
      <c r="I174" s="155">
        <v>9009</v>
      </c>
      <c r="J174" s="155">
        <v>9867</v>
      </c>
      <c r="K174" s="155">
        <v>11583</v>
      </c>
      <c r="L174" s="155">
        <v>12298</v>
      </c>
      <c r="M174" s="155">
        <v>13132</v>
      </c>
      <c r="N174" s="155">
        <v>13058</v>
      </c>
      <c r="O174" s="155">
        <v>10871</v>
      </c>
      <c r="P174" s="155">
        <v>9493</v>
      </c>
    </row>
    <row r="175" spans="1:17" x14ac:dyDescent="0.25">
      <c r="A175" s="60">
        <v>94</v>
      </c>
      <c r="B175" s="59" t="s">
        <v>198</v>
      </c>
      <c r="E175" s="155">
        <v>64914</v>
      </c>
      <c r="F175" s="155">
        <v>57295</v>
      </c>
      <c r="G175" s="155">
        <v>52372</v>
      </c>
      <c r="H175" s="155">
        <v>56135</v>
      </c>
      <c r="I175" s="155">
        <v>63755</v>
      </c>
      <c r="J175" s="155">
        <v>71054</v>
      </c>
      <c r="K175" s="155">
        <v>82091</v>
      </c>
      <c r="L175" s="155">
        <v>87482</v>
      </c>
      <c r="M175" s="155">
        <v>94575</v>
      </c>
      <c r="N175" s="155">
        <v>93610</v>
      </c>
      <c r="O175" s="155">
        <v>78450</v>
      </c>
      <c r="P175" s="155">
        <v>76995</v>
      </c>
    </row>
    <row r="176" spans="1:17" x14ac:dyDescent="0.25">
      <c r="A176" s="60">
        <v>95</v>
      </c>
      <c r="B176" s="64" t="s">
        <v>199</v>
      </c>
      <c r="C176" s="150"/>
      <c r="D176" s="150"/>
      <c r="E176" s="155">
        <v>9121</v>
      </c>
      <c r="F176" s="155">
        <v>8361</v>
      </c>
      <c r="G176" s="155">
        <v>7524</v>
      </c>
      <c r="H176" s="155">
        <v>7986</v>
      </c>
      <c r="I176" s="155">
        <v>9108</v>
      </c>
      <c r="J176" s="155">
        <v>10032</v>
      </c>
      <c r="K176" s="155">
        <v>11748</v>
      </c>
      <c r="L176" s="155">
        <v>11436</v>
      </c>
      <c r="M176" s="155">
        <v>12789</v>
      </c>
      <c r="N176" s="155">
        <v>12537</v>
      </c>
      <c r="O176" s="155">
        <v>10531</v>
      </c>
      <c r="P176" s="155">
        <v>10265</v>
      </c>
      <c r="Q176" s="60" t="s">
        <v>153</v>
      </c>
    </row>
    <row r="177" spans="1:16" x14ac:dyDescent="0.25">
      <c r="A177" s="60">
        <v>97</v>
      </c>
      <c r="B177" s="59" t="s">
        <v>200</v>
      </c>
      <c r="E177" s="155">
        <v>59566</v>
      </c>
      <c r="F177" s="155">
        <v>52814</v>
      </c>
      <c r="G177" s="155">
        <v>47665</v>
      </c>
      <c r="H177" s="155">
        <v>50607</v>
      </c>
      <c r="I177" s="155">
        <v>57186</v>
      </c>
      <c r="J177" s="155">
        <v>62786</v>
      </c>
      <c r="K177" s="155">
        <v>73309</v>
      </c>
      <c r="L177" s="155">
        <v>75950</v>
      </c>
      <c r="M177" s="155">
        <v>83017</v>
      </c>
      <c r="N177" s="155">
        <v>81806</v>
      </c>
      <c r="O177" s="155">
        <v>68201</v>
      </c>
      <c r="P177" s="155">
        <v>67833</v>
      </c>
    </row>
    <row r="178" spans="1:16" x14ac:dyDescent="0.25">
      <c r="A178" s="60">
        <v>98</v>
      </c>
      <c r="B178" s="64" t="s">
        <v>201</v>
      </c>
      <c r="C178" s="150"/>
      <c r="D178" s="150"/>
      <c r="E178" s="155">
        <v>30630</v>
      </c>
      <c r="F178" s="155">
        <v>27470</v>
      </c>
      <c r="G178" s="155">
        <v>24600</v>
      </c>
      <c r="H178" s="155">
        <v>26240</v>
      </c>
      <c r="I178" s="155">
        <v>30106</v>
      </c>
      <c r="J178" s="155">
        <v>33013</v>
      </c>
      <c r="K178" s="155">
        <v>38916</v>
      </c>
      <c r="L178" s="155">
        <v>40783</v>
      </c>
      <c r="M178" s="155">
        <v>43976</v>
      </c>
      <c r="N178" s="155">
        <v>43160</v>
      </c>
      <c r="O178" s="155">
        <v>36207</v>
      </c>
      <c r="P178" s="155">
        <v>36256</v>
      </c>
    </row>
    <row r="179" spans="1:16" x14ac:dyDescent="0.25">
      <c r="A179" s="60">
        <v>99</v>
      </c>
      <c r="B179" s="60" t="s">
        <v>202</v>
      </c>
      <c r="E179" s="155">
        <v>585</v>
      </c>
      <c r="F179" s="155">
        <v>522</v>
      </c>
      <c r="G179" s="155">
        <v>468</v>
      </c>
      <c r="H179" s="155">
        <v>495</v>
      </c>
      <c r="I179" s="155">
        <v>567</v>
      </c>
      <c r="J179" s="155">
        <v>653</v>
      </c>
      <c r="K179" s="155">
        <v>689</v>
      </c>
      <c r="L179" s="155">
        <v>774</v>
      </c>
      <c r="M179" s="155">
        <v>828</v>
      </c>
      <c r="N179" s="155">
        <v>819</v>
      </c>
      <c r="O179" s="155">
        <v>684</v>
      </c>
      <c r="P179" s="155">
        <v>684</v>
      </c>
    </row>
    <row r="180" spans="1:16" x14ac:dyDescent="0.25">
      <c r="A180" s="60">
        <v>103</v>
      </c>
      <c r="B180" s="60" t="s">
        <v>203</v>
      </c>
      <c r="C180" s="150"/>
      <c r="D180" s="150"/>
      <c r="E180" s="155">
        <v>186</v>
      </c>
      <c r="F180" s="155">
        <v>166</v>
      </c>
      <c r="G180" s="155">
        <v>148</v>
      </c>
      <c r="H180" s="155">
        <v>158</v>
      </c>
      <c r="I180" s="155">
        <v>180</v>
      </c>
      <c r="J180" s="155">
        <v>198</v>
      </c>
      <c r="K180" s="155">
        <v>232</v>
      </c>
      <c r="L180" s="155">
        <v>244</v>
      </c>
      <c r="M180" s="155">
        <v>264</v>
      </c>
      <c r="N180" s="155">
        <v>260</v>
      </c>
      <c r="O180" s="155">
        <v>218</v>
      </c>
      <c r="P180" s="155">
        <v>218</v>
      </c>
    </row>
    <row r="181" spans="1:16" x14ac:dyDescent="0.25">
      <c r="A181" s="60">
        <v>107</v>
      </c>
      <c r="B181" s="59" t="s">
        <v>204</v>
      </c>
      <c r="C181" s="27"/>
      <c r="E181" s="155">
        <v>84852</v>
      </c>
      <c r="F181" s="155">
        <v>75863</v>
      </c>
      <c r="G181" s="155">
        <v>68366</v>
      </c>
      <c r="H181" s="155">
        <v>72693</v>
      </c>
      <c r="I181" s="155">
        <v>83129</v>
      </c>
      <c r="J181" s="155">
        <v>91608</v>
      </c>
      <c r="K181" s="155">
        <v>107659</v>
      </c>
      <c r="L181" s="155">
        <v>112359</v>
      </c>
      <c r="M181" s="155">
        <v>121771</v>
      </c>
      <c r="N181" s="155">
        <v>119246</v>
      </c>
      <c r="O181" s="155">
        <v>100199</v>
      </c>
      <c r="P181" s="155">
        <v>99043</v>
      </c>
    </row>
    <row r="182" spans="1:16" x14ac:dyDescent="0.25">
      <c r="A182" s="60">
        <v>109</v>
      </c>
      <c r="B182" s="61" t="s">
        <v>205</v>
      </c>
      <c r="C182" s="150"/>
      <c r="D182" s="150"/>
      <c r="E182" s="155">
        <v>508269</v>
      </c>
      <c r="F182" s="155">
        <v>454905</v>
      </c>
      <c r="G182" s="155">
        <v>406749</v>
      </c>
      <c r="H182" s="155">
        <v>428646</v>
      </c>
      <c r="I182" s="155">
        <v>492168</v>
      </c>
      <c r="J182" s="155">
        <v>539307</v>
      </c>
      <c r="K182" s="155">
        <v>642771</v>
      </c>
      <c r="L182" s="155">
        <v>663137</v>
      </c>
      <c r="M182" s="155">
        <v>716917</v>
      </c>
      <c r="N182" s="155">
        <v>706765</v>
      </c>
      <c r="O182" s="155">
        <v>591735</v>
      </c>
      <c r="P182" s="155">
        <v>589919</v>
      </c>
    </row>
    <row r="183" spans="1:16" x14ac:dyDescent="0.25">
      <c r="A183" s="60">
        <v>110</v>
      </c>
      <c r="B183" s="62" t="s">
        <v>206</v>
      </c>
      <c r="E183" s="155">
        <v>9720</v>
      </c>
      <c r="F183" s="155">
        <v>8793</v>
      </c>
      <c r="G183" s="155">
        <v>7848</v>
      </c>
      <c r="H183" s="155">
        <v>8251</v>
      </c>
      <c r="I183" s="155">
        <v>9568</v>
      </c>
      <c r="J183" s="155">
        <v>10560</v>
      </c>
      <c r="K183" s="155">
        <v>12407</v>
      </c>
      <c r="L183" s="155">
        <v>13102</v>
      </c>
      <c r="M183" s="155">
        <v>13945</v>
      </c>
      <c r="N183" s="155">
        <v>13923</v>
      </c>
      <c r="O183" s="155">
        <v>11894</v>
      </c>
      <c r="P183" s="155">
        <v>13144</v>
      </c>
    </row>
    <row r="184" spans="1:16" x14ac:dyDescent="0.25">
      <c r="A184" s="148">
        <v>111</v>
      </c>
      <c r="B184" s="61" t="s">
        <v>207</v>
      </c>
      <c r="E184" s="155">
        <v>20520</v>
      </c>
      <c r="F184" s="155">
        <v>18222</v>
      </c>
      <c r="G184" s="155">
        <v>16501</v>
      </c>
      <c r="H184" s="155">
        <v>17369</v>
      </c>
      <c r="I184" s="155">
        <v>19600</v>
      </c>
      <c r="J184" s="155">
        <v>21840</v>
      </c>
      <c r="K184" s="155">
        <v>24435</v>
      </c>
      <c r="L184" s="155">
        <v>26012</v>
      </c>
      <c r="M184" s="155">
        <v>28233</v>
      </c>
      <c r="N184" s="155">
        <v>30554</v>
      </c>
      <c r="O184" s="155">
        <v>24080</v>
      </c>
      <c r="P184" s="155">
        <v>24080</v>
      </c>
    </row>
    <row r="185" spans="1:16" x14ac:dyDescent="0.25">
      <c r="A185" s="60">
        <v>113</v>
      </c>
      <c r="B185" s="60" t="s">
        <v>208</v>
      </c>
      <c r="E185" s="155">
        <v>158416</v>
      </c>
      <c r="F185" s="155">
        <v>141922</v>
      </c>
      <c r="G185" s="155">
        <v>126799</v>
      </c>
      <c r="H185" s="155">
        <v>135903</v>
      </c>
      <c r="I185" s="155">
        <v>153806</v>
      </c>
      <c r="J185" s="155">
        <v>172010</v>
      </c>
      <c r="K185" s="155">
        <v>198243</v>
      </c>
      <c r="L185" s="155">
        <v>210819</v>
      </c>
      <c r="M185" s="155">
        <v>225607</v>
      </c>
      <c r="N185" s="155">
        <v>222850</v>
      </c>
      <c r="O185" s="155">
        <v>187038</v>
      </c>
      <c r="P185" s="155">
        <v>190524</v>
      </c>
    </row>
    <row r="186" spans="1:16" x14ac:dyDescent="0.25">
      <c r="A186" s="60">
        <v>116</v>
      </c>
      <c r="B186" s="60" t="s">
        <v>209</v>
      </c>
      <c r="E186" s="155">
        <v>121073</v>
      </c>
      <c r="F186" s="155">
        <v>108687</v>
      </c>
      <c r="G186" s="155">
        <v>98874</v>
      </c>
      <c r="H186" s="155">
        <v>104888</v>
      </c>
      <c r="I186" s="155">
        <v>118838</v>
      </c>
      <c r="J186" s="155">
        <v>130437</v>
      </c>
      <c r="K186" s="155">
        <v>152878</v>
      </c>
      <c r="L186" s="155">
        <v>160080</v>
      </c>
      <c r="M186" s="155">
        <v>174407</v>
      </c>
      <c r="N186" s="155">
        <v>168927</v>
      </c>
      <c r="O186" s="155">
        <v>127000</v>
      </c>
      <c r="P186" s="155">
        <v>140321</v>
      </c>
    </row>
    <row r="187" spans="1:16" x14ac:dyDescent="0.25">
      <c r="A187" s="60">
        <v>120</v>
      </c>
      <c r="B187" s="60" t="s">
        <v>210</v>
      </c>
      <c r="E187" s="155">
        <v>93</v>
      </c>
      <c r="F187" s="155">
        <v>83</v>
      </c>
      <c r="G187" s="155">
        <v>74</v>
      </c>
      <c r="H187" s="155">
        <v>79</v>
      </c>
      <c r="I187" s="155">
        <v>90</v>
      </c>
      <c r="J187" s="155">
        <v>99</v>
      </c>
      <c r="K187" s="155">
        <v>116</v>
      </c>
      <c r="L187" s="155">
        <v>122</v>
      </c>
      <c r="M187" s="155">
        <v>132</v>
      </c>
      <c r="N187" s="155">
        <v>130</v>
      </c>
      <c r="O187" s="155">
        <v>109</v>
      </c>
      <c r="P187" s="155">
        <v>109</v>
      </c>
    </row>
    <row r="188" spans="1:16" x14ac:dyDescent="0.25">
      <c r="A188" s="60">
        <v>122</v>
      </c>
      <c r="B188" s="60" t="s">
        <v>211</v>
      </c>
      <c r="E188" s="155">
        <v>2968</v>
      </c>
      <c r="F188" s="155">
        <v>2632</v>
      </c>
      <c r="G188" s="155">
        <v>2352</v>
      </c>
      <c r="H188" s="155">
        <v>2520</v>
      </c>
      <c r="I188" s="155">
        <v>2856</v>
      </c>
      <c r="J188" s="155">
        <v>3192</v>
      </c>
      <c r="K188" s="155">
        <v>3696</v>
      </c>
      <c r="L188" s="155">
        <v>3834</v>
      </c>
      <c r="M188" s="155">
        <v>4050</v>
      </c>
      <c r="N188" s="155">
        <v>3996</v>
      </c>
      <c r="O188" s="155">
        <v>3348</v>
      </c>
      <c r="P188" s="155">
        <v>3348</v>
      </c>
    </row>
    <row r="189" spans="1:16" x14ac:dyDescent="0.25">
      <c r="A189" s="60">
        <v>126</v>
      </c>
      <c r="B189" s="60" t="s">
        <v>212</v>
      </c>
      <c r="E189" s="155">
        <v>300</v>
      </c>
      <c r="F189" s="155">
        <v>268</v>
      </c>
      <c r="G189" s="155">
        <v>240</v>
      </c>
      <c r="H189" s="155">
        <v>256</v>
      </c>
      <c r="I189" s="155">
        <v>292</v>
      </c>
      <c r="J189" s="155">
        <v>320</v>
      </c>
      <c r="K189" s="155">
        <v>376</v>
      </c>
      <c r="L189" s="155">
        <v>396</v>
      </c>
      <c r="M189" s="155">
        <v>428</v>
      </c>
      <c r="N189" s="155">
        <v>420</v>
      </c>
      <c r="O189" s="155">
        <v>352</v>
      </c>
      <c r="P189" s="155">
        <v>352</v>
      </c>
    </row>
    <row r="190" spans="1:16" x14ac:dyDescent="0.25">
      <c r="A190" s="60">
        <v>130</v>
      </c>
      <c r="B190" s="60" t="s">
        <v>213</v>
      </c>
      <c r="E190" s="155">
        <v>180</v>
      </c>
      <c r="F190" s="155">
        <v>162</v>
      </c>
      <c r="G190" s="155">
        <v>144</v>
      </c>
      <c r="H190" s="155">
        <v>154</v>
      </c>
      <c r="I190" s="155">
        <v>176</v>
      </c>
      <c r="J190" s="155">
        <v>192</v>
      </c>
      <c r="K190" s="155">
        <v>226</v>
      </c>
      <c r="L190" s="155">
        <v>238</v>
      </c>
      <c r="M190" s="155">
        <v>258</v>
      </c>
      <c r="N190" s="155">
        <v>254</v>
      </c>
      <c r="O190" s="155">
        <v>212</v>
      </c>
      <c r="P190" s="155">
        <v>212</v>
      </c>
    </row>
    <row r="191" spans="1:16" x14ac:dyDescent="0.25">
      <c r="A191" s="60">
        <v>131</v>
      </c>
      <c r="B191" s="60" t="s">
        <v>214</v>
      </c>
      <c r="E191" s="155">
        <v>27576</v>
      </c>
      <c r="F191" s="155">
        <v>25536</v>
      </c>
      <c r="G191" s="155">
        <v>22730</v>
      </c>
      <c r="H191" s="155">
        <v>24444</v>
      </c>
      <c r="I191" s="155">
        <v>27656</v>
      </c>
      <c r="J191" s="155">
        <v>30492</v>
      </c>
      <c r="K191" s="155">
        <v>35655</v>
      </c>
      <c r="L191" s="155">
        <v>37639</v>
      </c>
      <c r="M191" s="155">
        <v>40887</v>
      </c>
      <c r="N191" s="155">
        <v>40756</v>
      </c>
      <c r="O191" s="155">
        <v>34303</v>
      </c>
      <c r="P191" s="155">
        <v>34317</v>
      </c>
    </row>
    <row r="192" spans="1:16" x14ac:dyDescent="0.25">
      <c r="A192" s="60">
        <v>136</v>
      </c>
      <c r="B192" s="60" t="s">
        <v>215</v>
      </c>
      <c r="E192" s="155">
        <v>0</v>
      </c>
      <c r="F192" s="155">
        <v>0</v>
      </c>
      <c r="G192" s="155">
        <v>0</v>
      </c>
      <c r="H192" s="155">
        <v>0</v>
      </c>
      <c r="I192" s="155">
        <v>0</v>
      </c>
      <c r="J192" s="155">
        <v>0</v>
      </c>
      <c r="K192" s="155">
        <v>0</v>
      </c>
      <c r="L192" s="155">
        <v>0</v>
      </c>
      <c r="M192" s="155">
        <v>122</v>
      </c>
      <c r="N192" s="155">
        <v>199</v>
      </c>
      <c r="O192" s="155">
        <v>167</v>
      </c>
      <c r="P192" s="155">
        <v>506</v>
      </c>
    </row>
    <row r="193" spans="1:17" x14ac:dyDescent="0.25">
      <c r="B193" s="60" t="s">
        <v>18</v>
      </c>
      <c r="E193" s="155">
        <f>SUM(E174:E192)</f>
        <v>1108286</v>
      </c>
      <c r="F193" s="155">
        <f t="shared" ref="F193:P193" si="54">SUM(F174:F192)</f>
        <v>991995</v>
      </c>
      <c r="G193" s="155">
        <f t="shared" si="54"/>
        <v>890890</v>
      </c>
      <c r="H193" s="155">
        <f t="shared" si="54"/>
        <v>944693</v>
      </c>
      <c r="I193" s="155">
        <f t="shared" si="54"/>
        <v>1078090</v>
      </c>
      <c r="J193" s="155">
        <f t="shared" si="54"/>
        <v>1187660</v>
      </c>
      <c r="K193" s="155">
        <f t="shared" si="54"/>
        <v>1397030</v>
      </c>
      <c r="L193" s="155">
        <f t="shared" si="54"/>
        <v>1456705</v>
      </c>
      <c r="M193" s="155">
        <f t="shared" si="54"/>
        <v>1575338</v>
      </c>
      <c r="N193" s="155">
        <f t="shared" si="54"/>
        <v>1553270</v>
      </c>
      <c r="O193" s="155">
        <f t="shared" si="54"/>
        <v>1285599</v>
      </c>
      <c r="P193" s="155">
        <f t="shared" si="54"/>
        <v>1297619</v>
      </c>
    </row>
    <row r="195" spans="1:17" x14ac:dyDescent="0.25">
      <c r="A195" s="60">
        <v>528</v>
      </c>
      <c r="B195" s="60" t="s">
        <v>75</v>
      </c>
    </row>
    <row r="197" spans="1:17" ht="13.8" x14ac:dyDescent="0.25">
      <c r="A197" s="40" t="s">
        <v>0</v>
      </c>
      <c r="E197" s="39">
        <f>E195+E193+E170+E168+E164+E160+E156+E152+E151+E148+E146+E144+E142+E140+E136+E135+E133+E99+E101+E103+E105+E131+E127+E125+E121+E119+E117+E113+E109+E97+E91+E154+E153</f>
        <v>87394243</v>
      </c>
      <c r="F197" s="39">
        <f t="shared" ref="F197:P197" si="55">F195+F193+F170+F168+F164+F160+F156+F152+F151+F148+F146+F144+F142+F140+F136+F135+F133+F99+F101+F103+F105+F131+F127+F125+F121+F119+F117+F113+F109+F97+F91+F154+F153</f>
        <v>97216682</v>
      </c>
      <c r="G197" s="39">
        <f t="shared" si="55"/>
        <v>100410347</v>
      </c>
      <c r="H197" s="39">
        <f t="shared" si="55"/>
        <v>108396805</v>
      </c>
      <c r="I197" s="39">
        <f t="shared" si="55"/>
        <v>110692354</v>
      </c>
      <c r="J197" s="39">
        <f t="shared" si="55"/>
        <v>112182364</v>
      </c>
      <c r="K197" s="39">
        <f t="shared" si="55"/>
        <v>101920150</v>
      </c>
      <c r="L197" s="39">
        <f t="shared" si="55"/>
        <v>89012200</v>
      </c>
      <c r="M197" s="39">
        <f t="shared" si="55"/>
        <v>107524399</v>
      </c>
      <c r="N197" s="39">
        <f t="shared" si="55"/>
        <v>111573870</v>
      </c>
      <c r="O197" s="39">
        <f t="shared" si="55"/>
        <v>100288998</v>
      </c>
      <c r="P197" s="39">
        <f t="shared" si="55"/>
        <v>98768971</v>
      </c>
      <c r="Q197" s="150">
        <f>SUM(E197:P197)</f>
        <v>1225381383</v>
      </c>
    </row>
    <row r="198" spans="1:17" x14ac:dyDescent="0.25">
      <c r="E198" s="165">
        <f>SUM(E193+E170+E164+E160+E156+E148+E146+E142+E140+E135+E133+E131+E127+E125+E121+E119+E117+E109+E105+E103+E101+E113)</f>
        <v>87394243</v>
      </c>
    </row>
    <row r="199" spans="1:17" x14ac:dyDescent="0.25">
      <c r="E199" s="165">
        <f>E197-E198</f>
        <v>0</v>
      </c>
    </row>
    <row r="202" spans="1:17" x14ac:dyDescent="0.25">
      <c r="B202" s="60" t="s">
        <v>267</v>
      </c>
      <c r="E202" s="138">
        <v>87394243</v>
      </c>
      <c r="F202" s="138">
        <v>97216682</v>
      </c>
      <c r="G202" s="138">
        <v>100410347</v>
      </c>
      <c r="H202" s="138">
        <v>108396805</v>
      </c>
      <c r="I202" s="138">
        <v>110692354</v>
      </c>
      <c r="J202" s="138">
        <v>112182364</v>
      </c>
      <c r="K202" s="138">
        <v>101920150</v>
      </c>
      <c r="L202" s="138">
        <v>89012200</v>
      </c>
      <c r="M202" s="138">
        <v>107524399</v>
      </c>
      <c r="N202" s="138">
        <v>111573870</v>
      </c>
      <c r="O202" s="138">
        <v>100288998</v>
      </c>
      <c r="P202" s="138">
        <v>98768971</v>
      </c>
    </row>
    <row r="203" spans="1:17" x14ac:dyDescent="0.25">
      <c r="B203" s="60" t="s">
        <v>266</v>
      </c>
      <c r="E203" s="150">
        <f>E197-E202</f>
        <v>0</v>
      </c>
      <c r="F203" s="150">
        <f t="shared" ref="F203:P203" si="56">F197-F202</f>
        <v>0</v>
      </c>
      <c r="G203" s="150">
        <f t="shared" si="56"/>
        <v>0</v>
      </c>
      <c r="H203" s="150">
        <f t="shared" si="56"/>
        <v>0</v>
      </c>
      <c r="I203" s="150">
        <f t="shared" si="56"/>
        <v>0</v>
      </c>
      <c r="J203" s="150">
        <f t="shared" si="56"/>
        <v>0</v>
      </c>
      <c r="K203" s="150">
        <f t="shared" si="56"/>
        <v>0</v>
      </c>
      <c r="L203" s="150">
        <f t="shared" si="56"/>
        <v>0</v>
      </c>
      <c r="M203" s="150">
        <f t="shared" si="56"/>
        <v>0</v>
      </c>
      <c r="N203" s="150">
        <f t="shared" si="56"/>
        <v>0</v>
      </c>
      <c r="O203" s="150">
        <f t="shared" si="56"/>
        <v>0</v>
      </c>
      <c r="P203" s="150">
        <f t="shared" si="56"/>
        <v>0</v>
      </c>
    </row>
  </sheetData>
  <mergeCells count="1">
    <mergeCell ref="F1:N2"/>
  </mergeCells>
  <pageMargins left="0.7" right="0.7" top="0.75" bottom="0.75" header="0.3" footer="0.3"/>
  <pageSetup scale="45" orientation="portrait" r:id="rId1"/>
  <headerFooter>
    <oddFooter>&amp;L&amp;F
&amp;A</oddFooter>
  </headerFooter>
  <drawing r:id="rId2"/>
  <legacyDrawing r:id="rId3"/>
  <oleObjects>
    <mc:AlternateContent xmlns:mc="http://schemas.openxmlformats.org/markup-compatibility/2006">
      <mc:Choice Requires="x14">
        <oleObject progId="Packager Shell Object" dvAspect="DVASPECT_ICON" shapeId="56321" r:id="rId4">
          <objectPr defaultSize="0" r:id="rId5">
            <anchor moveWithCells="1">
              <from>
                <xdr:col>1</xdr:col>
                <xdr:colOff>0</xdr:colOff>
                <xdr:row>207</xdr:row>
                <xdr:rowOff>0</xdr:rowOff>
              </from>
              <to>
                <xdr:col>4</xdr:col>
                <xdr:colOff>868680</xdr:colOff>
                <xdr:row>210</xdr:row>
                <xdr:rowOff>30480</xdr:rowOff>
              </to>
            </anchor>
          </objectPr>
        </oleObject>
      </mc:Choice>
      <mc:Fallback>
        <oleObject progId="Packager Shell Object" dvAspect="DVASPECT_ICON" shapeId="56321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"/>
  <sheetViews>
    <sheetView topLeftCell="A181" zoomScale="70" zoomScaleNormal="70" workbookViewId="0">
      <selection activeCell="C213" sqref="C213"/>
    </sheetView>
  </sheetViews>
  <sheetFormatPr defaultColWidth="9.109375" defaultRowHeight="13.8" x14ac:dyDescent="0.25"/>
  <cols>
    <col min="1" max="1" width="7.44140625" style="40" customWidth="1"/>
    <col min="2" max="2" width="20.6640625" style="40" customWidth="1"/>
    <col min="3" max="3" width="27.6640625" style="40" customWidth="1"/>
    <col min="4" max="4" width="19.33203125" style="40" customWidth="1"/>
    <col min="5" max="5" width="17" style="40" bestFit="1" customWidth="1"/>
    <col min="6" max="16" width="16.88671875" style="40" bestFit="1" customWidth="1"/>
    <col min="17" max="17" width="18.6640625" style="40" bestFit="1" customWidth="1"/>
    <col min="18" max="16384" width="9.109375" style="40"/>
  </cols>
  <sheetData>
    <row r="1" spans="1:17" x14ac:dyDescent="0.25">
      <c r="B1" s="40" t="s">
        <v>70</v>
      </c>
      <c r="O1" s="95"/>
    </row>
    <row r="2" spans="1:17" x14ac:dyDescent="0.25">
      <c r="B2" s="40" t="s">
        <v>71</v>
      </c>
    </row>
    <row r="3" spans="1:17" x14ac:dyDescent="0.25">
      <c r="B3" s="96" t="s">
        <v>228</v>
      </c>
      <c r="C3" s="96"/>
      <c r="D3" s="96"/>
      <c r="E3" s="96"/>
      <c r="F3" s="96"/>
    </row>
    <row r="4" spans="1:17" x14ac:dyDescent="0.25">
      <c r="B4" s="41"/>
    </row>
    <row r="5" spans="1:17" x14ac:dyDescent="0.25">
      <c r="B5" s="41" t="s">
        <v>257</v>
      </c>
    </row>
    <row r="6" spans="1:17" x14ac:dyDescent="0.25">
      <c r="B6" s="41"/>
    </row>
    <row r="7" spans="1:17" x14ac:dyDescent="0.25">
      <c r="B7" s="96" t="s">
        <v>80</v>
      </c>
      <c r="E7" s="40">
        <v>2019</v>
      </c>
      <c r="P7" s="40">
        <v>2020</v>
      </c>
    </row>
    <row r="8" spans="1:17" x14ac:dyDescent="0.25">
      <c r="B8" s="41" t="s">
        <v>22</v>
      </c>
      <c r="C8" s="97"/>
      <c r="D8" s="97"/>
      <c r="E8" s="97" t="s">
        <v>109</v>
      </c>
      <c r="F8" s="97" t="s">
        <v>110</v>
      </c>
      <c r="G8" s="97" t="s">
        <v>111</v>
      </c>
      <c r="H8" s="97" t="s">
        <v>112</v>
      </c>
      <c r="I8" s="97" t="s">
        <v>113</v>
      </c>
      <c r="J8" s="97" t="s">
        <v>114</v>
      </c>
      <c r="K8" s="97" t="s">
        <v>115</v>
      </c>
      <c r="L8" s="97" t="s">
        <v>116</v>
      </c>
      <c r="M8" s="97" t="s">
        <v>117</v>
      </c>
      <c r="N8" s="97" t="s">
        <v>106</v>
      </c>
      <c r="O8" s="97" t="s">
        <v>107</v>
      </c>
      <c r="P8" s="97" t="s">
        <v>108</v>
      </c>
      <c r="Q8" s="40" t="s">
        <v>169</v>
      </c>
    </row>
    <row r="10" spans="1:17" ht="14.4" x14ac:dyDescent="0.3">
      <c r="A10" s="40">
        <v>10</v>
      </c>
      <c r="B10" s="30" t="s">
        <v>21</v>
      </c>
      <c r="C10" s="39"/>
      <c r="D10" s="39"/>
      <c r="E10" s="39">
        <f t="shared" ref="E10:P10" si="0">+E91</f>
        <v>134050</v>
      </c>
      <c r="F10" s="39">
        <f t="shared" si="0"/>
        <v>133786</v>
      </c>
      <c r="G10" s="39">
        <f t="shared" si="0"/>
        <v>133574</v>
      </c>
      <c r="H10" s="39">
        <f t="shared" si="0"/>
        <v>133587</v>
      </c>
      <c r="I10" s="39">
        <f t="shared" si="0"/>
        <v>133548</v>
      </c>
      <c r="J10" s="39">
        <f t="shared" si="0"/>
        <v>133572</v>
      </c>
      <c r="K10" s="39">
        <f t="shared" si="0"/>
        <v>133461</v>
      </c>
      <c r="L10" s="39">
        <f t="shared" si="0"/>
        <v>133453</v>
      </c>
      <c r="M10" s="39">
        <f t="shared" si="0"/>
        <v>133690</v>
      </c>
      <c r="N10" s="39">
        <f t="shared" si="0"/>
        <v>133683</v>
      </c>
      <c r="O10" s="39">
        <f t="shared" si="0"/>
        <v>133514</v>
      </c>
      <c r="P10" s="39">
        <f t="shared" si="0"/>
        <v>133596</v>
      </c>
      <c r="Q10" s="39">
        <f>SUM(E10:P10)</f>
        <v>1603514</v>
      </c>
    </row>
    <row r="11" spans="1:17" ht="14.4" x14ac:dyDescent="0.3">
      <c r="A11" s="40">
        <v>11</v>
      </c>
      <c r="B11" s="30"/>
      <c r="Q11" s="39">
        <f t="shared" ref="Q11:Q74" si="1">SUM(E11:P11)</f>
        <v>0</v>
      </c>
    </row>
    <row r="12" spans="1:17" ht="14.4" x14ac:dyDescent="0.3">
      <c r="A12" s="40">
        <v>12</v>
      </c>
      <c r="B12" s="30" t="s">
        <v>20</v>
      </c>
      <c r="C12" s="39"/>
      <c r="D12" s="39"/>
      <c r="E12" s="39">
        <f t="shared" ref="E12:P12" si="2">+E97</f>
        <v>157</v>
      </c>
      <c r="F12" s="39">
        <f t="shared" si="2"/>
        <v>156</v>
      </c>
      <c r="G12" s="39">
        <f t="shared" si="2"/>
        <v>156</v>
      </c>
      <c r="H12" s="39">
        <f t="shared" si="2"/>
        <v>156</v>
      </c>
      <c r="I12" s="39">
        <f t="shared" si="2"/>
        <v>154</v>
      </c>
      <c r="J12" s="39">
        <f t="shared" si="2"/>
        <v>153</v>
      </c>
      <c r="K12" s="39">
        <f t="shared" si="2"/>
        <v>154</v>
      </c>
      <c r="L12" s="39">
        <f t="shared" si="2"/>
        <v>153</v>
      </c>
      <c r="M12" s="39">
        <f t="shared" si="2"/>
        <v>151</v>
      </c>
      <c r="N12" s="39">
        <f t="shared" si="2"/>
        <v>153</v>
      </c>
      <c r="O12" s="39">
        <f t="shared" si="2"/>
        <v>154</v>
      </c>
      <c r="P12" s="39">
        <f t="shared" si="2"/>
        <v>152</v>
      </c>
      <c r="Q12" s="39">
        <f t="shared" si="1"/>
        <v>1849</v>
      </c>
    </row>
    <row r="13" spans="1:17" ht="14.4" x14ac:dyDescent="0.3">
      <c r="A13" s="40">
        <v>13</v>
      </c>
      <c r="B13" s="30"/>
      <c r="Q13" s="39">
        <f t="shared" si="1"/>
        <v>0</v>
      </c>
    </row>
    <row r="14" spans="1:17" ht="14.4" x14ac:dyDescent="0.3">
      <c r="A14" s="40">
        <v>14</v>
      </c>
      <c r="B14" s="30" t="s">
        <v>19</v>
      </c>
      <c r="C14" s="39"/>
      <c r="D14" s="39"/>
      <c r="E14" s="39">
        <f t="shared" ref="E14:K14" si="3">+E99</f>
        <v>5</v>
      </c>
      <c r="F14" s="39">
        <f t="shared" si="3"/>
        <v>5</v>
      </c>
      <c r="G14" s="39">
        <f t="shared" si="3"/>
        <v>5</v>
      </c>
      <c r="H14" s="39">
        <f t="shared" si="3"/>
        <v>5</v>
      </c>
      <c r="I14" s="39">
        <f t="shared" si="3"/>
        <v>5</v>
      </c>
      <c r="J14" s="39">
        <f t="shared" si="3"/>
        <v>5</v>
      </c>
      <c r="K14" s="39">
        <f t="shared" si="3"/>
        <v>5</v>
      </c>
      <c r="L14" s="39">
        <f t="shared" ref="L14:P14" si="4">+L99</f>
        <v>5</v>
      </c>
      <c r="M14" s="39">
        <f t="shared" si="4"/>
        <v>5</v>
      </c>
      <c r="N14" s="39">
        <f t="shared" si="4"/>
        <v>5</v>
      </c>
      <c r="O14" s="39">
        <f t="shared" si="4"/>
        <v>5</v>
      </c>
      <c r="P14" s="39">
        <f t="shared" si="4"/>
        <v>6</v>
      </c>
      <c r="Q14" s="39">
        <f t="shared" si="1"/>
        <v>61</v>
      </c>
    </row>
    <row r="15" spans="1:17" ht="14.4" x14ac:dyDescent="0.3">
      <c r="A15" s="40">
        <v>15</v>
      </c>
      <c r="B15" s="30"/>
      <c r="Q15" s="39">
        <f t="shared" si="1"/>
        <v>0</v>
      </c>
    </row>
    <row r="16" spans="1:17" ht="14.4" x14ac:dyDescent="0.3">
      <c r="A16" s="40">
        <v>16</v>
      </c>
      <c r="B16" s="51" t="s">
        <v>160</v>
      </c>
      <c r="E16" s="39">
        <f>E203</f>
        <v>0</v>
      </c>
      <c r="F16" s="39">
        <f>F203</f>
        <v>0</v>
      </c>
      <c r="G16" s="39">
        <f t="shared" ref="G16:P16" si="5">G203</f>
        <v>0</v>
      </c>
      <c r="H16" s="39">
        <f t="shared" si="5"/>
        <v>0</v>
      </c>
      <c r="I16" s="39">
        <f t="shared" si="5"/>
        <v>0</v>
      </c>
      <c r="J16" s="39">
        <f t="shared" si="5"/>
        <v>0</v>
      </c>
      <c r="K16" s="39">
        <f t="shared" si="5"/>
        <v>0</v>
      </c>
      <c r="L16" s="39">
        <f t="shared" si="5"/>
        <v>0</v>
      </c>
      <c r="M16" s="39">
        <f t="shared" si="5"/>
        <v>0</v>
      </c>
      <c r="N16" s="39">
        <f t="shared" si="5"/>
        <v>0</v>
      </c>
      <c r="O16" s="39">
        <f t="shared" si="5"/>
        <v>0</v>
      </c>
      <c r="P16" s="39">
        <f t="shared" si="5"/>
        <v>0</v>
      </c>
      <c r="Q16" s="39">
        <f t="shared" si="1"/>
        <v>0</v>
      </c>
    </row>
    <row r="17" spans="1:17" ht="14.4" x14ac:dyDescent="0.3">
      <c r="A17" s="40">
        <v>17</v>
      </c>
      <c r="B17" s="51" t="s">
        <v>162</v>
      </c>
      <c r="E17" s="39">
        <f>E18-E16</f>
        <v>0</v>
      </c>
      <c r="F17" s="39">
        <f>F18-F16</f>
        <v>0</v>
      </c>
      <c r="G17" s="39">
        <f t="shared" ref="G17:P17" si="6">G18-G16</f>
        <v>0</v>
      </c>
      <c r="H17" s="39">
        <f t="shared" si="6"/>
        <v>0</v>
      </c>
      <c r="I17" s="39">
        <f t="shared" si="6"/>
        <v>0</v>
      </c>
      <c r="J17" s="39">
        <f t="shared" si="6"/>
        <v>0</v>
      </c>
      <c r="K17" s="39">
        <f t="shared" si="6"/>
        <v>0</v>
      </c>
      <c r="L17" s="39">
        <f t="shared" si="6"/>
        <v>0</v>
      </c>
      <c r="M17" s="39">
        <f t="shared" si="6"/>
        <v>0</v>
      </c>
      <c r="N17" s="39">
        <f t="shared" si="6"/>
        <v>0</v>
      </c>
      <c r="O17" s="39">
        <f t="shared" si="6"/>
        <v>0</v>
      </c>
      <c r="P17" s="39">
        <f t="shared" si="6"/>
        <v>0</v>
      </c>
      <c r="Q17" s="39">
        <f t="shared" si="1"/>
        <v>0</v>
      </c>
    </row>
    <row r="18" spans="1:17" ht="14.4" x14ac:dyDescent="0.3">
      <c r="A18" s="40">
        <v>18</v>
      </c>
      <c r="B18" s="30" t="s">
        <v>18</v>
      </c>
      <c r="C18" s="39"/>
      <c r="D18" s="39"/>
      <c r="E18" s="39">
        <f>+E193</f>
        <v>0</v>
      </c>
      <c r="F18" s="39">
        <f>+F193</f>
        <v>0</v>
      </c>
      <c r="G18" s="39">
        <f t="shared" ref="G18:P18" si="7">+G193</f>
        <v>0</v>
      </c>
      <c r="H18" s="39">
        <f t="shared" si="7"/>
        <v>0</v>
      </c>
      <c r="I18" s="39">
        <f t="shared" si="7"/>
        <v>0</v>
      </c>
      <c r="J18" s="39">
        <f t="shared" si="7"/>
        <v>0</v>
      </c>
      <c r="K18" s="39">
        <f t="shared" si="7"/>
        <v>0</v>
      </c>
      <c r="L18" s="39">
        <f t="shared" si="7"/>
        <v>0</v>
      </c>
      <c r="M18" s="39">
        <f t="shared" si="7"/>
        <v>0</v>
      </c>
      <c r="N18" s="39">
        <f t="shared" si="7"/>
        <v>0</v>
      </c>
      <c r="O18" s="39">
        <f t="shared" si="7"/>
        <v>0</v>
      </c>
      <c r="P18" s="39">
        <f t="shared" si="7"/>
        <v>0</v>
      </c>
      <c r="Q18" s="39">
        <f t="shared" si="1"/>
        <v>0</v>
      </c>
    </row>
    <row r="19" spans="1:17" ht="14.4" x14ac:dyDescent="0.3">
      <c r="A19" s="40">
        <v>19</v>
      </c>
      <c r="B19" s="30"/>
      <c r="Q19" s="39">
        <f t="shared" si="1"/>
        <v>0</v>
      </c>
    </row>
    <row r="20" spans="1:17" ht="14.4" x14ac:dyDescent="0.3">
      <c r="A20" s="40">
        <v>20</v>
      </c>
      <c r="B20" s="30" t="s">
        <v>17</v>
      </c>
      <c r="C20" s="39"/>
      <c r="D20" s="39"/>
      <c r="E20" s="39">
        <f t="shared" ref="E20:K20" si="8">E101</f>
        <v>22369</v>
      </c>
      <c r="F20" s="39">
        <f t="shared" si="8"/>
        <v>22364</v>
      </c>
      <c r="G20" s="39">
        <f t="shared" si="8"/>
        <v>22343</v>
      </c>
      <c r="H20" s="39">
        <f t="shared" si="8"/>
        <v>22432</v>
      </c>
      <c r="I20" s="39">
        <f t="shared" si="8"/>
        <v>22382</v>
      </c>
      <c r="J20" s="39">
        <f t="shared" si="8"/>
        <v>22380</v>
      </c>
      <c r="K20" s="39">
        <f t="shared" si="8"/>
        <v>22319</v>
      </c>
      <c r="L20" s="39">
        <f t="shared" ref="L20:P20" si="9">L101</f>
        <v>22309</v>
      </c>
      <c r="M20" s="39">
        <f t="shared" si="9"/>
        <v>22309</v>
      </c>
      <c r="N20" s="39">
        <f t="shared" si="9"/>
        <v>22336</v>
      </c>
      <c r="O20" s="39">
        <f t="shared" si="9"/>
        <v>22244</v>
      </c>
      <c r="P20" s="39">
        <f t="shared" si="9"/>
        <v>22223</v>
      </c>
      <c r="Q20" s="39">
        <f t="shared" si="1"/>
        <v>268010</v>
      </c>
    </row>
    <row r="21" spans="1:17" ht="14.4" x14ac:dyDescent="0.3">
      <c r="A21" s="40">
        <v>21</v>
      </c>
      <c r="B21" s="30"/>
      <c r="Q21" s="39">
        <f t="shared" si="1"/>
        <v>0</v>
      </c>
    </row>
    <row r="22" spans="1:17" ht="14.4" x14ac:dyDescent="0.3">
      <c r="A22" s="40">
        <v>22</v>
      </c>
      <c r="B22" s="30" t="s">
        <v>16</v>
      </c>
      <c r="C22" s="39"/>
      <c r="D22" s="39"/>
      <c r="E22" s="39">
        <f t="shared" ref="E22:K22" si="10">E103</f>
        <v>31</v>
      </c>
      <c r="F22" s="39">
        <f t="shared" si="10"/>
        <v>31</v>
      </c>
      <c r="G22" s="39">
        <f t="shared" si="10"/>
        <v>31</v>
      </c>
      <c r="H22" s="39">
        <f t="shared" si="10"/>
        <v>31</v>
      </c>
      <c r="I22" s="39">
        <f t="shared" si="10"/>
        <v>31</v>
      </c>
      <c r="J22" s="39">
        <f t="shared" si="10"/>
        <v>31</v>
      </c>
      <c r="K22" s="39">
        <f t="shared" si="10"/>
        <v>31</v>
      </c>
      <c r="L22" s="39">
        <f t="shared" ref="L22:P22" si="11">L103</f>
        <v>31</v>
      </c>
      <c r="M22" s="39">
        <f t="shared" si="11"/>
        <v>31</v>
      </c>
      <c r="N22" s="39">
        <f t="shared" si="11"/>
        <v>31</v>
      </c>
      <c r="O22" s="39">
        <f t="shared" si="11"/>
        <v>31</v>
      </c>
      <c r="P22" s="39">
        <f t="shared" si="11"/>
        <v>31</v>
      </c>
      <c r="Q22" s="39">
        <f t="shared" si="1"/>
        <v>372</v>
      </c>
    </row>
    <row r="23" spans="1:17" ht="14.4" x14ac:dyDescent="0.3">
      <c r="A23" s="40">
        <v>23</v>
      </c>
      <c r="B23" s="30"/>
      <c r="Q23" s="39">
        <f t="shared" si="1"/>
        <v>0</v>
      </c>
    </row>
    <row r="24" spans="1:17" ht="14.4" x14ac:dyDescent="0.3">
      <c r="A24" s="40">
        <v>24</v>
      </c>
      <c r="B24" s="30" t="s">
        <v>15</v>
      </c>
      <c r="C24" s="39"/>
      <c r="D24" s="39"/>
      <c r="E24" s="39">
        <f>+E105</f>
        <v>429</v>
      </c>
      <c r="F24" s="39">
        <f>+F105</f>
        <v>485</v>
      </c>
      <c r="G24" s="39">
        <f t="shared" ref="G24:P24" si="12">+G105</f>
        <v>491</v>
      </c>
      <c r="H24" s="39">
        <f t="shared" si="12"/>
        <v>490</v>
      </c>
      <c r="I24" s="39">
        <f t="shared" si="12"/>
        <v>492</v>
      </c>
      <c r="J24" s="39">
        <f t="shared" si="12"/>
        <v>490</v>
      </c>
      <c r="K24" s="39">
        <f t="shared" si="12"/>
        <v>490</v>
      </c>
      <c r="L24" s="39">
        <f t="shared" si="12"/>
        <v>490</v>
      </c>
      <c r="M24" s="39">
        <f t="shared" si="12"/>
        <v>489</v>
      </c>
      <c r="N24" s="39">
        <f t="shared" si="12"/>
        <v>492</v>
      </c>
      <c r="O24" s="39">
        <f t="shared" si="12"/>
        <v>491</v>
      </c>
      <c r="P24" s="39">
        <f t="shared" si="12"/>
        <v>491</v>
      </c>
      <c r="Q24" s="39">
        <f t="shared" si="1"/>
        <v>5820</v>
      </c>
    </row>
    <row r="25" spans="1:17" ht="14.4" x14ac:dyDescent="0.3">
      <c r="A25" s="40">
        <v>25</v>
      </c>
      <c r="B25" s="30"/>
      <c r="Q25" s="39">
        <f t="shared" si="1"/>
        <v>0</v>
      </c>
    </row>
    <row r="26" spans="1:17" ht="14.4" x14ac:dyDescent="0.3">
      <c r="A26" s="40">
        <v>26</v>
      </c>
      <c r="B26" s="30" t="s">
        <v>14</v>
      </c>
      <c r="C26" s="39"/>
      <c r="D26" s="39"/>
      <c r="E26" s="39">
        <f t="shared" ref="E26:P26" si="13">+E109</f>
        <v>1070</v>
      </c>
      <c r="F26" s="39">
        <f t="shared" si="13"/>
        <v>1039</v>
      </c>
      <c r="G26" s="39">
        <f t="shared" si="13"/>
        <v>1039</v>
      </c>
      <c r="H26" s="39">
        <f t="shared" si="13"/>
        <v>1039</v>
      </c>
      <c r="I26" s="39">
        <f t="shared" si="13"/>
        <v>1039</v>
      </c>
      <c r="J26" s="39">
        <f t="shared" si="13"/>
        <v>1038</v>
      </c>
      <c r="K26" s="39">
        <f t="shared" si="13"/>
        <v>1037</v>
      </c>
      <c r="L26" s="39">
        <f t="shared" si="13"/>
        <v>1037</v>
      </c>
      <c r="M26" s="39">
        <f t="shared" si="13"/>
        <v>1039</v>
      </c>
      <c r="N26" s="39">
        <f t="shared" si="13"/>
        <v>1039</v>
      </c>
      <c r="O26" s="39">
        <f t="shared" si="13"/>
        <v>1036</v>
      </c>
      <c r="P26" s="39">
        <f t="shared" si="13"/>
        <v>1036</v>
      </c>
      <c r="Q26" s="39">
        <f t="shared" si="1"/>
        <v>12488</v>
      </c>
    </row>
    <row r="27" spans="1:17" ht="14.4" x14ac:dyDescent="0.3">
      <c r="A27" s="40">
        <v>27</v>
      </c>
      <c r="B27" s="30"/>
      <c r="Q27" s="39">
        <f t="shared" si="1"/>
        <v>0</v>
      </c>
    </row>
    <row r="28" spans="1:17" ht="14.4" x14ac:dyDescent="0.3">
      <c r="A28" s="40">
        <v>28</v>
      </c>
      <c r="B28" s="30" t="s">
        <v>13</v>
      </c>
      <c r="C28" s="39"/>
      <c r="D28" s="39"/>
      <c r="E28" s="39">
        <f>+E113</f>
        <v>87</v>
      </c>
      <c r="F28" s="39">
        <f>+F113</f>
        <v>85</v>
      </c>
      <c r="G28" s="39">
        <f t="shared" ref="G28:P28" si="14">+G113</f>
        <v>85</v>
      </c>
      <c r="H28" s="39">
        <f t="shared" si="14"/>
        <v>85</v>
      </c>
      <c r="I28" s="39">
        <f t="shared" si="14"/>
        <v>84</v>
      </c>
      <c r="J28" s="39">
        <f t="shared" si="14"/>
        <v>84</v>
      </c>
      <c r="K28" s="39">
        <f t="shared" si="14"/>
        <v>84</v>
      </c>
      <c r="L28" s="39">
        <f t="shared" si="14"/>
        <v>84</v>
      </c>
      <c r="M28" s="39">
        <f t="shared" si="14"/>
        <v>83</v>
      </c>
      <c r="N28" s="39">
        <f t="shared" si="14"/>
        <v>84</v>
      </c>
      <c r="O28" s="39">
        <f t="shared" si="14"/>
        <v>83</v>
      </c>
      <c r="P28" s="39">
        <f t="shared" si="14"/>
        <v>85</v>
      </c>
      <c r="Q28" s="39">
        <f t="shared" si="1"/>
        <v>1013</v>
      </c>
    </row>
    <row r="29" spans="1:17" ht="14.4" x14ac:dyDescent="0.3">
      <c r="A29" s="40">
        <v>29</v>
      </c>
      <c r="B29" s="30"/>
      <c r="Q29" s="39">
        <f t="shared" si="1"/>
        <v>0</v>
      </c>
    </row>
    <row r="30" spans="1:17" ht="14.4" x14ac:dyDescent="0.3">
      <c r="A30" s="40">
        <v>30</v>
      </c>
      <c r="B30" s="30" t="s">
        <v>12</v>
      </c>
      <c r="C30" s="39"/>
      <c r="D30" s="39"/>
      <c r="E30" s="39">
        <f t="shared" ref="E30:P30" si="15">+E117</f>
        <v>6400</v>
      </c>
      <c r="F30" s="39">
        <f t="shared" si="15"/>
        <v>6365</v>
      </c>
      <c r="G30" s="39">
        <f t="shared" si="15"/>
        <v>6338</v>
      </c>
      <c r="H30" s="39">
        <f t="shared" si="15"/>
        <v>6354</v>
      </c>
      <c r="I30" s="39">
        <f t="shared" si="15"/>
        <v>6333</v>
      </c>
      <c r="J30" s="39">
        <f t="shared" si="15"/>
        <v>6314</v>
      </c>
      <c r="K30" s="39">
        <f t="shared" si="15"/>
        <v>6320</v>
      </c>
      <c r="L30" s="39">
        <f t="shared" si="15"/>
        <v>6312</v>
      </c>
      <c r="M30" s="39">
        <f t="shared" si="15"/>
        <v>6314</v>
      </c>
      <c r="N30" s="39">
        <f t="shared" si="15"/>
        <v>6305</v>
      </c>
      <c r="O30" s="39">
        <f t="shared" si="15"/>
        <v>6310</v>
      </c>
      <c r="P30" s="39">
        <f t="shared" si="15"/>
        <v>6317</v>
      </c>
      <c r="Q30" s="39">
        <f t="shared" si="1"/>
        <v>75982</v>
      </c>
    </row>
    <row r="31" spans="1:17" ht="14.4" x14ac:dyDescent="0.3">
      <c r="A31" s="40">
        <v>31</v>
      </c>
      <c r="B31" s="30"/>
      <c r="Q31" s="39">
        <f t="shared" si="1"/>
        <v>0</v>
      </c>
    </row>
    <row r="32" spans="1:17" ht="14.4" x14ac:dyDescent="0.3">
      <c r="A32" s="40">
        <v>32</v>
      </c>
      <c r="B32" s="30" t="s">
        <v>11</v>
      </c>
      <c r="C32" s="39"/>
      <c r="D32" s="39"/>
      <c r="E32" s="39">
        <f>+E119</f>
        <v>42</v>
      </c>
      <c r="F32" s="39">
        <f>+F119</f>
        <v>42</v>
      </c>
      <c r="G32" s="39">
        <f t="shared" ref="G32:P32" si="16">+G119</f>
        <v>42</v>
      </c>
      <c r="H32" s="39">
        <f t="shared" si="16"/>
        <v>42</v>
      </c>
      <c r="I32" s="39">
        <f t="shared" si="16"/>
        <v>42</v>
      </c>
      <c r="J32" s="39">
        <f t="shared" si="16"/>
        <v>42</v>
      </c>
      <c r="K32" s="39">
        <f t="shared" si="16"/>
        <v>42</v>
      </c>
      <c r="L32" s="39">
        <f t="shared" si="16"/>
        <v>42</v>
      </c>
      <c r="M32" s="39">
        <f t="shared" si="16"/>
        <v>42</v>
      </c>
      <c r="N32" s="39">
        <f t="shared" si="16"/>
        <v>42</v>
      </c>
      <c r="O32" s="39">
        <f t="shared" si="16"/>
        <v>42</v>
      </c>
      <c r="P32" s="39">
        <f t="shared" si="16"/>
        <v>42</v>
      </c>
      <c r="Q32" s="39">
        <f t="shared" si="1"/>
        <v>504</v>
      </c>
    </row>
    <row r="33" spans="1:17" ht="14.4" x14ac:dyDescent="0.3">
      <c r="A33" s="40">
        <v>33</v>
      </c>
      <c r="B33" s="30"/>
      <c r="Q33" s="39">
        <f t="shared" si="1"/>
        <v>0</v>
      </c>
    </row>
    <row r="34" spans="1:17" ht="14.4" x14ac:dyDescent="0.3">
      <c r="A34" s="40">
        <v>34</v>
      </c>
      <c r="B34" s="30" t="s">
        <v>10</v>
      </c>
      <c r="C34" s="39"/>
      <c r="D34" s="39"/>
      <c r="E34" s="39">
        <f>+E121</f>
        <v>95</v>
      </c>
      <c r="F34" s="39">
        <f>+F121</f>
        <v>96</v>
      </c>
      <c r="G34" s="39">
        <f t="shared" ref="G34:P34" si="17">+G121</f>
        <v>98</v>
      </c>
      <c r="H34" s="39">
        <f t="shared" si="17"/>
        <v>98</v>
      </c>
      <c r="I34" s="39">
        <f t="shared" si="17"/>
        <v>100</v>
      </c>
      <c r="J34" s="39">
        <f t="shared" si="17"/>
        <v>101</v>
      </c>
      <c r="K34" s="39">
        <f t="shared" si="17"/>
        <v>101</v>
      </c>
      <c r="L34" s="39">
        <f t="shared" si="17"/>
        <v>101</v>
      </c>
      <c r="M34" s="39">
        <f t="shared" si="17"/>
        <v>102</v>
      </c>
      <c r="N34" s="39">
        <f t="shared" si="17"/>
        <v>102</v>
      </c>
      <c r="O34" s="39">
        <f t="shared" si="17"/>
        <v>102</v>
      </c>
      <c r="P34" s="39">
        <f t="shared" si="17"/>
        <v>102</v>
      </c>
      <c r="Q34" s="39">
        <f t="shared" si="1"/>
        <v>1198</v>
      </c>
    </row>
    <row r="35" spans="1:17" ht="14.4" x14ac:dyDescent="0.3">
      <c r="A35" s="40">
        <v>35</v>
      </c>
      <c r="B35" s="30"/>
      <c r="Q35" s="39">
        <f t="shared" si="1"/>
        <v>0</v>
      </c>
    </row>
    <row r="36" spans="1:17" ht="14.4" x14ac:dyDescent="0.3">
      <c r="A36" s="40">
        <v>36</v>
      </c>
      <c r="B36" s="30" t="s">
        <v>9</v>
      </c>
      <c r="C36" s="39"/>
      <c r="D36" s="39"/>
      <c r="E36" s="39">
        <f>+E125</f>
        <v>69</v>
      </c>
      <c r="F36" s="39">
        <f>+F125</f>
        <v>71</v>
      </c>
      <c r="G36" s="39">
        <f t="shared" ref="G36:P36" si="18">+G125</f>
        <v>75</v>
      </c>
      <c r="H36" s="39">
        <f t="shared" si="18"/>
        <v>74</v>
      </c>
      <c r="I36" s="39">
        <f t="shared" si="18"/>
        <v>76</v>
      </c>
      <c r="J36" s="39">
        <f t="shared" si="18"/>
        <v>76</v>
      </c>
      <c r="K36" s="39">
        <f t="shared" si="18"/>
        <v>78</v>
      </c>
      <c r="L36" s="39">
        <f t="shared" si="18"/>
        <v>85</v>
      </c>
      <c r="M36" s="39">
        <f t="shared" si="18"/>
        <v>78</v>
      </c>
      <c r="N36" s="39">
        <f t="shared" si="18"/>
        <v>78</v>
      </c>
      <c r="O36" s="39">
        <f t="shared" si="18"/>
        <v>74</v>
      </c>
      <c r="P36" s="39">
        <f t="shared" si="18"/>
        <v>75</v>
      </c>
      <c r="Q36" s="39">
        <f t="shared" si="1"/>
        <v>909</v>
      </c>
    </row>
    <row r="37" spans="1:17" ht="14.4" x14ac:dyDescent="0.3">
      <c r="A37" s="40">
        <v>37</v>
      </c>
      <c r="B37" s="30"/>
      <c r="Q37" s="39">
        <f t="shared" si="1"/>
        <v>0</v>
      </c>
    </row>
    <row r="38" spans="1:17" ht="14.4" x14ac:dyDescent="0.3">
      <c r="A38" s="40">
        <v>38</v>
      </c>
      <c r="B38" s="30" t="s">
        <v>8</v>
      </c>
      <c r="C38" s="39"/>
      <c r="D38" s="39"/>
      <c r="E38" s="39">
        <f t="shared" ref="E38:P38" si="19">+E127</f>
        <v>7</v>
      </c>
      <c r="F38" s="39">
        <f t="shared" si="19"/>
        <v>5</v>
      </c>
      <c r="G38" s="39">
        <f t="shared" si="19"/>
        <v>4</v>
      </c>
      <c r="H38" s="39">
        <f t="shared" si="19"/>
        <v>4</v>
      </c>
      <c r="I38" s="39">
        <f t="shared" si="19"/>
        <v>4</v>
      </c>
      <c r="J38" s="39">
        <f t="shared" si="19"/>
        <v>4</v>
      </c>
      <c r="K38" s="39">
        <f t="shared" si="19"/>
        <v>4</v>
      </c>
      <c r="L38" s="39">
        <f t="shared" si="19"/>
        <v>4</v>
      </c>
      <c r="M38" s="39">
        <f t="shared" si="19"/>
        <v>4</v>
      </c>
      <c r="N38" s="39">
        <f t="shared" si="19"/>
        <v>5</v>
      </c>
      <c r="O38" s="39">
        <f t="shared" si="19"/>
        <v>3</v>
      </c>
      <c r="P38" s="39">
        <f t="shared" si="19"/>
        <v>6</v>
      </c>
      <c r="Q38" s="39">
        <f t="shared" si="1"/>
        <v>54</v>
      </c>
    </row>
    <row r="39" spans="1:17" ht="14.4" x14ac:dyDescent="0.3">
      <c r="A39" s="40">
        <v>39</v>
      </c>
      <c r="B39" s="30"/>
      <c r="Q39" s="39">
        <f t="shared" si="1"/>
        <v>0</v>
      </c>
    </row>
    <row r="40" spans="1:17" ht="14.4" x14ac:dyDescent="0.3">
      <c r="A40" s="40">
        <v>40</v>
      </c>
      <c r="B40" s="30" t="s">
        <v>7</v>
      </c>
      <c r="C40" s="39"/>
      <c r="D40" s="39"/>
      <c r="E40" s="39">
        <f t="shared" ref="E40:P40" si="20">+E131</f>
        <v>551</v>
      </c>
      <c r="F40" s="39">
        <f t="shared" si="20"/>
        <v>551</v>
      </c>
      <c r="G40" s="39">
        <f t="shared" si="20"/>
        <v>545</v>
      </c>
      <c r="H40" s="39">
        <f t="shared" si="20"/>
        <v>544</v>
      </c>
      <c r="I40" s="39">
        <f t="shared" si="20"/>
        <v>544</v>
      </c>
      <c r="J40" s="39">
        <f t="shared" si="20"/>
        <v>544</v>
      </c>
      <c r="K40" s="39">
        <f t="shared" si="20"/>
        <v>542</v>
      </c>
      <c r="L40" s="39">
        <f t="shared" si="20"/>
        <v>543</v>
      </c>
      <c r="M40" s="39">
        <f t="shared" si="20"/>
        <v>543</v>
      </c>
      <c r="N40" s="39">
        <f t="shared" si="20"/>
        <v>536</v>
      </c>
      <c r="O40" s="39">
        <f t="shared" si="20"/>
        <v>527</v>
      </c>
      <c r="P40" s="39">
        <f t="shared" si="20"/>
        <v>529</v>
      </c>
      <c r="Q40" s="39">
        <f t="shared" si="1"/>
        <v>6499</v>
      </c>
    </row>
    <row r="41" spans="1:17" ht="14.4" x14ac:dyDescent="0.3">
      <c r="A41" s="40">
        <v>41</v>
      </c>
      <c r="B41" s="30"/>
      <c r="Q41" s="39">
        <f t="shared" si="1"/>
        <v>0</v>
      </c>
    </row>
    <row r="42" spans="1:17" ht="14.4" x14ac:dyDescent="0.3">
      <c r="A42" s="40">
        <v>42</v>
      </c>
      <c r="B42" s="30" t="s">
        <v>6</v>
      </c>
      <c r="C42" s="39"/>
      <c r="D42" s="39"/>
      <c r="E42" s="39">
        <f t="shared" ref="E42:P42" si="21">+E133</f>
        <v>7</v>
      </c>
      <c r="F42" s="39">
        <f t="shared" si="21"/>
        <v>7</v>
      </c>
      <c r="G42" s="39">
        <f t="shared" si="21"/>
        <v>7</v>
      </c>
      <c r="H42" s="39">
        <f t="shared" si="21"/>
        <v>7</v>
      </c>
      <c r="I42" s="39">
        <f t="shared" si="21"/>
        <v>7</v>
      </c>
      <c r="J42" s="39">
        <f t="shared" si="21"/>
        <v>7</v>
      </c>
      <c r="K42" s="39">
        <f t="shared" si="21"/>
        <v>7</v>
      </c>
      <c r="L42" s="39">
        <f t="shared" si="21"/>
        <v>7</v>
      </c>
      <c r="M42" s="39">
        <f t="shared" si="21"/>
        <v>7</v>
      </c>
      <c r="N42" s="39">
        <f t="shared" si="21"/>
        <v>7</v>
      </c>
      <c r="O42" s="39">
        <f t="shared" si="21"/>
        <v>7</v>
      </c>
      <c r="P42" s="39">
        <f t="shared" si="21"/>
        <v>7</v>
      </c>
      <c r="Q42" s="39">
        <f t="shared" si="1"/>
        <v>84</v>
      </c>
    </row>
    <row r="43" spans="1:17" ht="14.4" x14ac:dyDescent="0.3">
      <c r="A43" s="40">
        <v>43</v>
      </c>
      <c r="B43" s="3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>
        <f t="shared" si="1"/>
        <v>0</v>
      </c>
    </row>
    <row r="44" spans="1:17" ht="14.4" x14ac:dyDescent="0.3">
      <c r="A44" s="40">
        <v>44</v>
      </c>
      <c r="B44" s="30" t="s">
        <v>118</v>
      </c>
      <c r="C44" s="39"/>
      <c r="D44" s="39"/>
      <c r="E44" s="39">
        <f>E135</f>
        <v>7</v>
      </c>
      <c r="F44" s="39">
        <f>F135</f>
        <v>7</v>
      </c>
      <c r="G44" s="39">
        <f t="shared" ref="G44:P44" si="22">G135</f>
        <v>7</v>
      </c>
      <c r="H44" s="39">
        <f t="shared" si="22"/>
        <v>7</v>
      </c>
      <c r="I44" s="39">
        <f t="shared" si="22"/>
        <v>7</v>
      </c>
      <c r="J44" s="39">
        <f t="shared" si="22"/>
        <v>7</v>
      </c>
      <c r="K44" s="39">
        <f t="shared" si="22"/>
        <v>7</v>
      </c>
      <c r="L44" s="39">
        <f t="shared" si="22"/>
        <v>7</v>
      </c>
      <c r="M44" s="39">
        <f t="shared" si="22"/>
        <v>7</v>
      </c>
      <c r="N44" s="39">
        <f t="shared" si="22"/>
        <v>7</v>
      </c>
      <c r="O44" s="39">
        <f t="shared" si="22"/>
        <v>7</v>
      </c>
      <c r="P44" s="39">
        <f t="shared" si="22"/>
        <v>7</v>
      </c>
      <c r="Q44" s="39">
        <f t="shared" si="1"/>
        <v>84</v>
      </c>
    </row>
    <row r="45" spans="1:17" x14ac:dyDescent="0.25">
      <c r="A45" s="40">
        <v>45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>
        <f t="shared" si="1"/>
        <v>0</v>
      </c>
    </row>
    <row r="46" spans="1:17" ht="14.4" x14ac:dyDescent="0.3">
      <c r="A46" s="40">
        <v>46</v>
      </c>
      <c r="B46" s="40" t="s">
        <v>232</v>
      </c>
      <c r="C46" s="30"/>
      <c r="D46" s="39"/>
      <c r="E46" s="39">
        <f>E136</f>
        <v>2</v>
      </c>
      <c r="F46" s="39">
        <f>F136</f>
        <v>2</v>
      </c>
      <c r="G46" s="39">
        <f t="shared" ref="G46:P46" si="23">G136</f>
        <v>1</v>
      </c>
      <c r="H46" s="39">
        <f t="shared" si="23"/>
        <v>3</v>
      </c>
      <c r="I46" s="39">
        <f t="shared" si="23"/>
        <v>2</v>
      </c>
      <c r="J46" s="39">
        <f t="shared" si="23"/>
        <v>1</v>
      </c>
      <c r="K46" s="39">
        <f t="shared" si="23"/>
        <v>2</v>
      </c>
      <c r="L46" s="39">
        <f t="shared" si="23"/>
        <v>3</v>
      </c>
      <c r="M46" s="39">
        <f t="shared" si="23"/>
        <v>2</v>
      </c>
      <c r="N46" s="39">
        <f t="shared" si="23"/>
        <v>2</v>
      </c>
      <c r="O46" s="39">
        <f t="shared" si="23"/>
        <v>1</v>
      </c>
      <c r="P46" s="39">
        <f t="shared" si="23"/>
        <v>2</v>
      </c>
      <c r="Q46" s="39">
        <f t="shared" si="1"/>
        <v>23</v>
      </c>
    </row>
    <row r="47" spans="1:17" ht="14.4" x14ac:dyDescent="0.3">
      <c r="A47" s="40">
        <v>47</v>
      </c>
      <c r="B47" s="30"/>
      <c r="Q47" s="39">
        <f t="shared" si="1"/>
        <v>0</v>
      </c>
    </row>
    <row r="48" spans="1:17" ht="14.4" x14ac:dyDescent="0.3">
      <c r="A48" s="40">
        <v>48</v>
      </c>
      <c r="B48" s="30" t="s">
        <v>5</v>
      </c>
      <c r="C48" s="39"/>
      <c r="D48" s="39"/>
      <c r="E48" s="39">
        <f>+E140</f>
        <v>65</v>
      </c>
      <c r="F48" s="39">
        <f>+F140</f>
        <v>66</v>
      </c>
      <c r="G48" s="39">
        <f t="shared" ref="G48:P48" si="24">+G140</f>
        <v>62</v>
      </c>
      <c r="H48" s="39">
        <f t="shared" si="24"/>
        <v>70</v>
      </c>
      <c r="I48" s="39">
        <f t="shared" si="24"/>
        <v>64</v>
      </c>
      <c r="J48" s="39">
        <f t="shared" si="24"/>
        <v>64</v>
      </c>
      <c r="K48" s="39">
        <f t="shared" si="24"/>
        <v>62</v>
      </c>
      <c r="L48" s="39">
        <f t="shared" si="24"/>
        <v>65</v>
      </c>
      <c r="M48" s="39">
        <f t="shared" si="24"/>
        <v>62</v>
      </c>
      <c r="N48" s="39">
        <f t="shared" si="24"/>
        <v>58</v>
      </c>
      <c r="O48" s="39">
        <f t="shared" si="24"/>
        <v>53</v>
      </c>
      <c r="P48" s="39">
        <f t="shared" si="24"/>
        <v>54</v>
      </c>
      <c r="Q48" s="39">
        <f t="shared" si="1"/>
        <v>745</v>
      </c>
    </row>
    <row r="49" spans="1:17" ht="14.4" x14ac:dyDescent="0.3">
      <c r="A49" s="40">
        <v>49</v>
      </c>
      <c r="B49" s="30"/>
      <c r="Q49" s="39">
        <f t="shared" si="1"/>
        <v>0</v>
      </c>
    </row>
    <row r="50" spans="1:17" ht="14.4" x14ac:dyDescent="0.3">
      <c r="A50" s="40">
        <v>50</v>
      </c>
      <c r="B50" s="30" t="s">
        <v>4</v>
      </c>
      <c r="C50" s="39"/>
      <c r="D50" s="39"/>
      <c r="E50" s="39">
        <f>+E142</f>
        <v>15</v>
      </c>
      <c r="F50" s="39">
        <f>+F142</f>
        <v>14</v>
      </c>
      <c r="G50" s="39">
        <f t="shared" ref="G50:P50" si="25">+G142</f>
        <v>11</v>
      </c>
      <c r="H50" s="39">
        <f t="shared" si="25"/>
        <v>15</v>
      </c>
      <c r="I50" s="39">
        <f t="shared" si="25"/>
        <v>13</v>
      </c>
      <c r="J50" s="39">
        <f t="shared" si="25"/>
        <v>13</v>
      </c>
      <c r="K50" s="39">
        <f t="shared" si="25"/>
        <v>13</v>
      </c>
      <c r="L50" s="39">
        <f t="shared" si="25"/>
        <v>12</v>
      </c>
      <c r="M50" s="39">
        <f t="shared" si="25"/>
        <v>14</v>
      </c>
      <c r="N50" s="39">
        <f t="shared" si="25"/>
        <v>14</v>
      </c>
      <c r="O50" s="39">
        <f t="shared" si="25"/>
        <v>11</v>
      </c>
      <c r="P50" s="39">
        <f t="shared" si="25"/>
        <v>12</v>
      </c>
      <c r="Q50" s="39">
        <f t="shared" si="1"/>
        <v>157</v>
      </c>
    </row>
    <row r="51" spans="1:17" ht="14.4" x14ac:dyDescent="0.3">
      <c r="A51" s="40">
        <v>51</v>
      </c>
      <c r="B51" s="30"/>
      <c r="Q51" s="39">
        <f t="shared" si="1"/>
        <v>0</v>
      </c>
    </row>
    <row r="52" spans="1:17" ht="14.4" x14ac:dyDescent="0.3">
      <c r="A52" s="40">
        <v>52</v>
      </c>
      <c r="B52" s="30" t="s">
        <v>3</v>
      </c>
      <c r="C52" s="39"/>
      <c r="D52" s="39"/>
      <c r="E52" s="39">
        <f>+E144</f>
        <v>1</v>
      </c>
      <c r="F52" s="39">
        <f>+F144</f>
        <v>1</v>
      </c>
      <c r="G52" s="39">
        <f t="shared" ref="G52:P52" si="26">+G144</f>
        <v>1</v>
      </c>
      <c r="H52" s="39">
        <f t="shared" si="26"/>
        <v>1</v>
      </c>
      <c r="I52" s="39">
        <f t="shared" si="26"/>
        <v>1</v>
      </c>
      <c r="J52" s="39">
        <f t="shared" si="26"/>
        <v>1</v>
      </c>
      <c r="K52" s="39">
        <f t="shared" si="26"/>
        <v>0</v>
      </c>
      <c r="L52" s="39">
        <f t="shared" si="26"/>
        <v>0</v>
      </c>
      <c r="M52" s="39">
        <f t="shared" si="26"/>
        <v>2</v>
      </c>
      <c r="N52" s="39">
        <f t="shared" si="26"/>
        <v>1</v>
      </c>
      <c r="O52" s="39">
        <f t="shared" si="26"/>
        <v>1</v>
      </c>
      <c r="P52" s="39">
        <f t="shared" si="26"/>
        <v>1</v>
      </c>
      <c r="Q52" s="39">
        <f t="shared" si="1"/>
        <v>11</v>
      </c>
    </row>
    <row r="53" spans="1:17" ht="14.4" x14ac:dyDescent="0.3">
      <c r="A53" s="40">
        <v>53</v>
      </c>
      <c r="B53" s="30"/>
      <c r="Q53" s="39">
        <f t="shared" si="1"/>
        <v>0</v>
      </c>
    </row>
    <row r="54" spans="1:17" ht="14.4" x14ac:dyDescent="0.3">
      <c r="A54" s="40">
        <v>54</v>
      </c>
      <c r="B54" s="30" t="s">
        <v>119</v>
      </c>
      <c r="C54" s="39"/>
      <c r="D54" s="39"/>
      <c r="E54" s="39">
        <f>E146</f>
        <v>156</v>
      </c>
      <c r="F54" s="39">
        <f>F146</f>
        <v>156</v>
      </c>
      <c r="G54" s="39">
        <f t="shared" ref="G54:P54" si="27">G146</f>
        <v>155</v>
      </c>
      <c r="H54" s="39">
        <f t="shared" si="27"/>
        <v>155</v>
      </c>
      <c r="I54" s="39">
        <f t="shared" si="27"/>
        <v>155</v>
      </c>
      <c r="J54" s="39">
        <f t="shared" si="27"/>
        <v>155</v>
      </c>
      <c r="K54" s="39">
        <f t="shared" si="27"/>
        <v>156</v>
      </c>
      <c r="L54" s="39">
        <f t="shared" si="27"/>
        <v>153</v>
      </c>
      <c r="M54" s="39">
        <f t="shared" si="27"/>
        <v>154</v>
      </c>
      <c r="N54" s="39">
        <f t="shared" si="27"/>
        <v>154</v>
      </c>
      <c r="O54" s="39">
        <f t="shared" si="27"/>
        <v>152</v>
      </c>
      <c r="P54" s="39">
        <f t="shared" si="27"/>
        <v>153</v>
      </c>
      <c r="Q54" s="39">
        <f t="shared" si="1"/>
        <v>1854</v>
      </c>
    </row>
    <row r="55" spans="1:17" ht="14.4" x14ac:dyDescent="0.3">
      <c r="A55" s="40">
        <v>55</v>
      </c>
      <c r="B55" s="30"/>
      <c r="Q55" s="39">
        <f t="shared" si="1"/>
        <v>0</v>
      </c>
    </row>
    <row r="56" spans="1:17" ht="14.4" x14ac:dyDescent="0.3">
      <c r="A56" s="40">
        <v>56</v>
      </c>
      <c r="B56" s="30" t="s">
        <v>120</v>
      </c>
      <c r="C56" s="39"/>
      <c r="D56" s="39"/>
      <c r="E56" s="39">
        <f>E148</f>
        <v>1</v>
      </c>
      <c r="F56" s="39">
        <f>F148</f>
        <v>1</v>
      </c>
      <c r="G56" s="39">
        <f t="shared" ref="G56:P56" si="28">G148</f>
        <v>1</v>
      </c>
      <c r="H56" s="39">
        <f t="shared" si="28"/>
        <v>1</v>
      </c>
      <c r="I56" s="39">
        <f t="shared" si="28"/>
        <v>1</v>
      </c>
      <c r="J56" s="39">
        <f t="shared" si="28"/>
        <v>1</v>
      </c>
      <c r="K56" s="39">
        <f t="shared" si="28"/>
        <v>1</v>
      </c>
      <c r="L56" s="39">
        <f t="shared" si="28"/>
        <v>1</v>
      </c>
      <c r="M56" s="39">
        <f t="shared" si="28"/>
        <v>1</v>
      </c>
      <c r="N56" s="39">
        <f t="shared" si="28"/>
        <v>1</v>
      </c>
      <c r="O56" s="39">
        <f t="shared" si="28"/>
        <v>1</v>
      </c>
      <c r="P56" s="39">
        <f t="shared" si="28"/>
        <v>1</v>
      </c>
      <c r="Q56" s="39">
        <f t="shared" si="1"/>
        <v>12</v>
      </c>
    </row>
    <row r="57" spans="1:17" ht="14.4" x14ac:dyDescent="0.3">
      <c r="A57" s="40">
        <v>57</v>
      </c>
      <c r="B57" s="30"/>
      <c r="Q57" s="39">
        <f t="shared" si="1"/>
        <v>0</v>
      </c>
    </row>
    <row r="58" spans="1:17" ht="14.4" x14ac:dyDescent="0.3">
      <c r="A58" s="40">
        <v>58</v>
      </c>
      <c r="B58" s="30" t="s">
        <v>233</v>
      </c>
      <c r="C58" s="39"/>
      <c r="D58" s="39"/>
      <c r="E58" s="39">
        <f>E151</f>
        <v>1</v>
      </c>
      <c r="F58" s="39">
        <f>F151</f>
        <v>1</v>
      </c>
      <c r="G58" s="39">
        <f t="shared" ref="G58:P58" si="29">G151</f>
        <v>1</v>
      </c>
      <c r="H58" s="39">
        <f t="shared" si="29"/>
        <v>1</v>
      </c>
      <c r="I58" s="39">
        <f t="shared" si="29"/>
        <v>2</v>
      </c>
      <c r="J58" s="39">
        <f t="shared" si="29"/>
        <v>1</v>
      </c>
      <c r="K58" s="39">
        <f t="shared" si="29"/>
        <v>1</v>
      </c>
      <c r="L58" s="39">
        <f t="shared" si="29"/>
        <v>1</v>
      </c>
      <c r="M58" s="39">
        <f t="shared" si="29"/>
        <v>1</v>
      </c>
      <c r="N58" s="39">
        <f t="shared" si="29"/>
        <v>1</v>
      </c>
      <c r="O58" s="39">
        <f t="shared" si="29"/>
        <v>1</v>
      </c>
      <c r="P58" s="39">
        <f t="shared" si="29"/>
        <v>1</v>
      </c>
      <c r="Q58" s="39">
        <f t="shared" si="1"/>
        <v>13</v>
      </c>
    </row>
    <row r="59" spans="1:17" ht="14.4" x14ac:dyDescent="0.3">
      <c r="A59" s="40">
        <v>59</v>
      </c>
      <c r="B59" s="30"/>
      <c r="Q59" s="39">
        <f t="shared" si="1"/>
        <v>0</v>
      </c>
    </row>
    <row r="60" spans="1:17" ht="14.4" x14ac:dyDescent="0.3">
      <c r="A60" s="40">
        <v>60</v>
      </c>
      <c r="B60" s="30" t="s">
        <v>122</v>
      </c>
      <c r="C60" s="39"/>
      <c r="D60" s="39"/>
      <c r="E60" s="39">
        <f>E152</f>
        <v>3</v>
      </c>
      <c r="F60" s="39">
        <f>F152</f>
        <v>3</v>
      </c>
      <c r="G60" s="39">
        <f t="shared" ref="G60:P60" si="30">G152</f>
        <v>3</v>
      </c>
      <c r="H60" s="39">
        <f t="shared" si="30"/>
        <v>3</v>
      </c>
      <c r="I60" s="39">
        <f t="shared" si="30"/>
        <v>3</v>
      </c>
      <c r="J60" s="39">
        <f t="shared" si="30"/>
        <v>3</v>
      </c>
      <c r="K60" s="39">
        <f t="shared" si="30"/>
        <v>3</v>
      </c>
      <c r="L60" s="39">
        <f t="shared" si="30"/>
        <v>2</v>
      </c>
      <c r="M60" s="39">
        <f t="shared" si="30"/>
        <v>2</v>
      </c>
      <c r="N60" s="39">
        <f t="shared" si="30"/>
        <v>1</v>
      </c>
      <c r="O60" s="39">
        <f t="shared" si="30"/>
        <v>1</v>
      </c>
      <c r="P60" s="39">
        <f t="shared" si="30"/>
        <v>1</v>
      </c>
      <c r="Q60" s="39">
        <f t="shared" si="1"/>
        <v>28</v>
      </c>
    </row>
    <row r="61" spans="1:17" ht="14.4" x14ac:dyDescent="0.3">
      <c r="A61" s="40">
        <v>61</v>
      </c>
      <c r="B61" s="30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>
        <f t="shared" si="1"/>
        <v>0</v>
      </c>
    </row>
    <row r="62" spans="1:17" ht="14.4" x14ac:dyDescent="0.3">
      <c r="A62" s="40">
        <v>62</v>
      </c>
      <c r="B62" s="30" t="s">
        <v>234</v>
      </c>
      <c r="C62" s="39"/>
      <c r="D62" s="39"/>
      <c r="E62" s="39">
        <f>E153</f>
        <v>0</v>
      </c>
      <c r="F62" s="39">
        <f>F153</f>
        <v>0</v>
      </c>
      <c r="G62" s="39">
        <f t="shared" ref="G62:P62" si="31">G153</f>
        <v>0</v>
      </c>
      <c r="H62" s="39">
        <f t="shared" si="31"/>
        <v>0</v>
      </c>
      <c r="I62" s="39">
        <f t="shared" si="31"/>
        <v>0</v>
      </c>
      <c r="J62" s="39">
        <f t="shared" si="31"/>
        <v>0</v>
      </c>
      <c r="K62" s="39">
        <f t="shared" si="31"/>
        <v>0</v>
      </c>
      <c r="L62" s="39">
        <f t="shared" si="31"/>
        <v>0</v>
      </c>
      <c r="M62" s="39">
        <f t="shared" si="31"/>
        <v>0</v>
      </c>
      <c r="N62" s="39">
        <f t="shared" si="31"/>
        <v>0</v>
      </c>
      <c r="O62" s="39">
        <f t="shared" si="31"/>
        <v>1</v>
      </c>
      <c r="P62" s="39">
        <f t="shared" si="31"/>
        <v>1</v>
      </c>
      <c r="Q62" s="39">
        <f t="shared" si="1"/>
        <v>2</v>
      </c>
    </row>
    <row r="63" spans="1:17" ht="14.4" x14ac:dyDescent="0.3">
      <c r="A63" s="40">
        <v>63</v>
      </c>
      <c r="B63" s="30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>
        <f t="shared" si="1"/>
        <v>0</v>
      </c>
    </row>
    <row r="64" spans="1:17" ht="14.4" x14ac:dyDescent="0.3">
      <c r="A64" s="40">
        <v>64</v>
      </c>
      <c r="B64" s="30" t="s">
        <v>235</v>
      </c>
      <c r="C64" s="39"/>
      <c r="D64" s="39"/>
      <c r="E64" s="39">
        <f>E154</f>
        <v>0</v>
      </c>
      <c r="F64" s="39">
        <f>F154</f>
        <v>0</v>
      </c>
      <c r="G64" s="39">
        <f t="shared" ref="G64:P64" si="32">G154</f>
        <v>0</v>
      </c>
      <c r="H64" s="39">
        <f t="shared" si="32"/>
        <v>0</v>
      </c>
      <c r="I64" s="39">
        <f t="shared" si="32"/>
        <v>0</v>
      </c>
      <c r="J64" s="39">
        <f t="shared" si="32"/>
        <v>0</v>
      </c>
      <c r="K64" s="39">
        <f t="shared" si="32"/>
        <v>0</v>
      </c>
      <c r="L64" s="39">
        <f t="shared" si="32"/>
        <v>1</v>
      </c>
      <c r="M64" s="39">
        <f t="shared" si="32"/>
        <v>1</v>
      </c>
      <c r="N64" s="39">
        <f t="shared" si="32"/>
        <v>1</v>
      </c>
      <c r="O64" s="39">
        <f t="shared" si="32"/>
        <v>1</v>
      </c>
      <c r="P64" s="39">
        <f t="shared" si="32"/>
        <v>1</v>
      </c>
      <c r="Q64" s="39">
        <f t="shared" si="1"/>
        <v>5</v>
      </c>
    </row>
    <row r="65" spans="1:17" ht="14.4" x14ac:dyDescent="0.3">
      <c r="A65" s="40">
        <v>65</v>
      </c>
      <c r="B65" s="30"/>
      <c r="Q65" s="39">
        <f t="shared" si="1"/>
        <v>0</v>
      </c>
    </row>
    <row r="66" spans="1:17" ht="14.4" x14ac:dyDescent="0.3">
      <c r="A66" s="40">
        <v>66</v>
      </c>
      <c r="B66" s="30" t="s">
        <v>123</v>
      </c>
      <c r="C66" s="39"/>
      <c r="D66" s="39"/>
      <c r="E66" s="39">
        <f>E156</f>
        <v>4</v>
      </c>
      <c r="F66" s="39">
        <f>F156</f>
        <v>5</v>
      </c>
      <c r="G66" s="39">
        <f t="shared" ref="G66:P66" si="33">G156</f>
        <v>5</v>
      </c>
      <c r="H66" s="39">
        <f t="shared" si="33"/>
        <v>5</v>
      </c>
      <c r="I66" s="39">
        <f t="shared" si="33"/>
        <v>5</v>
      </c>
      <c r="J66" s="39">
        <f t="shared" si="33"/>
        <v>5</v>
      </c>
      <c r="K66" s="39">
        <f t="shared" si="33"/>
        <v>5</v>
      </c>
      <c r="L66" s="39">
        <f t="shared" si="33"/>
        <v>5</v>
      </c>
      <c r="M66" s="39">
        <f t="shared" si="33"/>
        <v>5</v>
      </c>
      <c r="N66" s="39">
        <f t="shared" si="33"/>
        <v>5</v>
      </c>
      <c r="O66" s="39">
        <f t="shared" si="33"/>
        <v>5</v>
      </c>
      <c r="P66" s="39">
        <f t="shared" si="33"/>
        <v>5</v>
      </c>
      <c r="Q66" s="39">
        <f t="shared" si="1"/>
        <v>59</v>
      </c>
    </row>
    <row r="67" spans="1:17" ht="14.4" x14ac:dyDescent="0.3">
      <c r="A67" s="40">
        <v>67</v>
      </c>
      <c r="B67" s="30"/>
      <c r="Q67" s="39">
        <f t="shared" si="1"/>
        <v>0</v>
      </c>
    </row>
    <row r="68" spans="1:17" ht="14.4" x14ac:dyDescent="0.3">
      <c r="A68" s="40">
        <v>68</v>
      </c>
      <c r="B68" s="30" t="s">
        <v>124</v>
      </c>
      <c r="C68" s="39"/>
      <c r="D68" s="39"/>
      <c r="E68" s="39">
        <f>E160</f>
        <v>43</v>
      </c>
      <c r="F68" s="39">
        <f>F160</f>
        <v>43</v>
      </c>
      <c r="G68" s="39">
        <f t="shared" ref="G68:P68" si="34">G160</f>
        <v>43</v>
      </c>
      <c r="H68" s="39">
        <f t="shared" si="34"/>
        <v>46</v>
      </c>
      <c r="I68" s="39">
        <f t="shared" si="34"/>
        <v>45</v>
      </c>
      <c r="J68" s="39">
        <f t="shared" si="34"/>
        <v>46</v>
      </c>
      <c r="K68" s="39">
        <f t="shared" si="34"/>
        <v>45</v>
      </c>
      <c r="L68" s="39">
        <f t="shared" si="34"/>
        <v>46</v>
      </c>
      <c r="M68" s="39">
        <f t="shared" si="34"/>
        <v>50</v>
      </c>
      <c r="N68" s="39">
        <f t="shared" si="34"/>
        <v>43</v>
      </c>
      <c r="O68" s="39">
        <f t="shared" si="34"/>
        <v>44</v>
      </c>
      <c r="P68" s="39">
        <f t="shared" si="34"/>
        <v>43</v>
      </c>
      <c r="Q68" s="39">
        <f t="shared" si="1"/>
        <v>537</v>
      </c>
    </row>
    <row r="69" spans="1:17" ht="14.4" x14ac:dyDescent="0.3">
      <c r="A69" s="40">
        <v>69</v>
      </c>
      <c r="B69" s="30"/>
      <c r="Q69" s="39">
        <f t="shared" si="1"/>
        <v>0</v>
      </c>
    </row>
    <row r="70" spans="1:17" ht="14.4" x14ac:dyDescent="0.3">
      <c r="A70" s="40">
        <v>70</v>
      </c>
      <c r="B70" s="30" t="s">
        <v>125</v>
      </c>
      <c r="C70" s="39"/>
      <c r="D70" s="39"/>
      <c r="E70" s="39">
        <f>E164</f>
        <v>21</v>
      </c>
      <c r="F70" s="39">
        <f>F164</f>
        <v>21</v>
      </c>
      <c r="G70" s="39">
        <f t="shared" ref="G70:P70" si="35">G164</f>
        <v>20</v>
      </c>
      <c r="H70" s="39">
        <f t="shared" si="35"/>
        <v>19</v>
      </c>
      <c r="I70" s="39">
        <f t="shared" si="35"/>
        <v>18</v>
      </c>
      <c r="J70" s="39">
        <f t="shared" si="35"/>
        <v>18</v>
      </c>
      <c r="K70" s="39">
        <f t="shared" si="35"/>
        <v>18</v>
      </c>
      <c r="L70" s="39">
        <f t="shared" si="35"/>
        <v>18</v>
      </c>
      <c r="M70" s="39">
        <f t="shared" si="35"/>
        <v>20</v>
      </c>
      <c r="N70" s="39">
        <f t="shared" si="35"/>
        <v>18</v>
      </c>
      <c r="O70" s="39">
        <f t="shared" si="35"/>
        <v>17</v>
      </c>
      <c r="P70" s="39">
        <f t="shared" si="35"/>
        <v>17</v>
      </c>
      <c r="Q70" s="39">
        <f t="shared" si="1"/>
        <v>225</v>
      </c>
    </row>
    <row r="71" spans="1:17" ht="14.4" x14ac:dyDescent="0.3">
      <c r="A71" s="40">
        <v>71</v>
      </c>
      <c r="B71" s="30"/>
      <c r="Q71" s="39">
        <f t="shared" si="1"/>
        <v>0</v>
      </c>
    </row>
    <row r="72" spans="1:17" ht="14.4" x14ac:dyDescent="0.3">
      <c r="A72" s="40">
        <v>72</v>
      </c>
      <c r="B72" s="30" t="s">
        <v>126</v>
      </c>
      <c r="C72" s="39"/>
      <c r="D72" s="39"/>
      <c r="E72" s="39">
        <f t="shared" ref="E72:P72" si="36">E168</f>
        <v>5</v>
      </c>
      <c r="F72" s="39">
        <f t="shared" si="36"/>
        <v>5</v>
      </c>
      <c r="G72" s="39">
        <f t="shared" si="36"/>
        <v>5</v>
      </c>
      <c r="H72" s="39">
        <f t="shared" si="36"/>
        <v>5</v>
      </c>
      <c r="I72" s="39">
        <f t="shared" si="36"/>
        <v>5</v>
      </c>
      <c r="J72" s="39">
        <f t="shared" si="36"/>
        <v>5</v>
      </c>
      <c r="K72" s="39">
        <f t="shared" si="36"/>
        <v>4</v>
      </c>
      <c r="L72" s="39">
        <f t="shared" si="36"/>
        <v>4</v>
      </c>
      <c r="M72" s="39">
        <f t="shared" si="36"/>
        <v>4</v>
      </c>
      <c r="N72" s="39">
        <f t="shared" si="36"/>
        <v>4</v>
      </c>
      <c r="O72" s="39">
        <f t="shared" si="36"/>
        <v>3</v>
      </c>
      <c r="P72" s="39">
        <f t="shared" si="36"/>
        <v>3</v>
      </c>
      <c r="Q72" s="39">
        <f t="shared" si="1"/>
        <v>52</v>
      </c>
    </row>
    <row r="73" spans="1:17" ht="14.4" x14ac:dyDescent="0.3">
      <c r="A73" s="40">
        <v>73</v>
      </c>
      <c r="B73" s="30"/>
      <c r="Q73" s="39">
        <f t="shared" si="1"/>
        <v>0</v>
      </c>
    </row>
    <row r="74" spans="1:17" ht="14.4" x14ac:dyDescent="0.3">
      <c r="A74" s="40">
        <v>74</v>
      </c>
      <c r="B74" s="30" t="s">
        <v>2</v>
      </c>
      <c r="C74" s="39"/>
      <c r="D74" s="39"/>
      <c r="E74" s="39">
        <f>E195</f>
        <v>54</v>
      </c>
      <c r="F74" s="39">
        <f>F195</f>
        <v>54</v>
      </c>
      <c r="G74" s="39">
        <f t="shared" ref="G74:P74" si="37">G195</f>
        <v>54</v>
      </c>
      <c r="H74" s="39">
        <f t="shared" si="37"/>
        <v>54</v>
      </c>
      <c r="I74" s="39">
        <f t="shared" si="37"/>
        <v>53</v>
      </c>
      <c r="J74" s="39">
        <f t="shared" si="37"/>
        <v>53</v>
      </c>
      <c r="K74" s="39">
        <f t="shared" si="37"/>
        <v>53</v>
      </c>
      <c r="L74" s="39">
        <f t="shared" si="37"/>
        <v>58</v>
      </c>
      <c r="M74" s="39">
        <f t="shared" si="37"/>
        <v>55</v>
      </c>
      <c r="N74" s="39">
        <f t="shared" si="37"/>
        <v>55</v>
      </c>
      <c r="O74" s="39">
        <f t="shared" si="37"/>
        <v>55</v>
      </c>
      <c r="P74" s="39">
        <f t="shared" si="37"/>
        <v>55</v>
      </c>
      <c r="Q74" s="39">
        <f t="shared" si="1"/>
        <v>653</v>
      </c>
    </row>
    <row r="75" spans="1:17" ht="14.4" x14ac:dyDescent="0.3">
      <c r="A75" s="40">
        <v>75</v>
      </c>
      <c r="B75" s="30"/>
      <c r="Q75" s="39">
        <f t="shared" ref="Q75:Q77" si="38">SUM(E75:P75)</f>
        <v>0</v>
      </c>
    </row>
    <row r="76" spans="1:17" ht="14.4" x14ac:dyDescent="0.3">
      <c r="A76" s="40">
        <v>76</v>
      </c>
      <c r="B76" s="30" t="s">
        <v>1</v>
      </c>
      <c r="C76" s="39"/>
      <c r="D76" s="39"/>
      <c r="E76" s="39">
        <f>E170</f>
        <v>9</v>
      </c>
      <c r="F76" s="39">
        <f>F170</f>
        <v>9</v>
      </c>
      <c r="G76" s="39">
        <f t="shared" ref="G76:P76" si="39">G170</f>
        <v>9</v>
      </c>
      <c r="H76" s="39">
        <f t="shared" si="39"/>
        <v>9</v>
      </c>
      <c r="I76" s="39">
        <f t="shared" si="39"/>
        <v>9</v>
      </c>
      <c r="J76" s="39">
        <f t="shared" si="39"/>
        <v>9</v>
      </c>
      <c r="K76" s="39">
        <f t="shared" si="39"/>
        <v>9</v>
      </c>
      <c r="L76" s="39">
        <f t="shared" si="39"/>
        <v>9</v>
      </c>
      <c r="M76" s="39">
        <f t="shared" si="39"/>
        <v>9</v>
      </c>
      <c r="N76" s="39">
        <f t="shared" si="39"/>
        <v>9</v>
      </c>
      <c r="O76" s="39">
        <f t="shared" si="39"/>
        <v>9</v>
      </c>
      <c r="P76" s="39">
        <f t="shared" si="39"/>
        <v>9</v>
      </c>
      <c r="Q76" s="39">
        <f t="shared" si="38"/>
        <v>108</v>
      </c>
    </row>
    <row r="77" spans="1:17" ht="14.4" x14ac:dyDescent="0.3">
      <c r="B77" s="98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  <c r="Q77" s="39">
        <f t="shared" si="38"/>
        <v>0</v>
      </c>
    </row>
    <row r="78" spans="1:17" ht="14.4" x14ac:dyDescent="0.3">
      <c r="B78" s="101" t="s">
        <v>0</v>
      </c>
      <c r="C78" s="39">
        <f>SUM(C10:C76)</f>
        <v>0</v>
      </c>
      <c r="D78" s="39">
        <f t="shared" ref="D78" si="40">SUM(D10:D76)</f>
        <v>0</v>
      </c>
      <c r="E78" s="39">
        <f>SUM(E18:E76)+E14+E12+E10</f>
        <v>165756</v>
      </c>
      <c r="F78" s="39">
        <f>SUM(F18:F76)+F14+F12+F10</f>
        <v>165476</v>
      </c>
      <c r="G78" s="39">
        <f t="shared" ref="G78:P78" si="41">SUM(G18:G76)+G14+G12+G10</f>
        <v>165211</v>
      </c>
      <c r="H78" s="39">
        <f t="shared" si="41"/>
        <v>165342</v>
      </c>
      <c r="I78" s="39">
        <f t="shared" si="41"/>
        <v>165224</v>
      </c>
      <c r="J78" s="39">
        <f t="shared" si="41"/>
        <v>165223</v>
      </c>
      <c r="K78" s="39">
        <f t="shared" si="41"/>
        <v>165054</v>
      </c>
      <c r="L78" s="39">
        <f t="shared" si="41"/>
        <v>165041</v>
      </c>
      <c r="M78" s="39">
        <f t="shared" si="41"/>
        <v>165276</v>
      </c>
      <c r="N78" s="39">
        <f t="shared" si="41"/>
        <v>165272</v>
      </c>
      <c r="O78" s="39">
        <f t="shared" si="41"/>
        <v>164986</v>
      </c>
      <c r="P78" s="102">
        <f t="shared" si="41"/>
        <v>165064</v>
      </c>
      <c r="Q78" s="102">
        <f>SUM(E78:P78)</f>
        <v>1982925</v>
      </c>
    </row>
    <row r="79" spans="1:17" x14ac:dyDescent="0.25">
      <c r="C79" s="39">
        <f t="shared" ref="C79:P79" si="42">+C78-C197</f>
        <v>0</v>
      </c>
      <c r="D79" s="39">
        <f t="shared" si="42"/>
        <v>0</v>
      </c>
      <c r="E79" s="39">
        <f>+E78-E197</f>
        <v>0</v>
      </c>
      <c r="F79" s="39">
        <f t="shared" si="42"/>
        <v>0</v>
      </c>
      <c r="G79" s="39">
        <f t="shared" si="42"/>
        <v>0</v>
      </c>
      <c r="H79" s="39">
        <f t="shared" si="42"/>
        <v>0</v>
      </c>
      <c r="I79" s="39">
        <f t="shared" si="42"/>
        <v>0</v>
      </c>
      <c r="J79" s="39">
        <f t="shared" si="42"/>
        <v>0</v>
      </c>
      <c r="K79" s="39">
        <f t="shared" si="42"/>
        <v>0</v>
      </c>
      <c r="L79" s="39">
        <f t="shared" si="42"/>
        <v>0</v>
      </c>
      <c r="M79" s="39">
        <f t="shared" si="42"/>
        <v>0</v>
      </c>
      <c r="N79" s="39">
        <f t="shared" si="42"/>
        <v>0</v>
      </c>
      <c r="O79" s="39">
        <f t="shared" si="42"/>
        <v>0</v>
      </c>
      <c r="P79" s="39">
        <f t="shared" si="42"/>
        <v>0</v>
      </c>
    </row>
    <row r="80" spans="1:17" x14ac:dyDescent="0.25">
      <c r="B80" s="41"/>
    </row>
    <row r="81" spans="1:17" x14ac:dyDescent="0.25">
      <c r="B81" s="41"/>
    </row>
    <row r="82" spans="1:17" x14ac:dyDescent="0.25">
      <c r="B82" s="41" t="s">
        <v>22</v>
      </c>
      <c r="C82" s="97"/>
      <c r="D82" s="97"/>
      <c r="E82" s="97" t="str">
        <f t="shared" ref="E82:P82" si="43">E8</f>
        <v>Apr</v>
      </c>
      <c r="F82" s="97" t="str">
        <f t="shared" si="43"/>
        <v>May</v>
      </c>
      <c r="G82" s="97" t="str">
        <f t="shared" si="43"/>
        <v>Jun</v>
      </c>
      <c r="H82" s="97" t="str">
        <f t="shared" si="43"/>
        <v>Jul</v>
      </c>
      <c r="I82" s="97" t="str">
        <f t="shared" si="43"/>
        <v>Aug</v>
      </c>
      <c r="J82" s="97" t="str">
        <f t="shared" si="43"/>
        <v>Sep</v>
      </c>
      <c r="K82" s="97" t="str">
        <f t="shared" si="43"/>
        <v>Oct</v>
      </c>
      <c r="L82" s="97" t="str">
        <f t="shared" si="43"/>
        <v>Nov</v>
      </c>
      <c r="M82" s="97" t="str">
        <f t="shared" si="43"/>
        <v>Dec</v>
      </c>
      <c r="N82" s="97" t="str">
        <f t="shared" si="43"/>
        <v>Jan</v>
      </c>
      <c r="O82" s="97" t="str">
        <f t="shared" si="43"/>
        <v>Feb</v>
      </c>
      <c r="P82" s="97" t="str">
        <f t="shared" si="43"/>
        <v>Mar</v>
      </c>
    </row>
    <row r="83" spans="1:17" x14ac:dyDescent="0.25">
      <c r="B83" s="103">
        <v>2016</v>
      </c>
    </row>
    <row r="84" spans="1:17" x14ac:dyDescent="0.25">
      <c r="A84" s="40">
        <v>11</v>
      </c>
      <c r="B84" s="41" t="s">
        <v>187</v>
      </c>
      <c r="C84" s="39"/>
      <c r="D84" s="39"/>
      <c r="E84" s="39">
        <v>79</v>
      </c>
      <c r="F84" s="39">
        <v>77</v>
      </c>
      <c r="G84" s="39">
        <v>79</v>
      </c>
      <c r="H84" s="39">
        <v>80</v>
      </c>
      <c r="I84" s="39">
        <v>80</v>
      </c>
      <c r="J84" s="39">
        <v>80</v>
      </c>
      <c r="K84" s="39">
        <v>81</v>
      </c>
      <c r="L84" s="39">
        <v>80</v>
      </c>
      <c r="M84" s="39">
        <v>83</v>
      </c>
      <c r="N84" s="39">
        <v>86</v>
      </c>
      <c r="O84" s="39">
        <v>91</v>
      </c>
      <c r="P84" s="39">
        <v>95</v>
      </c>
    </row>
    <row r="85" spans="1:17" x14ac:dyDescent="0.25">
      <c r="A85" s="40">
        <v>12</v>
      </c>
      <c r="B85" s="41" t="s">
        <v>188</v>
      </c>
      <c r="C85" s="39"/>
      <c r="D85" s="39"/>
      <c r="E85" s="39">
        <v>10</v>
      </c>
      <c r="F85" s="39">
        <v>10</v>
      </c>
      <c r="G85" s="39">
        <v>10</v>
      </c>
      <c r="H85" s="39">
        <v>10</v>
      </c>
      <c r="I85" s="39">
        <v>10</v>
      </c>
      <c r="J85" s="39">
        <v>10</v>
      </c>
      <c r="K85" s="39">
        <v>10</v>
      </c>
      <c r="L85" s="39">
        <v>10</v>
      </c>
      <c r="M85" s="39">
        <v>10</v>
      </c>
      <c r="N85" s="39">
        <v>10</v>
      </c>
      <c r="O85" s="39">
        <v>10</v>
      </c>
      <c r="P85" s="39">
        <v>11</v>
      </c>
    </row>
    <row r="86" spans="1:17" x14ac:dyDescent="0.25">
      <c r="A86" s="40">
        <v>13</v>
      </c>
      <c r="B86" s="41" t="s">
        <v>189</v>
      </c>
      <c r="C86" s="39"/>
      <c r="D86" s="39"/>
      <c r="E86" s="39">
        <v>2</v>
      </c>
      <c r="F86" s="39">
        <v>1</v>
      </c>
      <c r="G86" s="39">
        <v>1</v>
      </c>
      <c r="H86" s="39">
        <v>1</v>
      </c>
      <c r="I86" s="39">
        <v>1</v>
      </c>
      <c r="J86" s="39">
        <v>1</v>
      </c>
      <c r="K86" s="39">
        <v>1</v>
      </c>
      <c r="L86" s="39">
        <v>1</v>
      </c>
      <c r="M86" s="39">
        <v>1</v>
      </c>
      <c r="N86" s="39">
        <v>1</v>
      </c>
      <c r="O86" s="39">
        <v>1</v>
      </c>
      <c r="P86" s="39">
        <v>1</v>
      </c>
    </row>
    <row r="87" spans="1:17" x14ac:dyDescent="0.25">
      <c r="A87" s="40">
        <v>14</v>
      </c>
      <c r="B87" s="41" t="s">
        <v>190</v>
      </c>
      <c r="C87" s="39"/>
      <c r="D87" s="39"/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</row>
    <row r="88" spans="1:17" x14ac:dyDescent="0.25">
      <c r="A88" s="40">
        <v>15</v>
      </c>
      <c r="B88" s="41" t="s">
        <v>163</v>
      </c>
      <c r="C88" s="39"/>
      <c r="D88" s="39"/>
      <c r="E88" s="39">
        <v>64570</v>
      </c>
      <c r="F88" s="39">
        <v>64449</v>
      </c>
      <c r="G88" s="39">
        <v>64395</v>
      </c>
      <c r="H88" s="39">
        <v>64461</v>
      </c>
      <c r="I88" s="39">
        <v>64462</v>
      </c>
      <c r="J88" s="39">
        <v>64553</v>
      </c>
      <c r="K88" s="39">
        <v>64500</v>
      </c>
      <c r="L88" s="39">
        <v>64550</v>
      </c>
      <c r="M88" s="39">
        <v>64662</v>
      </c>
      <c r="N88" s="39">
        <v>64710</v>
      </c>
      <c r="O88" s="39">
        <v>64650</v>
      </c>
      <c r="P88" s="39">
        <v>64720</v>
      </c>
    </row>
    <row r="89" spans="1:17" x14ac:dyDescent="0.25">
      <c r="A89" s="40">
        <v>17</v>
      </c>
      <c r="B89" s="41" t="s">
        <v>191</v>
      </c>
      <c r="C89" s="39"/>
      <c r="D89" s="39"/>
      <c r="E89" s="39">
        <v>422</v>
      </c>
      <c r="F89" s="39">
        <v>414</v>
      </c>
      <c r="G89" s="39">
        <v>412</v>
      </c>
      <c r="H89" s="39">
        <v>405</v>
      </c>
      <c r="I89" s="39">
        <v>402</v>
      </c>
      <c r="J89" s="39">
        <v>396</v>
      </c>
      <c r="K89" s="39">
        <v>391</v>
      </c>
      <c r="L89" s="39">
        <v>390</v>
      </c>
      <c r="M89" s="39">
        <v>388</v>
      </c>
      <c r="N89" s="39">
        <v>387</v>
      </c>
      <c r="O89" s="39">
        <v>387</v>
      </c>
      <c r="P89" s="39">
        <v>384</v>
      </c>
    </row>
    <row r="90" spans="1:17" x14ac:dyDescent="0.25">
      <c r="A90" s="40">
        <v>22</v>
      </c>
      <c r="B90" s="67" t="s">
        <v>192</v>
      </c>
      <c r="C90" s="104"/>
      <c r="D90" s="104"/>
      <c r="E90" s="104">
        <v>68967</v>
      </c>
      <c r="F90" s="104">
        <v>68835</v>
      </c>
      <c r="G90" s="104">
        <v>68677</v>
      </c>
      <c r="H90" s="104">
        <v>68630</v>
      </c>
      <c r="I90" s="104">
        <v>68593</v>
      </c>
      <c r="J90" s="104">
        <v>68532</v>
      </c>
      <c r="K90" s="104">
        <v>68478</v>
      </c>
      <c r="L90" s="104">
        <v>68422</v>
      </c>
      <c r="M90" s="104">
        <v>68546</v>
      </c>
      <c r="N90" s="104">
        <v>68489</v>
      </c>
      <c r="O90" s="104">
        <v>68375</v>
      </c>
      <c r="P90" s="104">
        <v>68385</v>
      </c>
    </row>
    <row r="91" spans="1:17" x14ac:dyDescent="0.25">
      <c r="B91" s="41" t="s">
        <v>21</v>
      </c>
      <c r="C91" s="39">
        <f t="shared" ref="C91:P91" si="44">SUM(C84:C90)</f>
        <v>0</v>
      </c>
      <c r="D91" s="39">
        <f t="shared" si="44"/>
        <v>0</v>
      </c>
      <c r="E91" s="39">
        <f t="shared" si="44"/>
        <v>134050</v>
      </c>
      <c r="F91" s="39">
        <f t="shared" si="44"/>
        <v>133786</v>
      </c>
      <c r="G91" s="39">
        <f t="shared" si="44"/>
        <v>133574</v>
      </c>
      <c r="H91" s="39">
        <f t="shared" si="44"/>
        <v>133587</v>
      </c>
      <c r="I91" s="39">
        <f t="shared" si="44"/>
        <v>133548</v>
      </c>
      <c r="J91" s="39">
        <f t="shared" si="44"/>
        <v>133572</v>
      </c>
      <c r="K91" s="39">
        <f t="shared" si="44"/>
        <v>133461</v>
      </c>
      <c r="L91" s="39">
        <f t="shared" si="44"/>
        <v>133453</v>
      </c>
      <c r="M91" s="39">
        <f t="shared" si="44"/>
        <v>133690</v>
      </c>
      <c r="N91" s="39">
        <f t="shared" si="44"/>
        <v>133683</v>
      </c>
      <c r="O91" s="39">
        <f t="shared" si="44"/>
        <v>133514</v>
      </c>
      <c r="P91" s="39">
        <f t="shared" si="44"/>
        <v>133596</v>
      </c>
      <c r="Q91" s="39"/>
    </row>
    <row r="92" spans="1:17" x14ac:dyDescent="0.25">
      <c r="B92" s="41"/>
    </row>
    <row r="93" spans="1:17" x14ac:dyDescent="0.25">
      <c r="A93" s="40">
        <v>28</v>
      </c>
      <c r="B93" s="41" t="s">
        <v>193</v>
      </c>
      <c r="C93" s="39"/>
      <c r="D93" s="39"/>
      <c r="E93" s="39">
        <v>6</v>
      </c>
      <c r="F93" s="39">
        <v>6</v>
      </c>
      <c r="G93" s="39">
        <v>6</v>
      </c>
      <c r="H93" s="39">
        <v>6</v>
      </c>
      <c r="I93" s="39">
        <v>6</v>
      </c>
      <c r="J93" s="39">
        <v>6</v>
      </c>
      <c r="K93" s="39">
        <v>6</v>
      </c>
      <c r="L93" s="39">
        <v>6</v>
      </c>
      <c r="M93" s="39">
        <v>6</v>
      </c>
      <c r="N93" s="39">
        <v>6</v>
      </c>
      <c r="O93" s="39">
        <v>6</v>
      </c>
      <c r="P93" s="39">
        <v>6</v>
      </c>
      <c r="Q93" s="40">
        <v>72</v>
      </c>
    </row>
    <row r="94" spans="1:17" x14ac:dyDescent="0.25">
      <c r="A94" s="40">
        <v>30</v>
      </c>
      <c r="B94" s="41" t="s">
        <v>194</v>
      </c>
      <c r="C94" s="39"/>
      <c r="D94" s="39"/>
      <c r="E94" s="39">
        <v>66</v>
      </c>
      <c r="F94" s="39">
        <v>65</v>
      </c>
      <c r="G94" s="39">
        <v>65</v>
      </c>
      <c r="H94" s="39">
        <v>65</v>
      </c>
      <c r="I94" s="39">
        <v>66</v>
      </c>
      <c r="J94" s="39">
        <v>66</v>
      </c>
      <c r="K94" s="39">
        <v>66</v>
      </c>
      <c r="L94" s="39">
        <v>66</v>
      </c>
      <c r="M94" s="39">
        <v>64</v>
      </c>
      <c r="N94" s="39">
        <v>66</v>
      </c>
      <c r="O94" s="39">
        <v>67</v>
      </c>
      <c r="P94" s="39">
        <v>65</v>
      </c>
      <c r="Q94" s="40">
        <v>787</v>
      </c>
    </row>
    <row r="95" spans="1:17" x14ac:dyDescent="0.25">
      <c r="A95" s="40">
        <v>32</v>
      </c>
      <c r="B95" s="41" t="s">
        <v>195</v>
      </c>
      <c r="C95" s="39"/>
      <c r="D95" s="39"/>
      <c r="E95" s="39">
        <v>83</v>
      </c>
      <c r="F95" s="39">
        <v>83</v>
      </c>
      <c r="G95" s="39">
        <v>83</v>
      </c>
      <c r="H95" s="39">
        <v>83</v>
      </c>
      <c r="I95" s="39">
        <v>80</v>
      </c>
      <c r="J95" s="39">
        <v>79</v>
      </c>
      <c r="K95" s="39">
        <v>80</v>
      </c>
      <c r="L95" s="39">
        <v>79</v>
      </c>
      <c r="M95" s="39">
        <v>79</v>
      </c>
      <c r="N95" s="39">
        <v>79</v>
      </c>
      <c r="O95" s="39">
        <v>79</v>
      </c>
      <c r="P95" s="39">
        <v>79</v>
      </c>
      <c r="Q95" s="40">
        <v>966</v>
      </c>
    </row>
    <row r="96" spans="1:17" x14ac:dyDescent="0.25">
      <c r="A96" s="40">
        <v>34</v>
      </c>
      <c r="B96" s="31" t="s">
        <v>196</v>
      </c>
      <c r="C96" s="31"/>
      <c r="D96" s="31"/>
      <c r="E96" s="31">
        <v>2</v>
      </c>
      <c r="F96" s="31">
        <v>2</v>
      </c>
      <c r="G96" s="31">
        <v>2</v>
      </c>
      <c r="H96" s="31">
        <v>2</v>
      </c>
      <c r="I96" s="31">
        <v>2</v>
      </c>
      <c r="J96" s="31">
        <v>2</v>
      </c>
      <c r="K96" s="31">
        <v>2</v>
      </c>
      <c r="L96" s="31">
        <v>2</v>
      </c>
      <c r="M96" s="31">
        <v>2</v>
      </c>
      <c r="N96" s="31">
        <v>2</v>
      </c>
      <c r="O96" s="105">
        <v>2</v>
      </c>
      <c r="P96" s="104">
        <v>2</v>
      </c>
      <c r="Q96" s="40">
        <v>24</v>
      </c>
    </row>
    <row r="97" spans="1:17" x14ac:dyDescent="0.25">
      <c r="B97" s="41" t="s">
        <v>20</v>
      </c>
      <c r="C97" s="39">
        <f>SUM(C93:C96)</f>
        <v>0</v>
      </c>
      <c r="D97" s="39">
        <f t="shared" ref="D97" si="45">SUM(D93:D96)</f>
        <v>0</v>
      </c>
      <c r="E97" s="106">
        <f>SUM(E93:E96)</f>
        <v>157</v>
      </c>
      <c r="F97" s="106">
        <f t="shared" ref="F97:P97" si="46">SUM(F93:F96)</f>
        <v>156</v>
      </c>
      <c r="G97" s="106">
        <f t="shared" si="46"/>
        <v>156</v>
      </c>
      <c r="H97" s="106">
        <f t="shared" si="46"/>
        <v>156</v>
      </c>
      <c r="I97" s="106">
        <f t="shared" si="46"/>
        <v>154</v>
      </c>
      <c r="J97" s="106">
        <f t="shared" si="46"/>
        <v>153</v>
      </c>
      <c r="K97" s="106">
        <f t="shared" si="46"/>
        <v>154</v>
      </c>
      <c r="L97" s="106">
        <f t="shared" si="46"/>
        <v>153</v>
      </c>
      <c r="M97" s="106">
        <f t="shared" si="46"/>
        <v>151</v>
      </c>
      <c r="N97" s="106">
        <f t="shared" si="46"/>
        <v>153</v>
      </c>
      <c r="O97" s="106">
        <f t="shared" si="46"/>
        <v>154</v>
      </c>
      <c r="P97" s="106">
        <f t="shared" si="46"/>
        <v>152</v>
      </c>
      <c r="Q97" s="39"/>
    </row>
    <row r="98" spans="1:17" x14ac:dyDescent="0.25">
      <c r="B98" s="41"/>
      <c r="E98" s="106"/>
    </row>
    <row r="99" spans="1:17" x14ac:dyDescent="0.25">
      <c r="A99" s="40">
        <v>36</v>
      </c>
      <c r="B99" s="50" t="s">
        <v>186</v>
      </c>
      <c r="C99" s="39"/>
      <c r="D99" s="39"/>
      <c r="E99" s="106">
        <v>5</v>
      </c>
      <c r="F99" s="39">
        <v>5</v>
      </c>
      <c r="G99" s="39">
        <v>5</v>
      </c>
      <c r="H99" s="39">
        <v>5</v>
      </c>
      <c r="I99" s="39">
        <v>5</v>
      </c>
      <c r="J99" s="39">
        <v>5</v>
      </c>
      <c r="K99" s="39">
        <v>5</v>
      </c>
      <c r="L99" s="39">
        <v>5</v>
      </c>
      <c r="M99" s="39">
        <v>5</v>
      </c>
      <c r="N99" s="39">
        <v>5</v>
      </c>
      <c r="O99" s="39">
        <v>5</v>
      </c>
      <c r="P99" s="39">
        <v>6</v>
      </c>
      <c r="Q99" s="39"/>
    </row>
    <row r="100" spans="1:17" x14ac:dyDescent="0.25">
      <c r="B100" s="50"/>
      <c r="C100" s="39"/>
      <c r="D100" s="39"/>
      <c r="E100" s="106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x14ac:dyDescent="0.25">
      <c r="A101" s="40">
        <v>211</v>
      </c>
      <c r="B101" s="41" t="s">
        <v>217</v>
      </c>
      <c r="C101" s="39"/>
      <c r="D101" s="39"/>
      <c r="E101" s="106">
        <v>22369</v>
      </c>
      <c r="F101" s="39">
        <v>22364</v>
      </c>
      <c r="G101" s="39">
        <v>22343</v>
      </c>
      <c r="H101" s="39">
        <v>22432</v>
      </c>
      <c r="I101" s="39">
        <v>22382</v>
      </c>
      <c r="J101" s="39">
        <v>22380</v>
      </c>
      <c r="K101" s="39">
        <v>22319</v>
      </c>
      <c r="L101" s="39">
        <v>22309</v>
      </c>
      <c r="M101" s="39">
        <v>22309</v>
      </c>
      <c r="N101" s="39">
        <v>22336</v>
      </c>
      <c r="O101" s="39">
        <v>22244</v>
      </c>
      <c r="P101" s="39">
        <v>22223</v>
      </c>
    </row>
    <row r="102" spans="1:17" x14ac:dyDescent="0.25">
      <c r="B102" s="41"/>
      <c r="C102" s="39"/>
      <c r="D102" s="39"/>
      <c r="E102" s="106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7" x14ac:dyDescent="0.25">
      <c r="A103" s="40">
        <v>225</v>
      </c>
      <c r="B103" s="41" t="s">
        <v>216</v>
      </c>
      <c r="C103" s="39"/>
      <c r="D103" s="39"/>
      <c r="E103" s="106">
        <v>31</v>
      </c>
      <c r="F103" s="39">
        <v>31</v>
      </c>
      <c r="G103" s="39">
        <v>31</v>
      </c>
      <c r="H103" s="39">
        <v>31</v>
      </c>
      <c r="I103" s="39">
        <v>31</v>
      </c>
      <c r="J103" s="39">
        <v>31</v>
      </c>
      <c r="K103" s="39">
        <v>31</v>
      </c>
      <c r="L103" s="39">
        <v>31</v>
      </c>
      <c r="M103" s="39">
        <v>31</v>
      </c>
      <c r="N103" s="39">
        <v>31</v>
      </c>
      <c r="O103" s="39">
        <v>31</v>
      </c>
      <c r="P103" s="39">
        <v>31</v>
      </c>
    </row>
    <row r="104" spans="1:17" x14ac:dyDescent="0.25">
      <c r="B104" s="41"/>
      <c r="E104" s="106"/>
    </row>
    <row r="105" spans="1:17" x14ac:dyDescent="0.25">
      <c r="A105" s="40">
        <v>227</v>
      </c>
      <c r="B105" s="40" t="s">
        <v>218</v>
      </c>
      <c r="E105" s="106">
        <v>429</v>
      </c>
      <c r="F105" s="40">
        <v>485</v>
      </c>
      <c r="G105" s="40">
        <v>491</v>
      </c>
      <c r="H105" s="40">
        <v>490</v>
      </c>
      <c r="I105" s="40">
        <v>492</v>
      </c>
      <c r="J105" s="40">
        <v>490</v>
      </c>
      <c r="K105" s="40">
        <v>490</v>
      </c>
      <c r="L105" s="40">
        <v>490</v>
      </c>
      <c r="M105" s="40">
        <v>489</v>
      </c>
      <c r="N105" s="40">
        <v>492</v>
      </c>
      <c r="O105" s="40">
        <v>491</v>
      </c>
      <c r="P105" s="40">
        <v>491</v>
      </c>
      <c r="Q105" s="39"/>
    </row>
    <row r="106" spans="1:17" x14ac:dyDescent="0.25">
      <c r="B106" s="43"/>
      <c r="C106" s="43"/>
      <c r="D106" s="43"/>
      <c r="E106" s="107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39"/>
    </row>
    <row r="107" spans="1:17" x14ac:dyDescent="0.25">
      <c r="A107" s="40">
        <v>204</v>
      </c>
      <c r="B107" s="40" t="s">
        <v>219</v>
      </c>
      <c r="E107" s="106">
        <v>487</v>
      </c>
      <c r="F107" s="40">
        <v>456</v>
      </c>
      <c r="G107" s="40">
        <v>456</v>
      </c>
      <c r="H107" s="40">
        <v>456</v>
      </c>
      <c r="I107" s="40">
        <v>456</v>
      </c>
      <c r="J107" s="40">
        <v>456</v>
      </c>
      <c r="K107" s="40">
        <v>456</v>
      </c>
      <c r="L107" s="40">
        <v>456</v>
      </c>
      <c r="M107" s="40">
        <v>456</v>
      </c>
      <c r="N107" s="40">
        <v>456</v>
      </c>
      <c r="O107" s="40">
        <v>456</v>
      </c>
      <c r="P107" s="40">
        <v>456</v>
      </c>
      <c r="Q107" s="43"/>
    </row>
    <row r="108" spans="1:17" x14ac:dyDescent="0.25">
      <c r="A108" s="40">
        <v>213</v>
      </c>
      <c r="B108" s="43" t="s">
        <v>220</v>
      </c>
      <c r="C108" s="43"/>
      <c r="D108" s="43"/>
      <c r="E108" s="107">
        <v>583</v>
      </c>
      <c r="F108" s="43">
        <v>583</v>
      </c>
      <c r="G108" s="43">
        <v>583</v>
      </c>
      <c r="H108" s="43">
        <v>583</v>
      </c>
      <c r="I108" s="43">
        <v>583</v>
      </c>
      <c r="J108" s="43">
        <v>582</v>
      </c>
      <c r="K108" s="43">
        <v>581</v>
      </c>
      <c r="L108" s="43">
        <v>581</v>
      </c>
      <c r="M108" s="43">
        <v>583</v>
      </c>
      <c r="N108" s="43">
        <v>583</v>
      </c>
      <c r="O108" s="43">
        <v>580</v>
      </c>
      <c r="P108" s="43">
        <v>580</v>
      </c>
      <c r="Q108" s="43"/>
    </row>
    <row r="109" spans="1:17" x14ac:dyDescent="0.25">
      <c r="B109" s="47" t="s">
        <v>221</v>
      </c>
      <c r="C109" s="102"/>
      <c r="D109" s="102"/>
      <c r="E109" s="102">
        <f>SUM(E107:E108)</f>
        <v>1070</v>
      </c>
      <c r="F109" s="102">
        <f t="shared" ref="F109:P109" si="47">SUM(F107:F108)</f>
        <v>1039</v>
      </c>
      <c r="G109" s="102">
        <f t="shared" si="47"/>
        <v>1039</v>
      </c>
      <c r="H109" s="102">
        <f t="shared" si="47"/>
        <v>1039</v>
      </c>
      <c r="I109" s="102">
        <f t="shared" si="47"/>
        <v>1039</v>
      </c>
      <c r="J109" s="102">
        <f t="shared" si="47"/>
        <v>1038</v>
      </c>
      <c r="K109" s="102">
        <f t="shared" si="47"/>
        <v>1037</v>
      </c>
      <c r="L109" s="102">
        <f t="shared" si="47"/>
        <v>1037</v>
      </c>
      <c r="M109" s="102">
        <f t="shared" si="47"/>
        <v>1039</v>
      </c>
      <c r="N109" s="102">
        <f t="shared" si="47"/>
        <v>1039</v>
      </c>
      <c r="O109" s="102">
        <f t="shared" si="47"/>
        <v>1036</v>
      </c>
      <c r="P109" s="102">
        <f t="shared" si="47"/>
        <v>1036</v>
      </c>
      <c r="Q109" s="39">
        <f>SUM(E109:P109)</f>
        <v>12488</v>
      </c>
    </row>
    <row r="110" spans="1:17" x14ac:dyDescent="0.25">
      <c r="B110" s="41"/>
    </row>
    <row r="111" spans="1:17" x14ac:dyDescent="0.25">
      <c r="B111" s="41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>
        <f>SUM(E111:P111)</f>
        <v>0</v>
      </c>
    </row>
    <row r="113" spans="1:17" x14ac:dyDescent="0.25">
      <c r="A113" s="40">
        <v>214</v>
      </c>
      <c r="B113" s="41" t="s">
        <v>42</v>
      </c>
      <c r="C113" s="39"/>
      <c r="D113" s="39"/>
      <c r="E113" s="39">
        <v>87</v>
      </c>
      <c r="F113" s="39">
        <v>85</v>
      </c>
      <c r="G113" s="39">
        <v>85</v>
      </c>
      <c r="H113" s="39">
        <v>85</v>
      </c>
      <c r="I113" s="39">
        <v>84</v>
      </c>
      <c r="J113" s="39">
        <v>84</v>
      </c>
      <c r="K113" s="39">
        <v>84</v>
      </c>
      <c r="L113" s="39">
        <v>84</v>
      </c>
      <c r="M113" s="39">
        <v>83</v>
      </c>
      <c r="N113" s="39">
        <v>84</v>
      </c>
      <c r="O113" s="39">
        <v>83</v>
      </c>
      <c r="P113" s="39">
        <v>85</v>
      </c>
      <c r="Q113" s="39">
        <f>SUM(E113:P113)</f>
        <v>1013</v>
      </c>
    </row>
    <row r="114" spans="1:17" x14ac:dyDescent="0.25">
      <c r="B114" s="41"/>
    </row>
    <row r="115" spans="1:17" x14ac:dyDescent="0.25">
      <c r="A115" s="40">
        <v>215</v>
      </c>
      <c r="B115" s="41" t="s">
        <v>43</v>
      </c>
      <c r="C115" s="39"/>
      <c r="D115" s="39"/>
      <c r="E115" s="39">
        <v>6399</v>
      </c>
      <c r="F115" s="39">
        <v>6364</v>
      </c>
      <c r="G115" s="39">
        <v>6337</v>
      </c>
      <c r="H115" s="39">
        <v>6353</v>
      </c>
      <c r="I115" s="39">
        <v>6332</v>
      </c>
      <c r="J115" s="39">
        <v>6313</v>
      </c>
      <c r="K115" s="39">
        <v>6319</v>
      </c>
      <c r="L115" s="39">
        <v>6311</v>
      </c>
      <c r="M115" s="39">
        <v>6313</v>
      </c>
      <c r="N115" s="39">
        <v>6304</v>
      </c>
      <c r="O115" s="39">
        <v>6309</v>
      </c>
      <c r="P115" s="39">
        <v>6316</v>
      </c>
    </row>
    <row r="116" spans="1:17" x14ac:dyDescent="0.25">
      <c r="A116" s="40">
        <v>218</v>
      </c>
      <c r="B116" s="31" t="s">
        <v>45</v>
      </c>
      <c r="C116" s="31"/>
      <c r="D116" s="31"/>
      <c r="E116" s="31">
        <v>1</v>
      </c>
      <c r="F116" s="31">
        <v>1</v>
      </c>
      <c r="G116" s="31">
        <v>1</v>
      </c>
      <c r="H116" s="31">
        <v>1</v>
      </c>
      <c r="I116" s="31">
        <v>1</v>
      </c>
      <c r="J116" s="31">
        <v>1</v>
      </c>
      <c r="K116" s="31">
        <v>1</v>
      </c>
      <c r="L116" s="31">
        <v>1</v>
      </c>
      <c r="M116" s="31">
        <v>1</v>
      </c>
      <c r="N116" s="31">
        <v>1</v>
      </c>
      <c r="O116" s="105">
        <v>1</v>
      </c>
      <c r="P116" s="104">
        <v>1</v>
      </c>
    </row>
    <row r="117" spans="1:17" x14ac:dyDescent="0.25">
      <c r="B117" s="41" t="s">
        <v>12</v>
      </c>
      <c r="C117" s="39">
        <f>SUM(C115:C116)</f>
        <v>0</v>
      </c>
      <c r="D117" s="39">
        <f>SUM(D115:D116)</f>
        <v>0</v>
      </c>
      <c r="E117" s="39">
        <f>SUM(E115:E116)</f>
        <v>6400</v>
      </c>
      <c r="F117" s="39">
        <f t="shared" ref="F117:P117" si="48">SUM(F115:F116)</f>
        <v>6365</v>
      </c>
      <c r="G117" s="39">
        <f t="shared" si="48"/>
        <v>6338</v>
      </c>
      <c r="H117" s="39">
        <f t="shared" si="48"/>
        <v>6354</v>
      </c>
      <c r="I117" s="39">
        <f t="shared" si="48"/>
        <v>6333</v>
      </c>
      <c r="J117" s="39">
        <f t="shared" si="48"/>
        <v>6314</v>
      </c>
      <c r="K117" s="39">
        <f t="shared" si="48"/>
        <v>6320</v>
      </c>
      <c r="L117" s="39">
        <f t="shared" si="48"/>
        <v>6312</v>
      </c>
      <c r="M117" s="39">
        <f t="shared" si="48"/>
        <v>6314</v>
      </c>
      <c r="N117" s="39">
        <f t="shared" si="48"/>
        <v>6305</v>
      </c>
      <c r="O117" s="39">
        <f t="shared" si="48"/>
        <v>6310</v>
      </c>
      <c r="P117" s="39">
        <f t="shared" si="48"/>
        <v>6317</v>
      </c>
      <c r="Q117" s="39">
        <f>SUM(E117:P117)</f>
        <v>75982</v>
      </c>
    </row>
    <row r="118" spans="1:17" x14ac:dyDescent="0.25">
      <c r="B118" s="41"/>
    </row>
    <row r="119" spans="1:17" x14ac:dyDescent="0.25">
      <c r="A119" s="40">
        <v>223</v>
      </c>
      <c r="B119" s="41" t="s">
        <v>46</v>
      </c>
      <c r="C119" s="39"/>
      <c r="D119" s="39"/>
      <c r="E119" s="39">
        <v>42</v>
      </c>
      <c r="F119" s="39">
        <v>42</v>
      </c>
      <c r="G119" s="39">
        <v>42</v>
      </c>
      <c r="H119" s="39">
        <v>42</v>
      </c>
      <c r="I119" s="39">
        <v>42</v>
      </c>
      <c r="J119" s="39">
        <v>42</v>
      </c>
      <c r="K119" s="39">
        <v>42</v>
      </c>
      <c r="L119" s="39">
        <v>42</v>
      </c>
      <c r="M119" s="39">
        <v>42</v>
      </c>
      <c r="N119" s="39">
        <v>42</v>
      </c>
      <c r="O119" s="39">
        <v>42</v>
      </c>
      <c r="P119" s="39">
        <v>42</v>
      </c>
      <c r="Q119" s="39">
        <f>SUM(E119:P119)</f>
        <v>504</v>
      </c>
    </row>
    <row r="121" spans="1:17" x14ac:dyDescent="0.25">
      <c r="A121" s="40">
        <v>229</v>
      </c>
      <c r="B121" s="41" t="s">
        <v>47</v>
      </c>
      <c r="C121" s="39"/>
      <c r="D121" s="39"/>
      <c r="E121" s="39">
        <v>95</v>
      </c>
      <c r="F121" s="39">
        <v>96</v>
      </c>
      <c r="G121" s="39">
        <v>98</v>
      </c>
      <c r="H121" s="39">
        <v>98</v>
      </c>
      <c r="I121" s="39">
        <v>100</v>
      </c>
      <c r="J121" s="39">
        <v>101</v>
      </c>
      <c r="K121" s="39">
        <v>101</v>
      </c>
      <c r="L121" s="39">
        <v>101</v>
      </c>
      <c r="M121" s="39">
        <v>102</v>
      </c>
      <c r="N121" s="39">
        <v>102</v>
      </c>
      <c r="O121" s="39">
        <v>102</v>
      </c>
      <c r="P121" s="39">
        <v>102</v>
      </c>
      <c r="Q121" s="39">
        <f>SUM(E121:P121)</f>
        <v>1198</v>
      </c>
    </row>
    <row r="122" spans="1:17" x14ac:dyDescent="0.25">
      <c r="B122" s="41"/>
    </row>
    <row r="123" spans="1:17" x14ac:dyDescent="0.25">
      <c r="A123" s="40">
        <v>217</v>
      </c>
      <c r="B123" s="41" t="s">
        <v>48</v>
      </c>
      <c r="C123" s="39"/>
      <c r="D123" s="39"/>
      <c r="E123" s="39">
        <v>25</v>
      </c>
      <c r="F123" s="39">
        <v>26</v>
      </c>
      <c r="G123" s="39">
        <v>28</v>
      </c>
      <c r="H123" s="39">
        <v>28</v>
      </c>
      <c r="I123" s="39">
        <v>29</v>
      </c>
      <c r="J123" s="39">
        <v>28</v>
      </c>
      <c r="K123" s="39">
        <v>28</v>
      </c>
      <c r="L123" s="39">
        <v>28</v>
      </c>
      <c r="M123" s="39">
        <v>28</v>
      </c>
      <c r="N123" s="39">
        <v>28</v>
      </c>
      <c r="O123" s="39">
        <v>28</v>
      </c>
      <c r="P123" s="39">
        <v>28</v>
      </c>
    </row>
    <row r="124" spans="1:17" x14ac:dyDescent="0.25">
      <c r="A124" s="40">
        <v>220</v>
      </c>
      <c r="B124" s="31" t="s">
        <v>49</v>
      </c>
      <c r="C124" s="31"/>
      <c r="D124" s="31"/>
      <c r="E124" s="31">
        <v>44</v>
      </c>
      <c r="F124" s="31">
        <v>45</v>
      </c>
      <c r="G124" s="31">
        <v>47</v>
      </c>
      <c r="H124" s="31">
        <v>46</v>
      </c>
      <c r="I124" s="31">
        <v>47</v>
      </c>
      <c r="J124" s="31">
        <v>48</v>
      </c>
      <c r="K124" s="31">
        <v>50</v>
      </c>
      <c r="L124" s="31">
        <v>57</v>
      </c>
      <c r="M124" s="31">
        <v>50</v>
      </c>
      <c r="N124" s="31">
        <v>50</v>
      </c>
      <c r="O124" s="105">
        <v>46</v>
      </c>
      <c r="P124" s="104">
        <v>47</v>
      </c>
    </row>
    <row r="125" spans="1:17" x14ac:dyDescent="0.25">
      <c r="B125" s="41" t="s">
        <v>9</v>
      </c>
      <c r="C125" s="39">
        <f>SUM(C123:C124)</f>
        <v>0</v>
      </c>
      <c r="D125" s="39">
        <f t="shared" ref="D125" si="49">SUM(D123:D124)</f>
        <v>0</v>
      </c>
      <c r="E125" s="39">
        <f>SUM(E123:E124)</f>
        <v>69</v>
      </c>
      <c r="F125" s="39">
        <f t="shared" ref="F125:P125" si="50">SUM(F123:F124)</f>
        <v>71</v>
      </c>
      <c r="G125" s="39">
        <f t="shared" si="50"/>
        <v>75</v>
      </c>
      <c r="H125" s="39">
        <f t="shared" si="50"/>
        <v>74</v>
      </c>
      <c r="I125" s="39">
        <f t="shared" si="50"/>
        <v>76</v>
      </c>
      <c r="J125" s="39">
        <f t="shared" si="50"/>
        <v>76</v>
      </c>
      <c r="K125" s="39">
        <f t="shared" si="50"/>
        <v>78</v>
      </c>
      <c r="L125" s="39">
        <f t="shared" si="50"/>
        <v>85</v>
      </c>
      <c r="M125" s="39">
        <f t="shared" si="50"/>
        <v>78</v>
      </c>
      <c r="N125" s="39">
        <f t="shared" si="50"/>
        <v>78</v>
      </c>
      <c r="O125" s="39">
        <f t="shared" si="50"/>
        <v>74</v>
      </c>
      <c r="P125" s="39">
        <f t="shared" si="50"/>
        <v>75</v>
      </c>
      <c r="Q125" s="39">
        <f>SUM(E125:P125)</f>
        <v>909</v>
      </c>
    </row>
    <row r="126" spans="1:17" x14ac:dyDescent="0.25">
      <c r="B126" s="41"/>
    </row>
    <row r="127" spans="1:17" x14ac:dyDescent="0.25">
      <c r="A127" s="40">
        <v>236</v>
      </c>
      <c r="B127" s="41" t="s">
        <v>72</v>
      </c>
      <c r="C127" s="39"/>
      <c r="D127" s="39"/>
      <c r="E127" s="39">
        <v>7</v>
      </c>
      <c r="F127" s="39">
        <v>5</v>
      </c>
      <c r="G127" s="39">
        <v>4</v>
      </c>
      <c r="H127" s="39">
        <v>4</v>
      </c>
      <c r="I127" s="39">
        <v>4</v>
      </c>
      <c r="J127" s="39">
        <v>4</v>
      </c>
      <c r="K127" s="39">
        <v>4</v>
      </c>
      <c r="L127" s="39">
        <v>4</v>
      </c>
      <c r="M127" s="39">
        <v>4</v>
      </c>
      <c r="N127" s="39">
        <v>5</v>
      </c>
      <c r="O127" s="39">
        <v>3</v>
      </c>
      <c r="P127" s="39">
        <v>6</v>
      </c>
      <c r="Q127" s="108">
        <f>SUM(E127:P127)</f>
        <v>54</v>
      </c>
    </row>
    <row r="128" spans="1:17" x14ac:dyDescent="0.25">
      <c r="B128" s="41"/>
    </row>
    <row r="129" spans="1:17" x14ac:dyDescent="0.25">
      <c r="A129" s="40">
        <v>240</v>
      </c>
      <c r="B129" s="41" t="s">
        <v>50</v>
      </c>
      <c r="C129" s="39"/>
      <c r="D129" s="39"/>
      <c r="E129" s="39">
        <v>544</v>
      </c>
      <c r="F129" s="39">
        <v>544</v>
      </c>
      <c r="G129" s="39">
        <v>538</v>
      </c>
      <c r="H129" s="39">
        <v>537</v>
      </c>
      <c r="I129" s="39">
        <v>537</v>
      </c>
      <c r="J129" s="39">
        <v>537</v>
      </c>
      <c r="K129" s="39">
        <v>535</v>
      </c>
      <c r="L129" s="39">
        <v>536</v>
      </c>
      <c r="M129" s="39">
        <v>536</v>
      </c>
      <c r="N129" s="39">
        <v>529</v>
      </c>
      <c r="O129" s="39">
        <v>520</v>
      </c>
      <c r="P129" s="39">
        <v>522</v>
      </c>
    </row>
    <row r="130" spans="1:17" x14ac:dyDescent="0.25">
      <c r="A130" s="40">
        <v>242</v>
      </c>
      <c r="B130" s="31" t="s">
        <v>51</v>
      </c>
      <c r="C130" s="31"/>
      <c r="D130" s="31"/>
      <c r="E130" s="31">
        <v>7</v>
      </c>
      <c r="F130" s="31">
        <v>7</v>
      </c>
      <c r="G130" s="31">
        <v>7</v>
      </c>
      <c r="H130" s="31">
        <v>7</v>
      </c>
      <c r="I130" s="31">
        <v>7</v>
      </c>
      <c r="J130" s="31">
        <v>7</v>
      </c>
      <c r="K130" s="31">
        <v>7</v>
      </c>
      <c r="L130" s="31">
        <v>7</v>
      </c>
      <c r="M130" s="31">
        <v>7</v>
      </c>
      <c r="N130" s="31">
        <v>7</v>
      </c>
      <c r="O130" s="105">
        <v>7</v>
      </c>
      <c r="P130" s="104">
        <v>7</v>
      </c>
    </row>
    <row r="131" spans="1:17" x14ac:dyDescent="0.25">
      <c r="B131" s="41" t="s">
        <v>7</v>
      </c>
      <c r="C131" s="39">
        <f>SUM(C129:C130)</f>
        <v>0</v>
      </c>
      <c r="D131" s="39">
        <f t="shared" ref="D131" si="51">SUM(D129:D130)</f>
        <v>0</v>
      </c>
      <c r="E131" s="39">
        <f>SUM(E129:E130)</f>
        <v>551</v>
      </c>
      <c r="F131" s="39">
        <f t="shared" ref="F131:P131" si="52">SUM(F129:F130)</f>
        <v>551</v>
      </c>
      <c r="G131" s="39">
        <f t="shared" si="52"/>
        <v>545</v>
      </c>
      <c r="H131" s="39">
        <f t="shared" si="52"/>
        <v>544</v>
      </c>
      <c r="I131" s="39">
        <f t="shared" si="52"/>
        <v>544</v>
      </c>
      <c r="J131" s="39">
        <f t="shared" si="52"/>
        <v>544</v>
      </c>
      <c r="K131" s="39">
        <f t="shared" si="52"/>
        <v>542</v>
      </c>
      <c r="L131" s="39">
        <f t="shared" si="52"/>
        <v>543</v>
      </c>
      <c r="M131" s="39">
        <f t="shared" si="52"/>
        <v>543</v>
      </c>
      <c r="N131" s="39">
        <f t="shared" si="52"/>
        <v>536</v>
      </c>
      <c r="O131" s="39">
        <f t="shared" si="52"/>
        <v>527</v>
      </c>
      <c r="P131" s="39">
        <f t="shared" si="52"/>
        <v>529</v>
      </c>
      <c r="Q131" s="39">
        <f>SUM(E131:P131)</f>
        <v>6499</v>
      </c>
    </row>
    <row r="132" spans="1:17" x14ac:dyDescent="0.25">
      <c r="B132" s="41"/>
    </row>
    <row r="133" spans="1:17" x14ac:dyDescent="0.25">
      <c r="A133" s="40">
        <v>251</v>
      </c>
      <c r="B133" s="41" t="s">
        <v>52</v>
      </c>
      <c r="C133" s="39"/>
      <c r="D133" s="39"/>
      <c r="E133" s="39">
        <v>7</v>
      </c>
      <c r="F133" s="39">
        <v>7</v>
      </c>
      <c r="G133" s="39">
        <v>7</v>
      </c>
      <c r="H133" s="39">
        <v>7</v>
      </c>
      <c r="I133" s="39">
        <v>7</v>
      </c>
      <c r="J133" s="39">
        <v>7</v>
      </c>
      <c r="K133" s="39">
        <v>7</v>
      </c>
      <c r="L133" s="39">
        <v>7</v>
      </c>
      <c r="M133" s="39">
        <v>7</v>
      </c>
      <c r="N133" s="39">
        <v>7</v>
      </c>
      <c r="O133" s="39">
        <v>7</v>
      </c>
      <c r="P133" s="39">
        <v>7</v>
      </c>
      <c r="Q133" s="39">
        <f>SUM(E133:P133)</f>
        <v>84</v>
      </c>
    </row>
    <row r="134" spans="1:17" x14ac:dyDescent="0.25">
      <c r="B134" s="41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</row>
    <row r="135" spans="1:17" x14ac:dyDescent="0.25">
      <c r="A135" s="40">
        <v>256</v>
      </c>
      <c r="B135" s="41" t="s">
        <v>93</v>
      </c>
      <c r="C135" s="39">
        <v>0</v>
      </c>
      <c r="D135" s="39">
        <v>0</v>
      </c>
      <c r="E135" s="39">
        <v>7</v>
      </c>
      <c r="F135" s="39">
        <v>7</v>
      </c>
      <c r="G135" s="39">
        <v>7</v>
      </c>
      <c r="H135" s="39">
        <v>7</v>
      </c>
      <c r="I135" s="39">
        <v>7</v>
      </c>
      <c r="J135" s="39">
        <v>7</v>
      </c>
      <c r="K135" s="39">
        <v>7</v>
      </c>
      <c r="L135" s="39">
        <v>7</v>
      </c>
      <c r="M135" s="39">
        <v>7</v>
      </c>
      <c r="N135" s="39">
        <v>7</v>
      </c>
      <c r="O135" s="39">
        <v>7</v>
      </c>
      <c r="P135" s="39">
        <v>7</v>
      </c>
      <c r="Q135" s="39">
        <f>SUM(E135:P135)</f>
        <v>84</v>
      </c>
    </row>
    <row r="136" spans="1:17" x14ac:dyDescent="0.25">
      <c r="A136" s="40">
        <v>257</v>
      </c>
      <c r="B136" s="41" t="s">
        <v>222</v>
      </c>
      <c r="E136" s="108">
        <v>2</v>
      </c>
      <c r="F136" s="108">
        <v>2</v>
      </c>
      <c r="G136" s="108">
        <v>1</v>
      </c>
      <c r="H136" s="108">
        <v>3</v>
      </c>
      <c r="I136" s="108">
        <v>2</v>
      </c>
      <c r="J136" s="108">
        <v>1</v>
      </c>
      <c r="K136" s="108">
        <v>2</v>
      </c>
      <c r="L136" s="108">
        <v>3</v>
      </c>
      <c r="M136" s="108">
        <v>2</v>
      </c>
      <c r="N136" s="108">
        <v>2</v>
      </c>
      <c r="O136" s="108">
        <v>1</v>
      </c>
      <c r="P136" s="108">
        <v>2</v>
      </c>
      <c r="Q136" s="39">
        <f>SUM(E136:P136)</f>
        <v>23</v>
      </c>
    </row>
    <row r="137" spans="1:17" x14ac:dyDescent="0.25">
      <c r="B137" s="41"/>
    </row>
    <row r="138" spans="1:17" x14ac:dyDescent="0.25">
      <c r="A138" s="40">
        <v>244</v>
      </c>
      <c r="B138" s="41" t="s">
        <v>53</v>
      </c>
      <c r="C138" s="39"/>
      <c r="D138" s="39"/>
      <c r="E138" s="39">
        <v>64</v>
      </c>
      <c r="F138" s="39">
        <v>65</v>
      </c>
      <c r="G138" s="39">
        <v>61</v>
      </c>
      <c r="H138" s="39">
        <v>69</v>
      </c>
      <c r="I138" s="39">
        <v>63</v>
      </c>
      <c r="J138" s="39">
        <v>63</v>
      </c>
      <c r="K138" s="39">
        <v>61</v>
      </c>
      <c r="L138" s="39">
        <v>64</v>
      </c>
      <c r="M138" s="39">
        <v>61</v>
      </c>
      <c r="N138" s="39">
        <v>57</v>
      </c>
      <c r="O138" s="39">
        <v>52</v>
      </c>
      <c r="P138" s="39">
        <v>53</v>
      </c>
      <c r="Q138" s="39">
        <f t="shared" ref="Q138:Q139" si="53">SUM(E138:P138)</f>
        <v>733</v>
      </c>
    </row>
    <row r="139" spans="1:17" x14ac:dyDescent="0.25">
      <c r="A139" s="40">
        <v>246</v>
      </c>
      <c r="B139" s="31" t="s">
        <v>54</v>
      </c>
      <c r="C139" s="31"/>
      <c r="D139" s="31"/>
      <c r="E139" s="31">
        <v>1</v>
      </c>
      <c r="F139" s="31">
        <v>1</v>
      </c>
      <c r="G139" s="31">
        <v>1</v>
      </c>
      <c r="H139" s="31">
        <v>1</v>
      </c>
      <c r="I139" s="31">
        <v>1</v>
      </c>
      <c r="J139" s="31">
        <v>1</v>
      </c>
      <c r="K139" s="31">
        <v>1</v>
      </c>
      <c r="L139" s="31">
        <v>1</v>
      </c>
      <c r="M139" s="31">
        <v>1</v>
      </c>
      <c r="N139" s="31">
        <v>1</v>
      </c>
      <c r="O139" s="105">
        <v>1</v>
      </c>
      <c r="P139" s="104">
        <v>1</v>
      </c>
      <c r="Q139" s="39">
        <f t="shared" si="53"/>
        <v>12</v>
      </c>
    </row>
    <row r="140" spans="1:17" x14ac:dyDescent="0.25">
      <c r="B140" s="41" t="s">
        <v>5</v>
      </c>
      <c r="C140" s="39">
        <f>SUM(C138:C139)</f>
        <v>0</v>
      </c>
      <c r="D140" s="39">
        <f t="shared" ref="D140" si="54">SUM(D138:D139)</f>
        <v>0</v>
      </c>
      <c r="E140" s="39">
        <f>SUM(E138:E139)</f>
        <v>65</v>
      </c>
      <c r="F140" s="39">
        <f t="shared" ref="F140:P140" si="55">SUM(F138:F139)</f>
        <v>66</v>
      </c>
      <c r="G140" s="39">
        <f t="shared" si="55"/>
        <v>62</v>
      </c>
      <c r="H140" s="39">
        <f t="shared" si="55"/>
        <v>70</v>
      </c>
      <c r="I140" s="39">
        <f t="shared" si="55"/>
        <v>64</v>
      </c>
      <c r="J140" s="39">
        <f t="shared" si="55"/>
        <v>64</v>
      </c>
      <c r="K140" s="39">
        <f t="shared" si="55"/>
        <v>62</v>
      </c>
      <c r="L140" s="39">
        <f t="shared" si="55"/>
        <v>65</v>
      </c>
      <c r="M140" s="39">
        <f t="shared" si="55"/>
        <v>62</v>
      </c>
      <c r="N140" s="39">
        <f t="shared" si="55"/>
        <v>58</v>
      </c>
      <c r="O140" s="39">
        <f t="shared" si="55"/>
        <v>53</v>
      </c>
      <c r="P140" s="39">
        <f t="shared" si="55"/>
        <v>54</v>
      </c>
      <c r="Q140" s="39">
        <f>SUM(E140:P140)</f>
        <v>745</v>
      </c>
    </row>
    <row r="141" spans="1:17" x14ac:dyDescent="0.25">
      <c r="B141" s="41"/>
    </row>
    <row r="142" spans="1:17" x14ac:dyDescent="0.25">
      <c r="A142" s="40">
        <v>248</v>
      </c>
      <c r="B142" s="42" t="s">
        <v>73</v>
      </c>
      <c r="C142" s="39"/>
      <c r="D142" s="39"/>
      <c r="E142" s="39">
        <v>15</v>
      </c>
      <c r="F142" s="39">
        <v>14</v>
      </c>
      <c r="G142" s="39">
        <v>11</v>
      </c>
      <c r="H142" s="39">
        <v>15</v>
      </c>
      <c r="I142" s="39">
        <v>13</v>
      </c>
      <c r="J142" s="39">
        <v>13</v>
      </c>
      <c r="K142" s="39">
        <v>13</v>
      </c>
      <c r="L142" s="39">
        <v>12</v>
      </c>
      <c r="M142" s="39">
        <v>14</v>
      </c>
      <c r="N142" s="39">
        <v>14</v>
      </c>
      <c r="O142" s="39">
        <v>11</v>
      </c>
      <c r="P142" s="39">
        <v>12</v>
      </c>
      <c r="Q142" s="39">
        <f>SUM(E142:P142)</f>
        <v>157</v>
      </c>
    </row>
    <row r="143" spans="1:17" x14ac:dyDescent="0.25">
      <c r="B143" s="42"/>
    </row>
    <row r="144" spans="1:17" x14ac:dyDescent="0.25">
      <c r="A144" s="40">
        <v>250</v>
      </c>
      <c r="B144" s="42" t="s">
        <v>74</v>
      </c>
      <c r="C144" s="39"/>
      <c r="D144" s="39"/>
      <c r="E144" s="39">
        <v>1</v>
      </c>
      <c r="F144" s="39">
        <v>1</v>
      </c>
      <c r="G144" s="39">
        <v>1</v>
      </c>
      <c r="H144" s="39">
        <v>1</v>
      </c>
      <c r="I144" s="39">
        <v>1</v>
      </c>
      <c r="J144" s="39">
        <v>1</v>
      </c>
      <c r="K144" s="39">
        <v>0</v>
      </c>
      <c r="L144" s="39">
        <v>0</v>
      </c>
      <c r="M144" s="39">
        <v>2</v>
      </c>
      <c r="N144" s="39">
        <v>1</v>
      </c>
      <c r="O144" s="39">
        <v>1</v>
      </c>
      <c r="P144" s="39">
        <v>1</v>
      </c>
      <c r="Q144" s="39">
        <f>SUM(E144:P144)</f>
        <v>11</v>
      </c>
    </row>
    <row r="145" spans="1:17" x14ac:dyDescent="0.25">
      <c r="B145" s="42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1:17" x14ac:dyDescent="0.25">
      <c r="A146" s="40">
        <v>260</v>
      </c>
      <c r="B146" s="42" t="s">
        <v>94</v>
      </c>
      <c r="C146" s="39"/>
      <c r="D146" s="39"/>
      <c r="E146" s="39">
        <v>156</v>
      </c>
      <c r="F146" s="39">
        <v>156</v>
      </c>
      <c r="G146" s="39">
        <v>155</v>
      </c>
      <c r="H146" s="39">
        <v>155</v>
      </c>
      <c r="I146" s="39">
        <v>155</v>
      </c>
      <c r="J146" s="39">
        <v>155</v>
      </c>
      <c r="K146" s="39">
        <v>156</v>
      </c>
      <c r="L146" s="39">
        <v>153</v>
      </c>
      <c r="M146" s="39">
        <v>154</v>
      </c>
      <c r="N146" s="39">
        <v>154</v>
      </c>
      <c r="O146" s="39">
        <v>152</v>
      </c>
      <c r="P146" s="39">
        <v>153</v>
      </c>
      <c r="Q146" s="39">
        <f>SUM(E146:P146)</f>
        <v>1854</v>
      </c>
    </row>
    <row r="147" spans="1:17" x14ac:dyDescent="0.25">
      <c r="B147" s="42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1:17" x14ac:dyDescent="0.25">
      <c r="A148" s="40">
        <v>264</v>
      </c>
      <c r="B148" s="42" t="s">
        <v>95</v>
      </c>
      <c r="C148" s="39"/>
      <c r="D148" s="39"/>
      <c r="E148" s="39">
        <v>1</v>
      </c>
      <c r="F148" s="39">
        <v>1</v>
      </c>
      <c r="G148" s="39">
        <v>1</v>
      </c>
      <c r="H148" s="39">
        <v>1</v>
      </c>
      <c r="I148" s="39">
        <v>1</v>
      </c>
      <c r="J148" s="39">
        <v>1</v>
      </c>
      <c r="K148" s="39">
        <v>1</v>
      </c>
      <c r="L148" s="39">
        <v>1</v>
      </c>
      <c r="M148" s="39">
        <v>1</v>
      </c>
      <c r="N148" s="39">
        <v>1</v>
      </c>
      <c r="O148" s="39">
        <v>1</v>
      </c>
      <c r="P148" s="39">
        <v>1</v>
      </c>
      <c r="Q148" s="39">
        <f>SUM(E148:P148)</f>
        <v>12</v>
      </c>
    </row>
    <row r="149" spans="1:17" x14ac:dyDescent="0.25">
      <c r="B149" s="42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1:17" x14ac:dyDescent="0.25"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</row>
    <row r="151" spans="1:17" x14ac:dyDescent="0.25">
      <c r="A151" s="40">
        <v>330</v>
      </c>
      <c r="B151" s="40" t="s">
        <v>223</v>
      </c>
      <c r="C151" s="39"/>
      <c r="D151" s="39"/>
      <c r="E151" s="39">
        <v>1</v>
      </c>
      <c r="F151" s="39">
        <v>1</v>
      </c>
      <c r="G151" s="39">
        <v>1</v>
      </c>
      <c r="H151" s="39">
        <v>1</v>
      </c>
      <c r="I151" s="39">
        <v>2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  <c r="O151" s="39">
        <v>1</v>
      </c>
      <c r="P151" s="39">
        <v>1</v>
      </c>
    </row>
    <row r="152" spans="1:17" x14ac:dyDescent="0.25">
      <c r="A152" s="40">
        <v>331</v>
      </c>
      <c r="B152" s="40" t="s">
        <v>97</v>
      </c>
      <c r="C152" s="39"/>
      <c r="D152" s="39"/>
      <c r="E152" s="39">
        <v>3</v>
      </c>
      <c r="F152" s="39">
        <v>3</v>
      </c>
      <c r="G152" s="39">
        <v>3</v>
      </c>
      <c r="H152" s="39">
        <v>3</v>
      </c>
      <c r="I152" s="39">
        <v>3</v>
      </c>
      <c r="J152" s="39">
        <v>3</v>
      </c>
      <c r="K152" s="39">
        <v>3</v>
      </c>
      <c r="L152" s="39">
        <v>2</v>
      </c>
      <c r="M152" s="39">
        <v>2</v>
      </c>
      <c r="N152" s="39">
        <v>1</v>
      </c>
      <c r="O152" s="39">
        <v>1</v>
      </c>
      <c r="P152" s="39">
        <v>1</v>
      </c>
    </row>
    <row r="153" spans="1:17" x14ac:dyDescent="0.25">
      <c r="A153" s="40">
        <v>332</v>
      </c>
      <c r="B153" s="42" t="s">
        <v>224</v>
      </c>
      <c r="C153" s="39"/>
      <c r="D153" s="39"/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1</v>
      </c>
      <c r="P153" s="39">
        <v>1</v>
      </c>
      <c r="Q153" s="39">
        <f>SUM(E153:P153)</f>
        <v>2</v>
      </c>
    </row>
    <row r="154" spans="1:17" x14ac:dyDescent="0.25">
      <c r="A154" s="40">
        <v>333</v>
      </c>
      <c r="B154" s="40" t="s">
        <v>97</v>
      </c>
      <c r="C154" s="39"/>
      <c r="D154" s="39"/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39">
        <v>1</v>
      </c>
      <c r="M154" s="39">
        <v>1</v>
      </c>
      <c r="N154" s="39">
        <v>1</v>
      </c>
      <c r="O154" s="39">
        <v>1</v>
      </c>
      <c r="P154" s="39">
        <v>1</v>
      </c>
    </row>
    <row r="155" spans="1:17" x14ac:dyDescent="0.25">
      <c r="B155" s="42"/>
    </row>
    <row r="156" spans="1:17" x14ac:dyDescent="0.25">
      <c r="A156" s="40">
        <v>356</v>
      </c>
      <c r="B156" s="42" t="s">
        <v>98</v>
      </c>
      <c r="C156" s="39"/>
      <c r="D156" s="39"/>
      <c r="E156" s="39">
        <v>4</v>
      </c>
      <c r="F156" s="39">
        <v>5</v>
      </c>
      <c r="G156" s="39">
        <v>5</v>
      </c>
      <c r="H156" s="39">
        <v>5</v>
      </c>
      <c r="I156" s="39">
        <v>5</v>
      </c>
      <c r="J156" s="39">
        <v>5</v>
      </c>
      <c r="K156" s="39">
        <v>5</v>
      </c>
      <c r="L156" s="39">
        <v>5</v>
      </c>
      <c r="M156" s="39">
        <v>5</v>
      </c>
      <c r="N156" s="39">
        <v>5</v>
      </c>
      <c r="O156" s="39">
        <v>5</v>
      </c>
      <c r="P156" s="39">
        <v>5</v>
      </c>
      <c r="Q156" s="39">
        <f>SUM(E156:P156)</f>
        <v>59</v>
      </c>
    </row>
    <row r="157" spans="1:17" x14ac:dyDescent="0.25">
      <c r="B157" s="41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</row>
    <row r="158" spans="1:17" x14ac:dyDescent="0.25">
      <c r="A158" s="40">
        <v>358</v>
      </c>
      <c r="B158" s="43" t="s">
        <v>99</v>
      </c>
      <c r="C158" s="43"/>
      <c r="D158" s="43"/>
      <c r="E158" s="43">
        <v>43</v>
      </c>
      <c r="F158" s="43">
        <v>43</v>
      </c>
      <c r="G158" s="43">
        <v>43</v>
      </c>
      <c r="H158" s="43">
        <v>46</v>
      </c>
      <c r="I158" s="43">
        <v>44</v>
      </c>
      <c r="J158" s="43">
        <v>45</v>
      </c>
      <c r="K158" s="43">
        <v>43</v>
      </c>
      <c r="L158" s="43">
        <v>45</v>
      </c>
      <c r="M158" s="43">
        <v>49</v>
      </c>
      <c r="N158" s="43">
        <v>42</v>
      </c>
      <c r="O158" s="43">
        <v>43</v>
      </c>
      <c r="P158" s="43">
        <v>42</v>
      </c>
      <c r="Q158" s="39">
        <f>SUM(E158:P158)</f>
        <v>528</v>
      </c>
    </row>
    <row r="159" spans="1:17" x14ac:dyDescent="0.25">
      <c r="A159" s="109">
        <v>370</v>
      </c>
      <c r="B159" s="109" t="s">
        <v>225</v>
      </c>
      <c r="C159" s="43"/>
      <c r="D159" s="43"/>
      <c r="E159" s="43">
        <v>0</v>
      </c>
      <c r="F159" s="43">
        <v>0</v>
      </c>
      <c r="G159" s="43">
        <v>0</v>
      </c>
      <c r="H159" s="43">
        <v>0</v>
      </c>
      <c r="I159" s="43">
        <v>1</v>
      </c>
      <c r="J159" s="43">
        <v>1</v>
      </c>
      <c r="K159" s="43">
        <v>2</v>
      </c>
      <c r="L159" s="43">
        <v>1</v>
      </c>
      <c r="M159" s="43">
        <v>1</v>
      </c>
      <c r="N159" s="43">
        <v>1</v>
      </c>
      <c r="O159" s="43">
        <v>1</v>
      </c>
      <c r="P159" s="43">
        <v>1</v>
      </c>
      <c r="Q159" s="39">
        <f>SUM(E159:P159)</f>
        <v>9</v>
      </c>
    </row>
    <row r="160" spans="1:17" x14ac:dyDescent="0.25">
      <c r="A160" s="46"/>
      <c r="B160" s="47" t="s">
        <v>102</v>
      </c>
      <c r="C160" s="102"/>
      <c r="D160" s="102"/>
      <c r="E160" s="102">
        <f>SUM(E158:E159)</f>
        <v>43</v>
      </c>
      <c r="F160" s="102">
        <f t="shared" ref="F160:P160" si="56">SUM(F158:F159)</f>
        <v>43</v>
      </c>
      <c r="G160" s="102">
        <f t="shared" si="56"/>
        <v>43</v>
      </c>
      <c r="H160" s="102">
        <f t="shared" si="56"/>
        <v>46</v>
      </c>
      <c r="I160" s="102">
        <f t="shared" si="56"/>
        <v>45</v>
      </c>
      <c r="J160" s="102">
        <f t="shared" si="56"/>
        <v>46</v>
      </c>
      <c r="K160" s="102">
        <f t="shared" si="56"/>
        <v>45</v>
      </c>
      <c r="L160" s="102">
        <f t="shared" si="56"/>
        <v>46</v>
      </c>
      <c r="M160" s="102">
        <f t="shared" si="56"/>
        <v>50</v>
      </c>
      <c r="N160" s="102">
        <f t="shared" si="56"/>
        <v>43</v>
      </c>
      <c r="O160" s="102">
        <f t="shared" si="56"/>
        <v>44</v>
      </c>
      <c r="P160" s="102">
        <f t="shared" si="56"/>
        <v>43</v>
      </c>
      <c r="Q160" s="102">
        <f>SUM(E160:P160)</f>
        <v>537</v>
      </c>
    </row>
    <row r="161" spans="1:17" x14ac:dyDescent="0.25">
      <c r="A161" s="48"/>
      <c r="B161" s="49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</row>
    <row r="162" spans="1:17" x14ac:dyDescent="0.25">
      <c r="A162" s="48">
        <v>359</v>
      </c>
      <c r="B162" s="49" t="s">
        <v>226</v>
      </c>
      <c r="E162" s="43">
        <v>16</v>
      </c>
      <c r="F162" s="43">
        <v>16</v>
      </c>
      <c r="G162" s="43">
        <v>15</v>
      </c>
      <c r="H162" s="43">
        <v>14</v>
      </c>
      <c r="I162" s="43">
        <v>13</v>
      </c>
      <c r="J162" s="43">
        <v>13</v>
      </c>
      <c r="K162" s="43">
        <v>13</v>
      </c>
      <c r="L162" s="43">
        <v>13</v>
      </c>
      <c r="M162" s="43">
        <v>15</v>
      </c>
      <c r="N162" s="43">
        <v>13</v>
      </c>
      <c r="O162" s="43">
        <v>12</v>
      </c>
      <c r="P162" s="43">
        <v>12</v>
      </c>
      <c r="Q162" s="43">
        <f>SUM(E162:P162)</f>
        <v>165</v>
      </c>
    </row>
    <row r="163" spans="1:17" x14ac:dyDescent="0.25">
      <c r="A163" s="48">
        <v>371</v>
      </c>
      <c r="B163" s="49" t="s">
        <v>226</v>
      </c>
      <c r="E163" s="43">
        <v>5</v>
      </c>
      <c r="F163" s="43">
        <v>5</v>
      </c>
      <c r="G163" s="43">
        <v>5</v>
      </c>
      <c r="H163" s="43">
        <v>5</v>
      </c>
      <c r="I163" s="43">
        <v>5</v>
      </c>
      <c r="J163" s="43">
        <v>5</v>
      </c>
      <c r="K163" s="43">
        <v>5</v>
      </c>
      <c r="L163" s="43">
        <v>5</v>
      </c>
      <c r="M163" s="43">
        <v>5</v>
      </c>
      <c r="N163" s="43">
        <v>5</v>
      </c>
      <c r="O163" s="43">
        <v>5</v>
      </c>
      <c r="P163" s="43">
        <v>5</v>
      </c>
      <c r="Q163" s="43">
        <f>SUM(E163:P163)</f>
        <v>60</v>
      </c>
    </row>
    <row r="164" spans="1:17" x14ac:dyDescent="0.25">
      <c r="A164" s="46" t="s">
        <v>227</v>
      </c>
      <c r="B164" s="47"/>
      <c r="C164" s="102"/>
      <c r="D164" s="102"/>
      <c r="E164" s="102">
        <f>SUM(E162:E163)</f>
        <v>21</v>
      </c>
      <c r="F164" s="102">
        <f t="shared" ref="F164:P164" si="57">SUM(F162:F163)</f>
        <v>21</v>
      </c>
      <c r="G164" s="102">
        <f t="shared" si="57"/>
        <v>20</v>
      </c>
      <c r="H164" s="102">
        <f t="shared" si="57"/>
        <v>19</v>
      </c>
      <c r="I164" s="102">
        <f t="shared" si="57"/>
        <v>18</v>
      </c>
      <c r="J164" s="102">
        <f t="shared" si="57"/>
        <v>18</v>
      </c>
      <c r="K164" s="102">
        <f t="shared" si="57"/>
        <v>18</v>
      </c>
      <c r="L164" s="102">
        <f t="shared" si="57"/>
        <v>18</v>
      </c>
      <c r="M164" s="102">
        <f t="shared" si="57"/>
        <v>20</v>
      </c>
      <c r="N164" s="102">
        <f t="shared" si="57"/>
        <v>18</v>
      </c>
      <c r="O164" s="102">
        <f t="shared" si="57"/>
        <v>17</v>
      </c>
      <c r="P164" s="102">
        <f t="shared" si="57"/>
        <v>17</v>
      </c>
      <c r="Q164" s="43"/>
    </row>
    <row r="165" spans="1:17" x14ac:dyDescent="0.25">
      <c r="A165" s="48"/>
      <c r="B165" s="49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</row>
    <row r="166" spans="1:17" x14ac:dyDescent="0.25">
      <c r="A166" s="40">
        <v>360</v>
      </c>
      <c r="B166" s="41" t="s">
        <v>103</v>
      </c>
      <c r="C166" s="39"/>
      <c r="D166" s="39"/>
      <c r="E166" s="39">
        <v>2</v>
      </c>
      <c r="F166" s="39">
        <v>2</v>
      </c>
      <c r="G166" s="39">
        <v>2</v>
      </c>
      <c r="H166" s="39">
        <v>2</v>
      </c>
      <c r="I166" s="39">
        <v>2</v>
      </c>
      <c r="J166" s="39">
        <v>2</v>
      </c>
      <c r="K166" s="39">
        <v>2</v>
      </c>
      <c r="L166" s="39">
        <v>2</v>
      </c>
      <c r="M166" s="39">
        <v>2</v>
      </c>
      <c r="N166" s="39">
        <v>2</v>
      </c>
      <c r="O166" s="39">
        <v>2</v>
      </c>
      <c r="P166" s="39">
        <v>2</v>
      </c>
    </row>
    <row r="167" spans="1:17" x14ac:dyDescent="0.25">
      <c r="A167" s="40">
        <v>372</v>
      </c>
      <c r="B167" s="67" t="s">
        <v>104</v>
      </c>
      <c r="C167" s="104"/>
      <c r="D167" s="104"/>
      <c r="E167" s="104">
        <v>3</v>
      </c>
      <c r="F167" s="104">
        <v>3</v>
      </c>
      <c r="G167" s="104">
        <v>3</v>
      </c>
      <c r="H167" s="104">
        <v>3</v>
      </c>
      <c r="I167" s="104">
        <v>3</v>
      </c>
      <c r="J167" s="104">
        <v>3</v>
      </c>
      <c r="K167" s="104">
        <v>2</v>
      </c>
      <c r="L167" s="104">
        <v>2</v>
      </c>
      <c r="M167" s="104">
        <v>2</v>
      </c>
      <c r="N167" s="104">
        <v>2</v>
      </c>
      <c r="O167" s="104">
        <v>1</v>
      </c>
      <c r="P167" s="104">
        <v>1</v>
      </c>
    </row>
    <row r="168" spans="1:17" x14ac:dyDescent="0.25">
      <c r="B168" s="41" t="s">
        <v>105</v>
      </c>
      <c r="C168" s="39">
        <f>SUM(C166:C167)</f>
        <v>0</v>
      </c>
      <c r="D168" s="39">
        <f t="shared" ref="D168:P168" si="58">SUM(D166:D167)</f>
        <v>0</v>
      </c>
      <c r="E168" s="39">
        <f t="shared" si="58"/>
        <v>5</v>
      </c>
      <c r="F168" s="39">
        <f t="shared" si="58"/>
        <v>5</v>
      </c>
      <c r="G168" s="39">
        <f t="shared" si="58"/>
        <v>5</v>
      </c>
      <c r="H168" s="39">
        <f t="shared" si="58"/>
        <v>5</v>
      </c>
      <c r="I168" s="39">
        <f t="shared" si="58"/>
        <v>5</v>
      </c>
      <c r="J168" s="39">
        <f t="shared" si="58"/>
        <v>5</v>
      </c>
      <c r="K168" s="39">
        <f t="shared" si="58"/>
        <v>4</v>
      </c>
      <c r="L168" s="39">
        <f t="shared" si="58"/>
        <v>4</v>
      </c>
      <c r="M168" s="39">
        <f t="shared" si="58"/>
        <v>4</v>
      </c>
      <c r="N168" s="39">
        <f t="shared" si="58"/>
        <v>4</v>
      </c>
      <c r="O168" s="39">
        <f t="shared" si="58"/>
        <v>3</v>
      </c>
      <c r="P168" s="39">
        <f t="shared" si="58"/>
        <v>3</v>
      </c>
      <c r="Q168" s="39">
        <f>SUM(E168:P168)</f>
        <v>52</v>
      </c>
    </row>
    <row r="169" spans="1:17" x14ac:dyDescent="0.25">
      <c r="B169" s="41"/>
    </row>
    <row r="170" spans="1:17" x14ac:dyDescent="0.25">
      <c r="A170" s="40">
        <v>540</v>
      </c>
      <c r="B170" s="41" t="s">
        <v>76</v>
      </c>
      <c r="C170" s="39"/>
      <c r="D170" s="39"/>
      <c r="E170" s="39">
        <v>9</v>
      </c>
      <c r="F170" s="39">
        <v>9</v>
      </c>
      <c r="G170" s="39">
        <v>9</v>
      </c>
      <c r="H170" s="39">
        <v>9</v>
      </c>
      <c r="I170" s="39">
        <v>9</v>
      </c>
      <c r="J170" s="39">
        <v>9</v>
      </c>
      <c r="K170" s="39">
        <v>9</v>
      </c>
      <c r="L170" s="39">
        <v>9</v>
      </c>
      <c r="M170" s="39">
        <v>9</v>
      </c>
      <c r="N170" s="39">
        <v>9</v>
      </c>
      <c r="O170" s="39">
        <v>9</v>
      </c>
      <c r="P170" s="39">
        <v>9</v>
      </c>
      <c r="Q170" s="39">
        <f>SUM(E170:P170)</f>
        <v>108</v>
      </c>
    </row>
    <row r="171" spans="1:17" x14ac:dyDescent="0.25">
      <c r="B171" s="41"/>
    </row>
    <row r="172" spans="1:17" x14ac:dyDescent="0.25">
      <c r="B172" s="41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</row>
    <row r="173" spans="1:17" x14ac:dyDescent="0.25">
      <c r="B173" s="41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</row>
    <row r="174" spans="1:17" x14ac:dyDescent="0.25">
      <c r="A174" s="40">
        <v>93</v>
      </c>
      <c r="B174" s="41" t="s">
        <v>197</v>
      </c>
      <c r="C174" s="39"/>
      <c r="D174" s="39"/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39">
        <v>0</v>
      </c>
      <c r="M174" s="39">
        <v>0</v>
      </c>
      <c r="N174" s="39">
        <v>0</v>
      </c>
      <c r="O174" s="39">
        <v>0</v>
      </c>
      <c r="P174" s="39">
        <v>0</v>
      </c>
      <c r="Q174" s="39">
        <f t="shared" ref="Q174:Q192" si="59">SUM(E174:P174)</f>
        <v>0</v>
      </c>
    </row>
    <row r="175" spans="1:17" x14ac:dyDescent="0.25">
      <c r="A175" s="40">
        <v>94</v>
      </c>
      <c r="B175" s="41" t="s">
        <v>198</v>
      </c>
      <c r="C175" s="39"/>
      <c r="D175" s="39"/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f t="shared" si="59"/>
        <v>0</v>
      </c>
    </row>
    <row r="176" spans="1:17" x14ac:dyDescent="0.25">
      <c r="A176" s="40">
        <v>95</v>
      </c>
      <c r="B176" s="41" t="s">
        <v>199</v>
      </c>
      <c r="C176" s="39"/>
      <c r="D176" s="39"/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39">
        <v>0</v>
      </c>
      <c r="M176" s="39">
        <v>0</v>
      </c>
      <c r="N176" s="39">
        <v>0</v>
      </c>
      <c r="O176" s="39">
        <v>0</v>
      </c>
      <c r="P176" s="39">
        <v>0</v>
      </c>
      <c r="Q176" s="39">
        <f t="shared" si="59"/>
        <v>0</v>
      </c>
    </row>
    <row r="177" spans="1:17" x14ac:dyDescent="0.25">
      <c r="A177" s="40">
        <v>97</v>
      </c>
      <c r="B177" s="41" t="s">
        <v>200</v>
      </c>
      <c r="C177" s="39"/>
      <c r="D177" s="39"/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f t="shared" si="59"/>
        <v>0</v>
      </c>
    </row>
    <row r="178" spans="1:17" x14ac:dyDescent="0.25">
      <c r="A178" s="40">
        <v>98</v>
      </c>
      <c r="B178" s="41" t="s">
        <v>201</v>
      </c>
      <c r="C178" s="39"/>
      <c r="D178" s="39"/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0</v>
      </c>
      <c r="P178" s="39">
        <v>0</v>
      </c>
      <c r="Q178" s="39">
        <f t="shared" si="59"/>
        <v>0</v>
      </c>
    </row>
    <row r="179" spans="1:17" x14ac:dyDescent="0.25">
      <c r="A179" s="40">
        <v>99</v>
      </c>
      <c r="B179" s="41" t="s">
        <v>202</v>
      </c>
      <c r="C179" s="39"/>
      <c r="D179" s="39"/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f t="shared" si="59"/>
        <v>0</v>
      </c>
    </row>
    <row r="180" spans="1:17" x14ac:dyDescent="0.25">
      <c r="A180" s="40">
        <v>103</v>
      </c>
      <c r="B180" s="41" t="s">
        <v>203</v>
      </c>
      <c r="C180" s="39"/>
      <c r="D180" s="39"/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39">
        <v>0</v>
      </c>
      <c r="P180" s="39">
        <v>0</v>
      </c>
      <c r="Q180" s="39">
        <f t="shared" si="59"/>
        <v>0</v>
      </c>
    </row>
    <row r="181" spans="1:17" x14ac:dyDescent="0.25">
      <c r="A181" s="40">
        <v>107</v>
      </c>
      <c r="B181" s="41" t="s">
        <v>204</v>
      </c>
      <c r="C181" s="39"/>
      <c r="D181" s="39"/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f t="shared" si="59"/>
        <v>0</v>
      </c>
    </row>
    <row r="182" spans="1:17" x14ac:dyDescent="0.25">
      <c r="A182" s="40">
        <v>109</v>
      </c>
      <c r="B182" s="41" t="s">
        <v>205</v>
      </c>
      <c r="C182" s="39"/>
      <c r="D182" s="39"/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0</v>
      </c>
      <c r="M182" s="39">
        <v>0</v>
      </c>
      <c r="N182" s="39">
        <v>0</v>
      </c>
      <c r="O182" s="39">
        <v>0</v>
      </c>
      <c r="P182" s="39">
        <v>0</v>
      </c>
      <c r="Q182" s="39">
        <f t="shared" si="59"/>
        <v>0</v>
      </c>
    </row>
    <row r="183" spans="1:17" x14ac:dyDescent="0.25">
      <c r="A183" s="40">
        <v>110</v>
      </c>
      <c r="B183" s="41" t="s">
        <v>206</v>
      </c>
      <c r="C183" s="39"/>
      <c r="D183" s="39"/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39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f t="shared" si="59"/>
        <v>0</v>
      </c>
    </row>
    <row r="184" spans="1:17" x14ac:dyDescent="0.25">
      <c r="A184" s="40">
        <v>111</v>
      </c>
      <c r="B184" s="41" t="s">
        <v>207</v>
      </c>
      <c r="C184" s="39"/>
      <c r="D184" s="39"/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39">
        <v>0</v>
      </c>
      <c r="O184" s="39">
        <v>0</v>
      </c>
      <c r="P184" s="39">
        <v>0</v>
      </c>
      <c r="Q184" s="39">
        <f t="shared" si="59"/>
        <v>0</v>
      </c>
    </row>
    <row r="185" spans="1:17" x14ac:dyDescent="0.25">
      <c r="A185" s="40">
        <v>113</v>
      </c>
      <c r="B185" s="41" t="s">
        <v>208</v>
      </c>
      <c r="C185" s="39"/>
      <c r="D185" s="39"/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f t="shared" si="59"/>
        <v>0</v>
      </c>
    </row>
    <row r="186" spans="1:17" x14ac:dyDescent="0.25">
      <c r="A186" s="40">
        <v>116</v>
      </c>
      <c r="B186" s="41" t="s">
        <v>209</v>
      </c>
      <c r="C186" s="39"/>
      <c r="D186" s="39"/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0</v>
      </c>
      <c r="N186" s="39">
        <v>0</v>
      </c>
      <c r="O186" s="39">
        <v>0</v>
      </c>
      <c r="P186" s="39">
        <v>0</v>
      </c>
      <c r="Q186" s="39">
        <f t="shared" si="59"/>
        <v>0</v>
      </c>
    </row>
    <row r="187" spans="1:17" x14ac:dyDescent="0.25">
      <c r="A187" s="40">
        <v>120</v>
      </c>
      <c r="B187" s="41" t="s">
        <v>210</v>
      </c>
      <c r="C187" s="39"/>
      <c r="D187" s="39"/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f t="shared" si="59"/>
        <v>0</v>
      </c>
    </row>
    <row r="188" spans="1:17" x14ac:dyDescent="0.25">
      <c r="A188" s="40">
        <v>122</v>
      </c>
      <c r="B188" s="41" t="s">
        <v>211</v>
      </c>
      <c r="C188" s="39"/>
      <c r="D188" s="39"/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</v>
      </c>
      <c r="N188" s="39">
        <v>0</v>
      </c>
      <c r="O188" s="39">
        <v>0</v>
      </c>
      <c r="P188" s="39">
        <v>0</v>
      </c>
      <c r="Q188" s="39">
        <f t="shared" si="59"/>
        <v>0</v>
      </c>
    </row>
    <row r="189" spans="1:17" x14ac:dyDescent="0.25">
      <c r="A189" s="40">
        <v>126</v>
      </c>
      <c r="B189" s="41" t="s">
        <v>212</v>
      </c>
      <c r="C189" s="39"/>
      <c r="D189" s="39"/>
      <c r="E189" s="39">
        <v>0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f t="shared" si="59"/>
        <v>0</v>
      </c>
    </row>
    <row r="190" spans="1:17" x14ac:dyDescent="0.25">
      <c r="A190" s="40">
        <v>130</v>
      </c>
      <c r="B190" s="41" t="s">
        <v>213</v>
      </c>
      <c r="C190" s="39"/>
      <c r="D190" s="39"/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9">
        <v>0</v>
      </c>
      <c r="O190" s="39">
        <v>0</v>
      </c>
      <c r="P190" s="39">
        <v>0</v>
      </c>
      <c r="Q190" s="39">
        <f t="shared" si="59"/>
        <v>0</v>
      </c>
    </row>
    <row r="191" spans="1:17" x14ac:dyDescent="0.25">
      <c r="A191" s="40">
        <v>131</v>
      </c>
      <c r="B191" s="41" t="s">
        <v>214</v>
      </c>
      <c r="C191" s="39"/>
      <c r="D191" s="39"/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39">
        <v>0</v>
      </c>
      <c r="M191" s="39">
        <v>0</v>
      </c>
      <c r="N191" s="39">
        <v>0</v>
      </c>
      <c r="O191" s="39">
        <v>0</v>
      </c>
      <c r="P191" s="39">
        <v>0</v>
      </c>
      <c r="Q191" s="39">
        <f t="shared" si="59"/>
        <v>0</v>
      </c>
    </row>
    <row r="192" spans="1:17" x14ac:dyDescent="0.25">
      <c r="A192" s="40">
        <v>136</v>
      </c>
      <c r="B192" s="41" t="s">
        <v>215</v>
      </c>
      <c r="C192" s="39"/>
      <c r="D192" s="39"/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9">
        <v>0</v>
      </c>
      <c r="O192" s="39">
        <v>0</v>
      </c>
      <c r="P192" s="39">
        <v>0</v>
      </c>
      <c r="Q192" s="39">
        <f t="shared" si="59"/>
        <v>0</v>
      </c>
    </row>
    <row r="193" spans="1:17" x14ac:dyDescent="0.25">
      <c r="A193" s="44"/>
      <c r="B193" s="45" t="s">
        <v>18</v>
      </c>
      <c r="C193" s="110">
        <f>SUM(C172:C192)</f>
        <v>0</v>
      </c>
      <c r="D193" s="110">
        <f>SUM(D172:D192)</f>
        <v>0</v>
      </c>
      <c r="E193" s="110">
        <f>SUM(E172:E192)</f>
        <v>0</v>
      </c>
      <c r="F193" s="110">
        <f t="shared" ref="F193:P193" si="60">SUM(F172:F192)</f>
        <v>0</v>
      </c>
      <c r="G193" s="110">
        <f t="shared" si="60"/>
        <v>0</v>
      </c>
      <c r="H193" s="110">
        <f t="shared" si="60"/>
        <v>0</v>
      </c>
      <c r="I193" s="110">
        <f t="shared" si="60"/>
        <v>0</v>
      </c>
      <c r="J193" s="110">
        <f t="shared" si="60"/>
        <v>0</v>
      </c>
      <c r="K193" s="110">
        <f t="shared" si="60"/>
        <v>0</v>
      </c>
      <c r="L193" s="110">
        <f t="shared" si="60"/>
        <v>0</v>
      </c>
      <c r="M193" s="110">
        <f t="shared" si="60"/>
        <v>0</v>
      </c>
      <c r="N193" s="110">
        <f t="shared" si="60"/>
        <v>0</v>
      </c>
      <c r="O193" s="110">
        <f t="shared" si="60"/>
        <v>0</v>
      </c>
      <c r="P193" s="110">
        <f t="shared" si="60"/>
        <v>0</v>
      </c>
      <c r="Q193" s="110">
        <f>SUM(E193:P193)</f>
        <v>0</v>
      </c>
    </row>
    <row r="194" spans="1:17" x14ac:dyDescent="0.25">
      <c r="B194" s="41"/>
    </row>
    <row r="195" spans="1:17" x14ac:dyDescent="0.25">
      <c r="A195" s="40">
        <v>528</v>
      </c>
      <c r="B195" s="41" t="s">
        <v>75</v>
      </c>
      <c r="C195" s="39"/>
      <c r="D195" s="39"/>
      <c r="E195" s="39">
        <v>54</v>
      </c>
      <c r="F195" s="39">
        <v>54</v>
      </c>
      <c r="G195" s="39">
        <v>54</v>
      </c>
      <c r="H195" s="39">
        <v>54</v>
      </c>
      <c r="I195" s="39">
        <v>53</v>
      </c>
      <c r="J195" s="39">
        <v>53</v>
      </c>
      <c r="K195" s="39">
        <v>53</v>
      </c>
      <c r="L195" s="39">
        <v>58</v>
      </c>
      <c r="M195" s="39">
        <v>55</v>
      </c>
      <c r="N195" s="39">
        <v>55</v>
      </c>
      <c r="O195" s="39">
        <v>55</v>
      </c>
      <c r="P195" s="39">
        <v>55</v>
      </c>
      <c r="Q195" s="39">
        <f>SUM(E195:P195)</f>
        <v>653</v>
      </c>
    </row>
    <row r="196" spans="1:17" x14ac:dyDescent="0.25">
      <c r="B196" s="41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1:17" x14ac:dyDescent="0.25">
      <c r="B197" s="40" t="s">
        <v>0</v>
      </c>
      <c r="C197" s="39"/>
      <c r="D197" s="39"/>
      <c r="E197" s="39">
        <f t="shared" ref="E197:K197" si="61">E195+E193+E170+E168+E164+E160+E156+E152+E151+E148+E146+E144+E142+E140+E136+E135+E133+E99+E101+E103+E105+E131+E127+E125+E121+E119+E117+E113+E109+E97+E91+E154+E153</f>
        <v>165756</v>
      </c>
      <c r="F197" s="39">
        <f t="shared" si="61"/>
        <v>165476</v>
      </c>
      <c r="G197" s="39">
        <f t="shared" si="61"/>
        <v>165211</v>
      </c>
      <c r="H197" s="39">
        <f t="shared" si="61"/>
        <v>165342</v>
      </c>
      <c r="I197" s="39">
        <f t="shared" si="61"/>
        <v>165224</v>
      </c>
      <c r="J197" s="39">
        <f t="shared" si="61"/>
        <v>165223</v>
      </c>
      <c r="K197" s="39">
        <f t="shared" si="61"/>
        <v>165054</v>
      </c>
      <c r="L197" s="39">
        <f t="shared" ref="L197:N197" si="62">L195+L193+L170+L168+L164+L160+L156+L152+L151+L148+L146+L144+L142+L140+L136+L135+L133+L99+L101+L103+L105+L131+L127+L125+L121+L119+L117+L113+L109+L97+L91+L154+L153</f>
        <v>165041</v>
      </c>
      <c r="M197" s="39">
        <f t="shared" si="62"/>
        <v>165276</v>
      </c>
      <c r="N197" s="39">
        <f t="shared" si="62"/>
        <v>165272</v>
      </c>
      <c r="O197" s="39">
        <f>O195+O193+O170+O168+O164+O160+O156+O152+O151+O148+O146+O144+O142+O140+O136+O135+O133+O99+O101+O103+O105+O131+O127+O125+O121+O119+O117+O113+O109+O97+O91+O154+O153</f>
        <v>164986</v>
      </c>
      <c r="P197" s="39">
        <f>P195+P193+P170+P168+P164+P160+P156+P152+P151+P148+P146+P144+P142+P140+P136+P135+P133+P99+P101+P103+P105+P131+P127+P125+P121+P119+P117+P113+P109+P97+P91+P154+P153</f>
        <v>165064</v>
      </c>
      <c r="Q197" s="39">
        <f>SUM(E197:P197)</f>
        <v>1982925</v>
      </c>
    </row>
    <row r="198" spans="1:17" x14ac:dyDescent="0.25">
      <c r="B198" s="41"/>
    </row>
    <row r="199" spans="1:17" x14ac:dyDescent="0.25">
      <c r="A199" s="40" t="s">
        <v>231</v>
      </c>
      <c r="B199" s="42" t="s">
        <v>78</v>
      </c>
      <c r="C199" s="39"/>
      <c r="D199" s="39"/>
      <c r="E199" s="39">
        <f>E197-E78</f>
        <v>0</v>
      </c>
      <c r="F199" s="39">
        <f t="shared" ref="F199:P199" si="63">F197-F78</f>
        <v>0</v>
      </c>
      <c r="G199" s="39">
        <f t="shared" si="63"/>
        <v>0</v>
      </c>
      <c r="H199" s="39">
        <f t="shared" si="63"/>
        <v>0</v>
      </c>
      <c r="I199" s="39">
        <f t="shared" si="63"/>
        <v>0</v>
      </c>
      <c r="J199" s="39">
        <f t="shared" si="63"/>
        <v>0</v>
      </c>
      <c r="K199" s="39">
        <f t="shared" si="63"/>
        <v>0</v>
      </c>
      <c r="L199" s="39">
        <f t="shared" si="63"/>
        <v>0</v>
      </c>
      <c r="M199" s="39">
        <f t="shared" si="63"/>
        <v>0</v>
      </c>
      <c r="N199" s="39">
        <f t="shared" si="63"/>
        <v>0</v>
      </c>
      <c r="O199" s="39">
        <f t="shared" si="63"/>
        <v>0</v>
      </c>
      <c r="P199" s="39">
        <f t="shared" si="63"/>
        <v>0</v>
      </c>
    </row>
    <row r="200" spans="1:17" x14ac:dyDescent="0.25">
      <c r="B200" s="42"/>
      <c r="Q200" s="39"/>
    </row>
    <row r="201" spans="1:17" x14ac:dyDescent="0.25">
      <c r="B201" s="42" t="s">
        <v>229</v>
      </c>
      <c r="E201" s="108">
        <v>165756</v>
      </c>
      <c r="F201" s="108">
        <v>165476</v>
      </c>
      <c r="G201" s="108">
        <v>165211</v>
      </c>
      <c r="H201" s="108">
        <v>165342</v>
      </c>
      <c r="I201" s="108">
        <v>165224</v>
      </c>
      <c r="J201" s="108">
        <v>165223</v>
      </c>
      <c r="K201" s="108">
        <v>165054</v>
      </c>
      <c r="L201" s="108">
        <v>165041</v>
      </c>
      <c r="M201" s="108">
        <v>165276</v>
      </c>
      <c r="N201" s="108">
        <v>165272</v>
      </c>
      <c r="O201" s="108">
        <v>164986</v>
      </c>
      <c r="P201" s="108">
        <v>165064</v>
      </c>
      <c r="Q201" s="108">
        <f>SUM(E201:P201)</f>
        <v>1982925</v>
      </c>
    </row>
    <row r="202" spans="1:17" x14ac:dyDescent="0.25">
      <c r="B202" s="40" t="s">
        <v>230</v>
      </c>
      <c r="E202" s="111">
        <f>E197-E201</f>
        <v>0</v>
      </c>
      <c r="F202" s="111">
        <f t="shared" ref="F202:O202" si="64">F197-F201</f>
        <v>0</v>
      </c>
      <c r="G202" s="111">
        <f t="shared" si="64"/>
        <v>0</v>
      </c>
      <c r="H202" s="111">
        <f t="shared" si="64"/>
        <v>0</v>
      </c>
      <c r="I202" s="111">
        <f t="shared" si="64"/>
        <v>0</v>
      </c>
      <c r="J202" s="111">
        <f t="shared" si="64"/>
        <v>0</v>
      </c>
      <c r="K202" s="111">
        <f t="shared" si="64"/>
        <v>0</v>
      </c>
      <c r="L202" s="111">
        <f t="shared" si="64"/>
        <v>0</v>
      </c>
      <c r="M202" s="111">
        <f t="shared" si="64"/>
        <v>0</v>
      </c>
      <c r="N202" s="111">
        <f t="shared" si="64"/>
        <v>0</v>
      </c>
      <c r="O202" s="111">
        <f t="shared" si="64"/>
        <v>0</v>
      </c>
      <c r="P202" s="111">
        <f>P197-P201</f>
        <v>0</v>
      </c>
      <c r="Q202" s="111">
        <f>Q197-Q201</f>
        <v>0</v>
      </c>
    </row>
    <row r="203" spans="1:17" x14ac:dyDescent="0.25">
      <c r="B203" s="40" t="s">
        <v>160</v>
      </c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</row>
    <row r="204" spans="1:17" x14ac:dyDescent="0.25">
      <c r="B204" s="40" t="s">
        <v>162</v>
      </c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</row>
    <row r="205" spans="1:17" x14ac:dyDescent="0.25">
      <c r="B205" s="40" t="s">
        <v>0</v>
      </c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</row>
    <row r="206" spans="1:17" x14ac:dyDescent="0.25">
      <c r="B206" s="40" t="s">
        <v>161</v>
      </c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90" zoomScaleNormal="90" workbookViewId="0">
      <pane xSplit="1" ySplit="9" topLeftCell="D70" activePane="bottomRight" state="frozen"/>
      <selection activeCell="D1" sqref="D1"/>
      <selection pane="topRight" activeCell="D1" sqref="D1"/>
      <selection pane="bottomLeft" activeCell="D1" sqref="D1"/>
      <selection pane="bottomRight" activeCell="D84" sqref="D84"/>
    </sheetView>
  </sheetViews>
  <sheetFormatPr defaultColWidth="9.109375" defaultRowHeight="15.6" outlineLevelCol="1" x14ac:dyDescent="0.3"/>
  <cols>
    <col min="1" max="1" width="17.33203125" style="12" customWidth="1"/>
    <col min="2" max="3" width="17.33203125" style="12" hidden="1" customWidth="1" outlineLevel="1"/>
    <col min="4" max="4" width="17.33203125" style="12" customWidth="1" outlineLevel="1"/>
    <col min="5" max="5" width="12.6640625" style="12" customWidth="1" outlineLevel="1"/>
    <col min="6" max="7" width="13.5546875" style="12" customWidth="1" outlineLevel="1"/>
    <col min="8" max="15" width="12.6640625" style="12" customWidth="1" outlineLevel="1"/>
    <col min="16" max="16" width="14.33203125" style="12" customWidth="1"/>
    <col min="17" max="17" width="9.109375" style="12"/>
    <col min="18" max="18" width="20" style="12" customWidth="1"/>
    <col min="19" max="16384" width="9.109375" style="12"/>
  </cols>
  <sheetData>
    <row r="1" spans="1:20" x14ac:dyDescent="0.3">
      <c r="A1" s="12" t="s">
        <v>70</v>
      </c>
      <c r="D1" s="13"/>
    </row>
    <row r="2" spans="1:20" x14ac:dyDescent="0.3">
      <c r="A2" s="12" t="s">
        <v>71</v>
      </c>
    </row>
    <row r="3" spans="1:20" x14ac:dyDescent="0.3">
      <c r="A3" s="12" t="str">
        <f>'B&amp;A kWh'!B3</f>
        <v>TEST YEAR ENDED March 31, 2020</v>
      </c>
    </row>
    <row r="4" spans="1:20" x14ac:dyDescent="0.3">
      <c r="A4" s="12" t="s">
        <v>81</v>
      </c>
    </row>
    <row r="5" spans="1:20" x14ac:dyDescent="0.3">
      <c r="A5" s="12" t="s">
        <v>83</v>
      </c>
    </row>
    <row r="6" spans="1:20" x14ac:dyDescent="0.3">
      <c r="A6" s="12" t="s">
        <v>131</v>
      </c>
    </row>
    <row r="7" spans="1:20" x14ac:dyDescent="0.3">
      <c r="D7" s="12">
        <v>2019</v>
      </c>
      <c r="O7" s="12">
        <v>2020</v>
      </c>
      <c r="P7" s="40" t="s">
        <v>168</v>
      </c>
    </row>
    <row r="8" spans="1:20" x14ac:dyDescent="0.3">
      <c r="A8" s="4" t="s">
        <v>22</v>
      </c>
      <c r="B8" s="14" t="s">
        <v>107</v>
      </c>
      <c r="C8" s="14" t="s">
        <v>108</v>
      </c>
      <c r="D8" s="14" t="s">
        <v>109</v>
      </c>
      <c r="E8" s="14" t="s">
        <v>110</v>
      </c>
      <c r="F8" s="14" t="s">
        <v>111</v>
      </c>
      <c r="G8" s="14" t="s">
        <v>112</v>
      </c>
      <c r="H8" s="14" t="s">
        <v>113</v>
      </c>
      <c r="I8" s="14" t="s">
        <v>114</v>
      </c>
      <c r="J8" s="14" t="s">
        <v>115</v>
      </c>
      <c r="K8" s="14" t="s">
        <v>116</v>
      </c>
      <c r="L8" s="14" t="s">
        <v>117</v>
      </c>
      <c r="M8" s="14" t="s">
        <v>106</v>
      </c>
      <c r="N8" s="14" t="s">
        <v>107</v>
      </c>
      <c r="O8" s="14" t="s">
        <v>108</v>
      </c>
      <c r="P8" s="15" t="s">
        <v>0</v>
      </c>
    </row>
    <row r="9" spans="1:20" x14ac:dyDescent="0.3">
      <c r="A9" s="3"/>
      <c r="B9" s="20"/>
      <c r="C9" s="20"/>
      <c r="D9" s="35">
        <v>2.9999999999999997E-4</v>
      </c>
      <c r="E9" s="35">
        <v>2.9999999999999997E-4</v>
      </c>
      <c r="F9" s="35">
        <v>2.9999999999999997E-4</v>
      </c>
      <c r="G9" s="35">
        <v>2.9999999999999997E-4</v>
      </c>
      <c r="H9" s="35">
        <v>2.9999999999999997E-4</v>
      </c>
      <c r="I9" s="35">
        <v>2.9999999999999997E-4</v>
      </c>
      <c r="J9" s="35">
        <v>2.2000000000000001E-4</v>
      </c>
      <c r="K9" s="35">
        <v>2.2000000000000001E-4</v>
      </c>
      <c r="L9" s="35">
        <v>2.2000000000000001E-4</v>
      </c>
      <c r="M9" s="35">
        <v>2.2000000000000001E-4</v>
      </c>
      <c r="N9" s="35">
        <v>2.2000000000000001E-4</v>
      </c>
      <c r="O9" s="35">
        <v>2.2000000000000001E-4</v>
      </c>
    </row>
    <row r="11" spans="1:20" x14ac:dyDescent="0.3">
      <c r="S11" s="12" t="s">
        <v>260</v>
      </c>
      <c r="T11" s="12" t="s">
        <v>259</v>
      </c>
    </row>
    <row r="12" spans="1:20" x14ac:dyDescent="0.3">
      <c r="A12" s="1" t="s">
        <v>21</v>
      </c>
      <c r="B12" s="17">
        <f>ROUND(B$9*'B&amp;A kWh'!C10,2)</f>
        <v>0</v>
      </c>
      <c r="C12" s="17">
        <f>ROUND(C$9*'B&amp;A kWh'!D10,2)</f>
        <v>0</v>
      </c>
      <c r="D12" s="17">
        <f>ROUND(D$9*'B&amp;A kWh'!E10,2)</f>
        <v>35042.269999999997</v>
      </c>
      <c r="E12" s="17">
        <f>ROUND(E$9*'B&amp;A kWh'!F10,2)</f>
        <v>37177.370000000003</v>
      </c>
      <c r="F12" s="17">
        <f>ROUND(F$9*'B&amp;A kWh'!G10,2)</f>
        <v>42311.72</v>
      </c>
      <c r="G12" s="17">
        <f>ROUND(G$9*'B&amp;A kWh'!H10,2)</f>
        <v>53177.71</v>
      </c>
      <c r="H12" s="17">
        <f>ROUND(H$9*'B&amp;A kWh'!I10,2)</f>
        <v>52614.59</v>
      </c>
      <c r="I12" s="17">
        <f>ROUND(I$9*'B&amp;A kWh'!J10,2)</f>
        <v>43660.03</v>
      </c>
      <c r="J12" s="17">
        <f>ROUND(J$9*'B&amp;A kWh'!K10,2)</f>
        <v>26964.85</v>
      </c>
      <c r="K12" s="17">
        <f>ROUND(K$9*'B&amp;A kWh'!L10,2)</f>
        <v>35905.46</v>
      </c>
      <c r="L12" s="17">
        <f>ROUND(L$9*'B&amp;A kWh'!M10,2)</f>
        <v>48335.14</v>
      </c>
      <c r="M12" s="17">
        <f>ROUND(M$9*'B&amp;A kWh'!N10,2)</f>
        <v>46806.2</v>
      </c>
      <c r="N12" s="17">
        <f>ROUND(N$9*'B&amp;A kWh'!O10,2)</f>
        <v>43550.93</v>
      </c>
      <c r="O12" s="17">
        <f>ROUND(O$9*'B&amp;A kWh'!P10,2)</f>
        <v>35071.01</v>
      </c>
      <c r="P12" s="17">
        <f>SUM(D12:O12)</f>
        <v>500617.28</v>
      </c>
      <c r="R12" s="30"/>
      <c r="S12" s="40" t="s">
        <v>21</v>
      </c>
      <c r="T12" s="12">
        <v>10</v>
      </c>
    </row>
    <row r="13" spans="1:20" x14ac:dyDescent="0.3">
      <c r="A13" s="1"/>
      <c r="R13" s="30"/>
      <c r="S13" s="40"/>
      <c r="T13" s="12">
        <v>11</v>
      </c>
    </row>
    <row r="14" spans="1:20" x14ac:dyDescent="0.3">
      <c r="A14" s="1" t="s">
        <v>20</v>
      </c>
      <c r="B14" s="17">
        <f>ROUND(B$9*'B&amp;A kWh'!C12,2)</f>
        <v>0</v>
      </c>
      <c r="C14" s="17">
        <f>ROUND(C$9*'B&amp;A kWh'!D12,2)</f>
        <v>0</v>
      </c>
      <c r="D14" s="17">
        <f>ROUND(D$9*'B&amp;A kWh'!E12,2)</f>
        <v>52.06</v>
      </c>
      <c r="E14" s="17">
        <f>ROUND(E$9*'B&amp;A kWh'!F12,2)</f>
        <v>54.29</v>
      </c>
      <c r="F14" s="17">
        <f>ROUND(F$9*'B&amp;A kWh'!G12,2)</f>
        <v>64.73</v>
      </c>
      <c r="G14" s="17">
        <f>ROUND(G$9*'B&amp;A kWh'!H12,2)</f>
        <v>80.7</v>
      </c>
      <c r="H14" s="17">
        <f>ROUND(H$9*'B&amp;A kWh'!I12,2)</f>
        <v>78.48</v>
      </c>
      <c r="I14" s="17">
        <f>ROUND(I$9*'B&amp;A kWh'!J12,2)</f>
        <v>68.16</v>
      </c>
      <c r="J14" s="17">
        <f>ROUND(J$9*'B&amp;A kWh'!K12,2)</f>
        <v>41.31</v>
      </c>
      <c r="K14" s="17">
        <f>ROUND(K$9*'B&amp;A kWh'!L12,2)</f>
        <v>50.56</v>
      </c>
      <c r="L14" s="17">
        <f>ROUND(L$9*'B&amp;A kWh'!M12,2)</f>
        <v>78.55</v>
      </c>
      <c r="M14" s="17">
        <f>ROUND(M$9*'B&amp;A kWh'!N12,2)</f>
        <v>78.22</v>
      </c>
      <c r="N14" s="17">
        <f>ROUND(N$9*'B&amp;A kWh'!O12,2)</f>
        <v>71.489999999999995</v>
      </c>
      <c r="O14" s="17">
        <f>ROUND(O$9*'B&amp;A kWh'!P12,2)</f>
        <v>55.44</v>
      </c>
      <c r="P14" s="17">
        <f t="shared" ref="P14" si="0">SUM(D14:O14)</f>
        <v>773.99</v>
      </c>
      <c r="R14" s="30"/>
      <c r="S14" s="40" t="s">
        <v>20</v>
      </c>
      <c r="T14" s="12">
        <v>12</v>
      </c>
    </row>
    <row r="15" spans="1:20" x14ac:dyDescent="0.3">
      <c r="A15" s="1"/>
      <c r="R15" s="30"/>
      <c r="S15" s="40"/>
      <c r="T15" s="12">
        <v>13</v>
      </c>
    </row>
    <row r="16" spans="1:20" x14ac:dyDescent="0.3">
      <c r="A16" s="1" t="s">
        <v>19</v>
      </c>
      <c r="B16" s="17">
        <f>ROUND(B$9*'B&amp;A kWh'!C14,2)</f>
        <v>0</v>
      </c>
      <c r="C16" s="17">
        <f>ROUND(C$9*'B&amp;A kWh'!D14,2)</f>
        <v>0</v>
      </c>
      <c r="D16" s="17">
        <f>ROUND(D$9*'B&amp;A kWh'!E14,2)</f>
        <v>1.58</v>
      </c>
      <c r="E16" s="17">
        <f>ROUND(E$9*'B&amp;A kWh'!F14,2)</f>
        <v>1.4</v>
      </c>
      <c r="F16" s="17">
        <f>ROUND(F$9*'B&amp;A kWh'!G14,2)</f>
        <v>2.2999999999999998</v>
      </c>
      <c r="G16" s="17">
        <f>ROUND(G$9*'B&amp;A kWh'!H14,2)</f>
        <v>2.54</v>
      </c>
      <c r="H16" s="17">
        <f>ROUND(H$9*'B&amp;A kWh'!I14,2)</f>
        <v>2.62</v>
      </c>
      <c r="I16" s="17">
        <f>ROUND(I$9*'B&amp;A kWh'!J14,2)</f>
        <v>2.5099999999999998</v>
      </c>
      <c r="J16" s="17">
        <f>ROUND(J$9*'B&amp;A kWh'!K14,2)</f>
        <v>1.63</v>
      </c>
      <c r="K16" s="17">
        <f>ROUND(K$9*'B&amp;A kWh'!L14,2)</f>
        <v>0.86</v>
      </c>
      <c r="L16" s="17">
        <f>ROUND(L$9*'B&amp;A kWh'!M14,2)</f>
        <v>2.88</v>
      </c>
      <c r="M16" s="17">
        <f>ROUND(M$9*'B&amp;A kWh'!N14,2)</f>
        <v>2.17</v>
      </c>
      <c r="N16" s="17">
        <f>ROUND(N$9*'B&amp;A kWh'!O14,2)</f>
        <v>2.31</v>
      </c>
      <c r="O16" s="17">
        <f>ROUND(O$9*'B&amp;A kWh'!P14,2)</f>
        <v>1.68</v>
      </c>
      <c r="P16" s="17">
        <f t="shared" ref="P16" si="1">SUM(D16:O16)</f>
        <v>24.479999999999993</v>
      </c>
      <c r="R16" s="30"/>
      <c r="S16" s="40" t="s">
        <v>19</v>
      </c>
      <c r="T16" s="12">
        <v>14</v>
      </c>
    </row>
    <row r="17" spans="1:20" x14ac:dyDescent="0.3">
      <c r="A17" s="1"/>
      <c r="R17" s="30"/>
      <c r="S17" s="40"/>
      <c r="T17" s="12">
        <v>15</v>
      </c>
    </row>
    <row r="18" spans="1:20" x14ac:dyDescent="0.3">
      <c r="A18" s="29" t="s">
        <v>160</v>
      </c>
      <c r="D18" s="17">
        <f>ROUND(D$9*'B&amp;A kWh'!E16,2)</f>
        <v>0</v>
      </c>
      <c r="E18" s="17">
        <f>ROUND(E$9*'B&amp;A kWh'!F16,2)</f>
        <v>0</v>
      </c>
      <c r="F18" s="17">
        <f>ROUND(F$9*'B&amp;A kWh'!G16,2)</f>
        <v>0</v>
      </c>
      <c r="G18" s="17">
        <f>ROUND(G$9*'B&amp;A kWh'!H16,2)</f>
        <v>0</v>
      </c>
      <c r="H18" s="17">
        <f>ROUND(H$9*'B&amp;A kWh'!I16,2)</f>
        <v>0</v>
      </c>
      <c r="I18" s="17">
        <f>ROUND(I$9*'B&amp;A kWh'!J16,2)</f>
        <v>0</v>
      </c>
      <c r="J18" s="17">
        <f>ROUND(J$9*'B&amp;A kWh'!K16,2)</f>
        <v>0</v>
      </c>
      <c r="K18" s="17">
        <f>ROUND(K$9*'B&amp;A kWh'!L16,2)</f>
        <v>0</v>
      </c>
      <c r="L18" s="17">
        <f>ROUND(L$9*'B&amp;A kWh'!M16,2)</f>
        <v>0</v>
      </c>
      <c r="M18" s="17">
        <f>ROUND(M$9*'B&amp;A kWh'!N16,2)</f>
        <v>0</v>
      </c>
      <c r="N18" s="17">
        <f>ROUND(N$9*'B&amp;A kWh'!O16,2)</f>
        <v>0</v>
      </c>
      <c r="O18" s="17">
        <f>ROUND(O$9*'B&amp;A kWh'!P16,2)</f>
        <v>0</v>
      </c>
      <c r="P18" s="17">
        <f t="shared" ref="P18:P20" si="2">SUM(D18:O18)</f>
        <v>0</v>
      </c>
      <c r="R18" s="51"/>
      <c r="S18" s="40" t="s">
        <v>160</v>
      </c>
      <c r="T18" s="12">
        <v>16</v>
      </c>
    </row>
    <row r="19" spans="1:20" x14ac:dyDescent="0.3">
      <c r="A19" s="29" t="s">
        <v>162</v>
      </c>
      <c r="D19" s="17">
        <f>D20-D18</f>
        <v>777.04</v>
      </c>
      <c r="E19" s="17">
        <f t="shared" ref="E19:O19" si="3">E20-E18</f>
        <v>970.65</v>
      </c>
      <c r="F19" s="17">
        <f t="shared" si="3"/>
        <v>695.9</v>
      </c>
      <c r="G19" s="17">
        <f t="shared" si="3"/>
        <v>851.4</v>
      </c>
      <c r="H19" s="17">
        <f t="shared" si="3"/>
        <v>939.36</v>
      </c>
      <c r="I19" s="17">
        <f t="shared" si="3"/>
        <v>1017.8</v>
      </c>
      <c r="J19" s="17">
        <f t="shared" si="3"/>
        <v>908.76</v>
      </c>
      <c r="K19" s="17">
        <f t="shared" si="3"/>
        <v>1158.1500000000001</v>
      </c>
      <c r="L19" s="17">
        <f t="shared" si="3"/>
        <v>805.14</v>
      </c>
      <c r="M19" s="17">
        <f t="shared" si="3"/>
        <v>870.66</v>
      </c>
      <c r="N19" s="17">
        <f t="shared" si="3"/>
        <v>778.29</v>
      </c>
      <c r="O19" s="17">
        <f t="shared" si="3"/>
        <v>708.21</v>
      </c>
      <c r="P19" s="17">
        <f t="shared" si="2"/>
        <v>10481.36</v>
      </c>
      <c r="R19" s="51"/>
      <c r="S19" s="40" t="s">
        <v>162</v>
      </c>
      <c r="T19" s="12">
        <v>17</v>
      </c>
    </row>
    <row r="20" spans="1:20" x14ac:dyDescent="0.3">
      <c r="A20" s="1" t="s">
        <v>18</v>
      </c>
      <c r="B20" s="17">
        <f>ROUND(B$9*'B&amp;A kWh'!C18,2)</f>
        <v>0</v>
      </c>
      <c r="C20" s="17">
        <f>ROUND(C$9*'B&amp;A kWh'!D18,2)</f>
        <v>0</v>
      </c>
      <c r="D20" s="17">
        <f>ROUND(D$9*'B&amp;A kWh'!E18,2)</f>
        <v>777.04</v>
      </c>
      <c r="E20" s="17">
        <f>ROUND(E$9*'B&amp;A kWh'!F18,2)</f>
        <v>970.65</v>
      </c>
      <c r="F20" s="17">
        <f>ROUND(F$9*'B&amp;A kWh'!G18,2)</f>
        <v>695.9</v>
      </c>
      <c r="G20" s="17">
        <f>ROUND(G$9*'B&amp;A kWh'!H18,2)</f>
        <v>851.4</v>
      </c>
      <c r="H20" s="17">
        <f>ROUND(H$9*'B&amp;A kWh'!I18,2)</f>
        <v>939.36</v>
      </c>
      <c r="I20" s="17">
        <f>ROUND(I$9*'B&amp;A kWh'!J18,2)</f>
        <v>1017.8</v>
      </c>
      <c r="J20" s="17">
        <f>ROUND(J$9*'B&amp;A kWh'!K18,2)</f>
        <v>908.76</v>
      </c>
      <c r="K20" s="17">
        <f>ROUND(K$9*'B&amp;A kWh'!L18,2)</f>
        <v>1158.1500000000001</v>
      </c>
      <c r="L20" s="17">
        <f>ROUND(L$9*'B&amp;A kWh'!M18,2)</f>
        <v>805.14</v>
      </c>
      <c r="M20" s="17">
        <f>ROUND(M$9*'B&amp;A kWh'!N18,2)</f>
        <v>870.66</v>
      </c>
      <c r="N20" s="17">
        <f>ROUND(N$9*'B&amp;A kWh'!O18,2)</f>
        <v>778.29</v>
      </c>
      <c r="O20" s="17">
        <f>ROUND(O$9*'B&amp;A kWh'!P18,2)</f>
        <v>708.21</v>
      </c>
      <c r="P20" s="17">
        <f t="shared" si="2"/>
        <v>10481.36</v>
      </c>
      <c r="R20" s="30"/>
      <c r="S20" s="40" t="s">
        <v>18</v>
      </c>
      <c r="T20" s="12">
        <v>18</v>
      </c>
    </row>
    <row r="21" spans="1:20" x14ac:dyDescent="0.3">
      <c r="A21" s="1"/>
      <c r="R21" s="30"/>
      <c r="S21" s="40"/>
      <c r="T21" s="12">
        <v>19</v>
      </c>
    </row>
    <row r="22" spans="1:20" x14ac:dyDescent="0.3">
      <c r="A22" s="1" t="s">
        <v>17</v>
      </c>
      <c r="B22" s="17">
        <f>ROUND(B$9*'B&amp;A kWh'!C20,2)</f>
        <v>0</v>
      </c>
      <c r="C22" s="17">
        <f>ROUND(C$9*'B&amp;A kWh'!D20,2)</f>
        <v>0</v>
      </c>
      <c r="D22" s="17">
        <f>ROUND(D$9*'B&amp;A kWh'!E20,2)</f>
        <v>2551.44</v>
      </c>
      <c r="E22" s="17">
        <f>ROUND(E$9*'B&amp;A kWh'!F20,2)</f>
        <v>3083.45</v>
      </c>
      <c r="F22" s="17">
        <f>ROUND(F$9*'B&amp;A kWh'!G20,2)</f>
        <v>3137.49</v>
      </c>
      <c r="G22" s="17">
        <f>ROUND(G$9*'B&amp;A kWh'!H20,2)</f>
        <v>3719</v>
      </c>
      <c r="H22" s="17">
        <f>ROUND(H$9*'B&amp;A kWh'!I20,2)</f>
        <v>3606.18</v>
      </c>
      <c r="I22" s="17">
        <f>ROUND(I$9*'B&amp;A kWh'!J20,2)</f>
        <v>3308.16</v>
      </c>
      <c r="J22" s="17">
        <f>ROUND(J$9*'B&amp;A kWh'!K20,2)</f>
        <v>2138.83</v>
      </c>
      <c r="K22" s="17">
        <f>ROUND(K$9*'B&amp;A kWh'!L20,2)</f>
        <v>2499.19</v>
      </c>
      <c r="L22" s="17">
        <f>ROUND(L$9*'B&amp;A kWh'!M20,2)</f>
        <v>2893.25</v>
      </c>
      <c r="M22" s="17">
        <f>ROUND(M$9*'B&amp;A kWh'!N20,2)</f>
        <v>3030.76</v>
      </c>
      <c r="N22" s="17">
        <f>ROUND(N$9*'B&amp;A kWh'!O20,2)</f>
        <v>2849.99</v>
      </c>
      <c r="O22" s="17">
        <f>ROUND(O$9*'B&amp;A kWh'!P20,2)</f>
        <v>2357.3200000000002</v>
      </c>
      <c r="P22" s="17">
        <f t="shared" ref="P22" si="4">SUM(D22:O22)</f>
        <v>35175.06</v>
      </c>
      <c r="R22" s="30"/>
      <c r="S22" s="40" t="s">
        <v>17</v>
      </c>
      <c r="T22" s="12">
        <v>20</v>
      </c>
    </row>
    <row r="23" spans="1:20" x14ac:dyDescent="0.3">
      <c r="A23" s="1"/>
      <c r="R23" s="30"/>
      <c r="S23" s="40"/>
      <c r="T23" s="12">
        <v>21</v>
      </c>
    </row>
    <row r="24" spans="1:20" x14ac:dyDescent="0.3">
      <c r="A24" s="1" t="s">
        <v>16</v>
      </c>
      <c r="B24" s="17">
        <f>ROUND(B$9*'B&amp;A kWh'!C22,2)</f>
        <v>0</v>
      </c>
      <c r="C24" s="17">
        <f>ROUND(C$9*'B&amp;A kWh'!D22,2)</f>
        <v>0</v>
      </c>
      <c r="D24" s="17">
        <f>ROUND(D$9*'B&amp;A kWh'!E22,2)</f>
        <v>6.15</v>
      </c>
      <c r="E24" s="17">
        <f>ROUND(E$9*'B&amp;A kWh'!F22,2)</f>
        <v>8.44</v>
      </c>
      <c r="F24" s="17">
        <f>ROUND(F$9*'B&amp;A kWh'!G22,2)</f>
        <v>6.47</v>
      </c>
      <c r="G24" s="17">
        <f>ROUND(G$9*'B&amp;A kWh'!H22,2)</f>
        <v>6.59</v>
      </c>
      <c r="H24" s="17">
        <f>ROUND(H$9*'B&amp;A kWh'!I22,2)</f>
        <v>5.83</v>
      </c>
      <c r="I24" s="17">
        <f>ROUND(I$9*'B&amp;A kWh'!J22,2)</f>
        <v>6.4</v>
      </c>
      <c r="J24" s="17">
        <f>ROUND(J$9*'B&amp;A kWh'!K22,2)</f>
        <v>4.25</v>
      </c>
      <c r="K24" s="17">
        <f>ROUND(K$9*'B&amp;A kWh'!L22,2)</f>
        <v>5.34</v>
      </c>
      <c r="L24" s="17">
        <f>ROUND(L$9*'B&amp;A kWh'!M22,2)</f>
        <v>4.7699999999999996</v>
      </c>
      <c r="M24" s="17">
        <f>ROUND(M$9*'B&amp;A kWh'!N22,2)</f>
        <v>5.59</v>
      </c>
      <c r="N24" s="17">
        <f>ROUND(N$9*'B&amp;A kWh'!O22,2)</f>
        <v>4.67</v>
      </c>
      <c r="O24" s="17">
        <f>ROUND(O$9*'B&amp;A kWh'!P22,2)</f>
        <v>4.34</v>
      </c>
      <c r="P24" s="17">
        <f t="shared" ref="P24" si="5">SUM(D24:O24)</f>
        <v>68.84</v>
      </c>
      <c r="R24" s="30"/>
      <c r="S24" s="40" t="s">
        <v>16</v>
      </c>
      <c r="T24" s="12">
        <v>22</v>
      </c>
    </row>
    <row r="25" spans="1:20" x14ac:dyDescent="0.3">
      <c r="A25" s="1"/>
      <c r="R25" s="30"/>
      <c r="S25" s="40"/>
      <c r="T25" s="12">
        <v>23</v>
      </c>
    </row>
    <row r="26" spans="1:20" x14ac:dyDescent="0.3">
      <c r="A26" s="1" t="s">
        <v>15</v>
      </c>
      <c r="B26" s="17">
        <f>ROUND(B$9*'B&amp;A kWh'!C24,2)</f>
        <v>0</v>
      </c>
      <c r="C26" s="17">
        <f>ROUND(C$9*'B&amp;A kWh'!D24,2)</f>
        <v>0</v>
      </c>
      <c r="D26" s="17">
        <f>ROUND(D$9*'B&amp;A kWh'!E24,2)</f>
        <v>75.540000000000006</v>
      </c>
      <c r="E26" s="17">
        <f>ROUND(E$9*'B&amp;A kWh'!F24,2)</f>
        <v>251.45</v>
      </c>
      <c r="F26" s="17">
        <f>ROUND(F$9*'B&amp;A kWh'!G24,2)</f>
        <v>223.25</v>
      </c>
      <c r="G26" s="17">
        <f>ROUND(G$9*'B&amp;A kWh'!H24,2)</f>
        <v>230.55</v>
      </c>
      <c r="H26" s="17">
        <f>ROUND(H$9*'B&amp;A kWh'!I24,2)</f>
        <v>217.41</v>
      </c>
      <c r="I26" s="17">
        <f>ROUND(I$9*'B&amp;A kWh'!J24,2)</f>
        <v>219.55</v>
      </c>
      <c r="J26" s="17">
        <f>ROUND(J$9*'B&amp;A kWh'!K24,2)</f>
        <v>158.43</v>
      </c>
      <c r="K26" s="17">
        <f>ROUND(K$9*'B&amp;A kWh'!L24,2)</f>
        <v>177.06</v>
      </c>
      <c r="L26" s="17">
        <f>ROUND(L$9*'B&amp;A kWh'!M24,2)</f>
        <v>123.72</v>
      </c>
      <c r="M26" s="17">
        <f>ROUND(M$9*'B&amp;A kWh'!N24,2)</f>
        <v>156.54</v>
      </c>
      <c r="N26" s="17">
        <f>ROUND(N$9*'B&amp;A kWh'!O24,2)</f>
        <v>146.25</v>
      </c>
      <c r="O26" s="17">
        <f>ROUND(O$9*'B&amp;A kWh'!P24,2)</f>
        <v>123.61</v>
      </c>
      <c r="P26" s="17">
        <f t="shared" ref="P26" si="6">SUM(D26:O26)</f>
        <v>2103.36</v>
      </c>
      <c r="R26" s="30"/>
      <c r="S26" s="40" t="s">
        <v>15</v>
      </c>
      <c r="T26" s="12">
        <v>24</v>
      </c>
    </row>
    <row r="27" spans="1:20" x14ac:dyDescent="0.3">
      <c r="A27" s="1"/>
      <c r="R27" s="30"/>
      <c r="S27" s="40"/>
      <c r="T27" s="12">
        <v>25</v>
      </c>
    </row>
    <row r="28" spans="1:20" x14ac:dyDescent="0.3">
      <c r="A28" s="1" t="s">
        <v>14</v>
      </c>
      <c r="B28" s="17">
        <f>ROUND(B$9*'B&amp;A kWh'!C26,2)</f>
        <v>0</v>
      </c>
      <c r="C28" s="17">
        <f>ROUND(C$9*'B&amp;A kWh'!D26,2)</f>
        <v>0</v>
      </c>
      <c r="D28" s="17">
        <f>ROUND(D$9*'B&amp;A kWh'!E26,2)</f>
        <v>74.930000000000007</v>
      </c>
      <c r="E28" s="17">
        <f>ROUND(E$9*'B&amp;A kWh'!F26,2)</f>
        <v>99.14</v>
      </c>
      <c r="F28" s="17">
        <f>ROUND(F$9*'B&amp;A kWh'!G26,2)</f>
        <v>84.17</v>
      </c>
      <c r="G28" s="17">
        <f>ROUND(G$9*'B&amp;A kWh'!H26,2)</f>
        <v>86.54</v>
      </c>
      <c r="H28" s="17">
        <f>ROUND(H$9*'B&amp;A kWh'!I26,2)</f>
        <v>79.13</v>
      </c>
      <c r="I28" s="17">
        <f>ROUND(I$9*'B&amp;A kWh'!J26,2)</f>
        <v>81.400000000000006</v>
      </c>
      <c r="J28" s="17">
        <f>ROUND(J$9*'B&amp;A kWh'!K26,2)</f>
        <v>59.06</v>
      </c>
      <c r="K28" s="17">
        <f>ROUND(K$9*'B&amp;A kWh'!L26,2)</f>
        <v>74.2</v>
      </c>
      <c r="L28" s="17">
        <f>ROUND(L$9*'B&amp;A kWh'!M26,2)</f>
        <v>55.76</v>
      </c>
      <c r="M28" s="17">
        <f>ROUND(M$9*'B&amp;A kWh'!N26,2)</f>
        <v>108.99</v>
      </c>
      <c r="N28" s="17">
        <f>ROUND(N$9*'B&amp;A kWh'!O26,2)</f>
        <v>50.12</v>
      </c>
      <c r="O28" s="17">
        <f>ROUND(O$9*'B&amp;A kWh'!P26,2)</f>
        <v>52.63</v>
      </c>
      <c r="P28" s="17">
        <f t="shared" ref="P28" si="7">SUM(D28:O28)</f>
        <v>906.07000000000016</v>
      </c>
      <c r="R28" s="30"/>
      <c r="S28" s="40" t="s">
        <v>14</v>
      </c>
      <c r="T28" s="12">
        <v>26</v>
      </c>
    </row>
    <row r="29" spans="1:20" x14ac:dyDescent="0.3">
      <c r="A29" s="1"/>
      <c r="R29" s="30"/>
      <c r="S29" s="40"/>
      <c r="T29" s="12">
        <v>27</v>
      </c>
    </row>
    <row r="30" spans="1:20" x14ac:dyDescent="0.3">
      <c r="A30" s="1" t="s">
        <v>13</v>
      </c>
      <c r="B30" s="17">
        <f>ROUND(B$9*'B&amp;A kWh'!C28,2)</f>
        <v>0</v>
      </c>
      <c r="C30" s="17">
        <f>ROUND(C$9*'B&amp;A kWh'!D28,2)</f>
        <v>0</v>
      </c>
      <c r="D30" s="17">
        <f>ROUND(D$9*'B&amp;A kWh'!E28,2)</f>
        <v>38.5</v>
      </c>
      <c r="E30" s="17">
        <f>ROUND(E$9*'B&amp;A kWh'!F28,2)</f>
        <v>45.55</v>
      </c>
      <c r="F30" s="17">
        <f>ROUND(F$9*'B&amp;A kWh'!G28,2)</f>
        <v>30.83</v>
      </c>
      <c r="G30" s="17">
        <f>ROUND(G$9*'B&amp;A kWh'!H28,2)</f>
        <v>19.3</v>
      </c>
      <c r="H30" s="17">
        <f>ROUND(H$9*'B&amp;A kWh'!I28,2)</f>
        <v>21.64</v>
      </c>
      <c r="I30" s="17">
        <f>ROUND(I$9*'B&amp;A kWh'!J28,2)</f>
        <v>30.83</v>
      </c>
      <c r="J30" s="17">
        <f>ROUND(J$9*'B&amp;A kWh'!K28,2)</f>
        <v>24.89</v>
      </c>
      <c r="K30" s="17">
        <f>ROUND(K$9*'B&amp;A kWh'!L28,2)</f>
        <v>30.75</v>
      </c>
      <c r="L30" s="17">
        <f>ROUND(L$9*'B&amp;A kWh'!M28,2)</f>
        <v>21.44</v>
      </c>
      <c r="M30" s="17">
        <f>ROUND(M$9*'B&amp;A kWh'!N28,2)</f>
        <v>20.14</v>
      </c>
      <c r="N30" s="17">
        <f>ROUND(N$9*'B&amp;A kWh'!O28,2)</f>
        <v>24.1</v>
      </c>
      <c r="O30" s="17">
        <f>ROUND(O$9*'B&amp;A kWh'!P28,2)</f>
        <v>22.55</v>
      </c>
      <c r="P30" s="17">
        <f t="shared" ref="P30" si="8">SUM(D30:O30)</f>
        <v>330.52</v>
      </c>
      <c r="R30" s="30"/>
      <c r="S30" s="40" t="s">
        <v>13</v>
      </c>
      <c r="T30" s="12">
        <v>28</v>
      </c>
    </row>
    <row r="31" spans="1:20" x14ac:dyDescent="0.3">
      <c r="A31" s="1"/>
      <c r="R31" s="30"/>
      <c r="S31" s="40"/>
      <c r="T31" s="12">
        <v>29</v>
      </c>
    </row>
    <row r="32" spans="1:20" x14ac:dyDescent="0.3">
      <c r="A32" s="1" t="s">
        <v>12</v>
      </c>
      <c r="B32" s="17">
        <f>ROUND(B$9*'B&amp;A kWh'!C30,2)</f>
        <v>0</v>
      </c>
      <c r="C32" s="17">
        <f>ROUND(C$9*'B&amp;A kWh'!D30,2)</f>
        <v>0</v>
      </c>
      <c r="D32" s="17">
        <f>ROUND(D$9*'B&amp;A kWh'!E30,2)</f>
        <v>8113.98</v>
      </c>
      <c r="E32" s="17">
        <f>ROUND(E$9*'B&amp;A kWh'!F30,2)</f>
        <v>11052.54</v>
      </c>
      <c r="F32" s="17">
        <f>ROUND(F$9*'B&amp;A kWh'!G30,2)</f>
        <v>10847.83</v>
      </c>
      <c r="G32" s="17">
        <f>ROUND(G$9*'B&amp;A kWh'!H30,2)</f>
        <v>12324.75</v>
      </c>
      <c r="H32" s="17">
        <f>ROUND(H$9*'B&amp;A kWh'!I30,2)</f>
        <v>11974.27</v>
      </c>
      <c r="I32" s="17">
        <f>ROUND(I$9*'B&amp;A kWh'!J30,2)</f>
        <v>11066.66</v>
      </c>
      <c r="J32" s="17">
        <f>ROUND(J$9*'B&amp;A kWh'!K30,2)</f>
        <v>7272.86</v>
      </c>
      <c r="K32" s="17">
        <f>ROUND(K$9*'B&amp;A kWh'!L30,2)</f>
        <v>7620.95</v>
      </c>
      <c r="L32" s="17">
        <f>ROUND(L$9*'B&amp;A kWh'!M30,2)</f>
        <v>7455.87</v>
      </c>
      <c r="M32" s="17">
        <f>ROUND(M$9*'B&amp;A kWh'!N30,2)</f>
        <v>8299.85</v>
      </c>
      <c r="N32" s="17">
        <f>ROUND(N$9*'B&amp;A kWh'!O30,2)</f>
        <v>8001.91</v>
      </c>
      <c r="O32" s="17">
        <f>ROUND(O$9*'B&amp;A kWh'!P30,2)</f>
        <v>6601.24</v>
      </c>
      <c r="P32" s="17">
        <f t="shared" ref="P32" si="9">SUM(D32:O32)</f>
        <v>110632.71</v>
      </c>
      <c r="R32" s="30"/>
      <c r="S32" s="40" t="s">
        <v>12</v>
      </c>
      <c r="T32" s="12">
        <v>30</v>
      </c>
    </row>
    <row r="33" spans="1:20" x14ac:dyDescent="0.3">
      <c r="A33" s="1"/>
      <c r="R33" s="30"/>
      <c r="S33" s="40"/>
      <c r="T33" s="12">
        <v>31</v>
      </c>
    </row>
    <row r="34" spans="1:20" x14ac:dyDescent="0.3">
      <c r="A34" s="1" t="s">
        <v>11</v>
      </c>
      <c r="B34" s="17">
        <f>ROUND(B$9*'B&amp;A kWh'!C32,2)</f>
        <v>0</v>
      </c>
      <c r="C34" s="17">
        <f>ROUND(C$9*'B&amp;A kWh'!D32,2)</f>
        <v>0</v>
      </c>
      <c r="D34" s="17">
        <f>ROUND(D$9*'B&amp;A kWh'!E32,2)</f>
        <v>13.42</v>
      </c>
      <c r="E34" s="17">
        <f>ROUND(E$9*'B&amp;A kWh'!F32,2)</f>
        <v>10.98</v>
      </c>
      <c r="F34" s="17">
        <f>ROUND(F$9*'B&amp;A kWh'!G32,2)</f>
        <v>14.43</v>
      </c>
      <c r="G34" s="17">
        <f>ROUND(G$9*'B&amp;A kWh'!H32,2)</f>
        <v>20.170000000000002</v>
      </c>
      <c r="H34" s="17">
        <f>ROUND(H$9*'B&amp;A kWh'!I32,2)</f>
        <v>21.34</v>
      </c>
      <c r="I34" s="17">
        <f>ROUND(I$9*'B&amp;A kWh'!J32,2)</f>
        <v>13.19</v>
      </c>
      <c r="J34" s="17">
        <f>ROUND(J$9*'B&amp;A kWh'!K32,2)</f>
        <v>8.61</v>
      </c>
      <c r="K34" s="17">
        <f>ROUND(K$9*'B&amp;A kWh'!L32,2)</f>
        <v>18.64</v>
      </c>
      <c r="L34" s="17">
        <f>ROUND(L$9*'B&amp;A kWh'!M32,2)</f>
        <v>25.61</v>
      </c>
      <c r="M34" s="17">
        <f>ROUND(M$9*'B&amp;A kWh'!N32,2)</f>
        <v>23.4</v>
      </c>
      <c r="N34" s="17">
        <f>ROUND(N$9*'B&amp;A kWh'!O32,2)</f>
        <v>21.87</v>
      </c>
      <c r="O34" s="17">
        <f>ROUND(O$9*'B&amp;A kWh'!P32,2)</f>
        <v>19.09</v>
      </c>
      <c r="P34" s="17">
        <f t="shared" ref="P34" si="10">SUM(D34:O34)</f>
        <v>210.75</v>
      </c>
      <c r="R34" s="30"/>
      <c r="S34" s="40" t="s">
        <v>11</v>
      </c>
      <c r="T34" s="12">
        <v>32</v>
      </c>
    </row>
    <row r="35" spans="1:20" x14ac:dyDescent="0.3">
      <c r="A35" s="1"/>
      <c r="R35" s="30"/>
      <c r="S35" s="40"/>
      <c r="T35" s="12">
        <v>33</v>
      </c>
    </row>
    <row r="36" spans="1:20" x14ac:dyDescent="0.3">
      <c r="A36" s="1" t="s">
        <v>10</v>
      </c>
      <c r="B36" s="17">
        <f>ROUND(B$9*'B&amp;A kWh'!C34,2)</f>
        <v>0</v>
      </c>
      <c r="C36" s="17">
        <f>ROUND(C$9*'B&amp;A kWh'!D34,2)</f>
        <v>0</v>
      </c>
      <c r="D36" s="17">
        <f>ROUND(D$9*'B&amp;A kWh'!E34,2)</f>
        <v>63.63</v>
      </c>
      <c r="E36" s="17">
        <f>ROUND(E$9*'B&amp;A kWh'!F34,2)</f>
        <v>89.33</v>
      </c>
      <c r="F36" s="17">
        <f>ROUND(F$9*'B&amp;A kWh'!G34,2)</f>
        <v>91.63</v>
      </c>
      <c r="G36" s="17">
        <f>ROUND(G$9*'B&amp;A kWh'!H34,2)</f>
        <v>108.26</v>
      </c>
      <c r="H36" s="17">
        <f>ROUND(H$9*'B&amp;A kWh'!I34,2)</f>
        <v>104.62</v>
      </c>
      <c r="I36" s="17">
        <f>ROUND(I$9*'B&amp;A kWh'!J34,2)</f>
        <v>97.64</v>
      </c>
      <c r="J36" s="17">
        <f>ROUND(J$9*'B&amp;A kWh'!K34,2)</f>
        <v>64.400000000000006</v>
      </c>
      <c r="K36" s="17">
        <f>ROUND(K$9*'B&amp;A kWh'!L34,2)</f>
        <v>79.23</v>
      </c>
      <c r="L36" s="17">
        <f>ROUND(L$9*'B&amp;A kWh'!M34,2)</f>
        <v>78.8</v>
      </c>
      <c r="M36" s="17">
        <f>ROUND(M$9*'B&amp;A kWh'!N34,2)</f>
        <v>86.26</v>
      </c>
      <c r="N36" s="17">
        <f>ROUND(N$9*'B&amp;A kWh'!O34,2)</f>
        <v>81.63</v>
      </c>
      <c r="O36" s="17">
        <f>ROUND(O$9*'B&amp;A kWh'!P34,2)</f>
        <v>66.27</v>
      </c>
      <c r="P36" s="17">
        <f t="shared" ref="P36" si="11">SUM(D36:O36)</f>
        <v>1011.6999999999999</v>
      </c>
      <c r="R36" s="30"/>
      <c r="S36" s="40" t="s">
        <v>10</v>
      </c>
      <c r="T36" s="12">
        <v>34</v>
      </c>
    </row>
    <row r="37" spans="1:20" x14ac:dyDescent="0.3">
      <c r="A37" s="1"/>
      <c r="R37" s="30"/>
      <c r="S37" s="40"/>
      <c r="T37" s="12">
        <v>35</v>
      </c>
    </row>
    <row r="38" spans="1:20" x14ac:dyDescent="0.3">
      <c r="A38" s="1" t="s">
        <v>9</v>
      </c>
      <c r="B38" s="17">
        <f>ROUND(B$9*'B&amp;A kWh'!C36,2)</f>
        <v>0</v>
      </c>
      <c r="C38" s="17">
        <f>ROUND(C$9*'B&amp;A kWh'!D36,2)</f>
        <v>0</v>
      </c>
      <c r="D38" s="17">
        <f>ROUND(D$9*'B&amp;A kWh'!E36,2)</f>
        <v>163.51</v>
      </c>
      <c r="E38" s="17">
        <f>ROUND(E$9*'B&amp;A kWh'!F36,2)</f>
        <v>165.79</v>
      </c>
      <c r="F38" s="17">
        <f>ROUND(F$9*'B&amp;A kWh'!G36,2)</f>
        <v>153.68</v>
      </c>
      <c r="G38" s="17">
        <f>ROUND(G$9*'B&amp;A kWh'!H36,2)</f>
        <v>175.33</v>
      </c>
      <c r="H38" s="17">
        <f>ROUND(H$9*'B&amp;A kWh'!I36,2)</f>
        <v>153.01</v>
      </c>
      <c r="I38" s="17">
        <f>ROUND(I$9*'B&amp;A kWh'!J36,2)</f>
        <v>160.38</v>
      </c>
      <c r="J38" s="17">
        <f>ROUND(J$9*'B&amp;A kWh'!K36,2)</f>
        <v>138.94999999999999</v>
      </c>
      <c r="K38" s="17">
        <f>ROUND(K$9*'B&amp;A kWh'!L36,2)</f>
        <v>183.96</v>
      </c>
      <c r="L38" s="17">
        <f>ROUND(L$9*'B&amp;A kWh'!M36,2)</f>
        <v>177.11</v>
      </c>
      <c r="M38" s="17">
        <f>ROUND(M$9*'B&amp;A kWh'!N36,2)</f>
        <v>243.08</v>
      </c>
      <c r="N38" s="17">
        <f>ROUND(N$9*'B&amp;A kWh'!O36,2)</f>
        <v>196.18</v>
      </c>
      <c r="O38" s="17">
        <f>ROUND(O$9*'B&amp;A kWh'!P36,2)</f>
        <v>159.84</v>
      </c>
      <c r="P38" s="17">
        <f t="shared" ref="P38" si="12">SUM(D38:O38)</f>
        <v>2070.8199999999997</v>
      </c>
      <c r="R38" s="30"/>
      <c r="S38" s="40" t="s">
        <v>9</v>
      </c>
      <c r="T38" s="12">
        <v>36</v>
      </c>
    </row>
    <row r="39" spans="1:20" x14ac:dyDescent="0.3">
      <c r="A39" s="1"/>
      <c r="R39" s="30"/>
      <c r="S39" s="40"/>
      <c r="T39" s="12">
        <v>37</v>
      </c>
    </row>
    <row r="40" spans="1:20" x14ac:dyDescent="0.3">
      <c r="A40" s="1" t="s">
        <v>8</v>
      </c>
      <c r="B40" s="17">
        <f>ROUND(B$9*'B&amp;A kWh'!C38,2)</f>
        <v>0</v>
      </c>
      <c r="C40" s="17">
        <f>ROUND(C$9*'B&amp;A kWh'!D38,2)</f>
        <v>0</v>
      </c>
      <c r="D40" s="17">
        <f>ROUND(D$9*'B&amp;A kWh'!E38,2)</f>
        <v>25.69</v>
      </c>
      <c r="E40" s="17">
        <f>ROUND(E$9*'B&amp;A kWh'!F38,2)</f>
        <v>16.43</v>
      </c>
      <c r="F40" s="17">
        <f>ROUND(F$9*'B&amp;A kWh'!G38,2)</f>
        <v>16.190000000000001</v>
      </c>
      <c r="G40" s="17">
        <f>ROUND(G$9*'B&amp;A kWh'!H38,2)</f>
        <v>19.39</v>
      </c>
      <c r="H40" s="17">
        <f>ROUND(H$9*'B&amp;A kWh'!I38,2)</f>
        <v>14.65</v>
      </c>
      <c r="I40" s="17">
        <f>ROUND(I$9*'B&amp;A kWh'!J38,2)</f>
        <v>16.96</v>
      </c>
      <c r="J40" s="17">
        <f>ROUND(J$9*'B&amp;A kWh'!K38,2)</f>
        <v>13.05</v>
      </c>
      <c r="K40" s="17">
        <f>ROUND(K$9*'B&amp;A kWh'!L38,2)</f>
        <v>16.07</v>
      </c>
      <c r="L40" s="17">
        <f>ROUND(L$9*'B&amp;A kWh'!M38,2)</f>
        <v>14.88</v>
      </c>
      <c r="M40" s="17">
        <f>ROUND(M$9*'B&amp;A kWh'!N38,2)</f>
        <v>18.18</v>
      </c>
      <c r="N40" s="17">
        <f>ROUND(N$9*'B&amp;A kWh'!O38,2)</f>
        <v>22.59</v>
      </c>
      <c r="O40" s="17">
        <f>ROUND(O$9*'B&amp;A kWh'!P38,2)</f>
        <v>22.29</v>
      </c>
      <c r="P40" s="17">
        <f t="shared" ref="P40" si="13">SUM(D40:O40)</f>
        <v>216.37</v>
      </c>
      <c r="R40" s="30"/>
      <c r="S40" s="40" t="s">
        <v>8</v>
      </c>
      <c r="T40" s="12">
        <v>38</v>
      </c>
    </row>
    <row r="41" spans="1:20" x14ac:dyDescent="0.3">
      <c r="A41" s="1"/>
      <c r="R41" s="30"/>
      <c r="S41" s="40"/>
      <c r="T41" s="12">
        <v>39</v>
      </c>
    </row>
    <row r="42" spans="1:20" x14ac:dyDescent="0.3">
      <c r="A42" s="1" t="s">
        <v>7</v>
      </c>
      <c r="B42" s="17">
        <f>ROUND(B$9*'B&amp;A kWh'!C40,2)</f>
        <v>0</v>
      </c>
      <c r="C42" s="17">
        <f>ROUND(C$9*'B&amp;A kWh'!D40,2)</f>
        <v>0</v>
      </c>
      <c r="D42" s="17">
        <f>ROUND(D$9*'B&amp;A kWh'!E40,2)</f>
        <v>7587.21</v>
      </c>
      <c r="E42" s="17">
        <f>ROUND(E$9*'B&amp;A kWh'!F40,2)</f>
        <v>10870.53</v>
      </c>
      <c r="F42" s="17">
        <f>ROUND(F$9*'B&amp;A kWh'!G40,2)</f>
        <v>9836.7999999999993</v>
      </c>
      <c r="G42" s="17">
        <f>ROUND(G$9*'B&amp;A kWh'!H40,2)</f>
        <v>10775.72</v>
      </c>
      <c r="H42" s="17">
        <f>ROUND(H$9*'B&amp;A kWh'!I40,2)</f>
        <v>10111.5</v>
      </c>
      <c r="I42" s="17">
        <f>ROUND(I$9*'B&amp;A kWh'!J40,2)</f>
        <v>9950.67</v>
      </c>
      <c r="J42" s="17">
        <f>ROUND(J$9*'B&amp;A kWh'!K40,2)</f>
        <v>6715.53</v>
      </c>
      <c r="K42" s="17">
        <f>ROUND(K$9*'B&amp;A kWh'!L40,2)</f>
        <v>7456.41</v>
      </c>
      <c r="L42" s="17">
        <f>ROUND(L$9*'B&amp;A kWh'!M40,2)</f>
        <v>6048.72</v>
      </c>
      <c r="M42" s="17">
        <f>ROUND(M$9*'B&amp;A kWh'!N40,2)</f>
        <v>6804.95</v>
      </c>
      <c r="N42" s="17">
        <f>ROUND(N$9*'B&amp;A kWh'!O40,2)</f>
        <v>6590.8</v>
      </c>
      <c r="O42" s="17">
        <f>ROUND(O$9*'B&amp;A kWh'!P40,2)</f>
        <v>5588.23</v>
      </c>
      <c r="P42" s="17">
        <f t="shared" ref="P42" si="14">SUM(D42:O42)</f>
        <v>98337.07</v>
      </c>
      <c r="R42" s="30"/>
      <c r="S42" s="40" t="s">
        <v>7</v>
      </c>
      <c r="T42" s="12">
        <v>40</v>
      </c>
    </row>
    <row r="43" spans="1:20" x14ac:dyDescent="0.3">
      <c r="A43" s="1"/>
      <c r="R43" s="30"/>
      <c r="S43" s="40"/>
      <c r="T43" s="12">
        <v>41</v>
      </c>
    </row>
    <row r="44" spans="1:20" x14ac:dyDescent="0.3">
      <c r="A44" s="1" t="s">
        <v>6</v>
      </c>
      <c r="B44" s="17">
        <f>ROUND(B$9*'B&amp;A kWh'!C42,2)</f>
        <v>0</v>
      </c>
      <c r="C44" s="17">
        <f>ROUND(C$9*'B&amp;A kWh'!D42,2)</f>
        <v>0</v>
      </c>
      <c r="D44" s="17">
        <f>ROUND(D$9*'B&amp;A kWh'!E42,2)</f>
        <v>10.23</v>
      </c>
      <c r="E44" s="17">
        <f>ROUND(E$9*'B&amp;A kWh'!F42,2)</f>
        <v>67.55</v>
      </c>
      <c r="F44" s="17">
        <f>ROUND(F$9*'B&amp;A kWh'!G42,2)</f>
        <v>63.17</v>
      </c>
      <c r="G44" s="17">
        <f>ROUND(G$9*'B&amp;A kWh'!H42,2)</f>
        <v>13.91</v>
      </c>
      <c r="H44" s="17">
        <f>ROUND(H$9*'B&amp;A kWh'!I42,2)</f>
        <v>64.83</v>
      </c>
      <c r="I44" s="17">
        <f>ROUND(I$9*'B&amp;A kWh'!J42,2)</f>
        <v>69.06</v>
      </c>
      <c r="J44" s="17">
        <f>ROUND(J$9*'B&amp;A kWh'!K42,2)</f>
        <v>36.93</v>
      </c>
      <c r="K44" s="17">
        <f>ROUND(K$9*'B&amp;A kWh'!L42,2)</f>
        <v>50.96</v>
      </c>
      <c r="L44" s="17">
        <f>ROUND(L$9*'B&amp;A kWh'!M42,2)</f>
        <v>41.05</v>
      </c>
      <c r="M44" s="17">
        <f>ROUND(M$9*'B&amp;A kWh'!N42,2)</f>
        <v>47.43</v>
      </c>
      <c r="N44" s="17">
        <f>ROUND(N$9*'B&amp;A kWh'!O42,2)</f>
        <v>-0.55000000000000004</v>
      </c>
      <c r="O44" s="17">
        <f>ROUND(O$9*'B&amp;A kWh'!P42,2)</f>
        <v>10.19</v>
      </c>
      <c r="P44" s="17">
        <f t="shared" ref="P44" si="15">SUM(D44:O44)</f>
        <v>474.76</v>
      </c>
      <c r="R44" s="30"/>
      <c r="S44" s="40" t="s">
        <v>6</v>
      </c>
      <c r="T44" s="12">
        <v>42</v>
      </c>
    </row>
    <row r="45" spans="1:20" x14ac:dyDescent="0.3">
      <c r="A45" s="30"/>
      <c r="R45" s="30"/>
      <c r="S45" s="40"/>
      <c r="T45" s="12">
        <v>43</v>
      </c>
    </row>
    <row r="46" spans="1:20" x14ac:dyDescent="0.3">
      <c r="A46" s="30" t="s">
        <v>118</v>
      </c>
      <c r="B46" s="17">
        <f>ROUND(B$9*'B&amp;A kWh'!C44,2)</f>
        <v>0</v>
      </c>
      <c r="C46" s="17">
        <f>ROUND(C$9*'B&amp;A kWh'!D44,2)</f>
        <v>0</v>
      </c>
      <c r="D46" s="17">
        <f>ROUND(D$9*'B&amp;A kWh'!E44,2)</f>
        <v>105.92</v>
      </c>
      <c r="E46" s="17">
        <f>ROUND(E$9*'B&amp;A kWh'!F44,2)</f>
        <v>159.86000000000001</v>
      </c>
      <c r="F46" s="17">
        <f>ROUND(F$9*'B&amp;A kWh'!G44,2)</f>
        <v>142.84</v>
      </c>
      <c r="G46" s="17">
        <f>ROUND(G$9*'B&amp;A kWh'!H44,2)</f>
        <v>148.38999999999999</v>
      </c>
      <c r="H46" s="17">
        <f>ROUND(H$9*'B&amp;A kWh'!I44,2)</f>
        <v>131.97999999999999</v>
      </c>
      <c r="I46" s="17">
        <f>ROUND(I$9*'B&amp;A kWh'!J44,2)</f>
        <v>136.9</v>
      </c>
      <c r="J46" s="17">
        <f>ROUND(J$9*'B&amp;A kWh'!K44,2)</f>
        <v>95.9</v>
      </c>
      <c r="K46" s="17">
        <f>ROUND(K$9*'B&amp;A kWh'!L44,2)</f>
        <v>98.89</v>
      </c>
      <c r="L46" s="17">
        <f>ROUND(L$9*'B&amp;A kWh'!M44,2)</f>
        <v>76.5</v>
      </c>
      <c r="M46" s="17">
        <f>ROUND(M$9*'B&amp;A kWh'!N44,2)</f>
        <v>92.9</v>
      </c>
      <c r="N46" s="17">
        <f>ROUND(N$9*'B&amp;A kWh'!O44,2)</f>
        <v>86.12</v>
      </c>
      <c r="O46" s="17">
        <f>ROUND(O$9*'B&amp;A kWh'!P44,2)</f>
        <v>72.290000000000006</v>
      </c>
      <c r="P46" s="17">
        <f t="shared" ref="P46" si="16">SUM(D46:O46)</f>
        <v>1348.4899999999998</v>
      </c>
      <c r="R46" s="30"/>
      <c r="S46" s="40" t="s">
        <v>118</v>
      </c>
      <c r="T46" s="12">
        <v>44</v>
      </c>
    </row>
    <row r="47" spans="1:20" x14ac:dyDescent="0.3">
      <c r="A47" s="30"/>
      <c r="R47" s="40"/>
      <c r="S47" s="40"/>
      <c r="T47" s="12">
        <v>45</v>
      </c>
    </row>
    <row r="48" spans="1:20" x14ac:dyDescent="0.3">
      <c r="A48" s="1" t="s">
        <v>232</v>
      </c>
      <c r="B48" s="17">
        <f>ROUND(B$9*'B&amp;A kWh'!C48,2)</f>
        <v>0</v>
      </c>
      <c r="C48" s="17">
        <f>ROUND(C$9*'B&amp;A kWh'!D48,2)</f>
        <v>0</v>
      </c>
      <c r="D48" s="17">
        <f>ROUND(D$9*'B&amp;A kWh'!E46,2)</f>
        <v>129.30000000000001</v>
      </c>
      <c r="E48" s="17">
        <f>ROUND(E$9*'B&amp;A kWh'!F46,2)</f>
        <v>145.32</v>
      </c>
      <c r="F48" s="17">
        <f>ROUND(F$9*'B&amp;A kWh'!G46,2)</f>
        <v>109.98</v>
      </c>
      <c r="G48" s="17">
        <f>ROUND(G$9*'B&amp;A kWh'!H46,2)</f>
        <v>155.28</v>
      </c>
      <c r="H48" s="17">
        <f>ROUND(H$9*'B&amp;A kWh'!I46,2)</f>
        <v>128.94999999999999</v>
      </c>
      <c r="I48" s="17">
        <f>ROUND(I$9*'B&amp;A kWh'!J46,2)</f>
        <v>97.84</v>
      </c>
      <c r="J48" s="17">
        <f>ROUND(J$9*'B&amp;A kWh'!K46,2)</f>
        <v>122.02</v>
      </c>
      <c r="K48" s="17">
        <f>ROUND(K$9*'B&amp;A kWh'!L46,2)</f>
        <v>110.32</v>
      </c>
      <c r="L48" s="17">
        <f>ROUND(L$9*'B&amp;A kWh'!M46,2)</f>
        <v>86.02</v>
      </c>
      <c r="M48" s="17">
        <f>ROUND(M$9*'B&amp;A kWh'!N46,2)</f>
        <v>121.54</v>
      </c>
      <c r="N48" s="17">
        <f>ROUND(N$9*'B&amp;A kWh'!O46,2)</f>
        <v>10.19</v>
      </c>
      <c r="O48" s="17">
        <f>ROUND(O$9*'B&amp;A kWh'!P46,2)</f>
        <v>32.92</v>
      </c>
      <c r="P48" s="17">
        <f t="shared" ref="P48" si="17">SUM(D48:O48)</f>
        <v>1249.68</v>
      </c>
      <c r="R48" s="40"/>
      <c r="S48" s="40" t="s">
        <v>232</v>
      </c>
      <c r="T48" s="12">
        <v>46</v>
      </c>
    </row>
    <row r="49" spans="1:20" x14ac:dyDescent="0.3">
      <c r="A49" s="1"/>
      <c r="R49" s="30"/>
      <c r="S49" s="40"/>
      <c r="T49" s="12">
        <v>47</v>
      </c>
    </row>
    <row r="50" spans="1:20" x14ac:dyDescent="0.3">
      <c r="A50" s="1" t="s">
        <v>5</v>
      </c>
      <c r="B50" s="17">
        <f>ROUND(B$9*'B&amp;A kWh'!C50,2)</f>
        <v>0</v>
      </c>
      <c r="C50" s="17">
        <f>ROUND(C$9*'B&amp;A kWh'!D50,2)</f>
        <v>0</v>
      </c>
      <c r="D50" s="17">
        <f>ROUND(D$9*'B&amp;A kWh'!E48,2)</f>
        <v>1555.9</v>
      </c>
      <c r="E50" s="17">
        <f>ROUND(E$9*'B&amp;A kWh'!F48,2)</f>
        <v>2060.69</v>
      </c>
      <c r="F50" s="17">
        <f>ROUND(F$9*'B&amp;A kWh'!G48,2)</f>
        <v>1738.75</v>
      </c>
      <c r="G50" s="17">
        <f>ROUND(G$9*'B&amp;A kWh'!H48,2)</f>
        <v>1863.61</v>
      </c>
      <c r="H50" s="17">
        <f>ROUND(H$9*'B&amp;A kWh'!I48,2)</f>
        <v>1731.27</v>
      </c>
      <c r="I50" s="17">
        <f>ROUND(I$9*'B&amp;A kWh'!J48,2)</f>
        <v>1801</v>
      </c>
      <c r="J50" s="17">
        <f>ROUND(J$9*'B&amp;A kWh'!K48,2)</f>
        <v>1199.3499999999999</v>
      </c>
      <c r="K50" s="17">
        <f>ROUND(K$9*'B&amp;A kWh'!L48,2)</f>
        <v>1580.68</v>
      </c>
      <c r="L50" s="17">
        <f>ROUND(L$9*'B&amp;A kWh'!M48,2)</f>
        <v>1395.33</v>
      </c>
      <c r="M50" s="17">
        <f>ROUND(M$9*'B&amp;A kWh'!N48,2)</f>
        <v>1425.33</v>
      </c>
      <c r="N50" s="17">
        <f>ROUND(N$9*'B&amp;A kWh'!O48,2)</f>
        <v>1292.3800000000001</v>
      </c>
      <c r="O50" s="17">
        <f>ROUND(O$9*'B&amp;A kWh'!P48,2)</f>
        <v>1098.49</v>
      </c>
      <c r="P50" s="17">
        <f t="shared" ref="P50" si="18">SUM(D50:O50)</f>
        <v>18742.780000000002</v>
      </c>
      <c r="R50" s="30"/>
      <c r="S50" s="40" t="s">
        <v>5</v>
      </c>
      <c r="T50" s="12">
        <v>48</v>
      </c>
    </row>
    <row r="51" spans="1:20" x14ac:dyDescent="0.3">
      <c r="A51" s="1"/>
      <c r="R51" s="30"/>
      <c r="S51" s="40"/>
      <c r="T51" s="12">
        <v>49</v>
      </c>
    </row>
    <row r="52" spans="1:20" x14ac:dyDescent="0.3">
      <c r="A52" s="1" t="s">
        <v>4</v>
      </c>
      <c r="B52" s="17">
        <f>ROUND(B$9*'B&amp;A kWh'!C52,2)</f>
        <v>0</v>
      </c>
      <c r="C52" s="17">
        <f>ROUND(C$9*'B&amp;A kWh'!D52,2)</f>
        <v>0</v>
      </c>
      <c r="D52" s="17">
        <f>ROUND(D$9*'B&amp;A kWh'!E50,2)</f>
        <v>455.47</v>
      </c>
      <c r="E52" s="17">
        <f>ROUND(E$9*'B&amp;A kWh'!F50,2)</f>
        <v>462.61</v>
      </c>
      <c r="F52" s="17">
        <f>ROUND(F$9*'B&amp;A kWh'!G50,2)</f>
        <v>323.48</v>
      </c>
      <c r="G52" s="17">
        <f>ROUND(G$9*'B&amp;A kWh'!H50,2)</f>
        <v>448.99</v>
      </c>
      <c r="H52" s="17">
        <f>ROUND(H$9*'B&amp;A kWh'!I50,2)</f>
        <v>386.38</v>
      </c>
      <c r="I52" s="17">
        <f>ROUND(I$9*'B&amp;A kWh'!J50,2)</f>
        <v>345.81</v>
      </c>
      <c r="J52" s="17">
        <f>ROUND(J$9*'B&amp;A kWh'!K50,2)</f>
        <v>248.84</v>
      </c>
      <c r="K52" s="17">
        <f>ROUND(K$9*'B&amp;A kWh'!L50,2)</f>
        <v>245.77</v>
      </c>
      <c r="L52" s="17">
        <f>ROUND(L$9*'B&amp;A kWh'!M50,2)</f>
        <v>272.18</v>
      </c>
      <c r="M52" s="17">
        <f>ROUND(M$9*'B&amp;A kWh'!N50,2)</f>
        <v>281.79000000000002</v>
      </c>
      <c r="N52" s="17">
        <f>ROUND(N$9*'B&amp;A kWh'!O50,2)</f>
        <v>222.3</v>
      </c>
      <c r="O52" s="17">
        <f>ROUND(O$9*'B&amp;A kWh'!P50,2)</f>
        <v>331.23</v>
      </c>
      <c r="P52" s="17">
        <f t="shared" ref="P52" si="19">SUM(D52:O52)</f>
        <v>4024.85</v>
      </c>
      <c r="R52" s="30"/>
      <c r="S52" s="40" t="s">
        <v>4</v>
      </c>
      <c r="T52" s="12">
        <v>50</v>
      </c>
    </row>
    <row r="53" spans="1:20" x14ac:dyDescent="0.3">
      <c r="A53" s="30"/>
      <c r="R53" s="30"/>
      <c r="S53" s="40"/>
      <c r="T53" s="12">
        <v>51</v>
      </c>
    </row>
    <row r="54" spans="1:20" x14ac:dyDescent="0.3">
      <c r="A54" s="30" t="s">
        <v>3</v>
      </c>
      <c r="B54" s="17">
        <f>ROUND(B$9*'B&amp;A kWh'!C54,2)</f>
        <v>0</v>
      </c>
      <c r="C54" s="17">
        <f>ROUND(C$9*'B&amp;A kWh'!D54,2)</f>
        <v>0</v>
      </c>
      <c r="D54" s="17">
        <f>ROUND(D$9*'B&amp;A kWh'!E52,2)</f>
        <v>8.2899999999999991</v>
      </c>
      <c r="E54" s="17">
        <f>ROUND(E$9*'B&amp;A kWh'!F52,2)</f>
        <v>17.579999999999998</v>
      </c>
      <c r="F54" s="17">
        <f>ROUND(F$9*'B&amp;A kWh'!G52,2)</f>
        <v>15.44</v>
      </c>
      <c r="G54" s="17">
        <f>ROUND(G$9*'B&amp;A kWh'!H52,2)</f>
        <v>9.1999999999999993</v>
      </c>
      <c r="H54" s="17">
        <f>ROUND(H$9*'B&amp;A kWh'!I52,2)</f>
        <v>-4.34</v>
      </c>
      <c r="I54" s="17">
        <f>ROUND(I$9*'B&amp;A kWh'!J52,2)</f>
        <v>0</v>
      </c>
      <c r="J54" s="17">
        <f>ROUND(J$9*'B&amp;A kWh'!K52,2)</f>
        <v>0</v>
      </c>
      <c r="K54" s="17">
        <f>ROUND(K$9*'B&amp;A kWh'!L52,2)</f>
        <v>15.84</v>
      </c>
      <c r="L54" s="17">
        <f>ROUND(L$9*'B&amp;A kWh'!M52,2)</f>
        <v>17.38</v>
      </c>
      <c r="M54" s="17">
        <f>ROUND(M$9*'B&amp;A kWh'!N52,2)</f>
        <v>11.88</v>
      </c>
      <c r="N54" s="17">
        <f>ROUND(N$9*'B&amp;A kWh'!O52,2)</f>
        <v>11</v>
      </c>
      <c r="O54" s="17">
        <f>ROUND(O$9*'B&amp;A kWh'!P52,2)</f>
        <v>10.119999999999999</v>
      </c>
      <c r="P54" s="17">
        <f t="shared" ref="P54" si="20">SUM(D54:O54)</f>
        <v>112.38999999999999</v>
      </c>
      <c r="R54" s="30"/>
      <c r="S54" s="40" t="s">
        <v>3</v>
      </c>
      <c r="T54" s="12">
        <v>52</v>
      </c>
    </row>
    <row r="55" spans="1:20" x14ac:dyDescent="0.3">
      <c r="A55" s="30"/>
      <c r="R55" s="30"/>
      <c r="S55" s="40"/>
      <c r="T55" s="12">
        <v>53</v>
      </c>
    </row>
    <row r="56" spans="1:20" x14ac:dyDescent="0.3">
      <c r="A56" s="30" t="s">
        <v>119</v>
      </c>
      <c r="B56" s="17">
        <f>ROUND(B$9*'B&amp;A kWh'!C56,2)</f>
        <v>0</v>
      </c>
      <c r="C56" s="17">
        <f>ROUND(C$9*'B&amp;A kWh'!D56,2)</f>
        <v>0</v>
      </c>
      <c r="D56" s="17">
        <f>ROUND(D$9*'B&amp;A kWh'!E54,2)</f>
        <v>2049.4899999999998</v>
      </c>
      <c r="E56" s="17">
        <f>ROUND(E$9*'B&amp;A kWh'!F54,2)</f>
        <v>2982.07</v>
      </c>
      <c r="F56" s="17">
        <f>ROUND(F$9*'B&amp;A kWh'!G54,2)</f>
        <v>2520.0100000000002</v>
      </c>
      <c r="G56" s="17">
        <f>ROUND(G$9*'B&amp;A kWh'!H54,2)</f>
        <v>2091.73</v>
      </c>
      <c r="H56" s="17">
        <f>ROUND(H$9*'B&amp;A kWh'!I54,2)</f>
        <v>2714.93</v>
      </c>
      <c r="I56" s="17">
        <f>ROUND(I$9*'B&amp;A kWh'!J54,2)</f>
        <v>3296.82</v>
      </c>
      <c r="J56" s="17">
        <f>ROUND(J$9*'B&amp;A kWh'!K54,2)</f>
        <v>1943.19</v>
      </c>
      <c r="K56" s="17">
        <f>ROUND(K$9*'B&amp;A kWh'!L54,2)</f>
        <v>1981.44</v>
      </c>
      <c r="L56" s="17">
        <f>ROUND(L$9*'B&amp;A kWh'!M54,2)</f>
        <v>1810.84</v>
      </c>
      <c r="M56" s="17">
        <f>ROUND(M$9*'B&amp;A kWh'!N54,2)</f>
        <v>1953.39</v>
      </c>
      <c r="N56" s="17">
        <f>ROUND(N$9*'B&amp;A kWh'!O54,2)</f>
        <v>2008.08</v>
      </c>
      <c r="O56" s="17">
        <f>ROUND(O$9*'B&amp;A kWh'!P54,2)</f>
        <v>1631.46</v>
      </c>
      <c r="P56" s="17">
        <f t="shared" ref="P56" si="21">SUM(D56:O56)</f>
        <v>26983.449999999997</v>
      </c>
      <c r="R56" s="30"/>
      <c r="S56" s="40" t="s">
        <v>119</v>
      </c>
      <c r="T56" s="12">
        <v>54</v>
      </c>
    </row>
    <row r="57" spans="1:20" x14ac:dyDescent="0.3">
      <c r="A57" s="30"/>
      <c r="R57" s="30"/>
      <c r="S57" s="40"/>
      <c r="T57" s="12">
        <v>55</v>
      </c>
    </row>
    <row r="58" spans="1:20" x14ac:dyDescent="0.3">
      <c r="A58" s="30" t="s">
        <v>120</v>
      </c>
      <c r="B58" s="17">
        <f>ROUND(B$9*'B&amp;A kWh'!C58,2)</f>
        <v>0</v>
      </c>
      <c r="C58" s="17">
        <f>ROUND(C$9*'B&amp;A kWh'!D58,2)</f>
        <v>0</v>
      </c>
      <c r="D58" s="17">
        <f>ROUND(D$9*'B&amp;A kWh'!E56,2)</f>
        <v>33.06</v>
      </c>
      <c r="E58" s="17">
        <f>ROUND(E$9*'B&amp;A kWh'!F56,2)</f>
        <v>46.39</v>
      </c>
      <c r="F58" s="17">
        <f>ROUND(F$9*'B&amp;A kWh'!G56,2)</f>
        <v>45.88</v>
      </c>
      <c r="G58" s="17">
        <f>ROUND(G$9*'B&amp;A kWh'!H56,2)</f>
        <v>41.52</v>
      </c>
      <c r="H58" s="17">
        <f>ROUND(H$9*'B&amp;A kWh'!I56,2)</f>
        <v>51.25</v>
      </c>
      <c r="I58" s="17">
        <f>ROUND(I$9*'B&amp;A kWh'!J56,2)</f>
        <v>56.38</v>
      </c>
      <c r="J58" s="17">
        <f>ROUND(J$9*'B&amp;A kWh'!K56,2)</f>
        <v>35.85</v>
      </c>
      <c r="K58" s="17">
        <f>ROUND(K$9*'B&amp;A kWh'!L56,2)</f>
        <v>36.93</v>
      </c>
      <c r="L58" s="17">
        <f>ROUND(L$9*'B&amp;A kWh'!M56,2)</f>
        <v>50.32</v>
      </c>
      <c r="M58" s="17">
        <f>ROUND(M$9*'B&amp;A kWh'!N56,2)</f>
        <v>47</v>
      </c>
      <c r="N58" s="17">
        <f>ROUND(N$9*'B&amp;A kWh'!O56,2)</f>
        <v>47.63</v>
      </c>
      <c r="O58" s="17">
        <f>ROUND(O$9*'B&amp;A kWh'!P56,2)</f>
        <v>39.590000000000003</v>
      </c>
      <c r="P58" s="17">
        <f t="shared" ref="P58" si="22">SUM(D58:O58)</f>
        <v>531.80000000000007</v>
      </c>
      <c r="R58" s="30"/>
      <c r="S58" s="40" t="s">
        <v>120</v>
      </c>
      <c r="T58" s="12">
        <v>56</v>
      </c>
    </row>
    <row r="59" spans="1:20" x14ac:dyDescent="0.3">
      <c r="A59" s="30"/>
      <c r="R59" s="30"/>
      <c r="S59" s="40"/>
      <c r="T59" s="12">
        <v>57</v>
      </c>
    </row>
    <row r="60" spans="1:20" x14ac:dyDescent="0.3">
      <c r="A60" s="30" t="s">
        <v>233</v>
      </c>
      <c r="B60" s="17">
        <f>ROUND(B$9*'B&amp;A kWh'!C60,2)</f>
        <v>0</v>
      </c>
      <c r="C60" s="17">
        <f>ROUND(C$9*'B&amp;A kWh'!D60,2)</f>
        <v>0</v>
      </c>
      <c r="D60" s="17">
        <f>ROUND(D$9*'B&amp;A kWh'!E58,2)</f>
        <v>121.55</v>
      </c>
      <c r="E60" s="17">
        <f>ROUND(E$9*'B&amp;A kWh'!F58,2)</f>
        <v>155.03</v>
      </c>
      <c r="F60" s="17">
        <f>ROUND(F$9*'B&amp;A kWh'!G58,2)</f>
        <v>72.37</v>
      </c>
      <c r="G60" s="17">
        <f>ROUND(G$9*'B&amp;A kWh'!H58,2)</f>
        <v>97.96</v>
      </c>
      <c r="H60" s="17">
        <f>ROUND(H$9*'B&amp;A kWh'!I58,2)</f>
        <v>122.05</v>
      </c>
      <c r="I60" s="17">
        <f>ROUND(I$9*'B&amp;A kWh'!J58,2)</f>
        <v>39.25</v>
      </c>
      <c r="J60" s="17">
        <f>ROUND(J$9*'B&amp;A kWh'!K58,2)</f>
        <v>32.92</v>
      </c>
      <c r="K60" s="17">
        <f>ROUND(K$9*'B&amp;A kWh'!L58,2)</f>
        <v>66.099999999999994</v>
      </c>
      <c r="L60" s="17">
        <f>ROUND(L$9*'B&amp;A kWh'!M58,2)</f>
        <v>53.71</v>
      </c>
      <c r="M60" s="17">
        <f>ROUND(M$9*'B&amp;A kWh'!N58,2)</f>
        <v>50.67</v>
      </c>
      <c r="N60" s="17">
        <f>ROUND(N$9*'B&amp;A kWh'!O58,2)</f>
        <v>55.42</v>
      </c>
      <c r="O60" s="17">
        <f>ROUND(O$9*'B&amp;A kWh'!P58,2)</f>
        <v>25.35</v>
      </c>
      <c r="P60" s="17">
        <f t="shared" ref="P60" si="23">SUM(D60:O60)</f>
        <v>892.37999999999988</v>
      </c>
      <c r="R60" s="30"/>
      <c r="S60" s="40" t="s">
        <v>233</v>
      </c>
      <c r="T60" s="12">
        <v>58</v>
      </c>
    </row>
    <row r="61" spans="1:20" x14ac:dyDescent="0.3">
      <c r="A61" s="30"/>
      <c r="R61" s="30"/>
      <c r="S61" s="40"/>
      <c r="T61" s="12">
        <v>59</v>
      </c>
    </row>
    <row r="62" spans="1:20" x14ac:dyDescent="0.3">
      <c r="A62" s="30" t="s">
        <v>122</v>
      </c>
      <c r="B62" s="17">
        <f>ROUND(B$9*'B&amp;A kWh'!C66,2)</f>
        <v>0</v>
      </c>
      <c r="C62" s="17">
        <f>ROUND(C$9*'B&amp;A kWh'!D66,2)</f>
        <v>0</v>
      </c>
      <c r="D62" s="17">
        <f>ROUND(D$9*'B&amp;A kWh'!E60,2)</f>
        <v>4596.1099999999997</v>
      </c>
      <c r="E62" s="17">
        <f>ROUND(E$9*'B&amp;A kWh'!F60,2)</f>
        <v>4895.3500000000004</v>
      </c>
      <c r="F62" s="17">
        <f>ROUND(F$9*'B&amp;A kWh'!G60,2)</f>
        <v>4755.75</v>
      </c>
      <c r="G62" s="17">
        <f>ROUND(G$9*'B&amp;A kWh'!H60,2)</f>
        <v>4708.3100000000004</v>
      </c>
      <c r="H62" s="17">
        <f>ROUND(H$9*'B&amp;A kWh'!I60,2)</f>
        <v>4860.05</v>
      </c>
      <c r="I62" s="17">
        <f>ROUND(I$9*'B&amp;A kWh'!J60,2)</f>
        <v>4522.01</v>
      </c>
      <c r="J62" s="17">
        <f>ROUND(J$9*'B&amp;A kWh'!K60,2)</f>
        <v>3523.44</v>
      </c>
      <c r="K62" s="17">
        <f>ROUND(K$9*'B&amp;A kWh'!L60,2)</f>
        <v>2872.57</v>
      </c>
      <c r="L62" s="17">
        <f>ROUND(L$9*'B&amp;A kWh'!M60,2)</f>
        <v>1693.01</v>
      </c>
      <c r="M62" s="17">
        <f>ROUND(M$9*'B&amp;A kWh'!N60,2)</f>
        <v>2449.79</v>
      </c>
      <c r="N62" s="17">
        <f>ROUND(N$9*'B&amp;A kWh'!O60,2)</f>
        <v>2662.44</v>
      </c>
      <c r="O62" s="17">
        <f>ROUND(O$9*'B&amp;A kWh'!P60,2)</f>
        <v>2418.2399999999998</v>
      </c>
      <c r="P62" s="17">
        <f t="shared" ref="P62" si="24">SUM(D62:O62)</f>
        <v>43957.070000000007</v>
      </c>
      <c r="R62" s="30"/>
      <c r="S62" s="40" t="s">
        <v>122</v>
      </c>
      <c r="T62" s="12">
        <v>60</v>
      </c>
    </row>
    <row r="63" spans="1:20" x14ac:dyDescent="0.3">
      <c r="A63" s="30"/>
      <c r="R63" s="30"/>
      <c r="S63" s="40"/>
      <c r="T63" s="12">
        <v>61</v>
      </c>
    </row>
    <row r="64" spans="1:20" x14ac:dyDescent="0.3">
      <c r="A64" s="30" t="s">
        <v>234</v>
      </c>
      <c r="B64" s="17">
        <f>ROUND(B$9*'B&amp;A kWh'!C68,2)</f>
        <v>0</v>
      </c>
      <c r="C64" s="17">
        <f>ROUND(C$9*'B&amp;A kWh'!D68,2)</f>
        <v>0</v>
      </c>
      <c r="D64" s="17">
        <f>ROUND(D$9*'B&amp;A kWh'!E62,2)</f>
        <v>0</v>
      </c>
      <c r="E64" s="17">
        <f>ROUND(E$9*'B&amp;A kWh'!F62,2)</f>
        <v>0</v>
      </c>
      <c r="F64" s="17">
        <f>ROUND(F$9*'B&amp;A kWh'!G62,2)</f>
        <v>0</v>
      </c>
      <c r="G64" s="17">
        <f>ROUND(G$9*'B&amp;A kWh'!H62,2)</f>
        <v>0</v>
      </c>
      <c r="H64" s="17">
        <f>ROUND(H$9*'B&amp;A kWh'!I62,2)</f>
        <v>0</v>
      </c>
      <c r="I64" s="17">
        <f>ROUND(I$9*'B&amp;A kWh'!J62,2)</f>
        <v>0</v>
      </c>
      <c r="J64" s="17">
        <f>ROUND(J$9*'B&amp;A kWh'!K62,2)</f>
        <v>0</v>
      </c>
      <c r="K64" s="17">
        <f>ROUND(K$9*'B&amp;A kWh'!L62,2)</f>
        <v>0</v>
      </c>
      <c r="L64" s="17">
        <f>ROUND(L$9*'B&amp;A kWh'!M62,2)</f>
        <v>0</v>
      </c>
      <c r="M64" s="17">
        <f>ROUND(M$9*'B&amp;A kWh'!N62,2)</f>
        <v>0</v>
      </c>
      <c r="N64" s="17">
        <f>ROUND(N$9*'B&amp;A kWh'!O62,2)</f>
        <v>365.38</v>
      </c>
      <c r="O64" s="17">
        <f>ROUND(O$9*'B&amp;A kWh'!P62,2)</f>
        <v>322.25</v>
      </c>
      <c r="P64" s="17">
        <f t="shared" ref="P64" si="25">SUM(D64:O64)</f>
        <v>687.63</v>
      </c>
      <c r="R64" s="30"/>
      <c r="S64" s="40" t="s">
        <v>234</v>
      </c>
      <c r="T64" s="12">
        <v>62</v>
      </c>
    </row>
    <row r="65" spans="1:20" x14ac:dyDescent="0.3">
      <c r="A65" s="30"/>
      <c r="R65" s="30"/>
      <c r="S65" s="40"/>
      <c r="T65" s="12">
        <v>63</v>
      </c>
    </row>
    <row r="66" spans="1:20" x14ac:dyDescent="0.3">
      <c r="A66" s="30" t="s">
        <v>235</v>
      </c>
      <c r="B66" s="17">
        <f>ROUND(B$9*'B&amp;A kWh'!C70,2)</f>
        <v>0</v>
      </c>
      <c r="C66" s="17">
        <f>ROUND(C$9*'B&amp;A kWh'!D70,2)</f>
        <v>0</v>
      </c>
      <c r="D66" s="17">
        <f>ROUND(D$9*'B&amp;A kWh'!E64,2)</f>
        <v>0</v>
      </c>
      <c r="E66" s="17">
        <f>ROUND(E$9*'B&amp;A kWh'!F64,2)</f>
        <v>0</v>
      </c>
      <c r="F66" s="17">
        <f>ROUND(F$9*'B&amp;A kWh'!G64,2)</f>
        <v>0</v>
      </c>
      <c r="G66" s="17">
        <f>ROUND(G$9*'B&amp;A kWh'!H64,2)</f>
        <v>0</v>
      </c>
      <c r="H66" s="17">
        <f>ROUND(H$9*'B&amp;A kWh'!I64,2)</f>
        <v>0</v>
      </c>
      <c r="I66" s="17">
        <f>ROUND(I$9*'B&amp;A kWh'!J64,2)</f>
        <v>0</v>
      </c>
      <c r="J66" s="17">
        <f>ROUND(J$9*'B&amp;A kWh'!K64,2)</f>
        <v>0</v>
      </c>
      <c r="K66" s="17">
        <f>ROUND(K$9*'B&amp;A kWh'!L64,2)</f>
        <v>972.8</v>
      </c>
      <c r="L66" s="17">
        <f>ROUND(L$9*'B&amp;A kWh'!M64,2)</f>
        <v>610.61</v>
      </c>
      <c r="M66" s="17">
        <f>ROUND(M$9*'B&amp;A kWh'!N64,2)</f>
        <v>698.63</v>
      </c>
      <c r="N66" s="17">
        <f>ROUND(N$9*'B&amp;A kWh'!O64,2)</f>
        <v>564.35</v>
      </c>
      <c r="O66" s="17">
        <f>ROUND(O$9*'B&amp;A kWh'!P64,2)</f>
        <v>828.65</v>
      </c>
      <c r="P66" s="17">
        <f t="shared" ref="P66" si="26">SUM(D66:O66)</f>
        <v>3675.04</v>
      </c>
      <c r="R66" s="30"/>
      <c r="S66" s="40" t="s">
        <v>235</v>
      </c>
      <c r="T66" s="12">
        <v>64</v>
      </c>
    </row>
    <row r="67" spans="1:20" x14ac:dyDescent="0.3">
      <c r="A67" s="30"/>
      <c r="R67" s="30"/>
      <c r="S67" s="40"/>
      <c r="T67" s="12">
        <v>65</v>
      </c>
    </row>
    <row r="68" spans="1:20" x14ac:dyDescent="0.3">
      <c r="A68" s="30" t="s">
        <v>123</v>
      </c>
      <c r="B68" s="17">
        <f>ROUND(B$9*'B&amp;A kWh'!C72,2)</f>
        <v>0</v>
      </c>
      <c r="C68" s="17">
        <f>ROUND(C$9*'B&amp;A kWh'!D72,2)</f>
        <v>0</v>
      </c>
      <c r="D68" s="17">
        <f>ROUND(D$9*'B&amp;A kWh'!E66,2)</f>
        <v>363.69</v>
      </c>
      <c r="E68" s="17">
        <f>ROUND(E$9*'B&amp;A kWh'!F66,2)</f>
        <v>626.26</v>
      </c>
      <c r="F68" s="17">
        <f>ROUND(F$9*'B&amp;A kWh'!G66,2)</f>
        <v>488.57</v>
      </c>
      <c r="G68" s="17">
        <f>ROUND(G$9*'B&amp;A kWh'!H66,2)</f>
        <v>515.92999999999995</v>
      </c>
      <c r="H68" s="17">
        <f>ROUND(H$9*'B&amp;A kWh'!I66,2)</f>
        <v>477.56</v>
      </c>
      <c r="I68" s="17">
        <f>ROUND(I$9*'B&amp;A kWh'!J66,2)</f>
        <v>501.01</v>
      </c>
      <c r="J68" s="17">
        <f>ROUND(J$9*'B&amp;A kWh'!K66,2)</f>
        <v>325.73</v>
      </c>
      <c r="K68" s="17">
        <f>ROUND(K$9*'B&amp;A kWh'!L66,2)</f>
        <v>421.5</v>
      </c>
      <c r="L68" s="17">
        <f>ROUND(L$9*'B&amp;A kWh'!M66,2)</f>
        <v>317.23</v>
      </c>
      <c r="M68" s="17">
        <f>ROUND(M$9*'B&amp;A kWh'!N66,2)</f>
        <v>337.01</v>
      </c>
      <c r="N68" s="17">
        <f>ROUND(N$9*'B&amp;A kWh'!O66,2)</f>
        <v>368.13</v>
      </c>
      <c r="O68" s="17">
        <f>ROUND(O$9*'B&amp;A kWh'!P66,2)</f>
        <v>328.71</v>
      </c>
      <c r="P68" s="17">
        <f t="shared" ref="P68" si="27">SUM(D68:O68)</f>
        <v>5071.33</v>
      </c>
      <c r="R68" s="30"/>
      <c r="S68" s="40" t="s">
        <v>123</v>
      </c>
      <c r="T68" s="12">
        <v>66</v>
      </c>
    </row>
    <row r="69" spans="1:20" x14ac:dyDescent="0.3">
      <c r="A69" s="30"/>
      <c r="R69" s="30"/>
      <c r="S69" s="40"/>
      <c r="T69" s="12">
        <v>67</v>
      </c>
    </row>
    <row r="70" spans="1:20" x14ac:dyDescent="0.3">
      <c r="A70" s="1" t="s">
        <v>124</v>
      </c>
      <c r="B70" s="17">
        <f>ROUND(B$9*'B&amp;A kWh'!C74,2)</f>
        <v>0</v>
      </c>
      <c r="C70" s="17">
        <f>ROUND(C$9*'B&amp;A kWh'!D74,2)</f>
        <v>0</v>
      </c>
      <c r="D70" s="17">
        <f>ROUND(D$9*'B&amp;A kWh'!E68,2)</f>
        <v>7185.65</v>
      </c>
      <c r="E70" s="17">
        <f>ROUND(E$9*'B&amp;A kWh'!F68,2)</f>
        <v>10086.52</v>
      </c>
      <c r="F70" s="17">
        <f>ROUND(F$9*'B&amp;A kWh'!G68,2)</f>
        <v>8511.89</v>
      </c>
      <c r="G70" s="17">
        <f>ROUND(G$9*'B&amp;A kWh'!H68,2)</f>
        <v>10358.41</v>
      </c>
      <c r="H70" s="17">
        <f>ROUND(H$9*'B&amp;A kWh'!I68,2)</f>
        <v>9581.7999999999993</v>
      </c>
      <c r="I70" s="17">
        <f>ROUND(I$9*'B&amp;A kWh'!J68,2)</f>
        <v>8968.93</v>
      </c>
      <c r="J70" s="17">
        <f>ROUND(J$9*'B&amp;A kWh'!K68,2)</f>
        <v>6572.34</v>
      </c>
      <c r="K70" s="17">
        <f>ROUND(K$9*'B&amp;A kWh'!L68,2)</f>
        <v>6388.53</v>
      </c>
      <c r="L70" s="17">
        <f>ROUND(L$9*'B&amp;A kWh'!M68,2)</f>
        <v>6561.99</v>
      </c>
      <c r="M70" s="17">
        <f>ROUND(M$9*'B&amp;A kWh'!N68,2)</f>
        <v>6196.66</v>
      </c>
      <c r="N70" s="17">
        <f>ROUND(N$9*'B&amp;A kWh'!O68,2)</f>
        <v>6147.86</v>
      </c>
      <c r="O70" s="17">
        <f>ROUND(O$9*'B&amp;A kWh'!P68,2)</f>
        <v>5336.05</v>
      </c>
      <c r="P70" s="17">
        <f t="shared" ref="P70" si="28">SUM(D70:O70)</f>
        <v>91896.630000000019</v>
      </c>
      <c r="R70" s="30"/>
      <c r="S70" s="40" t="s">
        <v>124</v>
      </c>
      <c r="T70" s="12">
        <v>68</v>
      </c>
    </row>
    <row r="71" spans="1:20" x14ac:dyDescent="0.3">
      <c r="A71" s="1"/>
      <c r="R71" s="30"/>
      <c r="S71" s="40"/>
      <c r="T71" s="12">
        <v>69</v>
      </c>
    </row>
    <row r="72" spans="1:20" x14ac:dyDescent="0.3">
      <c r="A72" s="1" t="s">
        <v>125</v>
      </c>
      <c r="B72" s="17">
        <f>ROUND(B$9*'B&amp;A kWh'!C76,2)</f>
        <v>0</v>
      </c>
      <c r="C72" s="17">
        <f>ROUND(C$9*'B&amp;A kWh'!D76,2)</f>
        <v>0</v>
      </c>
      <c r="D72" s="17">
        <f>ROUND(D$9*'B&amp;A kWh'!E70,2)</f>
        <v>36777.78</v>
      </c>
      <c r="E72" s="17">
        <f>ROUND(E$9*'B&amp;A kWh'!F70,2)</f>
        <v>36811.360000000001</v>
      </c>
      <c r="F72" s="17">
        <f>ROUND(F$9*'B&amp;A kWh'!G70,2)</f>
        <v>37924.44</v>
      </c>
      <c r="G72" s="17">
        <f>ROUND(G$9*'B&amp;A kWh'!H70,2)</f>
        <v>37343.35</v>
      </c>
      <c r="H72" s="17">
        <f>ROUND(H$9*'B&amp;A kWh'!I70,2)</f>
        <v>36520.06</v>
      </c>
      <c r="I72" s="17">
        <f>ROUND(I$9*'B&amp;A kWh'!J70,2)</f>
        <v>34674.78</v>
      </c>
      <c r="J72" s="17">
        <f>ROUND(J$9*'B&amp;A kWh'!K70,2)</f>
        <v>26179.61</v>
      </c>
      <c r="K72" s="17">
        <f>ROUND(K$9*'B&amp;A kWh'!L70,2)</f>
        <v>25557.360000000001</v>
      </c>
      <c r="L72" s="17">
        <f>ROUND(L$9*'B&amp;A kWh'!M70,2)</f>
        <v>25505.42</v>
      </c>
      <c r="M72" s="17">
        <f>ROUND(M$9*'B&amp;A kWh'!N70,2)</f>
        <v>26193.200000000001</v>
      </c>
      <c r="N72" s="17">
        <f>ROUND(N$9*'B&amp;A kWh'!O70,2)</f>
        <v>24037.279999999999</v>
      </c>
      <c r="O72" s="17">
        <f>ROUND(O$9*'B&amp;A kWh'!P70,2)</f>
        <v>24095.52</v>
      </c>
      <c r="P72" s="17">
        <f t="shared" ref="P72:P78" si="29">SUM(D72:O72)</f>
        <v>371620.16000000003</v>
      </c>
      <c r="R72" s="30"/>
      <c r="S72" s="40" t="s">
        <v>125</v>
      </c>
      <c r="T72" s="12">
        <v>70</v>
      </c>
    </row>
    <row r="73" spans="1:20" x14ac:dyDescent="0.3">
      <c r="A73" s="1"/>
      <c r="B73" s="17"/>
      <c r="C73" s="17"/>
      <c r="P73" s="17"/>
      <c r="R73" s="30"/>
      <c r="S73" s="40"/>
      <c r="T73" s="12">
        <v>71</v>
      </c>
    </row>
    <row r="74" spans="1:20" x14ac:dyDescent="0.3">
      <c r="A74" s="1" t="s">
        <v>126</v>
      </c>
      <c r="B74" s="17"/>
      <c r="C74" s="17"/>
      <c r="D74" s="17">
        <f>ROUND(D$9*'B&amp;A kWh'!E72,2)</f>
        <v>8325.89</v>
      </c>
      <c r="E74" s="17">
        <f>ROUND(E$9*'B&amp;A kWh'!F72,2)</f>
        <v>11808.95</v>
      </c>
      <c r="F74" s="17">
        <f>ROUND(F$9*'B&amp;A kWh'!G72,2)</f>
        <v>6152.1</v>
      </c>
      <c r="G74" s="17">
        <f>ROUND(G$9*'B&amp;A kWh'!H72,2)</f>
        <v>9263.75</v>
      </c>
      <c r="H74" s="17">
        <f>ROUND(H$9*'B&amp;A kWh'!I72,2)</f>
        <v>7095.23</v>
      </c>
      <c r="I74" s="17">
        <f>ROUND(I$9*'B&amp;A kWh'!J72,2)</f>
        <v>8996.93</v>
      </c>
      <c r="J74" s="17">
        <f>ROUND(J$9*'B&amp;A kWh'!K72,2)</f>
        <v>5278.82</v>
      </c>
      <c r="K74" s="17">
        <f>ROUND(K$9*'B&amp;A kWh'!L72,2)</f>
        <v>8513.9699999999993</v>
      </c>
      <c r="L74" s="17">
        <f>ROUND(L$9*'B&amp;A kWh'!M72,2)</f>
        <v>4533.55</v>
      </c>
      <c r="M74" s="17">
        <f>ROUND(M$9*'B&amp;A kWh'!N72,2)</f>
        <v>5557</v>
      </c>
      <c r="N74" s="17">
        <f>ROUND(N$9*'B&amp;A kWh'!O72,2)</f>
        <v>4891.18</v>
      </c>
      <c r="O74" s="17">
        <f>ROUND(O$9*'B&amp;A kWh'!P72,2)</f>
        <v>4058.79</v>
      </c>
      <c r="P74" s="17">
        <f t="shared" si="29"/>
        <v>84476.159999999989</v>
      </c>
      <c r="R74" s="30"/>
      <c r="S74" s="40" t="s">
        <v>126</v>
      </c>
      <c r="T74" s="12">
        <v>72</v>
      </c>
    </row>
    <row r="75" spans="1:20" x14ac:dyDescent="0.3">
      <c r="A75" s="1"/>
      <c r="B75" s="17"/>
      <c r="C75" s="17"/>
      <c r="P75" s="17"/>
      <c r="R75" s="30"/>
      <c r="S75" s="40"/>
      <c r="T75" s="12">
        <v>73</v>
      </c>
    </row>
    <row r="76" spans="1:20" x14ac:dyDescent="0.3">
      <c r="A76" s="1" t="s">
        <v>2</v>
      </c>
      <c r="B76" s="17"/>
      <c r="C76" s="17"/>
      <c r="D76" s="17">
        <f>ROUND(D$9*'B&amp;A kWh'!E74,2)</f>
        <v>186.77</v>
      </c>
      <c r="E76" s="17">
        <f>ROUND(E$9*'B&amp;A kWh'!F74,2)</f>
        <v>168.77</v>
      </c>
      <c r="F76" s="17">
        <f>ROUND(F$9*'B&amp;A kWh'!G74,2)</f>
        <v>154.04</v>
      </c>
      <c r="G76" s="17">
        <f>ROUND(G$9*'B&amp;A kWh'!H74,2)</f>
        <v>160.36000000000001</v>
      </c>
      <c r="H76" s="17">
        <f>ROUND(H$9*'B&amp;A kWh'!I74,2)</f>
        <v>185.07</v>
      </c>
      <c r="I76" s="17">
        <f>ROUND(I$9*'B&amp;A kWh'!J74,2)</f>
        <v>202.05</v>
      </c>
      <c r="J76" s="17">
        <f>ROUND(J$9*'B&amp;A kWh'!K74,2)</f>
        <v>173.55</v>
      </c>
      <c r="K76" s="17">
        <f>ROUND(K$9*'B&amp;A kWh'!L74,2)</f>
        <v>189.02</v>
      </c>
      <c r="L76" s="17">
        <f>ROUND(L$9*'B&amp;A kWh'!M74,2)</f>
        <v>194.41</v>
      </c>
      <c r="M76" s="17">
        <f>ROUND(M$9*'B&amp;A kWh'!N74,2)</f>
        <v>195.8</v>
      </c>
      <c r="N76" s="17">
        <f>ROUND(N$9*'B&amp;A kWh'!O74,2)</f>
        <v>165.52</v>
      </c>
      <c r="O76" s="17">
        <f>ROUND(O$9*'B&amp;A kWh'!P74,2)</f>
        <v>163.6</v>
      </c>
      <c r="P76" s="17">
        <f t="shared" si="29"/>
        <v>2138.96</v>
      </c>
      <c r="R76" s="30"/>
      <c r="S76" s="40" t="s">
        <v>2</v>
      </c>
      <c r="T76" s="12">
        <v>74</v>
      </c>
    </row>
    <row r="77" spans="1:20" x14ac:dyDescent="0.3">
      <c r="A77" s="1"/>
      <c r="B77" s="17"/>
      <c r="C77" s="17"/>
      <c r="P77" s="17"/>
      <c r="R77" s="30"/>
      <c r="S77" s="40"/>
      <c r="T77" s="12">
        <v>75</v>
      </c>
    </row>
    <row r="78" spans="1:20" x14ac:dyDescent="0.3">
      <c r="A78" s="1" t="s">
        <v>1</v>
      </c>
      <c r="B78" s="17"/>
      <c r="C78" s="17"/>
      <c r="D78" s="17">
        <f>ROUND(D$9*'B&amp;A kWh'!E76,2)</f>
        <v>31.62</v>
      </c>
      <c r="E78" s="17">
        <f>ROUND(E$9*'B&amp;A kWh'!F76,2)</f>
        <v>54.66</v>
      </c>
      <c r="F78" s="17">
        <f>ROUND(F$9*'B&amp;A kWh'!G76,2)</f>
        <v>45.18</v>
      </c>
      <c r="G78" s="17">
        <f>ROUND(G$9*'B&amp;A kWh'!H76,2)</f>
        <v>50.2</v>
      </c>
      <c r="H78" s="17">
        <f>ROUND(H$9*'B&amp;A kWh'!I76,2)</f>
        <v>41.87</v>
      </c>
      <c r="I78" s="17">
        <f>ROUND(I$9*'B&amp;A kWh'!J76,2)</f>
        <v>45.99</v>
      </c>
      <c r="J78" s="17">
        <f>ROUND(J$9*'B&amp;A kWh'!K76,2)</f>
        <v>31.05</v>
      </c>
      <c r="K78" s="17">
        <f>ROUND(K$9*'B&amp;A kWh'!L76,2)</f>
        <v>40.450000000000003</v>
      </c>
      <c r="L78" s="17">
        <f>ROUND(L$9*'B&amp;A kWh'!M76,2)</f>
        <v>31.91</v>
      </c>
      <c r="M78" s="17">
        <f>ROUND(M$9*'B&amp;A kWh'!N76,2)</f>
        <v>39.76</v>
      </c>
      <c r="N78" s="17">
        <f>ROUND(N$9*'B&amp;A kWh'!O76,2)</f>
        <v>34.17</v>
      </c>
      <c r="O78" s="17">
        <f>ROUND(O$9*'B&amp;A kWh'!P76,2)</f>
        <v>30.68</v>
      </c>
      <c r="P78" s="17">
        <f t="shared" si="29"/>
        <v>477.54000000000008</v>
      </c>
      <c r="R78" s="30"/>
      <c r="S78" s="40" t="s">
        <v>1</v>
      </c>
      <c r="T78" s="12">
        <v>76</v>
      </c>
    </row>
    <row r="79" spans="1:20" x14ac:dyDescent="0.3">
      <c r="A79" s="1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20" x14ac:dyDescent="0.3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28"/>
    </row>
    <row r="81" spans="1:16" x14ac:dyDescent="0.3">
      <c r="A81" s="12" t="s">
        <v>0</v>
      </c>
      <c r="B81" s="17">
        <f>SUM(B12:B72)</f>
        <v>0</v>
      </c>
      <c r="C81" s="17">
        <f t="shared" ref="C81" si="30">SUM(C12:C72)</f>
        <v>0</v>
      </c>
      <c r="D81" s="17">
        <f>SUM(D12:D78)-D20</f>
        <v>116523.67000000001</v>
      </c>
      <c r="E81" s="17">
        <f t="shared" ref="E81:O81" si="31">SUM(E12:E78)-E20</f>
        <v>134446.31000000003</v>
      </c>
      <c r="F81" s="17">
        <f t="shared" si="31"/>
        <v>130581.31</v>
      </c>
      <c r="G81" s="17">
        <f t="shared" si="31"/>
        <v>148868.85</v>
      </c>
      <c r="H81" s="17">
        <f t="shared" si="31"/>
        <v>144033.57000000004</v>
      </c>
      <c r="I81" s="17">
        <f t="shared" si="31"/>
        <v>133455.09999999998</v>
      </c>
      <c r="J81" s="17">
        <f t="shared" si="31"/>
        <v>90314.95</v>
      </c>
      <c r="K81" s="17">
        <f t="shared" si="31"/>
        <v>104419.96</v>
      </c>
      <c r="L81" s="17">
        <f t="shared" si="31"/>
        <v>109373.10000000002</v>
      </c>
      <c r="M81" s="17">
        <f t="shared" si="31"/>
        <v>112254.76999999997</v>
      </c>
      <c r="N81" s="17">
        <f t="shared" si="31"/>
        <v>105362.01000000002</v>
      </c>
      <c r="O81" s="17">
        <f t="shared" si="31"/>
        <v>91687.879999999976</v>
      </c>
      <c r="P81" s="17">
        <f>SUM(D81:O81)</f>
        <v>1421321.48</v>
      </c>
    </row>
  </sheetData>
  <pageMargins left="0.7" right="0.36" top="0.75" bottom="0.75" header="0.3" footer="0.3"/>
  <pageSetup scale="46" orientation="portrait" r:id="rId1"/>
  <headerFooter>
    <oddFooter>&amp;L&amp;F
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70"/>
  <sheetViews>
    <sheetView zoomScaleNormal="100" workbookViewId="0">
      <selection activeCell="G8" sqref="G8"/>
    </sheetView>
  </sheetViews>
  <sheetFormatPr defaultColWidth="9.109375" defaultRowHeight="14.4" x14ac:dyDescent="0.3"/>
  <cols>
    <col min="1" max="1" width="32.5546875" style="30" customWidth="1"/>
    <col min="2" max="16384" width="9.109375" style="30"/>
  </cols>
  <sheetData>
    <row r="6" spans="1:2" ht="15.6" x14ac:dyDescent="0.3">
      <c r="A6" s="69" t="s">
        <v>22</v>
      </c>
    </row>
    <row r="7" spans="1:2" ht="15.6" x14ac:dyDescent="0.3">
      <c r="A7" s="166"/>
    </row>
    <row r="10" spans="1:2" x14ac:dyDescent="0.3">
      <c r="A10" s="30" t="s">
        <v>21</v>
      </c>
      <c r="B10" s="167" t="s">
        <v>144</v>
      </c>
    </row>
    <row r="12" spans="1:2" x14ac:dyDescent="0.3">
      <c r="A12" s="30" t="s">
        <v>20</v>
      </c>
      <c r="B12" s="168" t="s">
        <v>137</v>
      </c>
    </row>
    <row r="14" spans="1:2" x14ac:dyDescent="0.3">
      <c r="A14" s="30" t="s">
        <v>19</v>
      </c>
    </row>
    <row r="16" spans="1:2" x14ac:dyDescent="0.3">
      <c r="A16" s="30" t="s">
        <v>18</v>
      </c>
      <c r="B16" s="168" t="s">
        <v>138</v>
      </c>
    </row>
    <row r="18" spans="1:2" x14ac:dyDescent="0.3">
      <c r="A18" s="30" t="s">
        <v>17</v>
      </c>
    </row>
    <row r="20" spans="1:2" x14ac:dyDescent="0.3">
      <c r="A20" s="30" t="s">
        <v>16</v>
      </c>
    </row>
    <row r="22" spans="1:2" x14ac:dyDescent="0.3">
      <c r="A22" s="30" t="s">
        <v>15</v>
      </c>
    </row>
    <row r="24" spans="1:2" x14ac:dyDescent="0.3">
      <c r="A24" s="30" t="s">
        <v>14</v>
      </c>
      <c r="B24" s="168" t="s">
        <v>139</v>
      </c>
    </row>
    <row r="26" spans="1:2" x14ac:dyDescent="0.3">
      <c r="A26" s="30" t="s">
        <v>13</v>
      </c>
    </row>
    <row r="28" spans="1:2" x14ac:dyDescent="0.3">
      <c r="A28" s="30" t="s">
        <v>12</v>
      </c>
      <c r="B28" s="168" t="s">
        <v>140</v>
      </c>
    </row>
    <row r="30" spans="1:2" x14ac:dyDescent="0.3">
      <c r="A30" s="30" t="s">
        <v>11</v>
      </c>
    </row>
    <row r="32" spans="1:2" x14ac:dyDescent="0.3">
      <c r="A32" s="30" t="s">
        <v>10</v>
      </c>
    </row>
    <row r="34" spans="1:2" x14ac:dyDescent="0.3">
      <c r="A34" s="30" t="s">
        <v>9</v>
      </c>
      <c r="B34" s="168" t="s">
        <v>141</v>
      </c>
    </row>
    <row r="36" spans="1:2" x14ac:dyDescent="0.3">
      <c r="A36" s="30" t="s">
        <v>8</v>
      </c>
    </row>
    <row r="38" spans="1:2" x14ac:dyDescent="0.3">
      <c r="A38" s="30" t="s">
        <v>7</v>
      </c>
      <c r="B38" s="168" t="s">
        <v>142</v>
      </c>
    </row>
    <row r="40" spans="1:2" x14ac:dyDescent="0.3">
      <c r="A40" s="30" t="s">
        <v>6</v>
      </c>
    </row>
    <row r="42" spans="1:2" x14ac:dyDescent="0.3">
      <c r="A42" s="30" t="s">
        <v>118</v>
      </c>
    </row>
    <row r="44" spans="1:2" x14ac:dyDescent="0.3">
      <c r="A44" s="30" t="s">
        <v>5</v>
      </c>
      <c r="B44" s="168" t="s">
        <v>143</v>
      </c>
    </row>
    <row r="46" spans="1:2" x14ac:dyDescent="0.3">
      <c r="A46" s="30" t="s">
        <v>4</v>
      </c>
    </row>
    <row r="48" spans="1:2" x14ac:dyDescent="0.3">
      <c r="A48" s="30" t="s">
        <v>3</v>
      </c>
    </row>
    <row r="50" spans="1:1" x14ac:dyDescent="0.3">
      <c r="A50" s="30" t="s">
        <v>119</v>
      </c>
    </row>
    <row r="52" spans="1:1" x14ac:dyDescent="0.3">
      <c r="A52" s="30" t="s">
        <v>120</v>
      </c>
    </row>
    <row r="54" spans="1:1" x14ac:dyDescent="0.3">
      <c r="A54" s="30" t="s">
        <v>121</v>
      </c>
    </row>
    <row r="56" spans="1:1" x14ac:dyDescent="0.3">
      <c r="A56" s="30" t="s">
        <v>122</v>
      </c>
    </row>
    <row r="58" spans="1:1" x14ac:dyDescent="0.3">
      <c r="A58" s="30" t="s">
        <v>123</v>
      </c>
    </row>
    <row r="60" spans="1:1" x14ac:dyDescent="0.3">
      <c r="A60" s="30" t="s">
        <v>124</v>
      </c>
    </row>
    <row r="62" spans="1:1" x14ac:dyDescent="0.3">
      <c r="A62" s="30" t="s">
        <v>125</v>
      </c>
    </row>
    <row r="64" spans="1:1" x14ac:dyDescent="0.3">
      <c r="A64" s="30" t="s">
        <v>126</v>
      </c>
    </row>
    <row r="66" spans="1:1" x14ac:dyDescent="0.3">
      <c r="A66" s="30" t="s">
        <v>2</v>
      </c>
    </row>
    <row r="68" spans="1:1" x14ac:dyDescent="0.3">
      <c r="A68" s="30" t="s">
        <v>1</v>
      </c>
    </row>
    <row r="70" spans="1:1" x14ac:dyDescent="0.3">
      <c r="A70" s="30" t="s">
        <v>0</v>
      </c>
    </row>
  </sheetData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zoomScale="90" zoomScaleNormal="90" workbookViewId="0">
      <pane xSplit="1" ySplit="10" topLeftCell="E68" activePane="bottomRight" state="frozen"/>
      <selection activeCell="D1" sqref="D1"/>
      <selection pane="topRight" activeCell="D1" sqref="D1"/>
      <selection pane="bottomLeft" activeCell="D1" sqref="D1"/>
      <selection pane="bottomRight" activeCell="G83" sqref="G83"/>
    </sheetView>
  </sheetViews>
  <sheetFormatPr defaultColWidth="9.109375" defaultRowHeight="15.6" outlineLevelCol="2" x14ac:dyDescent="0.3"/>
  <cols>
    <col min="1" max="1" width="25.33203125" style="32" customWidth="1"/>
    <col min="2" max="3" width="15" style="32" hidden="1" customWidth="1" outlineLevel="2"/>
    <col min="4" max="4" width="15" style="32" customWidth="1" outlineLevel="2"/>
    <col min="5" max="5" width="12.6640625" style="32" customWidth="1" outlineLevel="2"/>
    <col min="6" max="7" width="13.5546875" style="32" customWidth="1" outlineLevel="2"/>
    <col min="8" max="12" width="12.6640625" style="32" customWidth="1" outlineLevel="2"/>
    <col min="13" max="15" width="14.33203125" style="32" bestFit="1" customWidth="1" outlineLevel="2"/>
    <col min="16" max="16" width="14.33203125" style="32" customWidth="1"/>
    <col min="17" max="18" width="9.109375" style="32"/>
    <col min="19" max="19" width="23.88671875" style="32" bestFit="1" customWidth="1"/>
    <col min="20" max="16384" width="9.109375" style="32"/>
  </cols>
  <sheetData>
    <row r="1" spans="1:20" x14ac:dyDescent="0.3">
      <c r="A1" s="32" t="s">
        <v>70</v>
      </c>
      <c r="D1" s="68"/>
    </row>
    <row r="2" spans="1:20" x14ac:dyDescent="0.3">
      <c r="A2" s="32" t="s">
        <v>71</v>
      </c>
    </row>
    <row r="3" spans="1:20" x14ac:dyDescent="0.3">
      <c r="A3" s="32" t="str">
        <f>'B&amp;A kWh'!B3</f>
        <v>TEST YEAR ENDED March 31, 2020</v>
      </c>
    </row>
    <row r="4" spans="1:20" x14ac:dyDescent="0.3">
      <c r="A4" s="32" t="s">
        <v>81</v>
      </c>
    </row>
    <row r="5" spans="1:20" x14ac:dyDescent="0.3">
      <c r="A5" s="32" t="s">
        <v>86</v>
      </c>
    </row>
    <row r="6" spans="1:20" x14ac:dyDescent="0.3">
      <c r="A6" s="32" t="s">
        <v>131</v>
      </c>
    </row>
    <row r="7" spans="1:20" x14ac:dyDescent="0.3">
      <c r="D7" s="32">
        <v>2019</v>
      </c>
      <c r="O7" s="32">
        <v>2020</v>
      </c>
      <c r="P7" s="40" t="s">
        <v>169</v>
      </c>
    </row>
    <row r="8" spans="1:20" x14ac:dyDescent="0.3">
      <c r="A8" s="69" t="s">
        <v>22</v>
      </c>
      <c r="B8" s="70" t="s">
        <v>107</v>
      </c>
      <c r="C8" s="70" t="s">
        <v>108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71" t="s">
        <v>0</v>
      </c>
    </row>
    <row r="9" spans="1:20" s="80" customFormat="1" x14ac:dyDescent="0.3">
      <c r="A9" s="32" t="s">
        <v>129</v>
      </c>
      <c r="D9" s="73">
        <v>1.3569999999999999E-3</v>
      </c>
      <c r="E9" s="73">
        <v>1.3569999999999999E-3</v>
      </c>
      <c r="F9" s="73">
        <v>1.3569999999999999E-3</v>
      </c>
      <c r="G9" s="73">
        <v>1.3569999999999999E-3</v>
      </c>
      <c r="H9" s="73">
        <v>1.338E-3</v>
      </c>
      <c r="I9" s="73">
        <v>1.338E-3</v>
      </c>
      <c r="J9" s="73">
        <v>1.338E-3</v>
      </c>
      <c r="K9" s="73">
        <v>1.338E-3</v>
      </c>
      <c r="L9" s="73">
        <v>1.338E-3</v>
      </c>
      <c r="M9" s="73">
        <v>1.338E-3</v>
      </c>
      <c r="N9" s="73">
        <v>1.338E-3</v>
      </c>
      <c r="O9" s="73">
        <v>1.338E-3</v>
      </c>
      <c r="P9" s="32"/>
    </row>
    <row r="10" spans="1:20" s="80" customFormat="1" x14ac:dyDescent="0.3">
      <c r="A10" s="32" t="s">
        <v>128</v>
      </c>
      <c r="D10" s="73">
        <v>7.0500000000000001E-4</v>
      </c>
      <c r="E10" s="73">
        <v>7.0500000000000001E-4</v>
      </c>
      <c r="F10" s="73">
        <v>7.0500000000000001E-4</v>
      </c>
      <c r="G10" s="73">
        <v>7.0500000000000001E-4</v>
      </c>
      <c r="H10" s="73">
        <v>6.8099999999999996E-4</v>
      </c>
      <c r="I10" s="73">
        <v>6.8099999999999996E-4</v>
      </c>
      <c r="J10" s="73">
        <v>6.8099999999999996E-4</v>
      </c>
      <c r="K10" s="73">
        <v>6.8099999999999996E-4</v>
      </c>
      <c r="L10" s="73">
        <v>6.8099999999999996E-4</v>
      </c>
      <c r="M10" s="73">
        <v>6.8099999999999996E-4</v>
      </c>
      <c r="N10" s="73">
        <v>6.8099999999999996E-4</v>
      </c>
      <c r="O10" s="73">
        <v>6.8099999999999996E-4</v>
      </c>
      <c r="P10" s="32"/>
    </row>
    <row r="11" spans="1:20" x14ac:dyDescent="0.3">
      <c r="S11" s="32" t="s">
        <v>260</v>
      </c>
      <c r="T11" s="32" t="s">
        <v>259</v>
      </c>
    </row>
    <row r="12" spans="1:20" x14ac:dyDescent="0.3">
      <c r="A12" s="30" t="s">
        <v>21</v>
      </c>
      <c r="B12" s="21">
        <f>ROUND(B$9*'B&amp;A kWh'!C10,2)</f>
        <v>0</v>
      </c>
      <c r="C12" s="21">
        <f>ROUND(C$9*'B&amp;A kWh'!D10,2)</f>
        <v>0</v>
      </c>
      <c r="D12" s="21">
        <f>ROUND(D$9*'B&amp;A kWh'!E10,2)</f>
        <v>158507.88</v>
      </c>
      <c r="E12" s="21">
        <f>ROUND(E$9*'B&amp;A kWh'!F10,2)</f>
        <v>168165.66</v>
      </c>
      <c r="F12" s="21">
        <f>ROUND(F$9*'B&amp;A kWh'!G10,2)</f>
        <v>191390</v>
      </c>
      <c r="G12" s="21">
        <f>ROUND(G$9*'B&amp;A kWh'!H10,2)</f>
        <v>240540.51</v>
      </c>
      <c r="H12" s="21">
        <f>ROUND(H$9*'B&amp;A kWh'!I10,2)</f>
        <v>234661.08</v>
      </c>
      <c r="I12" s="21">
        <f>ROUND(I$9*'B&amp;A kWh'!J10,2)</f>
        <v>194723.73</v>
      </c>
      <c r="J12" s="21">
        <f>ROUND(J$9*'B&amp;A kWh'!K10,2)</f>
        <v>163995.29999999999</v>
      </c>
      <c r="K12" s="21">
        <f>ROUND(K$9*'B&amp;A kWh'!L10,2)</f>
        <v>218370.5</v>
      </c>
      <c r="L12" s="21">
        <f>ROUND(L$9*'B&amp;A kWh'!M10,2)</f>
        <v>293965.52</v>
      </c>
      <c r="M12" s="21">
        <f>ROUND(M$9*'B&amp;A kWh'!N10,2)</f>
        <v>284666.78999999998</v>
      </c>
      <c r="N12" s="21">
        <f>ROUND(N$9*'B&amp;A kWh'!O10,2)</f>
        <v>264868.81</v>
      </c>
      <c r="O12" s="21">
        <f>ROUND(O$9*'B&amp;A kWh'!P10,2)</f>
        <v>213295.52</v>
      </c>
      <c r="P12" s="21">
        <f>SUM(D12:O12)</f>
        <v>2627151.3000000003</v>
      </c>
      <c r="S12" s="32" t="s">
        <v>21</v>
      </c>
      <c r="T12" s="32">
        <v>10</v>
      </c>
    </row>
    <row r="13" spans="1:20" x14ac:dyDescent="0.3">
      <c r="A13" s="30"/>
      <c r="T13" s="32">
        <v>11</v>
      </c>
    </row>
    <row r="14" spans="1:20" x14ac:dyDescent="0.3">
      <c r="A14" s="30" t="s">
        <v>20</v>
      </c>
      <c r="B14" s="21">
        <f>ROUND(B$9*'B&amp;A kWh'!C12,2)</f>
        <v>0</v>
      </c>
      <c r="C14" s="21">
        <f>ROUND(C$9*'B&amp;A kWh'!D12,2)</f>
        <v>0</v>
      </c>
      <c r="D14" s="21">
        <f>ROUND(D$9*'B&amp;A kWh'!E12,2)</f>
        <v>235.48</v>
      </c>
      <c r="E14" s="21">
        <f>ROUND(E$9*'B&amp;A kWh'!F12,2)</f>
        <v>245.59</v>
      </c>
      <c r="F14" s="21">
        <f>ROUND(F$9*'B&amp;A kWh'!G12,2)</f>
        <v>292.82</v>
      </c>
      <c r="G14" s="21">
        <f>ROUND(G$9*'B&amp;A kWh'!H12,2)</f>
        <v>365.02</v>
      </c>
      <c r="H14" s="21">
        <f>ROUND(H$9*'B&amp;A kWh'!I12,2)</f>
        <v>350.04</v>
      </c>
      <c r="I14" s="21">
        <f>ROUND(I$9*'B&amp;A kWh'!J12,2)</f>
        <v>303.97000000000003</v>
      </c>
      <c r="J14" s="21">
        <f>ROUND(J$9*'B&amp;A kWh'!K12,2)</f>
        <v>251.22</v>
      </c>
      <c r="K14" s="21">
        <f>ROUND(K$9*'B&amp;A kWh'!L12,2)</f>
        <v>307.51</v>
      </c>
      <c r="L14" s="21">
        <f>ROUND(L$9*'B&amp;A kWh'!M12,2)</f>
        <v>477.7</v>
      </c>
      <c r="M14" s="21">
        <f>ROUND(M$9*'B&amp;A kWh'!N12,2)</f>
        <v>475.7</v>
      </c>
      <c r="N14" s="21">
        <f>ROUND(N$9*'B&amp;A kWh'!O12,2)</f>
        <v>434.79</v>
      </c>
      <c r="O14" s="21">
        <f>ROUND(O$9*'B&amp;A kWh'!P12,2)</f>
        <v>337.19</v>
      </c>
      <c r="P14" s="21">
        <f t="shared" ref="P14" si="0">SUM(D14:O14)</f>
        <v>4077.0299999999993</v>
      </c>
      <c r="S14" s="32" t="s">
        <v>20</v>
      </c>
      <c r="T14" s="32">
        <v>12</v>
      </c>
    </row>
    <row r="15" spans="1:20" x14ac:dyDescent="0.3">
      <c r="A15" s="30"/>
      <c r="T15" s="32">
        <v>13</v>
      </c>
    </row>
    <row r="16" spans="1:20" x14ac:dyDescent="0.3">
      <c r="A16" s="30" t="s">
        <v>19</v>
      </c>
      <c r="B16" s="21">
        <f>ROUND(B$9*'B&amp;A kWh'!C14,2)</f>
        <v>0</v>
      </c>
      <c r="C16" s="21">
        <f>ROUND(C$9*'B&amp;A kWh'!D14,2)</f>
        <v>0</v>
      </c>
      <c r="D16" s="21">
        <f>ROUND(D$9*'B&amp;A kWh'!E14,2)</f>
        <v>7.13</v>
      </c>
      <c r="E16" s="21">
        <f>ROUND(E$9*'B&amp;A kWh'!F14,2)</f>
        <v>6.35</v>
      </c>
      <c r="F16" s="21">
        <f>ROUND(F$9*'B&amp;A kWh'!G14,2)</f>
        <v>10.39</v>
      </c>
      <c r="G16" s="21">
        <f>ROUND(G$9*'B&amp;A kWh'!H14,2)</f>
        <v>11.47</v>
      </c>
      <c r="H16" s="21">
        <f>ROUND(H$9*'B&amp;A kWh'!I14,2)</f>
        <v>11.7</v>
      </c>
      <c r="I16" s="21">
        <f>ROUND(I$9*'B&amp;A kWh'!J14,2)</f>
        <v>11.2</v>
      </c>
      <c r="J16" s="21">
        <f>ROUND(J$9*'B&amp;A kWh'!K14,2)</f>
        <v>9.92</v>
      </c>
      <c r="K16" s="21">
        <f>ROUND(K$9*'B&amp;A kWh'!L14,2)</f>
        <v>5.22</v>
      </c>
      <c r="L16" s="21">
        <f>ROUND(L$9*'B&amp;A kWh'!M14,2)</f>
        <v>17.510000000000002</v>
      </c>
      <c r="M16" s="21">
        <f>ROUND(M$9*'B&amp;A kWh'!N14,2)</f>
        <v>13.17</v>
      </c>
      <c r="N16" s="21">
        <f>ROUND(N$9*'B&amp;A kWh'!O14,2)</f>
        <v>14.07</v>
      </c>
      <c r="O16" s="21">
        <f>ROUND(O$9*'B&amp;A kWh'!P14,2)</f>
        <v>10.19</v>
      </c>
      <c r="P16" s="21">
        <f t="shared" ref="P16" si="1">SUM(D16:O16)</f>
        <v>128.32000000000002</v>
      </c>
      <c r="S16" s="32" t="s">
        <v>19</v>
      </c>
      <c r="T16" s="32">
        <v>14</v>
      </c>
    </row>
    <row r="17" spans="1:20" x14ac:dyDescent="0.3">
      <c r="A17" s="30"/>
      <c r="T17" s="32">
        <v>15</v>
      </c>
    </row>
    <row r="18" spans="1:20" x14ac:dyDescent="0.3">
      <c r="A18" s="51" t="s">
        <v>160</v>
      </c>
      <c r="D18" s="21">
        <f>ROUND(D$9*'B&amp;A kWh'!E16,2)</f>
        <v>0</v>
      </c>
      <c r="E18" s="21">
        <f>ROUND(E$9*'B&amp;A kWh'!F16,2)</f>
        <v>0</v>
      </c>
      <c r="F18" s="21">
        <f>ROUND(F$9*'B&amp;A kWh'!G16,2)</f>
        <v>0</v>
      </c>
      <c r="G18" s="21">
        <f>ROUND(G$9*'B&amp;A kWh'!H16,2)</f>
        <v>0</v>
      </c>
      <c r="H18" s="21">
        <f>ROUND(H$9*'B&amp;A kWh'!I16,2)</f>
        <v>0</v>
      </c>
      <c r="I18" s="21">
        <f>ROUND(I$9*'B&amp;A kWh'!J16,2)</f>
        <v>0</v>
      </c>
      <c r="J18" s="21">
        <f>ROUND(J$9*'B&amp;A kWh'!K16,2)</f>
        <v>0</v>
      </c>
      <c r="K18" s="21">
        <f>ROUND(K$9*'B&amp;A kWh'!L16,2)</f>
        <v>0</v>
      </c>
      <c r="L18" s="21">
        <f>ROUND(L$9*'B&amp;A kWh'!M16,2)</f>
        <v>0</v>
      </c>
      <c r="M18" s="21">
        <f>ROUND(M$9*'B&amp;A kWh'!N16,2)</f>
        <v>0</v>
      </c>
      <c r="N18" s="21">
        <f>ROUND(N$9*'B&amp;A kWh'!O16,2)</f>
        <v>0</v>
      </c>
      <c r="O18" s="21">
        <f>ROUND(O$9*'B&amp;A kWh'!P16,2)</f>
        <v>0</v>
      </c>
      <c r="P18" s="21">
        <f t="shared" ref="P18:P20" si="2">SUM(D18:O18)</f>
        <v>0</v>
      </c>
      <c r="S18" s="32" t="s">
        <v>160</v>
      </c>
      <c r="T18" s="32">
        <v>16</v>
      </c>
    </row>
    <row r="19" spans="1:20" x14ac:dyDescent="0.3">
      <c r="A19" s="51" t="s">
        <v>162</v>
      </c>
      <c r="D19" s="21">
        <f>D20-D18</f>
        <v>3514.8</v>
      </c>
      <c r="E19" s="21">
        <f t="shared" ref="E19:O19" si="3">E20-E18</f>
        <v>4390.58</v>
      </c>
      <c r="F19" s="21">
        <f t="shared" si="3"/>
        <v>3147.8</v>
      </c>
      <c r="G19" s="21">
        <f t="shared" si="3"/>
        <v>3851.15</v>
      </c>
      <c r="H19" s="21">
        <f t="shared" si="3"/>
        <v>4189.53</v>
      </c>
      <c r="I19" s="21">
        <f t="shared" si="3"/>
        <v>4539.3999999999996</v>
      </c>
      <c r="J19" s="21">
        <f t="shared" si="3"/>
        <v>5526.92</v>
      </c>
      <c r="K19" s="21">
        <f t="shared" si="3"/>
        <v>7043.63</v>
      </c>
      <c r="L19" s="21">
        <f t="shared" si="3"/>
        <v>4896.7299999999996</v>
      </c>
      <c r="M19" s="21">
        <f t="shared" si="3"/>
        <v>5295.19</v>
      </c>
      <c r="N19" s="21">
        <f t="shared" si="3"/>
        <v>4733.3999999999996</v>
      </c>
      <c r="O19" s="21">
        <f t="shared" si="3"/>
        <v>4307.2299999999996</v>
      </c>
      <c r="P19" s="21">
        <f t="shared" si="2"/>
        <v>55436.36</v>
      </c>
      <c r="S19" s="32" t="s">
        <v>162</v>
      </c>
      <c r="T19" s="32">
        <v>17</v>
      </c>
    </row>
    <row r="20" spans="1:20" x14ac:dyDescent="0.3">
      <c r="A20" s="30" t="s">
        <v>18</v>
      </c>
      <c r="B20" s="21">
        <f>ROUND(B$9*'B&amp;A kWh'!C18,2)</f>
        <v>0</v>
      </c>
      <c r="C20" s="21">
        <f>ROUND(C$9*'B&amp;A kWh'!D18,2)</f>
        <v>0</v>
      </c>
      <c r="D20" s="21">
        <f>ROUND(D$9*'B&amp;A kWh'!E18,2)</f>
        <v>3514.8</v>
      </c>
      <c r="E20" s="21">
        <f>ROUND(E$9*'B&amp;A kWh'!F18,2)</f>
        <v>4390.58</v>
      </c>
      <c r="F20" s="21">
        <f>ROUND(F$9*'B&amp;A kWh'!G18,2)</f>
        <v>3147.8</v>
      </c>
      <c r="G20" s="21">
        <f>ROUND(G$9*'B&amp;A kWh'!H18,2)</f>
        <v>3851.15</v>
      </c>
      <c r="H20" s="21">
        <f>ROUND(H$9*'B&amp;A kWh'!I18,2)</f>
        <v>4189.53</v>
      </c>
      <c r="I20" s="21">
        <f>ROUND(I$9*'B&amp;A kWh'!J18,2)</f>
        <v>4539.3999999999996</v>
      </c>
      <c r="J20" s="21">
        <f>ROUND(J$9*'B&amp;A kWh'!K18,2)</f>
        <v>5526.92</v>
      </c>
      <c r="K20" s="21">
        <f>ROUND(K$9*'B&amp;A kWh'!L18,2)</f>
        <v>7043.63</v>
      </c>
      <c r="L20" s="21">
        <f>ROUND(L$9*'B&amp;A kWh'!M18,2)</f>
        <v>4896.7299999999996</v>
      </c>
      <c r="M20" s="21">
        <f>ROUND(M$9*'B&amp;A kWh'!N18,2)</f>
        <v>5295.19</v>
      </c>
      <c r="N20" s="21">
        <f>ROUND(N$9*'B&amp;A kWh'!O18,2)</f>
        <v>4733.3999999999996</v>
      </c>
      <c r="O20" s="21">
        <f>ROUND(O$9*'B&amp;A kWh'!P18,2)</f>
        <v>4307.2299999999996</v>
      </c>
      <c r="P20" s="21">
        <f t="shared" si="2"/>
        <v>55436.36</v>
      </c>
      <c r="S20" s="32" t="s">
        <v>18</v>
      </c>
      <c r="T20" s="32">
        <v>18</v>
      </c>
    </row>
    <row r="21" spans="1:20" x14ac:dyDescent="0.3">
      <c r="A21" s="30"/>
      <c r="T21" s="32">
        <v>19</v>
      </c>
    </row>
    <row r="22" spans="1:20" x14ac:dyDescent="0.3">
      <c r="A22" s="30" t="s">
        <v>17</v>
      </c>
      <c r="B22" s="21">
        <f>ROUND(B$9*'B&amp;A kWh'!C20,2)</f>
        <v>0</v>
      </c>
      <c r="C22" s="21">
        <f>ROUND(C$9*'B&amp;A kWh'!D20,2)</f>
        <v>0</v>
      </c>
      <c r="D22" s="21">
        <f>ROUND(D$9*'B&amp;A kWh'!E20,2)</f>
        <v>11541.01</v>
      </c>
      <c r="E22" s="21">
        <f>ROUND(E$9*'B&amp;A kWh'!F20,2)</f>
        <v>13947.48</v>
      </c>
      <c r="F22" s="21">
        <f>ROUND(F$9*'B&amp;A kWh'!G20,2)</f>
        <v>14191.93</v>
      </c>
      <c r="G22" s="21">
        <f>ROUND(G$9*'B&amp;A kWh'!H20,2)</f>
        <v>16822.29</v>
      </c>
      <c r="H22" s="21">
        <f>ROUND(H$9*'B&amp;A kWh'!I20,2)</f>
        <v>16083.57</v>
      </c>
      <c r="I22" s="21">
        <f>ROUND(I$9*'B&amp;A kWh'!J20,2)</f>
        <v>14754.41</v>
      </c>
      <c r="J22" s="21">
        <f>ROUND(J$9*'B&amp;A kWh'!K20,2)</f>
        <v>13007.97</v>
      </c>
      <c r="K22" s="21">
        <f>ROUND(K$9*'B&amp;A kWh'!L20,2)</f>
        <v>15199.64</v>
      </c>
      <c r="L22" s="21">
        <f>ROUND(L$9*'B&amp;A kWh'!M20,2)</f>
        <v>17596.21</v>
      </c>
      <c r="M22" s="21">
        <f>ROUND(M$9*'B&amp;A kWh'!N20,2)</f>
        <v>18432.52</v>
      </c>
      <c r="N22" s="21">
        <f>ROUND(N$9*'B&amp;A kWh'!O20,2)</f>
        <v>17333.099999999999</v>
      </c>
      <c r="O22" s="21">
        <f>ROUND(O$9*'B&amp;A kWh'!P20,2)</f>
        <v>14336.8</v>
      </c>
      <c r="P22" s="21">
        <f t="shared" ref="P22:P78" si="4">SUM(D22:O22)</f>
        <v>183246.93</v>
      </c>
      <c r="S22" s="32" t="s">
        <v>17</v>
      </c>
      <c r="T22" s="32">
        <v>20</v>
      </c>
    </row>
    <row r="23" spans="1:20" x14ac:dyDescent="0.3">
      <c r="A23" s="30"/>
      <c r="T23" s="32">
        <v>21</v>
      </c>
    </row>
    <row r="24" spans="1:20" x14ac:dyDescent="0.3">
      <c r="A24" s="30" t="s">
        <v>16</v>
      </c>
      <c r="B24" s="21">
        <f>ROUND(B$9*'B&amp;A kWh'!C22,2)</f>
        <v>0</v>
      </c>
      <c r="C24" s="21">
        <f>ROUND(C$9*'B&amp;A kWh'!D22,2)</f>
        <v>0</v>
      </c>
      <c r="D24" s="21">
        <f>ROUND(D$9*'B&amp;A kWh'!E22,2)</f>
        <v>27.82</v>
      </c>
      <c r="E24" s="21">
        <f>ROUND(E$9*'B&amp;A kWh'!F22,2)</f>
        <v>38.17</v>
      </c>
      <c r="F24" s="21">
        <f>ROUND(F$9*'B&amp;A kWh'!G22,2)</f>
        <v>29.25</v>
      </c>
      <c r="G24" s="21">
        <f>ROUND(G$9*'B&amp;A kWh'!H22,2)</f>
        <v>29.79</v>
      </c>
      <c r="H24" s="21">
        <f>ROUND(H$9*'B&amp;A kWh'!I22,2)</f>
        <v>25.99</v>
      </c>
      <c r="I24" s="21">
        <f>ROUND(I$9*'B&amp;A kWh'!J22,2)</f>
        <v>28.54</v>
      </c>
      <c r="J24" s="21">
        <f>ROUND(J$9*'B&amp;A kWh'!K22,2)</f>
        <v>25.88</v>
      </c>
      <c r="K24" s="21">
        <f>ROUND(K$9*'B&amp;A kWh'!L22,2)</f>
        <v>32.46</v>
      </c>
      <c r="L24" s="21">
        <f>ROUND(L$9*'B&amp;A kWh'!M22,2)</f>
        <v>29</v>
      </c>
      <c r="M24" s="21">
        <f>ROUND(M$9*'B&amp;A kWh'!N22,2)</f>
        <v>33.97</v>
      </c>
      <c r="N24" s="21">
        <f>ROUND(N$9*'B&amp;A kWh'!O22,2)</f>
        <v>28.38</v>
      </c>
      <c r="O24" s="21">
        <f>ROUND(O$9*'B&amp;A kWh'!P22,2)</f>
        <v>26.39</v>
      </c>
      <c r="P24" s="21">
        <f t="shared" si="4"/>
        <v>355.64</v>
      </c>
      <c r="S24" s="32" t="s">
        <v>16</v>
      </c>
      <c r="T24" s="32">
        <v>22</v>
      </c>
    </row>
    <row r="25" spans="1:20" x14ac:dyDescent="0.3">
      <c r="A25" s="30"/>
      <c r="T25" s="32">
        <v>23</v>
      </c>
    </row>
    <row r="26" spans="1:20" x14ac:dyDescent="0.3">
      <c r="A26" s="30" t="s">
        <v>15</v>
      </c>
      <c r="B26" s="21">
        <f>ROUND(B$9*'B&amp;A kWh'!C24,2)</f>
        <v>0</v>
      </c>
      <c r="C26" s="21">
        <f>ROUND(C$9*'B&amp;A kWh'!D24,2)</f>
        <v>0</v>
      </c>
      <c r="D26" s="21">
        <f>ROUND(D$9*'B&amp;A kWh'!E24,2)</f>
        <v>341.69</v>
      </c>
      <c r="E26" s="21">
        <f>ROUND(E$9*'B&amp;A kWh'!F24,2)</f>
        <v>1137.4000000000001</v>
      </c>
      <c r="F26" s="21">
        <f>ROUND(F$9*'B&amp;A kWh'!G24,2)</f>
        <v>1009.83</v>
      </c>
      <c r="G26" s="21">
        <f>ROUND(G$9*'B&amp;A kWh'!H24,2)</f>
        <v>1042.8499999999999</v>
      </c>
      <c r="H26" s="21">
        <f>ROUND(H$9*'B&amp;A kWh'!I24,2)</f>
        <v>969.67</v>
      </c>
      <c r="I26" s="21">
        <f>ROUND(I$9*'B&amp;A kWh'!J24,2)</f>
        <v>979.18</v>
      </c>
      <c r="J26" s="21">
        <f>ROUND(J$9*'B&amp;A kWh'!K24,2)</f>
        <v>963.55</v>
      </c>
      <c r="K26" s="21">
        <f>ROUND(K$9*'B&amp;A kWh'!L24,2)</f>
        <v>1076.8399999999999</v>
      </c>
      <c r="L26" s="21">
        <f>ROUND(L$9*'B&amp;A kWh'!M24,2)</f>
        <v>752.44</v>
      </c>
      <c r="M26" s="21">
        <f>ROUND(M$9*'B&amp;A kWh'!N24,2)</f>
        <v>952.04</v>
      </c>
      <c r="N26" s="21">
        <f>ROUND(N$9*'B&amp;A kWh'!O24,2)</f>
        <v>889.46</v>
      </c>
      <c r="O26" s="21">
        <f>ROUND(O$9*'B&amp;A kWh'!P24,2)</f>
        <v>751.75</v>
      </c>
      <c r="P26" s="21">
        <f t="shared" si="4"/>
        <v>10866.7</v>
      </c>
      <c r="S26" s="32" t="s">
        <v>15</v>
      </c>
      <c r="T26" s="32">
        <v>24</v>
      </c>
    </row>
    <row r="27" spans="1:20" x14ac:dyDescent="0.3">
      <c r="A27" s="30"/>
      <c r="T27" s="32">
        <v>25</v>
      </c>
    </row>
    <row r="28" spans="1:20" x14ac:dyDescent="0.3">
      <c r="A28" s="30" t="s">
        <v>14</v>
      </c>
      <c r="B28" s="21">
        <f>ROUND(B$9*'B&amp;A kWh'!C26,2)</f>
        <v>0</v>
      </c>
      <c r="C28" s="21">
        <f>ROUND(C$9*'B&amp;A kWh'!D26,2)</f>
        <v>0</v>
      </c>
      <c r="D28" s="21">
        <f>ROUND(D$9*'B&amp;A kWh'!E26,2)</f>
        <v>338.94</v>
      </c>
      <c r="E28" s="21">
        <f>ROUND(E$9*'B&amp;A kWh'!F26,2)</f>
        <v>448.45</v>
      </c>
      <c r="F28" s="21">
        <f>ROUND(F$9*'B&amp;A kWh'!G26,2)</f>
        <v>380.71</v>
      </c>
      <c r="G28" s="21">
        <f>ROUND(G$9*'B&amp;A kWh'!H26,2)</f>
        <v>391.46</v>
      </c>
      <c r="H28" s="21">
        <f>ROUND(H$9*'B&amp;A kWh'!I26,2)</f>
        <v>352.94</v>
      </c>
      <c r="I28" s="21">
        <f>ROUND(I$9*'B&amp;A kWh'!J26,2)</f>
        <v>363.04</v>
      </c>
      <c r="J28" s="21">
        <f>ROUND(J$9*'B&amp;A kWh'!K26,2)</f>
        <v>359.2</v>
      </c>
      <c r="K28" s="21">
        <f>ROUND(K$9*'B&amp;A kWh'!L26,2)</f>
        <v>451.26</v>
      </c>
      <c r="L28" s="21">
        <f>ROUND(L$9*'B&amp;A kWh'!M26,2)</f>
        <v>339.11</v>
      </c>
      <c r="M28" s="21">
        <f>ROUND(M$9*'B&amp;A kWh'!N26,2)</f>
        <v>662.86</v>
      </c>
      <c r="N28" s="21">
        <f>ROUND(N$9*'B&amp;A kWh'!O26,2)</f>
        <v>304.85000000000002</v>
      </c>
      <c r="O28" s="21">
        <f>ROUND(O$9*'B&amp;A kWh'!P26,2)</f>
        <v>320.11</v>
      </c>
      <c r="P28" s="21">
        <f t="shared" si="4"/>
        <v>4712.93</v>
      </c>
      <c r="S28" s="32" t="s">
        <v>14</v>
      </c>
      <c r="T28" s="32">
        <v>26</v>
      </c>
    </row>
    <row r="29" spans="1:20" x14ac:dyDescent="0.3">
      <c r="A29" s="30"/>
      <c r="T29" s="32">
        <v>27</v>
      </c>
    </row>
    <row r="30" spans="1:20" x14ac:dyDescent="0.3">
      <c r="A30" s="30" t="s">
        <v>13</v>
      </c>
      <c r="B30" s="21">
        <f>ROUND(B$9*'B&amp;A kWh'!C28,2)</f>
        <v>0</v>
      </c>
      <c r="C30" s="21">
        <f>ROUND(C$9*'B&amp;A kWh'!D28,2)</f>
        <v>0</v>
      </c>
      <c r="D30" s="21">
        <f>ROUND(D$9*'B&amp;A kWh'!E28,2)</f>
        <v>174.13</v>
      </c>
      <c r="E30" s="21">
        <f>ROUND(E$9*'B&amp;A kWh'!F28,2)</f>
        <v>206.04</v>
      </c>
      <c r="F30" s="21">
        <f>ROUND(F$9*'B&amp;A kWh'!G28,2)</f>
        <v>139.44999999999999</v>
      </c>
      <c r="G30" s="21">
        <f>ROUND(G$9*'B&amp;A kWh'!H28,2)</f>
        <v>87.31</v>
      </c>
      <c r="H30" s="21">
        <f>ROUND(H$9*'B&amp;A kWh'!I28,2)</f>
        <v>96.53</v>
      </c>
      <c r="I30" s="21">
        <f>ROUND(I$9*'B&amp;A kWh'!J28,2)</f>
        <v>137.52000000000001</v>
      </c>
      <c r="J30" s="21">
        <f>ROUND(J$9*'B&amp;A kWh'!K28,2)</f>
        <v>151.36000000000001</v>
      </c>
      <c r="K30" s="21">
        <f>ROUND(K$9*'B&amp;A kWh'!L28,2)</f>
        <v>187.01</v>
      </c>
      <c r="L30" s="21">
        <f>ROUND(L$9*'B&amp;A kWh'!M28,2)</f>
        <v>130.41</v>
      </c>
      <c r="M30" s="21">
        <f>ROUND(M$9*'B&amp;A kWh'!N28,2)</f>
        <v>122.5</v>
      </c>
      <c r="N30" s="21">
        <f>ROUND(N$9*'B&amp;A kWh'!O28,2)</f>
        <v>146.56</v>
      </c>
      <c r="O30" s="21">
        <f>ROUND(O$9*'B&amp;A kWh'!P28,2)</f>
        <v>137.16</v>
      </c>
      <c r="P30" s="21">
        <f t="shared" si="4"/>
        <v>1715.98</v>
      </c>
      <c r="S30" s="32" t="s">
        <v>13</v>
      </c>
      <c r="T30" s="32">
        <v>28</v>
      </c>
    </row>
    <row r="31" spans="1:20" x14ac:dyDescent="0.3">
      <c r="A31" s="30"/>
      <c r="T31" s="32">
        <v>29</v>
      </c>
    </row>
    <row r="32" spans="1:20" x14ac:dyDescent="0.3">
      <c r="A32" s="30" t="s">
        <v>12</v>
      </c>
      <c r="B32" s="21">
        <f>ROUND(B$9*'B&amp;A kWh'!C30,2)</f>
        <v>0</v>
      </c>
      <c r="C32" s="21">
        <f>ROUND(C$9*'B&amp;A kWh'!D30,2)</f>
        <v>0</v>
      </c>
      <c r="D32" s="21">
        <f>ROUND(D$9*'B&amp;A kWh'!E30,2)</f>
        <v>36702.239999999998</v>
      </c>
      <c r="E32" s="21">
        <f>ROUND(E$9*'B&amp;A kWh'!F30,2)</f>
        <v>49994.31</v>
      </c>
      <c r="F32" s="21">
        <f>ROUND(F$9*'B&amp;A kWh'!G30,2)</f>
        <v>49068.35</v>
      </c>
      <c r="G32" s="21">
        <f>ROUND(G$9*'B&amp;A kWh'!H30,2)</f>
        <v>55748.959999999999</v>
      </c>
      <c r="H32" s="21">
        <f>ROUND(H$9*'B&amp;A kWh'!I30,2)</f>
        <v>53405.25</v>
      </c>
      <c r="I32" s="21">
        <f>ROUND(I$9*'B&amp;A kWh'!J30,2)</f>
        <v>49357.3</v>
      </c>
      <c r="J32" s="21">
        <f>ROUND(J$9*'B&amp;A kWh'!K30,2)</f>
        <v>44232.19</v>
      </c>
      <c r="K32" s="21">
        <f>ROUND(K$9*'B&amp;A kWh'!L30,2)</f>
        <v>46349.22</v>
      </c>
      <c r="L32" s="21">
        <f>ROUND(L$9*'B&amp;A kWh'!M30,2)</f>
        <v>45345.23</v>
      </c>
      <c r="M32" s="21">
        <f>ROUND(M$9*'B&amp;A kWh'!N30,2)</f>
        <v>50478.17</v>
      </c>
      <c r="N32" s="21">
        <f>ROUND(N$9*'B&amp;A kWh'!O30,2)</f>
        <v>48666.16</v>
      </c>
      <c r="O32" s="21">
        <f>ROUND(O$9*'B&amp;A kWh'!P30,2)</f>
        <v>40147.519999999997</v>
      </c>
      <c r="P32" s="21">
        <f>SUM(D32:O32)</f>
        <v>569494.89999999991</v>
      </c>
      <c r="S32" s="32" t="s">
        <v>12</v>
      </c>
      <c r="T32" s="32">
        <v>30</v>
      </c>
    </row>
    <row r="33" spans="1:20" x14ac:dyDescent="0.3">
      <c r="A33" s="30"/>
      <c r="T33" s="32">
        <v>31</v>
      </c>
    </row>
    <row r="34" spans="1:20" x14ac:dyDescent="0.3">
      <c r="A34" s="30" t="s">
        <v>11</v>
      </c>
      <c r="B34" s="21">
        <f>ROUND(B$9*'B&amp;A kWh'!C32,2)</f>
        <v>0</v>
      </c>
      <c r="C34" s="21">
        <f>ROUND(C$9*'B&amp;A kWh'!D32,2)</f>
        <v>0</v>
      </c>
      <c r="D34" s="21">
        <f>ROUND(D$9*'B&amp;A kWh'!E32,2)</f>
        <v>60.72</v>
      </c>
      <c r="E34" s="21">
        <f>ROUND(E$9*'B&amp;A kWh'!F32,2)</f>
        <v>49.67</v>
      </c>
      <c r="F34" s="21">
        <f>ROUND(F$9*'B&amp;A kWh'!G32,2)</f>
        <v>65.28</v>
      </c>
      <c r="G34" s="21">
        <f>ROUND(G$9*'B&amp;A kWh'!H32,2)</f>
        <v>91.25</v>
      </c>
      <c r="H34" s="21">
        <f>ROUND(H$9*'B&amp;A kWh'!I32,2)</f>
        <v>95.19</v>
      </c>
      <c r="I34" s="21">
        <f>ROUND(I$9*'B&amp;A kWh'!J32,2)</f>
        <v>58.83</v>
      </c>
      <c r="J34" s="21">
        <f>ROUND(J$9*'B&amp;A kWh'!K32,2)</f>
        <v>52.36</v>
      </c>
      <c r="K34" s="21">
        <f>ROUND(K$9*'B&amp;A kWh'!L32,2)</f>
        <v>113.37</v>
      </c>
      <c r="L34" s="21">
        <f>ROUND(L$9*'B&amp;A kWh'!M32,2)</f>
        <v>155.74</v>
      </c>
      <c r="M34" s="21">
        <f>ROUND(M$9*'B&amp;A kWh'!N32,2)</f>
        <v>142.34</v>
      </c>
      <c r="N34" s="21">
        <f>ROUND(N$9*'B&amp;A kWh'!O32,2)</f>
        <v>133.03</v>
      </c>
      <c r="O34" s="21">
        <f>ROUND(O$9*'B&amp;A kWh'!P32,2)</f>
        <v>116.11</v>
      </c>
      <c r="P34" s="21">
        <f t="shared" si="4"/>
        <v>1133.8900000000001</v>
      </c>
      <c r="S34" s="32" t="s">
        <v>11</v>
      </c>
      <c r="T34" s="32">
        <v>32</v>
      </c>
    </row>
    <row r="35" spans="1:20" x14ac:dyDescent="0.3">
      <c r="A35" s="30"/>
      <c r="T35" s="32">
        <v>33</v>
      </c>
    </row>
    <row r="36" spans="1:20" x14ac:dyDescent="0.3">
      <c r="A36" s="30" t="s">
        <v>10</v>
      </c>
      <c r="B36" s="21">
        <f>ROUND(B$9*'B&amp;A kWh'!C34,2)</f>
        <v>0</v>
      </c>
      <c r="C36" s="21">
        <f>ROUND(C$9*'B&amp;A kWh'!D34,2)</f>
        <v>0</v>
      </c>
      <c r="D36" s="21">
        <f>ROUND(D$9*'B&amp;A kWh'!E34,2)</f>
        <v>287.83999999999997</v>
      </c>
      <c r="E36" s="21">
        <f>ROUND(E$9*'B&amp;A kWh'!F34,2)</f>
        <v>404.08</v>
      </c>
      <c r="F36" s="21">
        <f>ROUND(F$9*'B&amp;A kWh'!G34,2)</f>
        <v>414.46</v>
      </c>
      <c r="G36" s="21">
        <f>ROUND(G$9*'B&amp;A kWh'!H34,2)</f>
        <v>489.7</v>
      </c>
      <c r="H36" s="21">
        <f>ROUND(H$9*'B&amp;A kWh'!I34,2)</f>
        <v>466.61</v>
      </c>
      <c r="I36" s="21">
        <f>ROUND(I$9*'B&amp;A kWh'!J34,2)</f>
        <v>435.46</v>
      </c>
      <c r="J36" s="21">
        <f>ROUND(J$9*'B&amp;A kWh'!K34,2)</f>
        <v>391.68</v>
      </c>
      <c r="K36" s="21">
        <f>ROUND(K$9*'B&amp;A kWh'!L34,2)</f>
        <v>481.88</v>
      </c>
      <c r="L36" s="21">
        <f>ROUND(L$9*'B&amp;A kWh'!M34,2)</f>
        <v>479.22</v>
      </c>
      <c r="M36" s="21">
        <f>ROUND(M$9*'B&amp;A kWh'!N34,2)</f>
        <v>524.59</v>
      </c>
      <c r="N36" s="21">
        <f>ROUND(N$9*'B&amp;A kWh'!O34,2)</f>
        <v>496.45</v>
      </c>
      <c r="O36" s="21">
        <f>ROUND(O$9*'B&amp;A kWh'!P34,2)</f>
        <v>403.04</v>
      </c>
      <c r="P36" s="21">
        <f t="shared" si="4"/>
        <v>5275.01</v>
      </c>
      <c r="S36" s="32" t="s">
        <v>10</v>
      </c>
      <c r="T36" s="32">
        <v>34</v>
      </c>
    </row>
    <row r="37" spans="1:20" x14ac:dyDescent="0.3">
      <c r="A37" s="30"/>
      <c r="T37" s="32">
        <v>35</v>
      </c>
    </row>
    <row r="38" spans="1:20" x14ac:dyDescent="0.3">
      <c r="A38" s="30" t="s">
        <v>9</v>
      </c>
      <c r="B38" s="21">
        <f>ROUND(B$9*'B&amp;A kWh'!C36,2)</f>
        <v>0</v>
      </c>
      <c r="C38" s="21">
        <f>ROUND(C$9*'B&amp;A kWh'!D36,2)</f>
        <v>0</v>
      </c>
      <c r="D38" s="21">
        <f>ROUND(D$9*'B&amp;A kWh'!E36,2)</f>
        <v>739.6</v>
      </c>
      <c r="E38" s="21">
        <f>ROUND(E$9*'B&amp;A kWh'!F36,2)</f>
        <v>749.92</v>
      </c>
      <c r="F38" s="21">
        <f>ROUND(F$9*'B&amp;A kWh'!G36,2)</f>
        <v>695.15</v>
      </c>
      <c r="G38" s="21">
        <f>ROUND(G$9*'B&amp;A kWh'!H36,2)</f>
        <v>793.05</v>
      </c>
      <c r="H38" s="21">
        <f>ROUND(H$9*'B&amp;A kWh'!I36,2)</f>
        <v>682.43</v>
      </c>
      <c r="I38" s="21">
        <f>ROUND(I$9*'B&amp;A kWh'!J36,2)</f>
        <v>715.27</v>
      </c>
      <c r="J38" s="21">
        <f>ROUND(J$9*'B&amp;A kWh'!K36,2)</f>
        <v>845.05</v>
      </c>
      <c r="K38" s="21">
        <f>ROUND(K$9*'B&amp;A kWh'!L36,2)</f>
        <v>1118.83</v>
      </c>
      <c r="L38" s="21">
        <f>ROUND(L$9*'B&amp;A kWh'!M36,2)</f>
        <v>1077.1199999999999</v>
      </c>
      <c r="M38" s="21">
        <f>ROUND(M$9*'B&amp;A kWh'!N36,2)</f>
        <v>1478.38</v>
      </c>
      <c r="N38" s="21">
        <f>ROUND(N$9*'B&amp;A kWh'!O36,2)</f>
        <v>1193.1199999999999</v>
      </c>
      <c r="O38" s="21">
        <f>ROUND(O$9*'B&amp;A kWh'!P36,2)</f>
        <v>972.14</v>
      </c>
      <c r="P38" s="21">
        <f t="shared" si="4"/>
        <v>11060.059999999998</v>
      </c>
      <c r="S38" s="32" t="s">
        <v>9</v>
      </c>
      <c r="T38" s="32">
        <v>36</v>
      </c>
    </row>
    <row r="39" spans="1:20" x14ac:dyDescent="0.3">
      <c r="A39" s="30"/>
      <c r="T39" s="32">
        <v>37</v>
      </c>
    </row>
    <row r="40" spans="1:20" x14ac:dyDescent="0.3">
      <c r="A40" s="30" t="s">
        <v>8</v>
      </c>
      <c r="B40" s="21">
        <f>ROUND(B$9*'B&amp;A kWh'!C38,2)</f>
        <v>0</v>
      </c>
      <c r="C40" s="21">
        <f>ROUND(C$9*'B&amp;A kWh'!D38,2)</f>
        <v>0</v>
      </c>
      <c r="D40" s="21">
        <f>ROUND(D$9*'B&amp;A kWh'!E38,2)</f>
        <v>116.18</v>
      </c>
      <c r="E40" s="21">
        <f>ROUND(E$9*'B&amp;A kWh'!F38,2)</f>
        <v>74.31</v>
      </c>
      <c r="F40" s="21">
        <f>ROUND(F$9*'B&amp;A kWh'!G38,2)</f>
        <v>73.23</v>
      </c>
      <c r="G40" s="21">
        <f>ROUND(G$9*'B&amp;A kWh'!H38,2)</f>
        <v>87.69</v>
      </c>
      <c r="H40" s="21">
        <f>ROUND(H$9*'B&amp;A kWh'!I38,2)</f>
        <v>65.349999999999994</v>
      </c>
      <c r="I40" s="21">
        <f>ROUND(I$9*'B&amp;A kWh'!J38,2)</f>
        <v>75.64</v>
      </c>
      <c r="J40" s="21">
        <f>ROUND(J$9*'B&amp;A kWh'!K38,2)</f>
        <v>79.37</v>
      </c>
      <c r="K40" s="21">
        <f>ROUND(K$9*'B&amp;A kWh'!L38,2)</f>
        <v>97.72</v>
      </c>
      <c r="L40" s="21">
        <f>ROUND(L$9*'B&amp;A kWh'!M38,2)</f>
        <v>90.47</v>
      </c>
      <c r="M40" s="21">
        <f>ROUND(M$9*'B&amp;A kWh'!N38,2)</f>
        <v>110.59</v>
      </c>
      <c r="N40" s="21">
        <f>ROUND(N$9*'B&amp;A kWh'!O38,2)</f>
        <v>137.36000000000001</v>
      </c>
      <c r="O40" s="21">
        <f>ROUND(O$9*'B&amp;A kWh'!P38,2)</f>
        <v>135.57</v>
      </c>
      <c r="P40" s="21">
        <f t="shared" si="4"/>
        <v>1143.48</v>
      </c>
      <c r="S40" s="32" t="s">
        <v>8</v>
      </c>
      <c r="T40" s="32">
        <v>38</v>
      </c>
    </row>
    <row r="41" spans="1:20" x14ac:dyDescent="0.3">
      <c r="A41" s="30"/>
      <c r="T41" s="32">
        <v>39</v>
      </c>
    </row>
    <row r="42" spans="1:20" x14ac:dyDescent="0.3">
      <c r="A42" s="30" t="s">
        <v>7</v>
      </c>
      <c r="B42" s="21">
        <f>ROUND(B$9*'B&amp;A kWh'!C40,2)</f>
        <v>0</v>
      </c>
      <c r="C42" s="21">
        <f>ROUND(C$9*'B&amp;A kWh'!D40,2)</f>
        <v>0</v>
      </c>
      <c r="D42" s="21">
        <f>ROUND(D$9*'B&amp;A kWh'!E40,2)</f>
        <v>34319.480000000003</v>
      </c>
      <c r="E42" s="21">
        <f>ROUND(E$9*'B&amp;A kWh'!F40,2)</f>
        <v>49171.02</v>
      </c>
      <c r="F42" s="21">
        <f>ROUND(F$9*'B&amp;A kWh'!G40,2)</f>
        <v>44495.11</v>
      </c>
      <c r="G42" s="21">
        <f>ROUND(G$9*'B&amp;A kWh'!H40,2)</f>
        <v>48742.16</v>
      </c>
      <c r="H42" s="21">
        <f>ROUND(H$9*'B&amp;A kWh'!I40,2)</f>
        <v>45097.27</v>
      </c>
      <c r="I42" s="21">
        <f>ROUND(I$9*'B&amp;A kWh'!J40,2)</f>
        <v>44379.98</v>
      </c>
      <c r="J42" s="21">
        <f>ROUND(J$9*'B&amp;A kWh'!K40,2)</f>
        <v>40842.6</v>
      </c>
      <c r="K42" s="21">
        <f>ROUND(K$9*'B&amp;A kWh'!L40,2)</f>
        <v>45348.53</v>
      </c>
      <c r="L42" s="21">
        <f>ROUND(L$9*'B&amp;A kWh'!M40,2)</f>
        <v>36787.24</v>
      </c>
      <c r="M42" s="21">
        <f>ROUND(M$9*'B&amp;A kWh'!N40,2)</f>
        <v>41386.480000000003</v>
      </c>
      <c r="N42" s="21">
        <f>ROUND(N$9*'B&amp;A kWh'!O40,2)</f>
        <v>40084.06</v>
      </c>
      <c r="O42" s="21">
        <f>ROUND(O$9*'B&amp;A kWh'!P40,2)</f>
        <v>33986.61</v>
      </c>
      <c r="P42" s="21">
        <f t="shared" si="4"/>
        <v>504640.54</v>
      </c>
      <c r="S42" s="32" t="s">
        <v>7</v>
      </c>
      <c r="T42" s="32">
        <v>40</v>
      </c>
    </row>
    <row r="43" spans="1:20" x14ac:dyDescent="0.3">
      <c r="A43" s="30"/>
      <c r="T43" s="32">
        <v>41</v>
      </c>
    </row>
    <row r="44" spans="1:20" x14ac:dyDescent="0.3">
      <c r="A44" s="30" t="s">
        <v>6</v>
      </c>
      <c r="B44" s="21">
        <f>ROUND(B$9*'B&amp;A kWh'!C42,2)</f>
        <v>0</v>
      </c>
      <c r="C44" s="21">
        <f>ROUND(C$9*'B&amp;A kWh'!D42,2)</f>
        <v>0</v>
      </c>
      <c r="D44" s="21">
        <f>ROUND(D$9*'B&amp;A kWh'!E42,2)</f>
        <v>46.28</v>
      </c>
      <c r="E44" s="21">
        <f>ROUND(E$9*'B&amp;A kWh'!F42,2)</f>
        <v>305.52999999999997</v>
      </c>
      <c r="F44" s="21">
        <f>ROUND(F$9*'B&amp;A kWh'!G42,2)</f>
        <v>285.75</v>
      </c>
      <c r="G44" s="21">
        <f>ROUND(G$9*'B&amp;A kWh'!H42,2)</f>
        <v>62.93</v>
      </c>
      <c r="H44" s="21">
        <f>ROUND(H$9*'B&amp;A kWh'!I42,2)</f>
        <v>289.14</v>
      </c>
      <c r="I44" s="21">
        <f>ROUND(I$9*'B&amp;A kWh'!J42,2)</f>
        <v>307.99</v>
      </c>
      <c r="J44" s="21">
        <f>ROUND(J$9*'B&amp;A kWh'!K42,2)</f>
        <v>224.62</v>
      </c>
      <c r="K44" s="21">
        <f>ROUND(K$9*'B&amp;A kWh'!L42,2)</f>
        <v>309.91000000000003</v>
      </c>
      <c r="L44" s="21">
        <f>ROUND(L$9*'B&amp;A kWh'!M42,2)</f>
        <v>249.65</v>
      </c>
      <c r="M44" s="21">
        <f>ROUND(M$9*'B&amp;A kWh'!N42,2)</f>
        <v>288.48</v>
      </c>
      <c r="N44" s="21">
        <f>ROUND(N$9*'B&amp;A kWh'!O42,2)</f>
        <v>-3.32</v>
      </c>
      <c r="O44" s="21">
        <f>ROUND(O$9*'B&amp;A kWh'!P42,2)</f>
        <v>61.94</v>
      </c>
      <c r="P44" s="21">
        <f t="shared" si="4"/>
        <v>2428.8999999999996</v>
      </c>
      <c r="S44" s="32" t="s">
        <v>6</v>
      </c>
      <c r="T44" s="32">
        <v>42</v>
      </c>
    </row>
    <row r="45" spans="1:20" x14ac:dyDescent="0.3">
      <c r="A45" s="30"/>
      <c r="T45" s="32">
        <v>43</v>
      </c>
    </row>
    <row r="46" spans="1:20" x14ac:dyDescent="0.3">
      <c r="A46" s="30" t="s">
        <v>118</v>
      </c>
      <c r="B46" s="21">
        <f>ROUND(B$9*'B&amp;A kWh'!C44,2)</f>
        <v>0</v>
      </c>
      <c r="C46" s="21">
        <f>ROUND(C$9*'B&amp;A kWh'!D44,2)</f>
        <v>0</v>
      </c>
      <c r="D46" s="21">
        <f>ROUND(D$9*'B&amp;A kWh'!E44,2)</f>
        <v>479.12</v>
      </c>
      <c r="E46" s="21">
        <f>ROUND(E$9*'B&amp;A kWh'!F44,2)</f>
        <v>723.1</v>
      </c>
      <c r="F46" s="21">
        <f>ROUND(F$9*'B&amp;A kWh'!G44,2)</f>
        <v>646.1</v>
      </c>
      <c r="G46" s="21">
        <f>ROUND(G$9*'B&amp;A kWh'!H44,2)</f>
        <v>671.22</v>
      </c>
      <c r="H46" s="21">
        <f>ROUND(H$9*'B&amp;A kWh'!I44,2)</f>
        <v>588.62</v>
      </c>
      <c r="I46" s="21">
        <f>ROUND(I$9*'B&amp;A kWh'!J44,2)</f>
        <v>610.57000000000005</v>
      </c>
      <c r="J46" s="21">
        <f>ROUND(J$9*'B&amp;A kWh'!K44,2)</f>
        <v>583.27</v>
      </c>
      <c r="K46" s="21">
        <f>ROUND(K$9*'B&amp;A kWh'!L44,2)</f>
        <v>601.46</v>
      </c>
      <c r="L46" s="21">
        <f>ROUND(L$9*'B&amp;A kWh'!M44,2)</f>
        <v>465.28</v>
      </c>
      <c r="M46" s="21">
        <f>ROUND(M$9*'B&amp;A kWh'!N44,2)</f>
        <v>565.02</v>
      </c>
      <c r="N46" s="21">
        <f>ROUND(N$9*'B&amp;A kWh'!O44,2)</f>
        <v>523.77</v>
      </c>
      <c r="O46" s="21">
        <f>ROUND(O$9*'B&amp;A kWh'!P44,2)</f>
        <v>439.63</v>
      </c>
      <c r="P46" s="21">
        <f t="shared" si="4"/>
        <v>6897.1600000000008</v>
      </c>
      <c r="S46" s="32" t="s">
        <v>118</v>
      </c>
      <c r="T46" s="32">
        <v>44</v>
      </c>
    </row>
    <row r="47" spans="1:20" x14ac:dyDescent="0.3">
      <c r="A47" s="30"/>
      <c r="T47" s="32">
        <v>45</v>
      </c>
    </row>
    <row r="48" spans="1:20" x14ac:dyDescent="0.3">
      <c r="A48" s="30" t="s">
        <v>261</v>
      </c>
      <c r="C48" s="21">
        <f>ROUND(C$9*'B&amp;A kWh'!D46,2)</f>
        <v>0</v>
      </c>
      <c r="D48" s="21">
        <f>ROUND(D$9*'B&amp;A kWh'!E46,2)</f>
        <v>584.87</v>
      </c>
      <c r="E48" s="21">
        <f>ROUND(E$9*'B&amp;A kWh'!F46,2)</f>
        <v>657.32</v>
      </c>
      <c r="F48" s="21">
        <f>ROUND(F$9*'B&amp;A kWh'!G46,2)</f>
        <v>497.5</v>
      </c>
      <c r="G48" s="21">
        <f>ROUND(G$9*'B&amp;A kWh'!H46,2)</f>
        <v>702.39</v>
      </c>
      <c r="H48" s="21">
        <f>ROUND(H$9*'B&amp;A kWh'!I46,2)</f>
        <v>575.1</v>
      </c>
      <c r="I48" s="21">
        <f>ROUND(I$9*'B&amp;A kWh'!J46,2)</f>
        <v>436.39</v>
      </c>
      <c r="J48" s="21">
        <f>ROUND(J$9*'B&amp;A kWh'!K46,2)</f>
        <v>742.12</v>
      </c>
      <c r="K48" s="21">
        <f>ROUND(K$9*'B&amp;A kWh'!L46,2)</f>
        <v>670.93</v>
      </c>
      <c r="L48" s="21">
        <f>ROUND(L$9*'B&amp;A kWh'!M46,2)</f>
        <v>523.16</v>
      </c>
      <c r="M48" s="21">
        <f>ROUND(M$9*'B&amp;A kWh'!N46,2)</f>
        <v>739.2</v>
      </c>
      <c r="N48" s="21">
        <f>ROUND(N$9*'B&amp;A kWh'!O46,2)</f>
        <v>61.96</v>
      </c>
      <c r="O48" s="21">
        <f>ROUND(O$9*'B&amp;A kWh'!P46,2)</f>
        <v>200.23</v>
      </c>
      <c r="P48" s="21">
        <f t="shared" si="4"/>
        <v>6391.1699999999992</v>
      </c>
      <c r="S48" s="32" t="s">
        <v>232</v>
      </c>
      <c r="T48" s="32">
        <v>46</v>
      </c>
    </row>
    <row r="49" spans="1:20" x14ac:dyDescent="0.3">
      <c r="A49" s="30"/>
      <c r="T49" s="32">
        <v>47</v>
      </c>
    </row>
    <row r="50" spans="1:20" x14ac:dyDescent="0.3">
      <c r="A50" s="30" t="s">
        <v>5</v>
      </c>
      <c r="B50" s="21">
        <f>ROUND(B$9*'B&amp;A kWh'!C48,2)</f>
        <v>0</v>
      </c>
      <c r="C50" s="21">
        <f>ROUND(C$9*'B&amp;A kWh'!D48,2)</f>
        <v>0</v>
      </c>
      <c r="D50" s="21">
        <f>ROUND(D$9*'B&amp;A kWh'!E48,2)</f>
        <v>7037.86</v>
      </c>
      <c r="E50" s="21">
        <f>ROUND(E$9*'B&amp;A kWh'!F48,2)</f>
        <v>9321.18</v>
      </c>
      <c r="F50" s="21">
        <f>ROUND(F$9*'B&amp;A kWh'!G48,2)</f>
        <v>7864.96</v>
      </c>
      <c r="G50" s="21">
        <f>ROUND(G$9*'B&amp;A kWh'!H48,2)</f>
        <v>8429.7199999999993</v>
      </c>
      <c r="H50" s="21">
        <f>ROUND(H$9*'B&amp;A kWh'!I48,2)</f>
        <v>7721.44</v>
      </c>
      <c r="I50" s="21">
        <f>ROUND(I$9*'B&amp;A kWh'!J48,2)</f>
        <v>8032.45</v>
      </c>
      <c r="J50" s="21">
        <f>ROUND(J$9*'B&amp;A kWh'!K48,2)</f>
        <v>7294.22</v>
      </c>
      <c r="K50" s="21">
        <f>ROUND(K$9*'B&amp;A kWh'!L48,2)</f>
        <v>9613.39</v>
      </c>
      <c r="L50" s="21">
        <f>ROUND(L$9*'B&amp;A kWh'!M48,2)</f>
        <v>8486.15</v>
      </c>
      <c r="M50" s="21">
        <f>ROUND(M$9*'B&amp;A kWh'!N48,2)</f>
        <v>8668.6</v>
      </c>
      <c r="N50" s="21">
        <f>ROUND(N$9*'B&amp;A kWh'!O48,2)</f>
        <v>7860.04</v>
      </c>
      <c r="O50" s="21">
        <f>ROUND(O$9*'B&amp;A kWh'!P48,2)</f>
        <v>6680.83</v>
      </c>
      <c r="P50" s="21">
        <f t="shared" si="4"/>
        <v>97010.84</v>
      </c>
      <c r="S50" s="32" t="s">
        <v>5</v>
      </c>
      <c r="T50" s="32">
        <v>48</v>
      </c>
    </row>
    <row r="51" spans="1:20" x14ac:dyDescent="0.3">
      <c r="A51" s="30"/>
      <c r="T51" s="32">
        <v>49</v>
      </c>
    </row>
    <row r="52" spans="1:20" x14ac:dyDescent="0.3">
      <c r="A52" s="30" t="s">
        <v>4</v>
      </c>
      <c r="B52" s="21">
        <f>ROUND(B$9*'B&amp;A kWh'!C50,2)</f>
        <v>0</v>
      </c>
      <c r="C52" s="21">
        <f>ROUND(C$9*'B&amp;A kWh'!D50,2)</f>
        <v>0</v>
      </c>
      <c r="D52" s="21">
        <f>ROUND(D$9*'B&amp;A kWh'!E50,2)</f>
        <v>2060.25</v>
      </c>
      <c r="E52" s="21">
        <f>ROUND(E$9*'B&amp;A kWh'!F50,2)</f>
        <v>2092.5500000000002</v>
      </c>
      <c r="F52" s="21">
        <f>ROUND(F$9*'B&amp;A kWh'!G50,2)</f>
        <v>1463.2</v>
      </c>
      <c r="G52" s="21">
        <f>ROUND(G$9*'B&amp;A kWh'!H50,2)</f>
        <v>2030.95</v>
      </c>
      <c r="H52" s="21">
        <f>ROUND(H$9*'B&amp;A kWh'!I50,2)</f>
        <v>1723.27</v>
      </c>
      <c r="I52" s="21">
        <f>ROUND(I$9*'B&amp;A kWh'!J50,2)</f>
        <v>1542.32</v>
      </c>
      <c r="J52" s="21">
        <f>ROUND(J$9*'B&amp;A kWh'!K50,2)</f>
        <v>1513.42</v>
      </c>
      <c r="K52" s="21">
        <f>ROUND(K$9*'B&amp;A kWh'!L50,2)</f>
        <v>1494.76</v>
      </c>
      <c r="L52" s="21">
        <f>ROUND(L$9*'B&amp;A kWh'!M50,2)</f>
        <v>1655.34</v>
      </c>
      <c r="M52" s="21">
        <f>ROUND(M$9*'B&amp;A kWh'!N50,2)</f>
        <v>1713.81</v>
      </c>
      <c r="N52" s="21">
        <f>ROUND(N$9*'B&amp;A kWh'!O50,2)</f>
        <v>1351.96</v>
      </c>
      <c r="O52" s="21">
        <f>ROUND(O$9*'B&amp;A kWh'!P50,2)</f>
        <v>2014.48</v>
      </c>
      <c r="P52" s="21">
        <f t="shared" si="4"/>
        <v>20656.309999999998</v>
      </c>
      <c r="S52" s="32" t="s">
        <v>4</v>
      </c>
      <c r="T52" s="32">
        <v>50</v>
      </c>
    </row>
    <row r="53" spans="1:20" x14ac:dyDescent="0.3">
      <c r="A53" s="30"/>
      <c r="T53" s="32">
        <v>51</v>
      </c>
    </row>
    <row r="54" spans="1:20" x14ac:dyDescent="0.3">
      <c r="A54" s="30" t="s">
        <v>3</v>
      </c>
      <c r="B54" s="21">
        <f>ROUND(B$9*'B&amp;A kWh'!C52,2)</f>
        <v>0</v>
      </c>
      <c r="C54" s="21">
        <f>ROUND(C$9*'B&amp;A kWh'!D52,2)</f>
        <v>0</v>
      </c>
      <c r="D54" s="21">
        <f>ROUND(D$9*'B&amp;A kWh'!E52,2)</f>
        <v>37.49</v>
      </c>
      <c r="E54" s="21">
        <f>ROUND(E$9*'B&amp;A kWh'!F52,2)</f>
        <v>79.510000000000005</v>
      </c>
      <c r="F54" s="21">
        <f>ROUND(F$9*'B&amp;A kWh'!G52,2)</f>
        <v>69.83</v>
      </c>
      <c r="G54" s="21">
        <f>ROUND(G$9*'B&amp;A kWh'!H52,2)</f>
        <v>41.63</v>
      </c>
      <c r="H54" s="21">
        <f>ROUND(H$9*'B&amp;A kWh'!I52,2)</f>
        <v>-19.350000000000001</v>
      </c>
      <c r="I54" s="21">
        <f>ROUND(I$9*'B&amp;A kWh'!J52,2)</f>
        <v>0</v>
      </c>
      <c r="J54" s="21">
        <f>ROUND(J$9*'B&amp;A kWh'!K52,2)</f>
        <v>0</v>
      </c>
      <c r="K54" s="21">
        <f>ROUND(K$9*'B&amp;A kWh'!L52,2)</f>
        <v>96.34</v>
      </c>
      <c r="L54" s="21">
        <f>ROUND(L$9*'B&amp;A kWh'!M52,2)</f>
        <v>105.7</v>
      </c>
      <c r="M54" s="21">
        <f>ROUND(M$9*'B&amp;A kWh'!N52,2)</f>
        <v>72.25</v>
      </c>
      <c r="N54" s="21">
        <f>ROUND(N$9*'B&amp;A kWh'!O52,2)</f>
        <v>66.900000000000006</v>
      </c>
      <c r="O54" s="21">
        <f>ROUND(O$9*'B&amp;A kWh'!P52,2)</f>
        <v>61.55</v>
      </c>
      <c r="P54" s="21">
        <f t="shared" si="4"/>
        <v>611.84999999999991</v>
      </c>
      <c r="S54" s="32" t="s">
        <v>3</v>
      </c>
      <c r="T54" s="32">
        <v>52</v>
      </c>
    </row>
    <row r="55" spans="1:20" x14ac:dyDescent="0.3">
      <c r="A55" s="30"/>
      <c r="T55" s="32">
        <v>53</v>
      </c>
    </row>
    <row r="56" spans="1:20" x14ac:dyDescent="0.3">
      <c r="A56" s="30" t="s">
        <v>119</v>
      </c>
      <c r="B56" s="21">
        <f>ROUND(B$9*'B&amp;A kWh'!C54,2)</f>
        <v>0</v>
      </c>
      <c r="C56" s="21">
        <f>ROUND(C$9*'B&amp;A kWh'!D54,2)</f>
        <v>0</v>
      </c>
      <c r="D56" s="21">
        <f>ROUND(D$9*'B&amp;A kWh'!E54,2)</f>
        <v>9270.5300000000007</v>
      </c>
      <c r="E56" s="21">
        <f>ROUND(E$9*'B&amp;A kWh'!F54,2)</f>
        <v>13488.88</v>
      </c>
      <c r="F56" s="21">
        <f>ROUND(F$9*'B&amp;A kWh'!G54,2)</f>
        <v>11398.86</v>
      </c>
      <c r="G56" s="21">
        <f>ROUND(G$9*'B&amp;A kWh'!H54,2)</f>
        <v>9461.58</v>
      </c>
      <c r="H56" s="21">
        <f>ROUND(H$9*'B&amp;A kWh'!I54,2)</f>
        <v>12108.61</v>
      </c>
      <c r="I56" s="21">
        <f>ROUND(I$9*'B&amp;A kWh'!J54,2)</f>
        <v>14703.83</v>
      </c>
      <c r="J56" s="21">
        <f>ROUND(J$9*'B&amp;A kWh'!K54,2)</f>
        <v>11818.15</v>
      </c>
      <c r="K56" s="21">
        <f>ROUND(K$9*'B&amp;A kWh'!L54,2)</f>
        <v>12050.75</v>
      </c>
      <c r="L56" s="21">
        <f>ROUND(L$9*'B&amp;A kWh'!M54,2)</f>
        <v>11013.19</v>
      </c>
      <c r="M56" s="21">
        <f>ROUND(M$9*'B&amp;A kWh'!N54,2)</f>
        <v>11880.15</v>
      </c>
      <c r="N56" s="21">
        <f>ROUND(N$9*'B&amp;A kWh'!O54,2)</f>
        <v>12212.75</v>
      </c>
      <c r="O56" s="21">
        <f>ROUND(O$9*'B&amp;A kWh'!P54,2)</f>
        <v>9922.24</v>
      </c>
      <c r="P56" s="21">
        <f t="shared" si="4"/>
        <v>139329.51999999999</v>
      </c>
      <c r="S56" s="32" t="s">
        <v>119</v>
      </c>
      <c r="T56" s="32">
        <v>54</v>
      </c>
    </row>
    <row r="57" spans="1:20" x14ac:dyDescent="0.3">
      <c r="A57" s="30"/>
      <c r="T57" s="32">
        <v>55</v>
      </c>
    </row>
    <row r="58" spans="1:20" x14ac:dyDescent="0.3">
      <c r="A58" s="30" t="s">
        <v>120</v>
      </c>
      <c r="B58" s="21">
        <f>ROUND(B$9*'B&amp;A kWh'!C56,2)</f>
        <v>0</v>
      </c>
      <c r="C58" s="21">
        <f>ROUND(C$9*'B&amp;A kWh'!D56,2)</f>
        <v>0</v>
      </c>
      <c r="D58" s="21">
        <f>ROUND(D$9*'B&amp;A kWh'!E56,2)</f>
        <v>149.55000000000001</v>
      </c>
      <c r="E58" s="21">
        <f>ROUND(E$9*'B&amp;A kWh'!F56,2)</f>
        <v>209.82</v>
      </c>
      <c r="F58" s="21">
        <f>ROUND(F$9*'B&amp;A kWh'!G56,2)</f>
        <v>207.54</v>
      </c>
      <c r="G58" s="21">
        <f>ROUND(G$9*'B&amp;A kWh'!H56,2)</f>
        <v>187.81</v>
      </c>
      <c r="H58" s="21">
        <f>ROUND(H$9*'B&amp;A kWh'!I56,2)</f>
        <v>228.56</v>
      </c>
      <c r="I58" s="21">
        <f>ROUND(I$9*'B&amp;A kWh'!J56,2)</f>
        <v>251.46</v>
      </c>
      <c r="J58" s="21">
        <f>ROUND(J$9*'B&amp;A kWh'!K56,2)</f>
        <v>218.02</v>
      </c>
      <c r="K58" s="21">
        <f>ROUND(K$9*'B&amp;A kWh'!L56,2)</f>
        <v>224.58</v>
      </c>
      <c r="L58" s="21">
        <f>ROUND(L$9*'B&amp;A kWh'!M56,2)</f>
        <v>306.01</v>
      </c>
      <c r="M58" s="21">
        <f>ROUND(M$9*'B&amp;A kWh'!N56,2)</f>
        <v>285.82</v>
      </c>
      <c r="N58" s="21">
        <f>ROUND(N$9*'B&amp;A kWh'!O56,2)</f>
        <v>289.68</v>
      </c>
      <c r="O58" s="21">
        <f>ROUND(O$9*'B&amp;A kWh'!P56,2)</f>
        <v>240.79</v>
      </c>
      <c r="P58" s="21">
        <f t="shared" si="4"/>
        <v>2799.64</v>
      </c>
      <c r="S58" s="32" t="s">
        <v>120</v>
      </c>
      <c r="T58" s="32">
        <v>56</v>
      </c>
    </row>
    <row r="59" spans="1:20" x14ac:dyDescent="0.3">
      <c r="A59" s="30"/>
      <c r="T59" s="32">
        <v>57</v>
      </c>
    </row>
    <row r="60" spans="1:20" x14ac:dyDescent="0.3">
      <c r="A60" s="32" t="s">
        <v>233</v>
      </c>
      <c r="C60" s="21">
        <f>ROUND(C$9*'B&amp;A kWh'!D58,2)</f>
        <v>0</v>
      </c>
      <c r="D60" s="21">
        <f>ROUND(D$9*'B&amp;A kWh'!E58,2)</f>
        <v>549.79</v>
      </c>
      <c r="E60" s="21">
        <f>ROUND(E$9*'B&amp;A kWh'!F58,2)</f>
        <v>701.24</v>
      </c>
      <c r="F60" s="21">
        <f>ROUND(F$9*'B&amp;A kWh'!G58,2)</f>
        <v>327.35000000000002</v>
      </c>
      <c r="G60" s="21">
        <f>ROUND(G$9*'B&amp;A kWh'!H58,2)</f>
        <v>443.1</v>
      </c>
      <c r="H60" s="21">
        <f>ROUND(H$9*'B&amp;A kWh'!I58,2)</f>
        <v>544.33000000000004</v>
      </c>
      <c r="I60" s="21">
        <f>ROUND(I$9*'B&amp;A kWh'!J58,2)</f>
        <v>175.08</v>
      </c>
      <c r="J60" s="21">
        <f>ROUND(J$9*'B&amp;A kWh'!K58,2)</f>
        <v>200.19</v>
      </c>
      <c r="K60" s="21">
        <f>ROUND(K$9*'B&amp;A kWh'!L58,2)</f>
        <v>402.03</v>
      </c>
      <c r="L60" s="21">
        <f>ROUND(L$9*'B&amp;A kWh'!M58,2)</f>
        <v>326.67</v>
      </c>
      <c r="M60" s="21">
        <f>ROUND(M$9*'B&amp;A kWh'!N58,2)</f>
        <v>308.17</v>
      </c>
      <c r="N60" s="21">
        <f>ROUND(N$9*'B&amp;A kWh'!O58,2)</f>
        <v>337.03</v>
      </c>
      <c r="O60" s="21">
        <f>ROUND(O$9*'B&amp;A kWh'!P58,2)</f>
        <v>154.19</v>
      </c>
      <c r="P60" s="21">
        <f t="shared" si="4"/>
        <v>4469.1699999999992</v>
      </c>
      <c r="S60" s="32" t="s">
        <v>233</v>
      </c>
      <c r="T60" s="32">
        <v>58</v>
      </c>
    </row>
    <row r="61" spans="1:20" x14ac:dyDescent="0.3">
      <c r="A61" s="30"/>
      <c r="T61" s="32">
        <v>59</v>
      </c>
    </row>
    <row r="62" spans="1:20" x14ac:dyDescent="0.3">
      <c r="A62" s="30" t="s">
        <v>121</v>
      </c>
      <c r="B62" s="21">
        <f>ROUND(B$10*'B&amp;A kWh'!C58,2)</f>
        <v>0</v>
      </c>
      <c r="C62" s="21">
        <f>ROUND(C$9*'B&amp;A kWh'!D60,2)</f>
        <v>0</v>
      </c>
      <c r="D62" s="21">
        <f>ROUND(D$9*'B&amp;A kWh'!E60,2)</f>
        <v>20789.73</v>
      </c>
      <c r="E62" s="21">
        <f>ROUND(E$9*'B&amp;A kWh'!F60,2)</f>
        <v>22143.32</v>
      </c>
      <c r="F62" s="21">
        <f>ROUND(F$9*'B&amp;A kWh'!G60,2)</f>
        <v>21511.85</v>
      </c>
      <c r="G62" s="21">
        <f>ROUND(G$9*'B&amp;A kWh'!H60,2)</f>
        <v>21297.26</v>
      </c>
      <c r="H62" s="21">
        <f>ROUND(H$9*'B&amp;A kWh'!I60,2)</f>
        <v>21675.81</v>
      </c>
      <c r="I62" s="21">
        <f>ROUND(I$9*'B&amp;A kWh'!J60,2)</f>
        <v>20168.16</v>
      </c>
      <c r="J62" s="21">
        <f>ROUND(J$9*'B&amp;A kWh'!K60,2)</f>
        <v>21428.94</v>
      </c>
      <c r="K62" s="21">
        <f>ROUND(K$9*'B&amp;A kWh'!L60,2)</f>
        <v>17470.45</v>
      </c>
      <c r="L62" s="21">
        <f>ROUND(L$9*'B&amp;A kWh'!M60,2)</f>
        <v>10296.61</v>
      </c>
      <c r="M62" s="21">
        <f>ROUND(M$9*'B&amp;A kWh'!N60,2)</f>
        <v>14899.16</v>
      </c>
      <c r="N62" s="21">
        <f>ROUND(N$9*'B&amp;A kWh'!O60,2)</f>
        <v>16192.48</v>
      </c>
      <c r="O62" s="21">
        <f>ROUND(O$9*'B&amp;A kWh'!P60,2)</f>
        <v>14707.3</v>
      </c>
      <c r="P62" s="21">
        <f t="shared" si="4"/>
        <v>222581.07</v>
      </c>
      <c r="S62" s="32" t="s">
        <v>122</v>
      </c>
      <c r="T62" s="32">
        <v>60</v>
      </c>
    </row>
    <row r="63" spans="1:20" x14ac:dyDescent="0.3">
      <c r="A63" s="3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T63" s="32">
        <v>61</v>
      </c>
    </row>
    <row r="64" spans="1:20" x14ac:dyDescent="0.3">
      <c r="A64" s="32" t="s">
        <v>234</v>
      </c>
      <c r="B64" s="21">
        <f>ROUND(B$10*'B&amp;A kWh'!C60,2)</f>
        <v>0</v>
      </c>
      <c r="C64" s="21">
        <f>ROUND(C$10*'B&amp;A kWh'!D60,2)</f>
        <v>0</v>
      </c>
      <c r="D64" s="21">
        <f>ROUND(D$9*'B&amp;A kWh'!E62,2)</f>
        <v>0</v>
      </c>
      <c r="E64" s="21">
        <f>ROUND(E$9*'B&amp;A kWh'!F62,2)</f>
        <v>0</v>
      </c>
      <c r="F64" s="21">
        <f>ROUND(F$9*'B&amp;A kWh'!G62,2)</f>
        <v>0</v>
      </c>
      <c r="G64" s="21">
        <f>ROUND(G$9*'B&amp;A kWh'!H62,2)</f>
        <v>0</v>
      </c>
      <c r="H64" s="21">
        <f>ROUND(H$9*'B&amp;A kWh'!I62,2)</f>
        <v>0</v>
      </c>
      <c r="I64" s="21">
        <f>ROUND(I$9*'B&amp;A kWh'!J62,2)</f>
        <v>0</v>
      </c>
      <c r="J64" s="21">
        <f>ROUND(J$9*'B&amp;A kWh'!K62,2)</f>
        <v>0</v>
      </c>
      <c r="K64" s="21">
        <f>ROUND(K$9*'B&amp;A kWh'!L62,2)</f>
        <v>0</v>
      </c>
      <c r="L64" s="21">
        <f>ROUND(L$9*'B&amp;A kWh'!M62,2)</f>
        <v>0</v>
      </c>
      <c r="M64" s="21">
        <f>ROUND(M$9*'B&amp;A kWh'!N62,2)</f>
        <v>0</v>
      </c>
      <c r="N64" s="21">
        <f>ROUND(N$9*'B&amp;A kWh'!O62,2)</f>
        <v>2222.16</v>
      </c>
      <c r="O64" s="21">
        <f>ROUND(O$9*'B&amp;A kWh'!P62,2)</f>
        <v>1959.85</v>
      </c>
      <c r="P64" s="21">
        <f t="shared" si="4"/>
        <v>4182.01</v>
      </c>
      <c r="S64" s="32" t="s">
        <v>234</v>
      </c>
      <c r="T64" s="32">
        <v>62</v>
      </c>
    </row>
    <row r="65" spans="1:20" x14ac:dyDescent="0.3">
      <c r="A65" s="3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T65" s="32">
        <v>63</v>
      </c>
    </row>
    <row r="66" spans="1:20" x14ac:dyDescent="0.3">
      <c r="A66" s="32" t="s">
        <v>235</v>
      </c>
      <c r="D66" s="21">
        <f>ROUND(D$9*'B&amp;A kWh'!E64,2)</f>
        <v>0</v>
      </c>
      <c r="E66" s="21">
        <f>ROUND(E$9*'B&amp;A kWh'!F64,2)</f>
        <v>0</v>
      </c>
      <c r="F66" s="21">
        <f>ROUND(F$9*'B&amp;A kWh'!G64,2)</f>
        <v>0</v>
      </c>
      <c r="G66" s="21">
        <f>ROUND(G$9*'B&amp;A kWh'!H64,2)</f>
        <v>0</v>
      </c>
      <c r="H66" s="21">
        <f>ROUND(H$9*'B&amp;A kWh'!I64,2)</f>
        <v>0</v>
      </c>
      <c r="I66" s="21">
        <f>ROUND(I$9*'B&amp;A kWh'!J64,2)</f>
        <v>0</v>
      </c>
      <c r="J66" s="21">
        <f>ROUND(J$9*'B&amp;A kWh'!K64,2)</f>
        <v>0</v>
      </c>
      <c r="K66" s="21">
        <f>ROUND(K$9*'B&amp;A kWh'!L64,2)</f>
        <v>5916.4</v>
      </c>
      <c r="L66" s="21">
        <f>ROUND(L$9*'B&amp;A kWh'!M64,2)</f>
        <v>3713.62</v>
      </c>
      <c r="M66" s="21">
        <f>ROUND(M$9*'B&amp;A kWh'!N64,2)</f>
        <v>4248.92</v>
      </c>
      <c r="N66" s="21">
        <f>ROUND(N$9*'B&amp;A kWh'!O64,2)</f>
        <v>3432.26</v>
      </c>
      <c r="O66" s="21">
        <f>ROUND(O$9*'B&amp;A kWh'!P64,2)</f>
        <v>5039.7</v>
      </c>
      <c r="P66" s="21">
        <f t="shared" si="4"/>
        <v>22350.9</v>
      </c>
      <c r="S66" s="32" t="s">
        <v>235</v>
      </c>
      <c r="T66" s="32">
        <v>64</v>
      </c>
    </row>
    <row r="67" spans="1:20" x14ac:dyDescent="0.3">
      <c r="A67" s="30"/>
      <c r="T67" s="32">
        <v>65</v>
      </c>
    </row>
    <row r="68" spans="1:20" x14ac:dyDescent="0.3">
      <c r="A68" s="30" t="s">
        <v>123</v>
      </c>
      <c r="B68" s="21">
        <f>ROUND(B$10*'B&amp;A kWh'!C66,2)</f>
        <v>0</v>
      </c>
      <c r="C68" s="21">
        <f>ROUND(C$10*'B&amp;A kWh'!D66,2)</f>
        <v>0</v>
      </c>
      <c r="D68" s="21">
        <f>ROUND(D$10*'B&amp;A kWh'!E66,2)</f>
        <v>854.68</v>
      </c>
      <c r="E68" s="21">
        <f>ROUND(E$10*'B&amp;A kWh'!F66,2)</f>
        <v>1471.71</v>
      </c>
      <c r="F68" s="21">
        <f>ROUND(F$10*'B&amp;A kWh'!G66,2)</f>
        <v>1148.1400000000001</v>
      </c>
      <c r="G68" s="21">
        <f>ROUND(G$10*'B&amp;A kWh'!H66,2)</f>
        <v>1212.44</v>
      </c>
      <c r="H68" s="21">
        <f>ROUND(H$10*'B&amp;A kWh'!I66,2)</f>
        <v>1084.06</v>
      </c>
      <c r="I68" s="21">
        <f>ROUND(I$10*'B&amp;A kWh'!J66,2)</f>
        <v>1137.3</v>
      </c>
      <c r="J68" s="21">
        <f>ROUND(J$10*'B&amp;A kWh'!K66,2)</f>
        <v>1008.28</v>
      </c>
      <c r="K68" s="21">
        <f>ROUND(K$10*'B&amp;A kWh'!L66,2)</f>
        <v>1304.74</v>
      </c>
      <c r="L68" s="21">
        <f>ROUND(L$10*'B&amp;A kWh'!M66,2)</f>
        <v>981.98</v>
      </c>
      <c r="M68" s="21">
        <f>ROUND(M$10*'B&amp;A kWh'!N66,2)</f>
        <v>1043.21</v>
      </c>
      <c r="N68" s="21">
        <f>ROUND(N$10*'B&amp;A kWh'!O66,2)</f>
        <v>1139.54</v>
      </c>
      <c r="O68" s="21">
        <f>ROUND(O$10*'B&amp;A kWh'!P66,2)</f>
        <v>1017.51</v>
      </c>
      <c r="P68" s="21">
        <f t="shared" si="4"/>
        <v>13403.589999999998</v>
      </c>
      <c r="S68" s="32" t="s">
        <v>123</v>
      </c>
      <c r="T68" s="32">
        <v>66</v>
      </c>
    </row>
    <row r="69" spans="1:20" x14ac:dyDescent="0.3">
      <c r="A69" s="30"/>
      <c r="T69" s="32">
        <v>67</v>
      </c>
    </row>
    <row r="70" spans="1:20" x14ac:dyDescent="0.3">
      <c r="A70" s="30" t="s">
        <v>124</v>
      </c>
      <c r="B70" s="21">
        <f>ROUND(B$10*'B&amp;A kWh'!C68,2)</f>
        <v>0</v>
      </c>
      <c r="C70" s="21">
        <f>ROUND(C$10*'B&amp;A kWh'!D68,2)</f>
        <v>0</v>
      </c>
      <c r="D70" s="21">
        <f>ROUND(D$10*'B&amp;A kWh'!E68,2)</f>
        <v>16886.27</v>
      </c>
      <c r="E70" s="21">
        <f>ROUND(E$10*'B&amp;A kWh'!F68,2)</f>
        <v>23703.31</v>
      </c>
      <c r="F70" s="21">
        <f>ROUND(F$10*'B&amp;A kWh'!G68,2)</f>
        <v>20002.93</v>
      </c>
      <c r="G70" s="21">
        <f>ROUND(G$10*'B&amp;A kWh'!H68,2)</f>
        <v>24342.27</v>
      </c>
      <c r="H70" s="21">
        <f>ROUND(H$10*'B&amp;A kWh'!I68,2)</f>
        <v>21750.68</v>
      </c>
      <c r="I70" s="21">
        <f>ROUND(I$10*'B&amp;A kWh'!J68,2)</f>
        <v>20359.47</v>
      </c>
      <c r="J70" s="21">
        <f>ROUND(J$10*'B&amp;A kWh'!K68,2)</f>
        <v>20344.37</v>
      </c>
      <c r="K70" s="21">
        <f>ROUND(K$10*'B&amp;A kWh'!L68,2)</f>
        <v>19775.400000000001</v>
      </c>
      <c r="L70" s="21">
        <f>ROUND(L$10*'B&amp;A kWh'!M68,2)</f>
        <v>20312.36</v>
      </c>
      <c r="M70" s="21">
        <f>ROUND(M$10*'B&amp;A kWh'!N68,2)</f>
        <v>19181.490000000002</v>
      </c>
      <c r="N70" s="21">
        <f>ROUND(N$10*'B&amp;A kWh'!O68,2)</f>
        <v>19030.43</v>
      </c>
      <c r="O70" s="21">
        <f>ROUND(O$10*'B&amp;A kWh'!P68,2)</f>
        <v>16517.5</v>
      </c>
      <c r="P70" s="21">
        <f t="shared" si="4"/>
        <v>242206.47999999998</v>
      </c>
      <c r="S70" s="32" t="s">
        <v>124</v>
      </c>
      <c r="T70" s="32">
        <v>68</v>
      </c>
    </row>
    <row r="71" spans="1:20" x14ac:dyDescent="0.3">
      <c r="A71" s="30"/>
      <c r="M71" s="88"/>
      <c r="T71" s="32">
        <v>69</v>
      </c>
    </row>
    <row r="72" spans="1:20" x14ac:dyDescent="0.3">
      <c r="A72" s="30" t="s">
        <v>125</v>
      </c>
      <c r="B72" s="21">
        <f>ROUND(B$10*'B&amp;A kWh'!C70,2)</f>
        <v>0</v>
      </c>
      <c r="C72" s="21">
        <f>ROUND(C$10*'B&amp;A kWh'!D70,2)</f>
        <v>0</v>
      </c>
      <c r="D72" s="21">
        <f>ROUND(D$10*'B&amp;A kWh'!E70,2)</f>
        <v>86427.78</v>
      </c>
      <c r="E72" s="21">
        <f>ROUND(E$10*'B&amp;A kWh'!F70,2)</f>
        <v>86506.71</v>
      </c>
      <c r="F72" s="21">
        <f>ROUND(F$10*'B&amp;A kWh'!G70,2)</f>
        <v>89122.42</v>
      </c>
      <c r="G72" s="21">
        <f>ROUND(G$10*'B&amp;A kWh'!H70,2)</f>
        <v>87756.88</v>
      </c>
      <c r="H72" s="21">
        <f>ROUND(H$10*'B&amp;A kWh'!I70,2)</f>
        <v>82900.539999999994</v>
      </c>
      <c r="I72" s="21">
        <f>ROUND(I$10*'B&amp;A kWh'!J70,2)</f>
        <v>78711.759999999995</v>
      </c>
      <c r="J72" s="21">
        <f>ROUND(J$10*'B&amp;A kWh'!K70,2)</f>
        <v>81037.81</v>
      </c>
      <c r="K72" s="21">
        <f>ROUND(K$10*'B&amp;A kWh'!L70,2)</f>
        <v>79111.649999999994</v>
      </c>
      <c r="L72" s="21">
        <f>ROUND(L$10*'B&amp;A kWh'!M70,2)</f>
        <v>78950.87</v>
      </c>
      <c r="M72" s="21">
        <f>ROUND(M$10*'B&amp;A kWh'!N70,2)</f>
        <v>81079.850000000006</v>
      </c>
      <c r="N72" s="21">
        <f>ROUND(N$10*'B&amp;A kWh'!O70,2)</f>
        <v>74406.3</v>
      </c>
      <c r="O72" s="21">
        <f>ROUND(O$10*'B&amp;A kWh'!P70,2)</f>
        <v>74586.58</v>
      </c>
      <c r="P72" s="21">
        <f t="shared" si="4"/>
        <v>980599.14999999991</v>
      </c>
      <c r="S72" s="32" t="s">
        <v>125</v>
      </c>
      <c r="T72" s="32">
        <v>70</v>
      </c>
    </row>
    <row r="73" spans="1:20" x14ac:dyDescent="0.3">
      <c r="A73" s="30"/>
      <c r="T73" s="32">
        <v>71</v>
      </c>
    </row>
    <row r="74" spans="1:20" x14ac:dyDescent="0.3">
      <c r="A74" s="30" t="s">
        <v>126</v>
      </c>
      <c r="B74" s="21">
        <f>ROUND(B$10*'B&amp;A kWh'!C72,2)</f>
        <v>0</v>
      </c>
      <c r="C74" s="21">
        <f>ROUND(C$10*'B&amp;A kWh'!D72,2)</f>
        <v>0</v>
      </c>
      <c r="D74" s="21">
        <f>ROUND(D$10*'B&amp;A kWh'!E72,2)</f>
        <v>19565.849999999999</v>
      </c>
      <c r="E74" s="21">
        <f>ROUND(E$10*'B&amp;A kWh'!F72,2)</f>
        <v>27751.03</v>
      </c>
      <c r="F74" s="21">
        <f>ROUND(F$10*'B&amp;A kWh'!G72,2)</f>
        <v>14457.44</v>
      </c>
      <c r="G74" s="21">
        <f>ROUND(G$10*'B&amp;A kWh'!H72,2)</f>
        <v>21769.81</v>
      </c>
      <c r="H74" s="21">
        <f>ROUND(H$10*'B&amp;A kWh'!I72,2)</f>
        <v>16106.16</v>
      </c>
      <c r="I74" s="21">
        <f>ROUND(I$10*'B&amp;A kWh'!J72,2)</f>
        <v>20423.04</v>
      </c>
      <c r="J74" s="21">
        <f>ROUND(J$10*'B&amp;A kWh'!K72,2)</f>
        <v>16340.34</v>
      </c>
      <c r="K74" s="21">
        <f>ROUND(K$10*'B&amp;A kWh'!L72,2)</f>
        <v>26354.61</v>
      </c>
      <c r="L74" s="21">
        <f>ROUND(L$10*'B&amp;A kWh'!M72,2)</f>
        <v>14033.39</v>
      </c>
      <c r="M74" s="21">
        <f>ROUND(M$10*'B&amp;A kWh'!N72,2)</f>
        <v>17201.439999999999</v>
      </c>
      <c r="N74" s="21">
        <f>ROUND(N$10*'B&amp;A kWh'!O72,2)</f>
        <v>15140.41</v>
      </c>
      <c r="O74" s="21">
        <f>ROUND(O$10*'B&amp;A kWh'!P72,2)</f>
        <v>12563.81</v>
      </c>
      <c r="P74" s="21">
        <f t="shared" si="4"/>
        <v>221707.33000000005</v>
      </c>
      <c r="S74" s="32" t="s">
        <v>126</v>
      </c>
      <c r="T74" s="32">
        <v>72</v>
      </c>
    </row>
    <row r="75" spans="1:20" x14ac:dyDescent="0.3">
      <c r="A75" s="30"/>
      <c r="T75" s="32">
        <v>73</v>
      </c>
    </row>
    <row r="76" spans="1:20" x14ac:dyDescent="0.3">
      <c r="A76" s="30" t="s">
        <v>2</v>
      </c>
      <c r="B76" s="21">
        <f>ROUND(B$9*'B&amp;A kWh'!C74,2)</f>
        <v>0</v>
      </c>
      <c r="C76" s="21">
        <f>ROUND(C$9*'B&amp;A kWh'!D74,2)</f>
        <v>0</v>
      </c>
      <c r="D76" s="21">
        <f>ROUND(D$9*'B&amp;A kWh'!E74,2)</f>
        <v>844.84</v>
      </c>
      <c r="E76" s="21">
        <f>ROUND(E$9*'B&amp;A kWh'!F74,2)</f>
        <v>763.42</v>
      </c>
      <c r="F76" s="21">
        <f>ROUND(F$9*'B&amp;A kWh'!G74,2)</f>
        <v>696.75</v>
      </c>
      <c r="G76" s="21">
        <f>ROUND(G$9*'B&amp;A kWh'!H74,2)</f>
        <v>725.34</v>
      </c>
      <c r="H76" s="21">
        <f>ROUND(H$9*'B&amp;A kWh'!I74,2)</f>
        <v>825.41</v>
      </c>
      <c r="I76" s="21">
        <f>ROUND(I$9*'B&amp;A kWh'!J74,2)</f>
        <v>901.13</v>
      </c>
      <c r="J76" s="21">
        <f>ROUND(J$9*'B&amp;A kWh'!K74,2)</f>
        <v>1055.5</v>
      </c>
      <c r="K76" s="21">
        <f>ROUND(K$9*'B&amp;A kWh'!L74,2)</f>
        <v>1149.56</v>
      </c>
      <c r="L76" s="21">
        <f>ROUND(L$9*'B&amp;A kWh'!M74,2)</f>
        <v>1182.3699999999999</v>
      </c>
      <c r="M76" s="21">
        <f>ROUND(M$9*'B&amp;A kWh'!N74,2)</f>
        <v>1190.8</v>
      </c>
      <c r="N76" s="21">
        <f>ROUND(N$9*'B&amp;A kWh'!O74,2)</f>
        <v>1006.65</v>
      </c>
      <c r="O76" s="21">
        <f>ROUND(O$9*'B&amp;A kWh'!P74,2)</f>
        <v>995.01</v>
      </c>
      <c r="P76" s="21">
        <f t="shared" si="4"/>
        <v>11336.78</v>
      </c>
      <c r="S76" s="32" t="s">
        <v>2</v>
      </c>
      <c r="T76" s="32">
        <v>74</v>
      </c>
    </row>
    <row r="77" spans="1:20" x14ac:dyDescent="0.3">
      <c r="A77" s="30"/>
      <c r="T77" s="32">
        <v>75</v>
      </c>
    </row>
    <row r="78" spans="1:20" x14ac:dyDescent="0.3">
      <c r="A78" s="30" t="s">
        <v>1</v>
      </c>
      <c r="B78" s="21">
        <f>ROUND(B$9*'B&amp;A kWh'!C76,2)</f>
        <v>0</v>
      </c>
      <c r="C78" s="21">
        <f>ROUND(C$9*'B&amp;A kWh'!D76,2)</f>
        <v>0</v>
      </c>
      <c r="D78" s="21">
        <f>ROUND(D$9*'B&amp;A kWh'!E76,2)</f>
        <v>143.01</v>
      </c>
      <c r="E78" s="21">
        <f>ROUND(E$9*'B&amp;A kWh'!F76,2)</f>
        <v>247.24</v>
      </c>
      <c r="F78" s="21">
        <f>ROUND(F$9*'B&amp;A kWh'!G76,2)</f>
        <v>204.35</v>
      </c>
      <c r="G78" s="21">
        <f>ROUND(G$9*'B&amp;A kWh'!H76,2)</f>
        <v>227.07</v>
      </c>
      <c r="H78" s="21">
        <f>ROUND(H$9*'B&amp;A kWh'!I76,2)</f>
        <v>186.72</v>
      </c>
      <c r="I78" s="21">
        <f>ROUND(I$9*'B&amp;A kWh'!J76,2)</f>
        <v>205.11</v>
      </c>
      <c r="J78" s="21">
        <f>ROUND(J$9*'B&amp;A kWh'!K76,2)</f>
        <v>188.85</v>
      </c>
      <c r="K78" s="21">
        <f>ROUND(K$9*'B&amp;A kWh'!L76,2)</f>
        <v>245.98</v>
      </c>
      <c r="L78" s="21">
        <f>ROUND(L$9*'B&amp;A kWh'!M76,2)</f>
        <v>194.1</v>
      </c>
      <c r="M78" s="21">
        <f>ROUND(M$9*'B&amp;A kWh'!N76,2)</f>
        <v>241.81</v>
      </c>
      <c r="N78" s="21">
        <f>ROUND(N$9*'B&amp;A kWh'!O76,2)</f>
        <v>207.84</v>
      </c>
      <c r="O78" s="21">
        <f>ROUND(O$9*'B&amp;A kWh'!P76,2)</f>
        <v>186.62</v>
      </c>
      <c r="P78" s="21">
        <f t="shared" si="4"/>
        <v>2478.6999999999998</v>
      </c>
      <c r="S78" s="32" t="s">
        <v>1</v>
      </c>
      <c r="T78" s="32">
        <v>76</v>
      </c>
    </row>
    <row r="79" spans="1:20" x14ac:dyDescent="0.3">
      <c r="A79" s="75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</row>
    <row r="80" spans="1:20" x14ac:dyDescent="0.3">
      <c r="A80" s="32" t="s">
        <v>0</v>
      </c>
      <c r="B80" s="21">
        <f>SUM(B12:B78)</f>
        <v>0</v>
      </c>
      <c r="C80" s="21">
        <f t="shared" ref="C80" si="5">SUM(C12:C78)</f>
        <v>0</v>
      </c>
      <c r="D80" s="21">
        <f>SUM(D12:D78)-D20</f>
        <v>412642.83999999997</v>
      </c>
      <c r="E80" s="21">
        <f t="shared" ref="E80:L80" si="6">SUM(E12:E78)-E20</f>
        <v>479194.9</v>
      </c>
      <c r="F80" s="21">
        <f t="shared" si="6"/>
        <v>475308.72999999992</v>
      </c>
      <c r="G80" s="21">
        <f t="shared" si="6"/>
        <v>548457.05999999994</v>
      </c>
      <c r="H80" s="21">
        <f t="shared" si="6"/>
        <v>524842.25</v>
      </c>
      <c r="I80" s="21">
        <f t="shared" si="6"/>
        <v>478829.53000000009</v>
      </c>
      <c r="J80" s="21">
        <f t="shared" si="6"/>
        <v>434732.67000000004</v>
      </c>
      <c r="K80" s="21">
        <f t="shared" si="6"/>
        <v>512976.56000000011</v>
      </c>
      <c r="L80" s="21">
        <f t="shared" si="6"/>
        <v>554936.1</v>
      </c>
      <c r="M80" s="21">
        <f>SUM(M12:M78)-M20</f>
        <v>568383.47000000009</v>
      </c>
      <c r="N80" s="21">
        <f>SUM(N12:N78)-N20</f>
        <v>534942.43999999994</v>
      </c>
      <c r="O80" s="21">
        <f>SUM(O12:O78)-O20</f>
        <v>456633.08999999997</v>
      </c>
      <c r="P80" s="21">
        <f>SUM(D80:O80)</f>
        <v>5981879.6399999987</v>
      </c>
      <c r="Q80" s="21">
        <f t="shared" ref="Q80" si="7">SUM(Q12:Q78)-Q20</f>
        <v>0</v>
      </c>
    </row>
    <row r="81" spans="4:16" x14ac:dyDescent="0.3">
      <c r="P81" s="21">
        <f>SUM(P12:P78)-P19</f>
        <v>5981879.6399999997</v>
      </c>
    </row>
    <row r="83" spans="4:16" x14ac:dyDescent="0.3"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</sheetData>
  <pageMargins left="0.7" right="0.36" top="0.75" bottom="0.75" header="0.3" footer="0.3"/>
  <pageSetup scale="46" orientation="portrait" r:id="rId1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zoomScale="90" zoomScaleNormal="90" workbookViewId="0">
      <pane xSplit="1" ySplit="10" topLeftCell="D77" activePane="bottomRight" state="frozen"/>
      <selection activeCell="D1" sqref="D1"/>
      <selection pane="topRight" activeCell="D1" sqref="D1"/>
      <selection pane="bottomLeft" activeCell="D1" sqref="D1"/>
      <selection pane="bottomRight" activeCell="G94" sqref="G94"/>
    </sheetView>
  </sheetViews>
  <sheetFormatPr defaultColWidth="9.109375" defaultRowHeight="15.6" outlineLevelCol="1" x14ac:dyDescent="0.3"/>
  <cols>
    <col min="1" max="1" width="18.44140625" style="32" bestFit="1" customWidth="1"/>
    <col min="2" max="2" width="17.44140625" style="32" hidden="1" customWidth="1" outlineLevel="1"/>
    <col min="3" max="3" width="15.88671875" style="32" hidden="1" customWidth="1" outlineLevel="1"/>
    <col min="4" max="4" width="15.109375" style="32" bestFit="1" customWidth="1" outlineLevel="1"/>
    <col min="5" max="15" width="14.33203125" style="32" customWidth="1" outlineLevel="1"/>
    <col min="16" max="16" width="16.5546875" style="32" customWidth="1"/>
    <col min="17" max="16384" width="9.109375" style="32"/>
  </cols>
  <sheetData>
    <row r="1" spans="1:20" x14ac:dyDescent="0.3">
      <c r="A1" s="32" t="s">
        <v>70</v>
      </c>
      <c r="D1" s="68"/>
    </row>
    <row r="2" spans="1:20" x14ac:dyDescent="0.3">
      <c r="A2" s="32" t="s">
        <v>71</v>
      </c>
    </row>
    <row r="3" spans="1:20" x14ac:dyDescent="0.3">
      <c r="A3" s="32" t="str">
        <f>'B&amp;A kWh'!B3</f>
        <v>TEST YEAR ENDED March 31, 2020</v>
      </c>
    </row>
    <row r="4" spans="1:20" x14ac:dyDescent="0.3">
      <c r="A4" s="32" t="s">
        <v>81</v>
      </c>
    </row>
    <row r="5" spans="1:20" x14ac:dyDescent="0.3">
      <c r="A5" s="32" t="s">
        <v>91</v>
      </c>
    </row>
    <row r="6" spans="1:20" x14ac:dyDescent="0.3">
      <c r="A6" s="32" t="s">
        <v>136</v>
      </c>
    </row>
    <row r="7" spans="1:20" x14ac:dyDescent="0.3">
      <c r="D7" s="32">
        <v>2019</v>
      </c>
      <c r="O7" s="32">
        <v>2020</v>
      </c>
      <c r="P7" s="40" t="s">
        <v>170</v>
      </c>
    </row>
    <row r="8" spans="1:20" x14ac:dyDescent="0.3">
      <c r="A8" s="69" t="s">
        <v>22</v>
      </c>
      <c r="B8" s="70" t="s">
        <v>107</v>
      </c>
      <c r="C8" s="70" t="s">
        <v>108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71" t="s">
        <v>0</v>
      </c>
    </row>
    <row r="9" spans="1:20" x14ac:dyDescent="0.3">
      <c r="A9" s="32" t="s">
        <v>84</v>
      </c>
      <c r="B9" s="72"/>
      <c r="C9" s="72"/>
      <c r="D9" s="73">
        <v>5.5390000000000002E-2</v>
      </c>
      <c r="E9" s="73">
        <v>7.0104E-2</v>
      </c>
      <c r="F9" s="73">
        <v>7.6870999999999995E-2</v>
      </c>
      <c r="G9" s="73">
        <v>8.4497000000000003E-2</v>
      </c>
      <c r="H9" s="73">
        <v>6.9420999999999997E-2</v>
      </c>
      <c r="I9" s="73">
        <v>6.2179999999999999E-2</v>
      </c>
      <c r="J9" s="73">
        <v>5.0063000000000003E-2</v>
      </c>
      <c r="K9" s="73">
        <v>5.0208000000000003E-2</v>
      </c>
      <c r="L9" s="73">
        <v>6.9852999999999998E-2</v>
      </c>
      <c r="M9" s="73">
        <v>6.2475999999999997E-2</v>
      </c>
      <c r="N9" s="73">
        <v>4.5564E-2</v>
      </c>
      <c r="O9" s="73">
        <v>4.2578999999999999E-2</v>
      </c>
    </row>
    <row r="10" spans="1:20" x14ac:dyDescent="0.3">
      <c r="A10" s="32" t="s">
        <v>92</v>
      </c>
      <c r="B10" s="72"/>
      <c r="C10" s="72"/>
      <c r="D10" s="73">
        <v>8.7007000000000001E-2</v>
      </c>
      <c r="E10" s="73">
        <v>0.1101</v>
      </c>
      <c r="F10" s="73">
        <v>0.11959699999999999</v>
      </c>
      <c r="G10" s="73">
        <v>0.130241</v>
      </c>
      <c r="H10" s="73">
        <v>0.106131</v>
      </c>
      <c r="I10" s="73">
        <v>9.6194000000000002E-2</v>
      </c>
      <c r="J10" s="73">
        <v>7.7417E-2</v>
      </c>
      <c r="K10" s="73">
        <v>7.7606999999999995E-2</v>
      </c>
      <c r="L10" s="73">
        <v>0.107728</v>
      </c>
      <c r="M10" s="73">
        <v>9.6200999999999995E-2</v>
      </c>
      <c r="N10" s="73">
        <v>7.0109000000000005E-2</v>
      </c>
      <c r="O10" s="73">
        <v>6.5956000000000001E-2</v>
      </c>
    </row>
    <row r="11" spans="1:20" x14ac:dyDescent="0.3">
      <c r="C11" s="72"/>
    </row>
    <row r="12" spans="1:20" x14ac:dyDescent="0.3">
      <c r="B12" s="32" t="s">
        <v>130</v>
      </c>
      <c r="S12" s="32" t="s">
        <v>262</v>
      </c>
    </row>
    <row r="13" spans="1:20" x14ac:dyDescent="0.3">
      <c r="A13" s="30" t="s">
        <v>21</v>
      </c>
      <c r="B13" s="21">
        <f>ROUND(' B&amp;A+DSM - % Riders'!B10*B$9,2)</f>
        <v>0</v>
      </c>
      <c r="C13" s="21">
        <f>ROUND(' B&amp;A+DSM - % Riders'!C10*C$9,2)</f>
        <v>0</v>
      </c>
      <c r="D13" s="21">
        <f>ROUND(' B&amp;A+DSM - % Riders'!D10*D$9,2)</f>
        <v>732053.83</v>
      </c>
      <c r="E13" s="21">
        <f>ROUND(' B&amp;A+DSM - % Riders'!E10*E$9,2)</f>
        <v>1013451.07</v>
      </c>
      <c r="F13" s="21">
        <f>ROUND(' B&amp;A+DSM - % Riders'!F10*F$9,2)</f>
        <v>1193472.46</v>
      </c>
      <c r="G13" s="21">
        <f>ROUND(' B&amp;A+DSM - % Riders'!G10*G$9,2)</f>
        <v>1614920.35</v>
      </c>
      <c r="H13" s="21">
        <f>ROUND(' B&amp;A+DSM - % Riders'!H10*H$9,2)</f>
        <v>1317108.28</v>
      </c>
      <c r="I13" s="21">
        <f>ROUND(' B&amp;A+DSM - % Riders'!I10*I$9,2)</f>
        <v>978367.1</v>
      </c>
      <c r="J13" s="21">
        <f>ROUND(' B&amp;A+DSM - % Riders'!J10*J$9,2)</f>
        <v>674101.87</v>
      </c>
      <c r="K13" s="21">
        <f>ROUND(' B&amp;A+DSM - % Riders'!K10*K$9,2)</f>
        <v>906882.1</v>
      </c>
      <c r="L13" s="21">
        <f>ROUND(' B&amp;A+DSM - % Riders'!L10*L$9,2)</f>
        <v>1537972.63</v>
      </c>
      <c r="M13" s="21">
        <f>ROUND(' B&amp;A+DSM - % Riders'!M10*M$9,2)</f>
        <v>1362094.85</v>
      </c>
      <c r="N13" s="21">
        <f>ROUND(' B&amp;A+DSM - % Riders'!N10*N$9,2)</f>
        <v>910563.69</v>
      </c>
      <c r="O13" s="21">
        <f>ROUND(' B&amp;A+DSM - % Riders'!O10*O$9,2)</f>
        <v>700718.04</v>
      </c>
      <c r="P13" s="21">
        <f>SUM(D13:O13)</f>
        <v>12941706.27</v>
      </c>
      <c r="S13" s="60" t="s">
        <v>21</v>
      </c>
      <c r="T13" s="60">
        <v>10</v>
      </c>
    </row>
    <row r="14" spans="1:20" x14ac:dyDescent="0.3">
      <c r="A14" s="30"/>
      <c r="S14" s="60"/>
      <c r="T14" s="60">
        <v>11</v>
      </c>
    </row>
    <row r="15" spans="1:20" x14ac:dyDescent="0.3">
      <c r="A15" s="30" t="s">
        <v>20</v>
      </c>
      <c r="B15" s="21">
        <f>ROUND(' B&amp;A+DSM - % Riders'!B12*B$9,2)</f>
        <v>0</v>
      </c>
      <c r="C15" s="21">
        <f>ROUND(' B&amp;A+DSM - % Riders'!C12*C$9,2)</f>
        <v>0</v>
      </c>
      <c r="D15" s="21">
        <f>ROUND(' B&amp;A+DSM - % Riders'!D12*D$9,2)</f>
        <v>995.27</v>
      </c>
      <c r="E15" s="21">
        <f>ROUND(' B&amp;A+DSM - % Riders'!E12*E$9,2)</f>
        <v>1412.67</v>
      </c>
      <c r="F15" s="21">
        <f>ROUND(' B&amp;A+DSM - % Riders'!F12*F$9,2)</f>
        <v>1782.8</v>
      </c>
      <c r="G15" s="21">
        <f>ROUND(' B&amp;A+DSM - % Riders'!G12*G$9,2)</f>
        <v>2394.17</v>
      </c>
      <c r="H15" s="21">
        <f>ROUND(' B&amp;A+DSM - % Riders'!H12*H$9,2)</f>
        <v>1930.52</v>
      </c>
      <c r="I15" s="21">
        <f>ROUND(' B&amp;A+DSM - % Riders'!I12*I$9,2)</f>
        <v>1529.23</v>
      </c>
      <c r="J15" s="21">
        <f>ROUND(' B&amp;A+DSM - % Riders'!J12*J$9,2)</f>
        <v>995.54</v>
      </c>
      <c r="K15" s="21">
        <f>ROUND(' B&amp;A+DSM - % Riders'!K12*K$9,2)</f>
        <v>1143.25</v>
      </c>
      <c r="L15" s="21">
        <f>ROUND(' B&amp;A+DSM - % Riders'!L12*L$9,2)</f>
        <v>2255.0700000000002</v>
      </c>
      <c r="M15" s="21">
        <f>ROUND(' B&amp;A+DSM - % Riders'!M12*M$9,2)</f>
        <v>2085.09</v>
      </c>
      <c r="N15" s="21">
        <f>ROUND(' B&amp;A+DSM - % Riders'!N12*N$9,2)</f>
        <v>1365.07</v>
      </c>
      <c r="O15" s="21">
        <f>ROUND(' B&amp;A+DSM - % Riders'!O12*O$9,2)</f>
        <v>966.67</v>
      </c>
      <c r="P15" s="21">
        <f t="shared" ref="P15" si="0">SUM(D15:O15)</f>
        <v>18855.349999999999</v>
      </c>
      <c r="S15" s="60" t="s">
        <v>20</v>
      </c>
      <c r="T15" s="60">
        <v>12</v>
      </c>
    </row>
    <row r="16" spans="1:20" x14ac:dyDescent="0.3">
      <c r="A16" s="30"/>
      <c r="S16" s="60"/>
      <c r="T16" s="60">
        <v>13</v>
      </c>
    </row>
    <row r="17" spans="1:20" x14ac:dyDescent="0.3">
      <c r="A17" s="30" t="s">
        <v>19</v>
      </c>
      <c r="B17" s="21">
        <f>ROUND(' B&amp;A+DSM - % Riders'!B14*B$9,2)</f>
        <v>0</v>
      </c>
      <c r="C17" s="21">
        <f>ROUND(' B&amp;A+DSM - % Riders'!C14*C$9,2)</f>
        <v>0</v>
      </c>
      <c r="D17" s="21">
        <f>ROUND(' B&amp;A+DSM - % Riders'!D14*D$9,2)</f>
        <v>31</v>
      </c>
      <c r="E17" s="21">
        <f>ROUND(' B&amp;A+DSM - % Riders'!E14*E$9,2)</f>
        <v>37.97</v>
      </c>
      <c r="F17" s="21">
        <f>ROUND(' B&amp;A+DSM - % Riders'!F14*F$9,2)</f>
        <v>63.25</v>
      </c>
      <c r="G17" s="21">
        <f>ROUND(' B&amp;A+DSM - % Riders'!G14*G$9,2)</f>
        <v>72.650000000000006</v>
      </c>
      <c r="H17" s="21">
        <f>ROUND(' B&amp;A+DSM - % Riders'!H14*H$9,2)</f>
        <v>63.08</v>
      </c>
      <c r="I17" s="21">
        <f>ROUND(' B&amp;A+DSM - % Riders'!I14*I$9,2)</f>
        <v>52.18</v>
      </c>
      <c r="J17" s="21">
        <f>ROUND(' B&amp;A+DSM - % Riders'!J14*J$9,2)</f>
        <v>38.56</v>
      </c>
      <c r="K17" s="21">
        <f>ROUND(' B&amp;A+DSM - % Riders'!K14*K$9,2)</f>
        <v>23.64</v>
      </c>
      <c r="L17" s="21">
        <f>ROUND(' B&amp;A+DSM - % Riders'!L14*L$9,2)</f>
        <v>79.72</v>
      </c>
      <c r="M17" s="21">
        <f>ROUND(' B&amp;A+DSM - % Riders'!M14*M$9,2)</f>
        <v>59.72</v>
      </c>
      <c r="N17" s="21">
        <f>ROUND(' B&amp;A+DSM - % Riders'!N14*N$9,2)</f>
        <v>44.48</v>
      </c>
      <c r="O17" s="21">
        <f>ROUND(' B&amp;A+DSM - % Riders'!O14*O$9,2)</f>
        <v>29.45</v>
      </c>
      <c r="P17" s="21">
        <f t="shared" ref="P17" si="1">SUM(D17:O17)</f>
        <v>595.70000000000005</v>
      </c>
      <c r="S17" s="60" t="s">
        <v>19</v>
      </c>
      <c r="T17" s="60">
        <v>14</v>
      </c>
    </row>
    <row r="18" spans="1:20" x14ac:dyDescent="0.3">
      <c r="A18" s="30"/>
      <c r="S18" s="60"/>
      <c r="T18" s="60">
        <v>15</v>
      </c>
    </row>
    <row r="19" spans="1:20" x14ac:dyDescent="0.3">
      <c r="A19" s="51" t="s">
        <v>160</v>
      </c>
      <c r="D19" s="21">
        <f>ROUND(' B&amp;A+DSM - % Riders'!D16*D$9,2)</f>
        <v>0</v>
      </c>
      <c r="E19" s="21">
        <f>ROUND(' B&amp;A+DSM - % Riders'!E16*E$9,2)</f>
        <v>0</v>
      </c>
      <c r="F19" s="21">
        <f>ROUND(' B&amp;A+DSM - % Riders'!F16*F$9,2)</f>
        <v>0</v>
      </c>
      <c r="G19" s="21">
        <f>ROUND(' B&amp;A+DSM - % Riders'!G16*G$9,2)</f>
        <v>0</v>
      </c>
      <c r="H19" s="21">
        <f>ROUND(' B&amp;A+DSM - % Riders'!H16*H$9,2)</f>
        <v>0</v>
      </c>
      <c r="I19" s="21">
        <f>ROUND(' B&amp;A+DSM - % Riders'!I16*I$9,2)</f>
        <v>0</v>
      </c>
      <c r="J19" s="21">
        <f>ROUND(' B&amp;A+DSM - % Riders'!J16*J$9,2)</f>
        <v>0</v>
      </c>
      <c r="K19" s="21">
        <f>ROUND(' B&amp;A+DSM - % Riders'!K16*K$9,2)</f>
        <v>0</v>
      </c>
      <c r="L19" s="21">
        <f>ROUND(' B&amp;A+DSM - % Riders'!L16*L$9,2)</f>
        <v>0</v>
      </c>
      <c r="M19" s="21">
        <f>ROUND(' B&amp;A+DSM - % Riders'!M16*M$9,2)</f>
        <v>0</v>
      </c>
      <c r="N19" s="21">
        <f>ROUND(' B&amp;A+DSM - % Riders'!N16*N$9,2)</f>
        <v>0</v>
      </c>
      <c r="O19" s="21">
        <f>ROUND(' B&amp;A+DSM - % Riders'!O16*O$9,2)</f>
        <v>0</v>
      </c>
      <c r="P19" s="21">
        <f t="shared" ref="P19:P21" si="2">SUM(D19:O19)</f>
        <v>0</v>
      </c>
      <c r="S19" s="60" t="s">
        <v>160</v>
      </c>
      <c r="T19" s="60">
        <v>16</v>
      </c>
    </row>
    <row r="20" spans="1:20" x14ac:dyDescent="0.3">
      <c r="A20" s="51" t="s">
        <v>162</v>
      </c>
      <c r="D20" s="21">
        <f>ROUND('B&amp;A+DSM - Fuel and % Riders'!D17*D$10,2)</f>
        <v>44372.31</v>
      </c>
      <c r="E20" s="21">
        <f>ROUND('B&amp;A+DSM - Fuel and % Riders'!E17*E$10,2)</f>
        <v>73526.14</v>
      </c>
      <c r="F20" s="21">
        <f>ROUND('B&amp;A+DSM - Fuel and % Riders'!F17*F$10,2)</f>
        <v>65686.77</v>
      </c>
      <c r="G20" s="21">
        <f>ROUND('B&amp;A+DSM - Fuel and % Riders'!G17*G$10,2)</f>
        <v>74693.119999999995</v>
      </c>
      <c r="H20" s="21">
        <f>ROUND('B&amp;A+DSM - Fuel and % Riders'!H17*H$10,2)</f>
        <v>57004.19</v>
      </c>
      <c r="I20" s="21">
        <f>ROUND('B&amp;A+DSM - Fuel and % Riders'!I17*I$10,2)</f>
        <v>50239.43</v>
      </c>
      <c r="J20" s="21">
        <f>ROUND('B&amp;A+DSM - Fuel and % Riders'!J17*J$10,2)</f>
        <v>42827.77</v>
      </c>
      <c r="K20" s="21">
        <f>ROUND('B&amp;A+DSM - Fuel and % Riders'!K17*K$10,2)</f>
        <v>53985.99</v>
      </c>
      <c r="L20" s="21">
        <f>ROUND('B&amp;A+DSM - Fuel and % Riders'!L17*L$10,2)</f>
        <v>46636.2</v>
      </c>
      <c r="M20" s="21">
        <f>ROUND('B&amp;A+DSM - Fuel and % Riders'!M17*M$10,2)</f>
        <v>47465.24</v>
      </c>
      <c r="N20" s="21">
        <f>ROUND('B&amp;A+DSM - Fuel and % Riders'!N17*N$10,2)</f>
        <v>40486.75</v>
      </c>
      <c r="O20" s="21">
        <f>ROUND('B&amp;A+DSM - Fuel and % Riders'!O17*O$10,2)</f>
        <v>32421.21</v>
      </c>
      <c r="P20" s="21">
        <f t="shared" si="2"/>
        <v>629345.12</v>
      </c>
      <c r="S20" s="60" t="s">
        <v>162</v>
      </c>
      <c r="T20" s="60">
        <v>17</v>
      </c>
    </row>
    <row r="21" spans="1:20" x14ac:dyDescent="0.3">
      <c r="A21" s="30" t="s">
        <v>18</v>
      </c>
      <c r="B21" s="21"/>
      <c r="C21" s="21"/>
      <c r="D21" s="21">
        <f>SUM(D19:D20)</f>
        <v>44372.31</v>
      </c>
      <c r="E21" s="21">
        <f t="shared" ref="E21:O21" si="3">SUM(E19:E20)</f>
        <v>73526.14</v>
      </c>
      <c r="F21" s="21">
        <f t="shared" si="3"/>
        <v>65686.77</v>
      </c>
      <c r="G21" s="21">
        <f t="shared" si="3"/>
        <v>74693.119999999995</v>
      </c>
      <c r="H21" s="21">
        <f t="shared" si="3"/>
        <v>57004.19</v>
      </c>
      <c r="I21" s="21">
        <f t="shared" si="3"/>
        <v>50239.43</v>
      </c>
      <c r="J21" s="21">
        <f t="shared" si="3"/>
        <v>42827.77</v>
      </c>
      <c r="K21" s="21">
        <f t="shared" si="3"/>
        <v>53985.99</v>
      </c>
      <c r="L21" s="21">
        <f t="shared" si="3"/>
        <v>46636.2</v>
      </c>
      <c r="M21" s="21">
        <f t="shared" si="3"/>
        <v>47465.24</v>
      </c>
      <c r="N21" s="21">
        <f t="shared" si="3"/>
        <v>40486.75</v>
      </c>
      <c r="O21" s="21">
        <f t="shared" si="3"/>
        <v>32421.21</v>
      </c>
      <c r="P21" s="21">
        <f t="shared" si="2"/>
        <v>629345.12</v>
      </c>
      <c r="S21" s="60" t="s">
        <v>18</v>
      </c>
      <c r="T21" s="60">
        <v>18</v>
      </c>
    </row>
    <row r="22" spans="1:20" x14ac:dyDescent="0.3">
      <c r="A22" s="30"/>
      <c r="S22" s="60"/>
      <c r="T22" s="60">
        <v>19</v>
      </c>
    </row>
    <row r="23" spans="1:20" x14ac:dyDescent="0.3">
      <c r="A23" s="30" t="s">
        <v>17</v>
      </c>
      <c r="B23" s="21">
        <f>ROUND('B&amp;A+DSM - Fuel and % Riders'!B20*B$10,2)</f>
        <v>0</v>
      </c>
      <c r="C23" s="21">
        <f>ROUND('B&amp;A+DSM - Fuel and % Riders'!C20*C$10,2)</f>
        <v>0</v>
      </c>
      <c r="D23" s="21">
        <f>ROUND('B&amp;A+DSM - Fuel and % Riders'!D20*D$10,2)</f>
        <v>97941.5</v>
      </c>
      <c r="E23" s="21">
        <f>ROUND('B&amp;A+DSM - Fuel and % Riders'!E20*E$10,2)</f>
        <v>152364.53</v>
      </c>
      <c r="F23" s="21">
        <f>ROUND('B&amp;A+DSM - Fuel and % Riders'!F20*F$10,2)</f>
        <v>152793.23000000001</v>
      </c>
      <c r="G23" s="21">
        <f>ROUND('B&amp;A+DSM - Fuel and % Riders'!G20*G$10,2)</f>
        <v>188506.52</v>
      </c>
      <c r="H23" s="21">
        <f>ROUND('B&amp;A+DSM - Fuel and % Riders'!H20*H$10,2)</f>
        <v>147361.35</v>
      </c>
      <c r="I23" s="21">
        <f>ROUND('B&amp;A+DSM - Fuel and % Riders'!I20*I$10,2)</f>
        <v>121925.19</v>
      </c>
      <c r="J23" s="21">
        <f>ROUND('B&amp;A+DSM - Fuel and % Riders'!J20*J$10,2)</f>
        <v>96863.4</v>
      </c>
      <c r="K23" s="21">
        <f>ROUND('B&amp;A+DSM - Fuel and % Riders'!K20*K$10,2)</f>
        <v>114710.78</v>
      </c>
      <c r="L23" s="21">
        <f>ROUND('B&amp;A+DSM - Fuel and % Riders'!L20*L$10,2)</f>
        <v>149646.70000000001</v>
      </c>
      <c r="M23" s="21">
        <f>ROUND('B&amp;A+DSM - Fuel and % Riders'!M20*M$10,2)</f>
        <v>138678.32999999999</v>
      </c>
      <c r="N23" s="21">
        <f>ROUND('B&amp;A+DSM - Fuel and % Riders'!N20*N$10,2)</f>
        <v>103737.32</v>
      </c>
      <c r="O23" s="21">
        <f>ROUND('B&amp;A+DSM - Fuel and % Riders'!O20*O$10,2)</f>
        <v>83621.52</v>
      </c>
      <c r="P23" s="21">
        <f t="shared" ref="P23" si="4">SUM(D23:O23)</f>
        <v>1548150.37</v>
      </c>
      <c r="S23" s="60" t="s">
        <v>17</v>
      </c>
      <c r="T23" s="60">
        <v>20</v>
      </c>
    </row>
    <row r="24" spans="1:20" x14ac:dyDescent="0.3">
      <c r="A24" s="3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S24" s="60"/>
      <c r="T24" s="60">
        <v>21</v>
      </c>
    </row>
    <row r="25" spans="1:20" x14ac:dyDescent="0.3">
      <c r="A25" s="30" t="s">
        <v>16</v>
      </c>
      <c r="B25" s="21">
        <f>ROUND('B&amp;A+DSM - Fuel and % Riders'!B22*B$10,2)</f>
        <v>0</v>
      </c>
      <c r="C25" s="21">
        <f>ROUND('B&amp;A+DSM - Fuel and % Riders'!C22*C$10,2)</f>
        <v>0</v>
      </c>
      <c r="D25" s="21">
        <f>ROUND('B&amp;A+DSM - Fuel and % Riders'!D22*D$10,2)</f>
        <v>183.1</v>
      </c>
      <c r="E25" s="21">
        <f>ROUND('B&amp;A+DSM - Fuel and % Riders'!E22*E$10,2)</f>
        <v>305.73</v>
      </c>
      <c r="F25" s="21">
        <f>ROUND('B&amp;A+DSM - Fuel and % Riders'!F22*F$10,2)</f>
        <v>256.42</v>
      </c>
      <c r="G25" s="21">
        <f>ROUND('B&amp;A+DSM - Fuel and % Riders'!G22*G$10,2)</f>
        <v>280.37</v>
      </c>
      <c r="H25" s="21">
        <f>ROUND('B&amp;A+DSM - Fuel and % Riders'!H22*H$10,2)</f>
        <v>220.22</v>
      </c>
      <c r="I25" s="21">
        <f>ROUND('B&amp;A+DSM - Fuel and % Riders'!I22*I$10,2)</f>
        <v>204.91</v>
      </c>
      <c r="J25" s="21">
        <f>ROUND('B&amp;A+DSM - Fuel and % Riders'!J22*J$10,2)</f>
        <v>162.94</v>
      </c>
      <c r="K25" s="21">
        <f>ROUND('B&amp;A+DSM - Fuel and % Riders'!K22*K$10,2)</f>
        <v>200.49</v>
      </c>
      <c r="L25" s="21">
        <f>ROUND('B&amp;A+DSM - Fuel and % Riders'!L22*L$10,2)</f>
        <v>203.12</v>
      </c>
      <c r="M25" s="21">
        <f>ROUND('B&amp;A+DSM - Fuel and % Riders'!M22*M$10,2)</f>
        <v>218</v>
      </c>
      <c r="N25" s="21">
        <f>ROUND('B&amp;A+DSM - Fuel and % Riders'!N22*N$10,2)</f>
        <v>154.22</v>
      </c>
      <c r="O25" s="21">
        <f>ROUND('B&amp;A+DSM - Fuel and % Riders'!O22*O$10,2)</f>
        <v>138.49</v>
      </c>
      <c r="P25" s="21">
        <f t="shared" ref="P25" si="5">SUM(D25:O25)</f>
        <v>2528.0100000000002</v>
      </c>
      <c r="S25" s="60" t="s">
        <v>16</v>
      </c>
      <c r="T25" s="60">
        <v>22</v>
      </c>
    </row>
    <row r="26" spans="1:20" x14ac:dyDescent="0.3">
      <c r="A26" s="3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S26" s="60"/>
      <c r="T26" s="60">
        <v>23</v>
      </c>
    </row>
    <row r="27" spans="1:20" x14ac:dyDescent="0.3">
      <c r="A27" s="30" t="s">
        <v>15</v>
      </c>
      <c r="B27" s="21">
        <f>ROUND('B&amp;A+DSM - Fuel and % Riders'!B24*B$10,2)</f>
        <v>0</v>
      </c>
      <c r="C27" s="21">
        <f>ROUND('B&amp;A+DSM - Fuel and % Riders'!C24*C$10,2)</f>
        <v>0</v>
      </c>
      <c r="D27" s="21">
        <f>ROUND('B&amp;A+DSM - Fuel and % Riders'!D24*D$10,2)</f>
        <v>2389.0500000000002</v>
      </c>
      <c r="E27" s="21">
        <f>ROUND('B&amp;A+DSM - Fuel and % Riders'!E24*E$10,2)</f>
        <v>6512</v>
      </c>
      <c r="F27" s="21">
        <f>ROUND('B&amp;A+DSM - Fuel and % Riders'!F24*F$10,2)</f>
        <v>7734.59</v>
      </c>
      <c r="G27" s="21">
        <f>ROUND('B&amp;A+DSM - Fuel and % Riders'!G24*G$10,2)</f>
        <v>8758.65</v>
      </c>
      <c r="H27" s="21">
        <f>ROUND('B&amp;A+DSM - Fuel and % Riders'!H24*H$10,2)</f>
        <v>6311.28</v>
      </c>
      <c r="I27" s="21">
        <f>ROUND('B&amp;A+DSM - Fuel and % Riders'!I24*I$10,2)</f>
        <v>5447.98</v>
      </c>
      <c r="J27" s="21">
        <f>ROUND('B&amp;A+DSM - Fuel and % Riders'!J24*J$10,2)</f>
        <v>2152.96</v>
      </c>
      <c r="K27" s="21">
        <f>ROUND('B&amp;A+DSM - Fuel and % Riders'!K24*K$10,2)</f>
        <v>4356.3599999999997</v>
      </c>
      <c r="L27" s="21">
        <f>ROUND('B&amp;A+DSM - Fuel and % Riders'!L24*L$10,2)</f>
        <v>5692.23</v>
      </c>
      <c r="M27" s="21">
        <f>ROUND('B&amp;A+DSM - Fuel and % Riders'!M24*M$10,2)</f>
        <v>5247.53</v>
      </c>
      <c r="N27" s="21">
        <f>ROUND('B&amp;A+DSM - Fuel and % Riders'!N24*N$10,2)</f>
        <v>3801.37</v>
      </c>
      <c r="O27" s="21">
        <f>ROUND('B&amp;A+DSM - Fuel and % Riders'!O24*O$10,2)</f>
        <v>3122.63</v>
      </c>
      <c r="P27" s="21">
        <f t="shared" ref="P27" si="6">SUM(D27:O27)</f>
        <v>61526.630000000005</v>
      </c>
      <c r="S27" s="60" t="s">
        <v>15</v>
      </c>
      <c r="T27" s="60">
        <v>24</v>
      </c>
    </row>
    <row r="28" spans="1:20" x14ac:dyDescent="0.3">
      <c r="A28" s="3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S28" s="60"/>
      <c r="T28" s="60">
        <v>25</v>
      </c>
    </row>
    <row r="29" spans="1:20" x14ac:dyDescent="0.3">
      <c r="A29" s="30" t="s">
        <v>14</v>
      </c>
      <c r="B29" s="21">
        <f>ROUND('B&amp;A+DSM - Fuel and % Riders'!B26*B$10,2)</f>
        <v>0</v>
      </c>
      <c r="C29" s="21">
        <f>ROUND('B&amp;A+DSM - Fuel and % Riders'!C26*C$10,2)</f>
        <v>0</v>
      </c>
      <c r="D29" s="21">
        <f>ROUND('B&amp;A+DSM - Fuel and % Riders'!D26*D$10,2)</f>
        <v>3211.67</v>
      </c>
      <c r="E29" s="21">
        <f>ROUND('B&amp;A+DSM - Fuel and % Riders'!E26*E$10,2)</f>
        <v>5177.9399999999996</v>
      </c>
      <c r="F29" s="21">
        <f>ROUND('B&amp;A+DSM - Fuel and % Riders'!F26*F$10,2)</f>
        <v>4791.6000000000004</v>
      </c>
      <c r="G29" s="21">
        <f>ROUND('B&amp;A+DSM - Fuel and % Riders'!G26*G$10,2)</f>
        <v>5365.12</v>
      </c>
      <c r="H29" s="21">
        <f>ROUND('B&amp;A+DSM - Fuel and % Riders'!H26*H$10,2)</f>
        <v>4018.52</v>
      </c>
      <c r="I29" s="21">
        <f>ROUND('B&amp;A+DSM - Fuel and % Riders'!I26*I$10,2)</f>
        <v>3632.94</v>
      </c>
      <c r="J29" s="21">
        <f>ROUND('B&amp;A+DSM - Fuel and % Riders'!J26*J$10,2)</f>
        <v>3065.64</v>
      </c>
      <c r="K29" s="21">
        <f>ROUND('B&amp;A+DSM - Fuel and % Riders'!K26*K$10,2)</f>
        <v>3729.3</v>
      </c>
      <c r="L29" s="21">
        <f>ROUND('B&amp;A+DSM - Fuel and % Riders'!L26*L$10,2)</f>
        <v>3707</v>
      </c>
      <c r="M29" s="21">
        <f>ROUND('B&amp;A+DSM - Fuel and % Riders'!M26*M$10,2)</f>
        <v>5150.55</v>
      </c>
      <c r="N29" s="21">
        <f>ROUND('B&amp;A+DSM - Fuel and % Riders'!N26*N$10,2)</f>
        <v>2508.92</v>
      </c>
      <c r="O29" s="21">
        <f>ROUND('B&amp;A+DSM - Fuel and % Riders'!O26*O$10,2)</f>
        <v>2313.11</v>
      </c>
      <c r="P29" s="21">
        <f t="shared" ref="P29" si="7">SUM(D29:O29)</f>
        <v>46672.310000000005</v>
      </c>
      <c r="S29" s="60" t="s">
        <v>14</v>
      </c>
      <c r="T29" s="60">
        <v>26</v>
      </c>
    </row>
    <row r="30" spans="1:20" x14ac:dyDescent="0.3">
      <c r="A30" s="3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S30" s="60"/>
      <c r="T30" s="60">
        <v>27</v>
      </c>
    </row>
    <row r="31" spans="1:20" x14ac:dyDescent="0.3">
      <c r="A31" s="30" t="s">
        <v>13</v>
      </c>
      <c r="B31" s="21">
        <f>ROUND('B&amp;A+DSM - Fuel and % Riders'!B28*B$10,2)</f>
        <v>0</v>
      </c>
      <c r="C31" s="21">
        <f>ROUND('B&amp;A+DSM - Fuel and % Riders'!C28*C$10,2)</f>
        <v>0</v>
      </c>
      <c r="D31" s="21">
        <f>ROUND('B&amp;A+DSM - Fuel and % Riders'!D28*D$10,2)</f>
        <v>997.14</v>
      </c>
      <c r="E31" s="21">
        <f>ROUND('B&amp;A+DSM - Fuel and % Riders'!E28*E$10,2)</f>
        <v>1480.88</v>
      </c>
      <c r="F31" s="21">
        <f>ROUND('B&amp;A+DSM - Fuel and % Riders'!F28*F$10,2)</f>
        <v>1137.49</v>
      </c>
      <c r="G31" s="21">
        <f>ROUND('B&amp;A+DSM - Fuel and % Riders'!G28*G$10,2)</f>
        <v>882.29</v>
      </c>
      <c r="H31" s="21">
        <f>ROUND('B&amp;A+DSM - Fuel and % Riders'!H28*H$10,2)</f>
        <v>754.85</v>
      </c>
      <c r="I31" s="21">
        <f>ROUND('B&amp;A+DSM - Fuel and % Riders'!I28*I$10,2)</f>
        <v>873.59</v>
      </c>
      <c r="J31" s="21">
        <f>ROUND('B&amp;A+DSM - Fuel and % Riders'!J28*J$10,2)</f>
        <v>811.39</v>
      </c>
      <c r="K31" s="21">
        <f>ROUND('B&amp;A+DSM - Fuel and % Riders'!K28*K$10,2)</f>
        <v>962.18</v>
      </c>
      <c r="L31" s="21">
        <f>ROUND('B&amp;A+DSM - Fuel and % Riders'!L28*L$10,2)</f>
        <v>934.47</v>
      </c>
      <c r="M31" s="21">
        <f>ROUND('B&amp;A+DSM - Fuel and % Riders'!M28*M$10,2)</f>
        <v>784.45</v>
      </c>
      <c r="N31" s="21">
        <f>ROUND('B&amp;A+DSM - Fuel and % Riders'!N28*N$10,2)</f>
        <v>693.56</v>
      </c>
      <c r="O31" s="21">
        <f>ROUND('B&amp;A+DSM - Fuel and % Riders'!O28*O$10,2)</f>
        <v>625.04999999999995</v>
      </c>
      <c r="P31" s="21">
        <f t="shared" ref="P31" si="8">SUM(D31:O31)</f>
        <v>10937.34</v>
      </c>
      <c r="S31" s="60" t="s">
        <v>13</v>
      </c>
      <c r="T31" s="60">
        <v>28</v>
      </c>
    </row>
    <row r="32" spans="1:20" x14ac:dyDescent="0.3">
      <c r="A32" s="3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S32" s="60"/>
      <c r="T32" s="60">
        <v>29</v>
      </c>
    </row>
    <row r="33" spans="1:20" x14ac:dyDescent="0.3">
      <c r="A33" s="30" t="s">
        <v>12</v>
      </c>
      <c r="B33" s="21">
        <f>ROUND('B&amp;A+DSM - Fuel and % Riders'!B30*B$10,2)</f>
        <v>0</v>
      </c>
      <c r="C33" s="21">
        <f>ROUND('B&amp;A+DSM - Fuel and % Riders'!C30*C$10,2)</f>
        <v>0</v>
      </c>
      <c r="D33" s="21">
        <f>ROUND('B&amp;A+DSM - Fuel and % Riders'!D30*D$10,2)</f>
        <v>229244.72</v>
      </c>
      <c r="E33" s="21">
        <f>ROUND('B&amp;A+DSM - Fuel and % Riders'!E30*E$10,2)</f>
        <v>372269.65</v>
      </c>
      <c r="F33" s="21">
        <f>ROUND('B&amp;A+DSM - Fuel and % Riders'!F30*F$10,2)</f>
        <v>379099.51</v>
      </c>
      <c r="G33" s="21">
        <f>ROUND('B&amp;A+DSM - Fuel and % Riders'!G30*G$10,2)</f>
        <v>468205.83</v>
      </c>
      <c r="H33" s="21">
        <f>ROUND('B&amp;A+DSM - Fuel and % Riders'!H30*H$10,2)</f>
        <v>368714.3</v>
      </c>
      <c r="I33" s="21">
        <f>ROUND('B&amp;A+DSM - Fuel and % Riders'!I30*I$10,2)</f>
        <v>297414.57</v>
      </c>
      <c r="J33" s="21">
        <f>ROUND('B&amp;A+DSM - Fuel and % Riders'!J30*J$10,2)</f>
        <v>236670.28</v>
      </c>
      <c r="K33" s="21">
        <f>ROUND('B&amp;A+DSM - Fuel and % Riders'!K30*K$10,2)</f>
        <v>260321.02</v>
      </c>
      <c r="L33" s="21">
        <f>ROUND('B&amp;A+DSM - Fuel and % Riders'!L30*L$10,2)</f>
        <v>326824.59999999998</v>
      </c>
      <c r="M33" s="21">
        <f>ROUND('B&amp;A+DSM - Fuel and % Riders'!M30*M$10,2)</f>
        <v>309125.84999999998</v>
      </c>
      <c r="N33" s="21">
        <f>ROUND('B&amp;A+DSM - Fuel and % Riders'!N30*N$10,2)</f>
        <v>230910.26</v>
      </c>
      <c r="O33" s="21">
        <f>ROUND('B&amp;A+DSM - Fuel and % Riders'!O30*O$10,2)</f>
        <v>185108.23</v>
      </c>
      <c r="P33" s="21">
        <f t="shared" ref="P33" si="9">SUM(D33:O33)</f>
        <v>3663908.82</v>
      </c>
      <c r="S33" s="60" t="s">
        <v>12</v>
      </c>
      <c r="T33" s="60">
        <v>30</v>
      </c>
    </row>
    <row r="34" spans="1:20" x14ac:dyDescent="0.3">
      <c r="A34" s="3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S34" s="60"/>
      <c r="T34" s="60">
        <v>31</v>
      </c>
    </row>
    <row r="35" spans="1:20" x14ac:dyDescent="0.3">
      <c r="A35" s="30" t="s">
        <v>11</v>
      </c>
      <c r="B35" s="21">
        <f>ROUND('B&amp;A+DSM - Fuel and % Riders'!B32*B$10,2)</f>
        <v>0</v>
      </c>
      <c r="C35" s="21">
        <f>ROUND('B&amp;A+DSM - Fuel and % Riders'!C32*C$10,2)</f>
        <v>0</v>
      </c>
      <c r="D35" s="21">
        <f>ROUND('B&amp;A+DSM - Fuel and % Riders'!D32*D$10,2)</f>
        <v>348.03</v>
      </c>
      <c r="E35" s="21">
        <f>ROUND('B&amp;A+DSM - Fuel and % Riders'!E32*E$10,2)</f>
        <v>397.95</v>
      </c>
      <c r="F35" s="21">
        <f>ROUND('B&amp;A+DSM - Fuel and % Riders'!F32*F$10,2)</f>
        <v>532.38</v>
      </c>
      <c r="G35" s="21">
        <f>ROUND('B&amp;A+DSM - Fuel and % Riders'!G32*G$10,2)</f>
        <v>770.83</v>
      </c>
      <c r="H35" s="21">
        <f>ROUND('B&amp;A+DSM - Fuel and % Riders'!H32*H$10,2)</f>
        <v>638.5</v>
      </c>
      <c r="I35" s="21">
        <f>ROUND('B&amp;A+DSM - Fuel and % Riders'!I32*I$10,2)</f>
        <v>368.64</v>
      </c>
      <c r="J35" s="21">
        <f>ROUND('B&amp;A+DSM - Fuel and % Riders'!J32*J$10,2)</f>
        <v>283.41000000000003</v>
      </c>
      <c r="K35" s="21">
        <f>ROUND('B&amp;A+DSM - Fuel and % Riders'!K32*K$10,2)</f>
        <v>486.73</v>
      </c>
      <c r="L35" s="21">
        <f>ROUND('B&amp;A+DSM - Fuel and % Riders'!L32*L$10,2)</f>
        <v>908.62</v>
      </c>
      <c r="M35" s="21">
        <f>ROUND('B&amp;A+DSM - Fuel and % Riders'!M32*M$10,2)</f>
        <v>693.87</v>
      </c>
      <c r="N35" s="21">
        <f>ROUND('B&amp;A+DSM - Fuel and % Riders'!N32*N$10,2)</f>
        <v>507.02</v>
      </c>
      <c r="O35" s="21">
        <f>ROUND('B&amp;A+DSM - Fuel and % Riders'!O32*O$10,2)</f>
        <v>390.78</v>
      </c>
      <c r="P35" s="21">
        <f t="shared" ref="P35" si="10">SUM(D35:O35)</f>
        <v>6326.7599999999993</v>
      </c>
      <c r="S35" s="60" t="s">
        <v>11</v>
      </c>
      <c r="T35" s="60">
        <v>32</v>
      </c>
    </row>
    <row r="36" spans="1:20" x14ac:dyDescent="0.3">
      <c r="A36" s="3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S36" s="60"/>
      <c r="T36" s="60">
        <v>33</v>
      </c>
    </row>
    <row r="37" spans="1:20" x14ac:dyDescent="0.3">
      <c r="A37" s="30" t="s">
        <v>10</v>
      </c>
      <c r="B37" s="21">
        <f>ROUND('B&amp;A+DSM - Fuel and % Riders'!B34*B$10,2)</f>
        <v>0</v>
      </c>
      <c r="C37" s="21">
        <f>ROUND('B&amp;A+DSM - Fuel and % Riders'!C34*C$10,2)</f>
        <v>0</v>
      </c>
      <c r="D37" s="21">
        <f>ROUND('B&amp;A+DSM - Fuel and % Riders'!D34*D$10,2)</f>
        <v>1652.1</v>
      </c>
      <c r="E37" s="21">
        <f>ROUND('B&amp;A+DSM - Fuel and % Riders'!E34*E$10,2)</f>
        <v>2886.65</v>
      </c>
      <c r="F37" s="21">
        <f>ROUND('B&amp;A+DSM - Fuel and % Riders'!F34*F$10,2)</f>
        <v>3063.13</v>
      </c>
      <c r="G37" s="21">
        <f>ROUND('B&amp;A+DSM - Fuel and % Riders'!G34*G$10,2)</f>
        <v>4021.68</v>
      </c>
      <c r="H37" s="21">
        <f>ROUND('B&amp;A+DSM - Fuel and % Riders'!H34*H$10,2)</f>
        <v>3115.06</v>
      </c>
      <c r="I37" s="21">
        <f>ROUND('B&amp;A+DSM - Fuel and % Riders'!I34*I$10,2)</f>
        <v>2587.7199999999998</v>
      </c>
      <c r="J37" s="21">
        <f>ROUND('B&amp;A+DSM - Fuel and % Riders'!J34*J$10,2)</f>
        <v>2033.67</v>
      </c>
      <c r="K37" s="21">
        <f>ROUND('B&amp;A+DSM - Fuel and % Riders'!K34*K$10,2)</f>
        <v>2279.0300000000002</v>
      </c>
      <c r="L37" s="21">
        <f>ROUND('B&amp;A+DSM - Fuel and % Riders'!L34*L$10,2)</f>
        <v>3080.42</v>
      </c>
      <c r="M37" s="21">
        <f>ROUND('B&amp;A+DSM - Fuel and % Riders'!M34*M$10,2)</f>
        <v>2839.72</v>
      </c>
      <c r="N37" s="21">
        <f>ROUND('B&amp;A+DSM - Fuel and % Riders'!N34*N$10,2)</f>
        <v>2062.44</v>
      </c>
      <c r="O37" s="21">
        <f>ROUND('B&amp;A+DSM - Fuel and % Riders'!O34*O$10,2)</f>
        <v>1578.51</v>
      </c>
      <c r="P37" s="21">
        <f t="shared" ref="P37" si="11">SUM(D37:O37)</f>
        <v>31200.129999999997</v>
      </c>
      <c r="S37" s="60" t="s">
        <v>10</v>
      </c>
      <c r="T37" s="60">
        <v>34</v>
      </c>
    </row>
    <row r="38" spans="1:20" x14ac:dyDescent="0.3">
      <c r="A38" s="3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S38" s="60"/>
      <c r="T38" s="60">
        <v>35</v>
      </c>
    </row>
    <row r="39" spans="1:20" x14ac:dyDescent="0.3">
      <c r="A39" s="30" t="s">
        <v>9</v>
      </c>
      <c r="B39" s="21">
        <f>ROUND('B&amp;A+DSM - Fuel and % Riders'!B36*B$10,2)</f>
        <v>0</v>
      </c>
      <c r="C39" s="21">
        <f>ROUND('B&amp;A+DSM - Fuel and % Riders'!C36*C$10,2)</f>
        <v>0</v>
      </c>
      <c r="D39" s="21">
        <f>ROUND('B&amp;A+DSM - Fuel and % Riders'!D36*D$10,2)</f>
        <v>4331.6099999999997</v>
      </c>
      <c r="E39" s="21">
        <f>ROUND('B&amp;A+DSM - Fuel and % Riders'!E36*E$10,2)</f>
        <v>5755.28</v>
      </c>
      <c r="F39" s="21">
        <f>ROUND('B&amp;A+DSM - Fuel and % Riders'!F36*F$10,2)</f>
        <v>5422.99</v>
      </c>
      <c r="G39" s="21">
        <f>ROUND('B&amp;A+DSM - Fuel and % Riders'!G36*G$10,2)</f>
        <v>6708.81</v>
      </c>
      <c r="H39" s="21">
        <f>ROUND('B&amp;A+DSM - Fuel and % Riders'!H36*H$10,2)</f>
        <v>4911.9399999999996</v>
      </c>
      <c r="I39" s="21">
        <f>ROUND('B&amp;A+DSM - Fuel and % Riders'!I36*I$10,2)</f>
        <v>4459.3</v>
      </c>
      <c r="J39" s="21">
        <f>ROUND('B&amp;A+DSM - Fuel and % Riders'!J36*J$10,2)</f>
        <v>4286.28</v>
      </c>
      <c r="K39" s="21">
        <f>ROUND('B&amp;A+DSM - Fuel and % Riders'!K36*K$10,2)</f>
        <v>5487.67</v>
      </c>
      <c r="L39" s="21">
        <f>ROUND('B&amp;A+DSM - Fuel and % Riders'!L36*L$10,2)</f>
        <v>6865.59</v>
      </c>
      <c r="M39" s="21">
        <f>ROUND('B&amp;A+DSM - Fuel and % Riders'!M36*M$10,2)</f>
        <v>8307.5</v>
      </c>
      <c r="N39" s="21">
        <f>ROUND('B&amp;A+DSM - Fuel and % Riders'!N36*N$10,2)</f>
        <v>5155.5</v>
      </c>
      <c r="O39" s="21">
        <f>ROUND('B&amp;A+DSM - Fuel and % Riders'!O36*O$10,2)</f>
        <v>4313.0600000000004</v>
      </c>
      <c r="P39" s="21">
        <f t="shared" ref="P39" si="12">SUM(D39:O39)</f>
        <v>66005.53</v>
      </c>
      <c r="S39" s="60" t="s">
        <v>9</v>
      </c>
      <c r="T39" s="60">
        <v>36</v>
      </c>
    </row>
    <row r="40" spans="1:20" x14ac:dyDescent="0.3">
      <c r="A40" s="3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S40" s="60"/>
      <c r="T40" s="60">
        <v>37</v>
      </c>
    </row>
    <row r="41" spans="1:20" x14ac:dyDescent="0.3">
      <c r="A41" s="30" t="s">
        <v>8</v>
      </c>
      <c r="B41" s="21">
        <f>ROUND('B&amp;A+DSM - Fuel and % Riders'!B38*B$10,2)</f>
        <v>0</v>
      </c>
      <c r="C41" s="21">
        <f>ROUND('B&amp;A+DSM - Fuel and % Riders'!C38*C$10,2)</f>
        <v>0</v>
      </c>
      <c r="D41" s="21">
        <f>ROUND('B&amp;A+DSM - Fuel and % Riders'!D38*D$10,2)</f>
        <v>787.29</v>
      </c>
      <c r="E41" s="21">
        <f>ROUND('B&amp;A+DSM - Fuel and % Riders'!E38*E$10,2)</f>
        <v>569.54999999999995</v>
      </c>
      <c r="F41" s="21">
        <f>ROUND('B&amp;A+DSM - Fuel and % Riders'!F38*F$10,2)</f>
        <v>673.07</v>
      </c>
      <c r="G41" s="21">
        <f>ROUND('B&amp;A+DSM - Fuel and % Riders'!G38*G$10,2)</f>
        <v>720.87</v>
      </c>
      <c r="H41" s="21">
        <f>ROUND('B&amp;A+DSM - Fuel and % Riders'!H38*H$10,2)</f>
        <v>497.21</v>
      </c>
      <c r="I41" s="21">
        <f>ROUND('B&amp;A+DSM - Fuel and % Riders'!I38*I$10,2)</f>
        <v>458.41</v>
      </c>
      <c r="J41" s="21">
        <f>ROUND('B&amp;A+DSM - Fuel and % Riders'!J38*J$10,2)</f>
        <v>460.27</v>
      </c>
      <c r="K41" s="21">
        <f>ROUND('B&amp;A+DSM - Fuel and % Riders'!K38*K$10,2)</f>
        <v>505.24</v>
      </c>
      <c r="L41" s="21">
        <f>ROUND('B&amp;A+DSM - Fuel and % Riders'!L38*L$10,2)</f>
        <v>518.13</v>
      </c>
      <c r="M41" s="21">
        <f>ROUND('B&amp;A+DSM - Fuel and % Riders'!M38*M$10,2)</f>
        <v>824.36</v>
      </c>
      <c r="N41" s="21">
        <f>ROUND('B&amp;A+DSM - Fuel and % Riders'!N38*N$10,2)</f>
        <v>873.21</v>
      </c>
      <c r="O41" s="21">
        <f>ROUND('B&amp;A+DSM - Fuel and % Riders'!O38*O$10,2)</f>
        <v>371.76</v>
      </c>
      <c r="P41" s="21">
        <f t="shared" ref="P41" si="13">SUM(D41:O41)</f>
        <v>7259.37</v>
      </c>
      <c r="S41" s="60" t="s">
        <v>8</v>
      </c>
      <c r="T41" s="60">
        <v>38</v>
      </c>
    </row>
    <row r="42" spans="1:20" x14ac:dyDescent="0.3">
      <c r="A42" s="3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S42" s="60"/>
      <c r="T42" s="60">
        <v>39</v>
      </c>
    </row>
    <row r="43" spans="1:20" x14ac:dyDescent="0.3">
      <c r="A43" s="30" t="s">
        <v>7</v>
      </c>
      <c r="B43" s="21">
        <f>ROUND('B&amp;A+DSM - Fuel and % Riders'!B40*B$10,2)</f>
        <v>0</v>
      </c>
      <c r="C43" s="21">
        <f>ROUND('B&amp;A+DSM - Fuel and % Riders'!C40*C$10,2)</f>
        <v>0</v>
      </c>
      <c r="D43" s="21">
        <f>ROUND('B&amp;A+DSM - Fuel and % Riders'!D40*D$10,2)</f>
        <v>175091.25</v>
      </c>
      <c r="E43" s="21">
        <f>ROUND('B&amp;A+DSM - Fuel and % Riders'!E40*E$10,2)</f>
        <v>299703.25</v>
      </c>
      <c r="F43" s="21">
        <f>ROUND('B&amp;A+DSM - Fuel and % Riders'!F40*F$10,2)</f>
        <v>287925.78999999998</v>
      </c>
      <c r="G43" s="21">
        <f>ROUND('B&amp;A+DSM - Fuel and % Riders'!G40*G$10,2)</f>
        <v>341967.42</v>
      </c>
      <c r="H43" s="21">
        <f>ROUND('B&amp;A+DSM - Fuel and % Riders'!H40*H$10,2)</f>
        <v>262474.99</v>
      </c>
      <c r="I43" s="21">
        <f>ROUND('B&amp;A+DSM - Fuel and % Riders'!I40*I$10,2)</f>
        <v>220229.49</v>
      </c>
      <c r="J43" s="21">
        <f>ROUND('B&amp;A+DSM - Fuel and % Riders'!J40*J$10,2)</f>
        <v>182044.82</v>
      </c>
      <c r="K43" s="21">
        <f>ROUND('B&amp;A+DSM - Fuel and % Riders'!K40*K$10,2)</f>
        <v>202560.12</v>
      </c>
      <c r="L43" s="21">
        <f>ROUND('B&amp;A+DSM - Fuel and % Riders'!L40*L$10,2)</f>
        <v>217149.63</v>
      </c>
      <c r="M43" s="21">
        <f>ROUND('B&amp;A+DSM - Fuel and % Riders'!M40*M$10,2)</f>
        <v>205306.02</v>
      </c>
      <c r="N43" s="21">
        <f>ROUND('B&amp;A+DSM - Fuel and % Riders'!N40*N$10,2)</f>
        <v>157615.20000000001</v>
      </c>
      <c r="O43" s="21">
        <f>ROUND('B&amp;A+DSM - Fuel and % Riders'!O40*O$10,2)</f>
        <v>129150.36</v>
      </c>
      <c r="P43" s="21">
        <f t="shared" ref="P43" si="14">SUM(D43:O43)</f>
        <v>2681218.34</v>
      </c>
      <c r="S43" s="60" t="s">
        <v>7</v>
      </c>
      <c r="T43" s="60">
        <v>40</v>
      </c>
    </row>
    <row r="44" spans="1:20" x14ac:dyDescent="0.3">
      <c r="A44" s="3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S44" s="60"/>
      <c r="T44" s="60">
        <v>41</v>
      </c>
    </row>
    <row r="45" spans="1:20" x14ac:dyDescent="0.3">
      <c r="A45" s="30" t="s">
        <v>6</v>
      </c>
      <c r="B45" s="21">
        <f>ROUND('B&amp;A+DSM - Fuel and % Riders'!B42*B$10,2)</f>
        <v>0</v>
      </c>
      <c r="C45" s="21">
        <f>ROUND('B&amp;A+DSM - Fuel and % Riders'!C42*C$10,2)</f>
        <v>0</v>
      </c>
      <c r="D45" s="21">
        <f>ROUND('B&amp;A+DSM - Fuel and % Riders'!D42*D$10,2)</f>
        <v>272.45999999999998</v>
      </c>
      <c r="E45" s="21">
        <f>ROUND('B&amp;A+DSM - Fuel and % Riders'!E42*E$10,2)</f>
        <v>1780.22</v>
      </c>
      <c r="F45" s="21">
        <f>ROUND('B&amp;A+DSM - Fuel and % Riders'!F42*F$10,2)</f>
        <v>1843.94</v>
      </c>
      <c r="G45" s="21">
        <f>ROUND('B&amp;A+DSM - Fuel and % Riders'!G42*G$10,2)</f>
        <v>610.15</v>
      </c>
      <c r="H45" s="21">
        <f>ROUND('B&amp;A+DSM - Fuel and % Riders'!H42*H$10,2)</f>
        <v>1574.69</v>
      </c>
      <c r="I45" s="21">
        <f>ROUND('B&amp;A+DSM - Fuel and % Riders'!I42*I$10,2)</f>
        <v>1422.56</v>
      </c>
      <c r="J45" s="21">
        <f>ROUND('B&amp;A+DSM - Fuel and % Riders'!J42*J$10,2)</f>
        <v>1009.92</v>
      </c>
      <c r="K45" s="21">
        <f>ROUND('B&amp;A+DSM - Fuel and % Riders'!K42*K$10,2)</f>
        <v>1303.93</v>
      </c>
      <c r="L45" s="21">
        <f>ROUND('B&amp;A+DSM - Fuel and % Riders'!L42*L$10,2)</f>
        <v>1587.89</v>
      </c>
      <c r="M45" s="21">
        <f>ROUND('B&amp;A+DSM - Fuel and % Riders'!M42*M$10,2)</f>
        <v>1394.43</v>
      </c>
      <c r="N45" s="21">
        <f>ROUND('B&amp;A+DSM - Fuel and % Riders'!N42*N$10,2)</f>
        <v>52.7</v>
      </c>
      <c r="O45" s="21">
        <f>ROUND('B&amp;A+DSM - Fuel and % Riders'!O42*O$10,2)</f>
        <v>248.05</v>
      </c>
      <c r="P45" s="21">
        <f t="shared" ref="P45" si="15">SUM(D45:O45)</f>
        <v>13100.939999999999</v>
      </c>
      <c r="S45" s="60" t="s">
        <v>6</v>
      </c>
      <c r="T45" s="60">
        <v>42</v>
      </c>
    </row>
    <row r="46" spans="1:20" x14ac:dyDescent="0.3">
      <c r="A46" s="3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S46" s="60"/>
      <c r="T46" s="60">
        <v>43</v>
      </c>
    </row>
    <row r="47" spans="1:20" x14ac:dyDescent="0.3">
      <c r="A47" s="30" t="s">
        <v>118</v>
      </c>
      <c r="B47" s="21">
        <f>ROUND('B&amp;A+DSM - Fuel and % Riders'!B44*B$10,2)</f>
        <v>0</v>
      </c>
      <c r="C47" s="21">
        <f>ROUND('B&amp;A+DSM - Fuel and % Riders'!C44*C$10,2)</f>
        <v>0</v>
      </c>
      <c r="D47" s="21">
        <f>ROUND('B&amp;A+DSM - Fuel and % Riders'!D44*D$10,2)</f>
        <v>2051.7199999999998</v>
      </c>
      <c r="E47" s="21">
        <f>ROUND('B&amp;A+DSM - Fuel and % Riders'!E44*E$10,2)</f>
        <v>3601.06</v>
      </c>
      <c r="F47" s="21">
        <f>ROUND('B&amp;A+DSM - Fuel and % Riders'!F44*F$10,2)</f>
        <v>3478.04</v>
      </c>
      <c r="G47" s="21">
        <f>ROUND('B&amp;A+DSM - Fuel and % Riders'!G44*G$10,2)</f>
        <v>3864.96</v>
      </c>
      <c r="H47" s="21">
        <f>ROUND('B&amp;A+DSM - Fuel and % Riders'!H44*H$10,2)</f>
        <v>2985.36</v>
      </c>
      <c r="I47" s="21">
        <f>ROUND('B&amp;A+DSM - Fuel and % Riders'!I44*I$10,2)</f>
        <v>2451.5700000000002</v>
      </c>
      <c r="J47" s="21">
        <f>ROUND('B&amp;A+DSM - Fuel and % Riders'!J44*J$10,2)</f>
        <v>2201.39</v>
      </c>
      <c r="K47" s="21">
        <f>ROUND('B&amp;A+DSM - Fuel and % Riders'!K44*K$10,2)</f>
        <v>2263.1999999999998</v>
      </c>
      <c r="L47" s="21">
        <f>ROUND('B&amp;A+DSM - Fuel and % Riders'!L44*L$10,2)</f>
        <v>2327.3200000000002</v>
      </c>
      <c r="M47" s="21">
        <f>ROUND('B&amp;A+DSM - Fuel and % Riders'!M44*M$10,2)</f>
        <v>2234.36</v>
      </c>
      <c r="N47" s="21">
        <f>ROUND('B&amp;A+DSM - Fuel and % Riders'!N44*N$10,2)</f>
        <v>1766.45</v>
      </c>
      <c r="O47" s="21">
        <f>ROUND('B&amp;A+DSM - Fuel and % Riders'!O44*O$10,2)</f>
        <v>1442.73</v>
      </c>
      <c r="P47" s="21">
        <f t="shared" ref="P47" si="16">SUM(D47:O47)</f>
        <v>30668.16</v>
      </c>
      <c r="S47" s="60" t="s">
        <v>118</v>
      </c>
      <c r="T47" s="60">
        <v>44</v>
      </c>
    </row>
    <row r="48" spans="1:20" x14ac:dyDescent="0.3">
      <c r="A48" s="3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S48" s="60"/>
      <c r="T48" s="60">
        <v>45</v>
      </c>
    </row>
    <row r="49" spans="1:20" x14ac:dyDescent="0.3">
      <c r="A49" s="30" t="s">
        <v>232</v>
      </c>
      <c r="B49" s="21">
        <f>ROUND('B&amp;A+DSM - Fuel and % Riders'!B46*B$10,2)</f>
        <v>0</v>
      </c>
      <c r="C49" s="21">
        <f>ROUND('B&amp;A+DSM - Fuel and % Riders'!C46*C$10,2)</f>
        <v>0</v>
      </c>
      <c r="D49" s="21">
        <f>ROUND('B&amp;A+DSM - Fuel and % Riders'!D46*D$10,2)</f>
        <v>1845.1</v>
      </c>
      <c r="E49" s="21">
        <f>ROUND('B&amp;A+DSM - Fuel and % Riders'!E46*E$10,2)</f>
        <v>2710.88</v>
      </c>
      <c r="F49" s="21">
        <f>ROUND('B&amp;A+DSM - Fuel and % Riders'!F46*F$10,2)</f>
        <v>2091.4299999999998</v>
      </c>
      <c r="G49" s="21">
        <f>ROUND('B&amp;A+DSM - Fuel and % Riders'!G46*G$10,2)</f>
        <v>3337.3</v>
      </c>
      <c r="H49" s="21">
        <f>ROUND('B&amp;A+DSM - Fuel and % Riders'!H46*H$10,2)</f>
        <v>2208.14</v>
      </c>
      <c r="I49" s="21">
        <f>ROUND('B&amp;A+DSM - Fuel and % Riders'!I46*I$10,2)</f>
        <v>1565.31</v>
      </c>
      <c r="J49" s="21">
        <f>ROUND('B&amp;A+DSM - Fuel and % Riders'!J46*J$10,2)</f>
        <v>2177.79</v>
      </c>
      <c r="K49" s="21">
        <f>ROUND('B&amp;A+DSM - Fuel and % Riders'!K46*K$10,2)</f>
        <v>1897.92</v>
      </c>
      <c r="L49" s="21">
        <f>ROUND('B&amp;A+DSM - Fuel and % Riders'!L46*L$10,2)</f>
        <v>2019.39</v>
      </c>
      <c r="M49" s="21">
        <f>ROUND('B&amp;A+DSM - Fuel and % Riders'!M46*M$10,2)</f>
        <v>2459.54</v>
      </c>
      <c r="N49" s="21">
        <f>ROUND('B&amp;A+DSM - Fuel and % Riders'!N46*N$10,2)</f>
        <v>162.13999999999999</v>
      </c>
      <c r="O49" s="21">
        <f>ROUND('B&amp;A+DSM - Fuel and % Riders'!O46*O$10,2)</f>
        <v>487.82</v>
      </c>
      <c r="P49" s="21">
        <f t="shared" ref="P49" si="17">SUM(D49:O49)</f>
        <v>22962.759999999995</v>
      </c>
      <c r="S49" s="60" t="s">
        <v>232</v>
      </c>
      <c r="T49" s="60">
        <v>46</v>
      </c>
    </row>
    <row r="50" spans="1:20" x14ac:dyDescent="0.3">
      <c r="A50" s="3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S50" s="60"/>
      <c r="T50" s="60">
        <v>47</v>
      </c>
    </row>
    <row r="51" spans="1:20" x14ac:dyDescent="0.3">
      <c r="A51" s="30" t="s">
        <v>5</v>
      </c>
      <c r="B51" s="21">
        <f>ROUND('B&amp;A+DSM - Fuel and % Riders'!B48*B$10,2)</f>
        <v>0</v>
      </c>
      <c r="C51" s="21">
        <f>ROUND('B&amp;A+DSM - Fuel and % Riders'!C48*C$10,2)</f>
        <v>0</v>
      </c>
      <c r="D51" s="21">
        <f>ROUND('B&amp;A+DSM - Fuel and % Riders'!D48*D$10,2)</f>
        <v>35058.550000000003</v>
      </c>
      <c r="E51" s="21">
        <f>ROUND('B&amp;A+DSM - Fuel and % Riders'!E48*E$10,2)</f>
        <v>59095.71</v>
      </c>
      <c r="F51" s="21">
        <f>ROUND('B&amp;A+DSM - Fuel and % Riders'!F48*F$10,2)</f>
        <v>52622.34</v>
      </c>
      <c r="G51" s="21">
        <f>ROUND('B&amp;A+DSM - Fuel and % Riders'!G48*G$10,2)</f>
        <v>62011.14</v>
      </c>
      <c r="H51" s="21">
        <f>ROUND('B&amp;A+DSM - Fuel and % Riders'!H48*H$10,2)</f>
        <v>44377.47</v>
      </c>
      <c r="I51" s="21">
        <f>ROUND('B&amp;A+DSM - Fuel and % Riders'!I48*I$10,2)</f>
        <v>39399.519999999997</v>
      </c>
      <c r="J51" s="21">
        <f>ROUND('B&amp;A+DSM - Fuel and % Riders'!J48*J$10,2)</f>
        <v>33145.040000000001</v>
      </c>
      <c r="K51" s="21">
        <f>ROUND('B&amp;A+DSM - Fuel and % Riders'!K48*K$10,2)</f>
        <v>41575.33</v>
      </c>
      <c r="L51" s="21">
        <f>ROUND('B&amp;A+DSM - Fuel and % Riders'!L48*L$10,2)</f>
        <v>45398.74</v>
      </c>
      <c r="M51" s="21">
        <f>ROUND('B&amp;A+DSM - Fuel and % Riders'!M48*M$10,2)</f>
        <v>38621.22</v>
      </c>
      <c r="N51" s="21">
        <f>ROUND('B&amp;A+DSM - Fuel and % Riders'!N48*N$10,2)</f>
        <v>27568.799999999999</v>
      </c>
      <c r="O51" s="21">
        <f>ROUND('B&amp;A+DSM - Fuel and % Riders'!O48*O$10,2)</f>
        <v>23428.26</v>
      </c>
      <c r="P51" s="21">
        <f t="shared" ref="P51" si="18">SUM(D51:O51)</f>
        <v>502302.11999999994</v>
      </c>
      <c r="S51" s="60" t="s">
        <v>5</v>
      </c>
      <c r="T51" s="60">
        <v>48</v>
      </c>
    </row>
    <row r="52" spans="1:20" x14ac:dyDescent="0.3">
      <c r="A52" s="3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S52" s="60"/>
      <c r="T52" s="60">
        <v>49</v>
      </c>
    </row>
    <row r="53" spans="1:20" x14ac:dyDescent="0.3">
      <c r="A53" s="30" t="s">
        <v>4</v>
      </c>
      <c r="B53" s="21">
        <f>ROUND('B&amp;A+DSM - Fuel and % Riders'!B50*B$10,2)</f>
        <v>0</v>
      </c>
      <c r="C53" s="21">
        <f>ROUND('B&amp;A+DSM - Fuel and % Riders'!C50*C$10,2)</f>
        <v>0</v>
      </c>
      <c r="D53" s="21">
        <f>ROUND('B&amp;A+DSM - Fuel and % Riders'!D50*D$10,2)</f>
        <v>6180.34</v>
      </c>
      <c r="E53" s="21">
        <f>ROUND('B&amp;A+DSM - Fuel and % Riders'!E50*E$10,2)</f>
        <v>8616.85</v>
      </c>
      <c r="F53" s="21">
        <f>ROUND('B&amp;A+DSM - Fuel and % Riders'!F50*F$10,2)</f>
        <v>5978.74</v>
      </c>
      <c r="G53" s="21">
        <f>ROUND('B&amp;A+DSM - Fuel and % Riders'!G50*G$10,2)</f>
        <v>9690.0499999999993</v>
      </c>
      <c r="H53" s="21">
        <f>ROUND('B&amp;A+DSM - Fuel and % Riders'!H50*H$10,2)</f>
        <v>6554.64</v>
      </c>
      <c r="I53" s="21">
        <f>ROUND('B&amp;A+DSM - Fuel and % Riders'!I50*I$10,2)</f>
        <v>5242.45</v>
      </c>
      <c r="J53" s="21">
        <f>ROUND('B&amp;A+DSM - Fuel and % Riders'!J50*J$10,2)</f>
        <v>4766.09</v>
      </c>
      <c r="K53" s="21">
        <f>ROUND('B&amp;A+DSM - Fuel and % Riders'!K50*K$10,2)</f>
        <v>4296.5</v>
      </c>
      <c r="L53" s="21">
        <f>ROUND('B&amp;A+DSM - Fuel and % Riders'!L50*L$10,2)</f>
        <v>6079.18</v>
      </c>
      <c r="M53" s="21">
        <f>ROUND('B&amp;A+DSM - Fuel and % Riders'!M50*M$10,2)</f>
        <v>5596.94</v>
      </c>
      <c r="N53" s="21">
        <f>ROUND('B&amp;A+DSM - Fuel and % Riders'!N50*N$10,2)</f>
        <v>3484.96</v>
      </c>
      <c r="O53" s="21">
        <f>ROUND('B&amp;A+DSM - Fuel and % Riders'!O50*O$10,2)</f>
        <v>4582.3900000000003</v>
      </c>
      <c r="P53" s="21">
        <f t="shared" ref="P53" si="19">SUM(D53:O53)</f>
        <v>71069.13</v>
      </c>
      <c r="S53" s="60" t="s">
        <v>4</v>
      </c>
      <c r="T53" s="60">
        <v>50</v>
      </c>
    </row>
    <row r="54" spans="1:20" x14ac:dyDescent="0.3">
      <c r="A54" s="3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S54" s="60"/>
      <c r="T54" s="60">
        <v>51</v>
      </c>
    </row>
    <row r="55" spans="1:20" x14ac:dyDescent="0.3">
      <c r="A55" s="30" t="s">
        <v>3</v>
      </c>
      <c r="B55" s="21">
        <f>ROUND('B&amp;A+DSM - Fuel and % Riders'!B52*B$10,2)</f>
        <v>0</v>
      </c>
      <c r="C55" s="21">
        <f>ROUND('B&amp;A+DSM - Fuel and % Riders'!C52*C$10,2)</f>
        <v>0</v>
      </c>
      <c r="D55" s="21">
        <f>ROUND('B&amp;A+DSM - Fuel and % Riders'!D52*D$10,2)</f>
        <v>149.85</v>
      </c>
      <c r="E55" s="21">
        <f>ROUND('B&amp;A+DSM - Fuel and % Riders'!E52*E$10,2)</f>
        <v>293.13</v>
      </c>
      <c r="F55" s="21">
        <f>ROUND('B&amp;A+DSM - Fuel and % Riders'!F52*F$10,2)</f>
        <v>287.57</v>
      </c>
      <c r="G55" s="21">
        <f>ROUND('B&amp;A+DSM - Fuel and % Riders'!G52*G$10,2)</f>
        <v>245.24</v>
      </c>
      <c r="H55" s="21">
        <f>ROUND('B&amp;A+DSM - Fuel and % Riders'!H52*H$10,2)</f>
        <v>0.56999999999999995</v>
      </c>
      <c r="I55" s="21">
        <f>ROUND('B&amp;A+DSM - Fuel and % Riders'!I52*I$10,2)</f>
        <v>86.83</v>
      </c>
      <c r="J55" s="21">
        <f>ROUND('B&amp;A+DSM - Fuel and % Riders'!J52*J$10,2)</f>
        <v>23.48</v>
      </c>
      <c r="K55" s="21">
        <f>ROUND('B&amp;A+DSM - Fuel and % Riders'!K52*K$10,2)</f>
        <v>-134.91</v>
      </c>
      <c r="L55" s="21">
        <f>ROUND('B&amp;A+DSM - Fuel and % Riders'!L52*L$10,2)</f>
        <v>17923.560000000001</v>
      </c>
      <c r="M55" s="21">
        <f>ROUND('B&amp;A+DSM - Fuel and % Riders'!M52*M$10,2)</f>
        <v>-15110.97</v>
      </c>
      <c r="N55" s="21">
        <f>ROUND('B&amp;A+DSM - Fuel and % Riders'!N52*N$10,2)</f>
        <v>181.52</v>
      </c>
      <c r="O55" s="21">
        <f>ROUND('B&amp;A+DSM - Fuel and % Riders'!O52*O$10,2)</f>
        <v>160.15</v>
      </c>
      <c r="P55" s="21">
        <f t="shared" ref="P55" si="20">SUM(D55:O55)</f>
        <v>4106.0200000000004</v>
      </c>
      <c r="S55" s="60" t="s">
        <v>3</v>
      </c>
      <c r="T55" s="60">
        <v>52</v>
      </c>
    </row>
    <row r="56" spans="1:20" x14ac:dyDescent="0.3">
      <c r="A56" s="3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S56" s="60"/>
      <c r="T56" s="60">
        <v>53</v>
      </c>
    </row>
    <row r="57" spans="1:20" x14ac:dyDescent="0.3">
      <c r="A57" s="30" t="s">
        <v>119</v>
      </c>
      <c r="B57" s="21">
        <f>ROUND('B&amp;A+DSM - Fuel and % Riders'!B54*B$10,2)</f>
        <v>0</v>
      </c>
      <c r="C57" s="21">
        <f>ROUND('B&amp;A+DSM - Fuel and % Riders'!C54*C$10,2)</f>
        <v>0</v>
      </c>
      <c r="D57" s="21">
        <f>ROUND('B&amp;A+DSM - Fuel and % Riders'!D54*D$10,2)</f>
        <v>53083.5</v>
      </c>
      <c r="E57" s="21">
        <f>ROUND('B&amp;A+DSM - Fuel and % Riders'!E54*E$10,2)</f>
        <v>89995.31</v>
      </c>
      <c r="F57" s="21">
        <f>ROUND('B&amp;A+DSM - Fuel and % Riders'!F54*F$10,2)</f>
        <v>83612.149999999994</v>
      </c>
      <c r="G57" s="21">
        <f>ROUND('B&amp;A+DSM - Fuel and % Riders'!G54*G$10,2)</f>
        <v>74224.009999999995</v>
      </c>
      <c r="H57" s="21">
        <f>ROUND('B&amp;A+DSM - Fuel and % Riders'!H54*H$10,2)</f>
        <v>78674.16</v>
      </c>
      <c r="I57" s="21">
        <f>ROUND('B&amp;A+DSM - Fuel and % Riders'!I54*I$10,2)</f>
        <v>79244.38</v>
      </c>
      <c r="J57" s="21">
        <f>ROUND('B&amp;A+DSM - Fuel and % Riders'!J54*J$10,2)</f>
        <v>58306.68</v>
      </c>
      <c r="K57" s="21">
        <f>ROUND('B&amp;A+DSM - Fuel and % Riders'!K54*K$10,2)</f>
        <v>60639.1</v>
      </c>
      <c r="L57" s="21">
        <f>ROUND('B&amp;A+DSM - Fuel and % Riders'!L54*L$10,2)</f>
        <v>69509.649999999994</v>
      </c>
      <c r="M57" s="21">
        <f>ROUND('B&amp;A+DSM - Fuel and % Riders'!M54*M$10,2)</f>
        <v>64523.28</v>
      </c>
      <c r="N57" s="21">
        <f>ROUND('B&amp;A+DSM - Fuel and % Riders'!N54*N$10,2)</f>
        <v>52583.26</v>
      </c>
      <c r="O57" s="21">
        <f>ROUND('B&amp;A+DSM - Fuel and % Riders'!O54*O$10,2)</f>
        <v>40756.5</v>
      </c>
      <c r="P57" s="21">
        <f t="shared" ref="P57" si="21">SUM(D57:O57)</f>
        <v>805151.9800000001</v>
      </c>
      <c r="S57" s="60" t="s">
        <v>119</v>
      </c>
      <c r="T57" s="60">
        <v>54</v>
      </c>
    </row>
    <row r="58" spans="1:20" x14ac:dyDescent="0.3">
      <c r="A58" s="3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S58" s="60"/>
      <c r="T58" s="60">
        <v>55</v>
      </c>
    </row>
    <row r="59" spans="1:20" x14ac:dyDescent="0.3">
      <c r="A59" s="30" t="s">
        <v>120</v>
      </c>
      <c r="B59" s="21" t="e">
        <f>ROUND('B&amp;A+DSM - Fuel and % Riders'!B56*B$10,2)</f>
        <v>#REF!</v>
      </c>
      <c r="C59" s="21" t="e">
        <f>ROUND('B&amp;A+DSM - Fuel and % Riders'!C56*C$10,2)</f>
        <v>#REF!</v>
      </c>
      <c r="D59" s="21">
        <f>ROUND('B&amp;A+DSM - Fuel and % Riders'!D56*D$10,2)</f>
        <v>749</v>
      </c>
      <c r="E59" s="21">
        <f>ROUND('B&amp;A+DSM - Fuel and % Riders'!E56*E$10,2)</f>
        <v>1175.57</v>
      </c>
      <c r="F59" s="21">
        <f>ROUND('B&amp;A+DSM - Fuel and % Riders'!F56*F$10,2)</f>
        <v>1186.57</v>
      </c>
      <c r="G59" s="21">
        <f>ROUND('B&amp;A+DSM - Fuel and % Riders'!G56*G$10,2)</f>
        <v>1208.21</v>
      </c>
      <c r="H59" s="21">
        <f>ROUND('B&amp;A+DSM - Fuel and % Riders'!H56*H$10,2)</f>
        <v>1117.8399999999999</v>
      </c>
      <c r="I59" s="21">
        <f>ROUND('B&amp;A+DSM - Fuel and % Riders'!I56*I$10,2)</f>
        <v>1175.45</v>
      </c>
      <c r="J59" s="21">
        <f>ROUND('B&amp;A+DSM - Fuel and % Riders'!J56*J$10,2)</f>
        <v>881.72</v>
      </c>
      <c r="K59" s="21">
        <f>ROUND('B&amp;A+DSM - Fuel and % Riders'!K56*K$10,2)</f>
        <v>894.12</v>
      </c>
      <c r="L59" s="21">
        <f>ROUND('B&amp;A+DSM - Fuel and % Riders'!L56*L$10,2)</f>
        <v>1531.44</v>
      </c>
      <c r="M59" s="21">
        <f>ROUND('B&amp;A+DSM - Fuel and % Riders'!M56*M$10,2)</f>
        <v>1233.3499999999999</v>
      </c>
      <c r="N59" s="21">
        <f>ROUND('B&amp;A+DSM - Fuel and % Riders'!N56*N$10,2)</f>
        <v>972.45</v>
      </c>
      <c r="O59" s="21">
        <f>ROUND('B&amp;A+DSM - Fuel and % Riders'!O56*O$10,2)</f>
        <v>762.01</v>
      </c>
      <c r="P59" s="21">
        <f t="shared" ref="P59" si="22">SUM(D59:O59)</f>
        <v>12887.730000000003</v>
      </c>
      <c r="S59" s="60" t="s">
        <v>120</v>
      </c>
      <c r="T59" s="60">
        <v>56</v>
      </c>
    </row>
    <row r="60" spans="1:20" x14ac:dyDescent="0.3">
      <c r="A60" s="3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S60" s="60"/>
      <c r="T60" s="60">
        <v>57</v>
      </c>
    </row>
    <row r="61" spans="1:20" x14ac:dyDescent="0.3">
      <c r="A61" s="30" t="s">
        <v>233</v>
      </c>
      <c r="B61" s="21" t="e">
        <f>ROUND('B&amp;A+DSM - Fuel and % Riders'!B58*B$10,2)</f>
        <v>#REF!</v>
      </c>
      <c r="C61" s="21" t="e">
        <f>ROUND('B&amp;A+DSM - Fuel and % Riders'!C58*C$10,2)</f>
        <v>#REF!</v>
      </c>
      <c r="D61" s="21">
        <f>ROUND('B&amp;A+DSM - Fuel and % Riders'!D58*D$10,2)</f>
        <v>3693.24</v>
      </c>
      <c r="E61" s="21">
        <f>ROUND('B&amp;A+DSM - Fuel and % Riders'!E58*E$10,2)</f>
        <v>5944.46</v>
      </c>
      <c r="F61" s="21">
        <f>ROUND('B&amp;A+DSM - Fuel and % Riders'!F58*F$10,2)</f>
        <v>4234.6899999999996</v>
      </c>
      <c r="G61" s="21">
        <f>ROUND('B&amp;A+DSM - Fuel and % Riders'!G58*G$10,2)</f>
        <v>5906.91</v>
      </c>
      <c r="H61" s="21">
        <f>ROUND('B&amp;A+DSM - Fuel and % Riders'!H58*H$10,2)</f>
        <v>8985.84</v>
      </c>
      <c r="I61" s="21">
        <f>ROUND('B&amp;A+DSM - Fuel and % Riders'!I58*I$10,2)</f>
        <v>1936.55</v>
      </c>
      <c r="J61" s="21">
        <f>ROUND('B&amp;A+DSM - Fuel and % Riders'!J58*J$10,2)</f>
        <v>3405.75</v>
      </c>
      <c r="K61" s="21">
        <f>ROUND('B&amp;A+DSM - Fuel and % Riders'!K58*K$10,2)</f>
        <v>3548.47</v>
      </c>
      <c r="L61" s="21">
        <f>ROUND('B&amp;A+DSM - Fuel and % Riders'!L58*L$10,2)</f>
        <v>3893.63</v>
      </c>
      <c r="M61" s="21">
        <f>ROUND('B&amp;A+DSM - Fuel and % Riders'!M58*M$10,2)</f>
        <v>3634.61</v>
      </c>
      <c r="N61" s="21">
        <f>ROUND('B&amp;A+DSM - Fuel and % Riders'!N58*N$10,2)</f>
        <v>2622.03</v>
      </c>
      <c r="O61" s="21">
        <f>ROUND('B&amp;A+DSM - Fuel and % Riders'!O58*O$10,2)</f>
        <v>2090.77</v>
      </c>
      <c r="P61" s="21">
        <f t="shared" ref="P61" si="23">SUM(D61:O61)</f>
        <v>49896.95</v>
      </c>
      <c r="S61" s="60" t="s">
        <v>233</v>
      </c>
      <c r="T61" s="60">
        <v>58</v>
      </c>
    </row>
    <row r="62" spans="1:20" x14ac:dyDescent="0.3">
      <c r="A62" s="3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S62" s="60"/>
      <c r="T62" s="60">
        <v>59</v>
      </c>
    </row>
    <row r="63" spans="1:20" x14ac:dyDescent="0.3">
      <c r="A63" s="30" t="s">
        <v>121</v>
      </c>
      <c r="B63" s="21">
        <f>ROUND('B&amp;A+DSM - Fuel and % Riders'!B60*B$10,2)</f>
        <v>0</v>
      </c>
      <c r="C63" s="21">
        <f>ROUND('B&amp;A+DSM - Fuel and % Riders'!C60*C$10,2)</f>
        <v>0</v>
      </c>
      <c r="D63" s="21">
        <f>ROUND('B&amp;A+DSM - Fuel and % Riders'!D60*D$10,2)</f>
        <v>35716.14</v>
      </c>
      <c r="E63" s="21">
        <f>ROUND('B&amp;A+DSM - Fuel and % Riders'!E60*E$10,2)</f>
        <v>46916.31</v>
      </c>
      <c r="F63" s="21">
        <f>ROUND('B&amp;A+DSM - Fuel and % Riders'!F60*F$10,2)</f>
        <v>44517.43</v>
      </c>
      <c r="G63" s="21">
        <f>ROUND('B&amp;A+DSM - Fuel and % Riders'!G60*G$10,2)</f>
        <v>51493.599999999999</v>
      </c>
      <c r="H63" s="21">
        <f>ROUND('B&amp;A+DSM - Fuel and % Riders'!H60*H$10,2)</f>
        <v>47086.29</v>
      </c>
      <c r="I63" s="21">
        <f>ROUND('B&amp;A+DSM - Fuel and % Riders'!I60*I$10,2)</f>
        <v>36328.5</v>
      </c>
      <c r="J63" s="21">
        <f>ROUND('B&amp;A+DSM - Fuel and % Riders'!J60*J$10,2)</f>
        <v>31134.99</v>
      </c>
      <c r="K63" s="21">
        <f>ROUND('B&amp;A+DSM - Fuel and % Riders'!K60*K$10,2)</f>
        <v>21422.39</v>
      </c>
      <c r="L63" s="21">
        <f>ROUND('B&amp;A+DSM - Fuel and % Riders'!L60*L$10,2)</f>
        <v>30885.62</v>
      </c>
      <c r="M63" s="21">
        <f>ROUND('B&amp;A+DSM - Fuel and % Riders'!M60*M$10,2)</f>
        <v>22339.17</v>
      </c>
      <c r="N63" s="21">
        <f>ROUND('B&amp;A+DSM - Fuel and % Riders'!N60*N$10,2)</f>
        <v>21082.79</v>
      </c>
      <c r="O63" s="21">
        <f>ROUND('B&amp;A+DSM - Fuel and % Riders'!O60*O$10,2)</f>
        <v>16559.45</v>
      </c>
      <c r="P63" s="21">
        <f t="shared" ref="P63" si="24">SUM(D63:O63)</f>
        <v>405482.68</v>
      </c>
      <c r="S63" s="60" t="s">
        <v>121</v>
      </c>
      <c r="T63" s="60">
        <v>60</v>
      </c>
    </row>
    <row r="64" spans="1:20" x14ac:dyDescent="0.3">
      <c r="A64" s="3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S64" s="60"/>
      <c r="T64" s="60">
        <v>61</v>
      </c>
    </row>
    <row r="65" spans="1:20" x14ac:dyDescent="0.3">
      <c r="A65" s="30" t="s">
        <v>234</v>
      </c>
      <c r="B65" s="21">
        <f>ROUND('B&amp;A+DSM - Fuel and % Riders'!B62*B$10,2)</f>
        <v>0</v>
      </c>
      <c r="C65" s="21">
        <f>ROUND('B&amp;A+DSM - Fuel and % Riders'!C62*C$10,2)</f>
        <v>0</v>
      </c>
      <c r="D65" s="21">
        <f>ROUND('B&amp;A+DSM - Fuel and % Riders'!D62*D$10,2)</f>
        <v>0</v>
      </c>
      <c r="E65" s="21">
        <f>ROUND('B&amp;A+DSM - Fuel and % Riders'!E62*E$10,2)</f>
        <v>0</v>
      </c>
      <c r="F65" s="21">
        <f>ROUND('B&amp;A+DSM - Fuel and % Riders'!F62*F$10,2)</f>
        <v>0</v>
      </c>
      <c r="G65" s="21">
        <f>ROUND('B&amp;A+DSM - Fuel and % Riders'!G62*G$10,2)</f>
        <v>0</v>
      </c>
      <c r="H65" s="21">
        <f>ROUND('B&amp;A+DSM - Fuel and % Riders'!H62*H$10,2)</f>
        <v>0</v>
      </c>
      <c r="I65" s="21">
        <f>ROUND('B&amp;A+DSM - Fuel and % Riders'!I62*I$10,2)</f>
        <v>0</v>
      </c>
      <c r="J65" s="21">
        <f>ROUND('B&amp;A+DSM - Fuel and % Riders'!J62*J$10,2)</f>
        <v>0</v>
      </c>
      <c r="K65" s="21">
        <f>ROUND('B&amp;A+DSM - Fuel and % Riders'!K62*K$10,2)</f>
        <v>0</v>
      </c>
      <c r="L65" s="21">
        <f>ROUND('B&amp;A+DSM - Fuel and % Riders'!L62*L$10,2)</f>
        <v>0</v>
      </c>
      <c r="M65" s="21">
        <f>ROUND('B&amp;A+DSM - Fuel and % Riders'!M62*M$10,2)</f>
        <v>0</v>
      </c>
      <c r="N65" s="21">
        <f>ROUND('B&amp;A+DSM - Fuel and % Riders'!N62*N$10,2)</f>
        <v>3695.83</v>
      </c>
      <c r="O65" s="21">
        <f>ROUND('B&amp;A+DSM - Fuel and % Riders'!O62*O$10,2)</f>
        <v>3400.26</v>
      </c>
      <c r="P65" s="21">
        <f t="shared" ref="P65" si="25">SUM(D65:O65)</f>
        <v>7096.09</v>
      </c>
      <c r="S65" s="60" t="s">
        <v>234</v>
      </c>
      <c r="T65" s="60">
        <v>62</v>
      </c>
    </row>
    <row r="66" spans="1:20" x14ac:dyDescent="0.3">
      <c r="A66" s="3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S66" s="60"/>
      <c r="T66" s="60">
        <v>63</v>
      </c>
    </row>
    <row r="67" spans="1:20" x14ac:dyDescent="0.3">
      <c r="A67" s="30" t="s">
        <v>235</v>
      </c>
      <c r="B67" s="21">
        <f>ROUND('B&amp;A+DSM - Fuel and % Riders'!B64*B$10,2)</f>
        <v>0</v>
      </c>
      <c r="C67" s="21">
        <f>ROUND('B&amp;A+DSM - Fuel and % Riders'!C64*C$10,2)</f>
        <v>0</v>
      </c>
      <c r="D67" s="21">
        <f>ROUND('B&amp;A+DSM - Fuel and % Riders'!D64*D$10,2)</f>
        <v>0</v>
      </c>
      <c r="E67" s="21">
        <f>ROUND('B&amp;A+DSM - Fuel and % Riders'!E64*E$10,2)</f>
        <v>0</v>
      </c>
      <c r="F67" s="21">
        <f>ROUND('B&amp;A+DSM - Fuel and % Riders'!F64*F$10,2)</f>
        <v>0</v>
      </c>
      <c r="G67" s="21">
        <f>ROUND('B&amp;A+DSM - Fuel and % Riders'!G64*G$10,2)</f>
        <v>0</v>
      </c>
      <c r="H67" s="21">
        <f>ROUND('B&amp;A+DSM - Fuel and % Riders'!H64*H$10,2)</f>
        <v>0</v>
      </c>
      <c r="I67" s="21">
        <f>ROUND('B&amp;A+DSM - Fuel and % Riders'!I64*I$10,2)</f>
        <v>0</v>
      </c>
      <c r="J67" s="21">
        <f>ROUND('B&amp;A+DSM - Fuel and % Riders'!J64*J$10,2)</f>
        <v>0</v>
      </c>
      <c r="K67" s="21">
        <f>ROUND('B&amp;A+DSM - Fuel and % Riders'!K64*K$10,2)</f>
        <v>9389.32</v>
      </c>
      <c r="L67" s="21">
        <f>ROUND('B&amp;A+DSM - Fuel and % Riders'!L64*L$10,2)</f>
        <v>6416.4</v>
      </c>
      <c r="M67" s="21">
        <f>ROUND('B&amp;A+DSM - Fuel and % Riders'!M64*M$10,2)</f>
        <v>7537.36</v>
      </c>
      <c r="N67" s="21">
        <f>ROUND('B&amp;A+DSM - Fuel and % Riders'!N64*N$10,2)</f>
        <v>5789.66</v>
      </c>
      <c r="O67" s="21">
        <f>ROUND('B&amp;A+DSM - Fuel and % Riders'!O64*O$10,2)</f>
        <v>6114.68</v>
      </c>
      <c r="P67" s="21">
        <f t="shared" ref="P67" si="26">SUM(D67:O67)</f>
        <v>35247.42</v>
      </c>
      <c r="S67" s="60" t="s">
        <v>235</v>
      </c>
      <c r="T67" s="60">
        <v>64</v>
      </c>
    </row>
    <row r="68" spans="1:20" x14ac:dyDescent="0.3">
      <c r="A68" s="3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S68" s="60"/>
      <c r="T68" s="60">
        <v>65</v>
      </c>
    </row>
    <row r="69" spans="1:20" x14ac:dyDescent="0.3">
      <c r="A69" s="30" t="s">
        <v>123</v>
      </c>
      <c r="B69" s="21">
        <f>ROUND('B&amp;A+DSM - Fuel and % Riders'!B66*B$10,2)</f>
        <v>0</v>
      </c>
      <c r="C69" s="21">
        <f>ROUND('B&amp;A+DSM - Fuel and % Riders'!C66*C$10,2)</f>
        <v>0</v>
      </c>
      <c r="D69" s="21">
        <f>ROUND('B&amp;A+DSM - Fuel and % Riders'!D66*D$10,2)</f>
        <v>5956.09</v>
      </c>
      <c r="E69" s="21">
        <f>ROUND('B&amp;A+DSM - Fuel and % Riders'!E66*E$10,2)</f>
        <v>15025.32</v>
      </c>
      <c r="F69" s="21">
        <f>ROUND('B&amp;A+DSM - Fuel and % Riders'!F66*F$10,2)</f>
        <v>12151.31</v>
      </c>
      <c r="G69" s="21">
        <f>ROUND('B&amp;A+DSM - Fuel and % Riders'!G66*G$10,2)</f>
        <v>13962.75</v>
      </c>
      <c r="H69" s="21">
        <f>ROUND('B&amp;A+DSM - Fuel and % Riders'!H66*H$10,2)</f>
        <v>11082.64</v>
      </c>
      <c r="I69" s="21">
        <f>ROUND('B&amp;A+DSM - Fuel and % Riders'!I66*I$10,2)</f>
        <v>9688.56</v>
      </c>
      <c r="J69" s="21">
        <f>ROUND('B&amp;A+DSM - Fuel and % Riders'!J66*J$10,2)</f>
        <v>8379.65</v>
      </c>
      <c r="K69" s="21">
        <f>ROUND('B&amp;A+DSM - Fuel and % Riders'!K66*K$10,2)</f>
        <v>9817.1299999999992</v>
      </c>
      <c r="L69" s="21">
        <f>ROUND('B&amp;A+DSM - Fuel and % Riders'!L66*L$10,2)</f>
        <v>9150.5400000000009</v>
      </c>
      <c r="M69" s="21">
        <f>ROUND('B&amp;A+DSM - Fuel and % Riders'!M66*M$10,2)</f>
        <v>8125.87</v>
      </c>
      <c r="N69" s="21">
        <f>ROUND('B&amp;A+DSM - Fuel and % Riders'!N66*N$10,2)</f>
        <v>8303.64</v>
      </c>
      <c r="O69" s="21">
        <f>ROUND('B&amp;A+DSM - Fuel and % Riders'!O66*O$10,2)</f>
        <v>6241.79</v>
      </c>
      <c r="P69" s="21">
        <f t="shared" ref="P69" si="27">SUM(D69:O69)</f>
        <v>117885.28999999998</v>
      </c>
      <c r="S69" s="60" t="s">
        <v>123</v>
      </c>
      <c r="T69" s="60">
        <v>66</v>
      </c>
    </row>
    <row r="70" spans="1:20" x14ac:dyDescent="0.3">
      <c r="A70" s="3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S70" s="60"/>
      <c r="T70" s="60">
        <v>67</v>
      </c>
    </row>
    <row r="71" spans="1:20" x14ac:dyDescent="0.3">
      <c r="A71" s="30" t="s">
        <v>124</v>
      </c>
      <c r="B71" s="21">
        <f>ROUND('B&amp;A+DSM - Fuel and % Riders'!B68*B$10,2)</f>
        <v>0</v>
      </c>
      <c r="C71" s="21">
        <f>ROUND('B&amp;A+DSM - Fuel and % Riders'!C68*C$10,2)</f>
        <v>0</v>
      </c>
      <c r="D71" s="21">
        <f>ROUND('B&amp;A+DSM - Fuel and % Riders'!D68*D$10,2)</f>
        <v>125008.35</v>
      </c>
      <c r="E71" s="21">
        <f>ROUND('B&amp;A+DSM - Fuel and % Riders'!E68*E$10,2)</f>
        <v>196729.64</v>
      </c>
      <c r="F71" s="21">
        <f>ROUND('B&amp;A+DSM - Fuel and % Riders'!F68*F$10,2)</f>
        <v>189594.2</v>
      </c>
      <c r="G71" s="21">
        <f>ROUND('B&amp;A+DSM - Fuel and % Riders'!G68*G$10,2)</f>
        <v>256133.45</v>
      </c>
      <c r="H71" s="21">
        <f>ROUND('B&amp;A+DSM - Fuel and % Riders'!H68*H$10,2)</f>
        <v>180874.56</v>
      </c>
      <c r="I71" s="21">
        <f>ROUND('B&amp;A+DSM - Fuel and % Riders'!I68*I$10,2)</f>
        <v>155214.14000000001</v>
      </c>
      <c r="J71" s="21">
        <f>ROUND('B&amp;A+DSM - Fuel and % Riders'!J68*J$10,2)</f>
        <v>135081.43</v>
      </c>
      <c r="K71" s="21">
        <f>ROUND('B&amp;A+DSM - Fuel and % Riders'!K68*K$10,2)</f>
        <v>102332.91</v>
      </c>
      <c r="L71" s="21">
        <f>ROUND('B&amp;A+DSM - Fuel and % Riders'!L68*L$10,2)</f>
        <v>171555.26</v>
      </c>
      <c r="M71" s="21">
        <f>ROUND('B&amp;A+DSM - Fuel and % Riders'!M68*M$10,2)</f>
        <v>119783.73</v>
      </c>
      <c r="N71" s="21">
        <f>ROUND('B&amp;A+DSM - Fuel and % Riders'!N68*N$10,2)</f>
        <v>104957.11</v>
      </c>
      <c r="O71" s="21">
        <f>ROUND('B&amp;A+DSM - Fuel and % Riders'!O68*O$10,2)</f>
        <v>83381.649999999994</v>
      </c>
      <c r="P71" s="21">
        <f t="shared" ref="P71" si="28">SUM(D71:O71)</f>
        <v>1820646.4299999997</v>
      </c>
      <c r="S71" s="60" t="s">
        <v>124</v>
      </c>
      <c r="T71" s="60">
        <v>68</v>
      </c>
    </row>
    <row r="72" spans="1:20" x14ac:dyDescent="0.3">
      <c r="A72" s="3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S72" s="60"/>
      <c r="T72" s="60">
        <v>69</v>
      </c>
    </row>
    <row r="73" spans="1:20" x14ac:dyDescent="0.3">
      <c r="A73" s="30" t="s">
        <v>125</v>
      </c>
      <c r="B73" s="21">
        <f>ROUND('B&amp;A+DSM - Fuel and % Riders'!B70*B$10,2)</f>
        <v>0</v>
      </c>
      <c r="C73" s="21">
        <f>ROUND('B&amp;A+DSM - Fuel and % Riders'!C70*C$10,2)</f>
        <v>0</v>
      </c>
      <c r="D73" s="21">
        <f>ROUND('B&amp;A+DSM - Fuel and % Riders'!D70*D$10,2)</f>
        <v>283039.08</v>
      </c>
      <c r="E73" s="21">
        <f>ROUND('B&amp;A+DSM - Fuel and % Riders'!E70*E$10,2)</f>
        <v>368600.32000000001</v>
      </c>
      <c r="F73" s="21">
        <f>ROUND('B&amp;A+DSM - Fuel and % Riders'!F70*F$10,2)</f>
        <v>384518.14</v>
      </c>
      <c r="G73" s="21">
        <f>ROUND('B&amp;A+DSM - Fuel and % Riders'!G70*G$10,2)</f>
        <v>394324.52</v>
      </c>
      <c r="H73" s="21">
        <f>ROUND('B&amp;A+DSM - Fuel and % Riders'!H70*H$10,2)</f>
        <v>314223.75</v>
      </c>
      <c r="I73" s="21">
        <f>ROUND('B&amp;A+DSM - Fuel and % Riders'!I70*I$10,2)</f>
        <v>302424.81</v>
      </c>
      <c r="J73" s="21">
        <f>ROUND('B&amp;A+DSM - Fuel and % Riders'!J70*J$10,2)</f>
        <v>232617.01</v>
      </c>
      <c r="K73" s="21">
        <f>ROUND('B&amp;A+DSM - Fuel and % Riders'!K70*K$10,2)</f>
        <v>221899.05</v>
      </c>
      <c r="L73" s="21">
        <f>ROUND('B&amp;A+DSM - Fuel and % Riders'!L70*L$10,2)</f>
        <v>311191</v>
      </c>
      <c r="M73" s="21">
        <f>ROUND('B&amp;A+DSM - Fuel and % Riders'!M70*M$10,2)</f>
        <v>266118.21999999997</v>
      </c>
      <c r="N73" s="21">
        <f>ROUND('B&amp;A+DSM - Fuel and % Riders'!N70*N$10,2)</f>
        <v>203377.57</v>
      </c>
      <c r="O73" s="21">
        <f>ROUND('B&amp;A+DSM - Fuel and % Riders'!O70*O$10,2)</f>
        <v>196905.12</v>
      </c>
      <c r="P73" s="21">
        <f t="shared" ref="P73:P79" si="29">SUM(D73:O73)</f>
        <v>3479238.5899999994</v>
      </c>
      <c r="S73" s="60" t="s">
        <v>125</v>
      </c>
      <c r="T73" s="60">
        <v>70</v>
      </c>
    </row>
    <row r="74" spans="1:20" x14ac:dyDescent="0.3">
      <c r="A74" s="3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S74" s="60"/>
      <c r="T74" s="60">
        <v>71</v>
      </c>
    </row>
    <row r="75" spans="1:20" x14ac:dyDescent="0.3">
      <c r="A75" s="30" t="s">
        <v>126</v>
      </c>
      <c r="B75" s="21"/>
      <c r="C75" s="21"/>
      <c r="D75" s="21">
        <f>ROUND('B&amp;A+DSM - Fuel and % Riders'!D72*D$10,2)</f>
        <v>62125.15</v>
      </c>
      <c r="E75" s="21">
        <f>ROUND('B&amp;A+DSM - Fuel and % Riders'!E72*E$10,2)</f>
        <v>111302.46</v>
      </c>
      <c r="F75" s="21">
        <f>ROUND('B&amp;A+DSM - Fuel and % Riders'!F72*F$10,2)</f>
        <v>94965.74</v>
      </c>
      <c r="G75" s="21">
        <f>ROUND('B&amp;A+DSM - Fuel and % Riders'!G72*G$10,2)</f>
        <v>97625.93</v>
      </c>
      <c r="H75" s="21">
        <f>ROUND('B&amp;A+DSM - Fuel and % Riders'!H72*H$10,2)</f>
        <v>90162.7</v>
      </c>
      <c r="I75" s="21">
        <f>ROUND('B&amp;A+DSM - Fuel and % Riders'!I72*I$10,2)</f>
        <v>47170.85</v>
      </c>
      <c r="J75" s="21">
        <f>ROUND('B&amp;A+DSM - Fuel and % Riders'!J72*J$10,2)</f>
        <v>62965.22</v>
      </c>
      <c r="K75" s="21">
        <f>ROUND('B&amp;A+DSM - Fuel and % Riders'!K72*K$10,2)</f>
        <v>67128.850000000006</v>
      </c>
      <c r="L75" s="21">
        <f>ROUND('B&amp;A+DSM - Fuel and % Riders'!L72*L$10,2)</f>
        <v>58209.07</v>
      </c>
      <c r="M75" s="21">
        <f>ROUND('B&amp;A+DSM - Fuel and % Riders'!M72*M$10,2)</f>
        <v>48108.32</v>
      </c>
      <c r="N75" s="21">
        <f>ROUND('B&amp;A+DSM - Fuel and % Riders'!N72*N$10,2)</f>
        <v>36427.89</v>
      </c>
      <c r="O75" s="21">
        <f>ROUND('B&amp;A+DSM - Fuel and % Riders'!O72*O$10,2)</f>
        <v>32925.42</v>
      </c>
      <c r="P75" s="21">
        <f t="shared" si="29"/>
        <v>809117.6</v>
      </c>
      <c r="S75" s="60" t="s">
        <v>126</v>
      </c>
      <c r="T75" s="60">
        <v>72</v>
      </c>
    </row>
    <row r="76" spans="1:20" x14ac:dyDescent="0.3">
      <c r="A76" s="3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S76" s="60"/>
      <c r="T76" s="60">
        <v>73</v>
      </c>
    </row>
    <row r="77" spans="1:20" x14ac:dyDescent="0.3">
      <c r="A77" s="81" t="s">
        <v>2</v>
      </c>
      <c r="B77" s="81"/>
      <c r="C77" s="81"/>
      <c r="D77" s="21">
        <f>ROUND('B&amp;A+DSM - Fuel and % Riders'!D74*D$10,2)</f>
        <v>8623.93</v>
      </c>
      <c r="E77" s="21">
        <f>ROUND('B&amp;A+DSM - Fuel and % Riders'!E74*E$10,2)</f>
        <v>11036.83</v>
      </c>
      <c r="F77" s="21">
        <f>ROUND('B&amp;A+DSM - Fuel and % Riders'!F74*F$10,2)</f>
        <v>12138.19</v>
      </c>
      <c r="G77" s="21">
        <f>ROUND('B&amp;A+DSM - Fuel and % Riders'!G74*G$10,2)</f>
        <v>12875.33</v>
      </c>
      <c r="H77" s="21">
        <f>ROUND('B&amp;A+DSM - Fuel and % Riders'!H74*H$10,2)</f>
        <v>10681.73</v>
      </c>
      <c r="I77" s="21">
        <f>ROUND('B&amp;A+DSM - Fuel and % Riders'!I74*I$10,2)</f>
        <v>9574.2000000000007</v>
      </c>
      <c r="J77" s="21">
        <f>ROUND('B&amp;A+DSM - Fuel and % Riders'!J74*J$10,2)</f>
        <v>7745.63</v>
      </c>
      <c r="K77" s="21">
        <f>ROUND('B&amp;A+DSM - Fuel and % Riders'!K74*K$10,2)</f>
        <v>7968.93</v>
      </c>
      <c r="L77" s="21">
        <f>ROUND('B&amp;A+DSM - Fuel and % Riders'!L74*L$10,2)</f>
        <v>10514.47</v>
      </c>
      <c r="M77" s="21">
        <f>ROUND('B&amp;A+DSM - Fuel and % Riders'!M74*M$10,2)</f>
        <v>9651.4699999999993</v>
      </c>
      <c r="N77" s="21">
        <f>ROUND('B&amp;A+DSM - Fuel and % Riders'!N74*N$10,2)</f>
        <v>7126.82</v>
      </c>
      <c r="O77" s="21">
        <f>ROUND('B&amp;A+DSM - Fuel and % Riders'!O74*O$10,2)</f>
        <v>6626.55</v>
      </c>
      <c r="P77" s="21">
        <f t="shared" si="29"/>
        <v>114564.08000000003</v>
      </c>
      <c r="Q77" s="81"/>
      <c r="S77" s="60" t="s">
        <v>2</v>
      </c>
      <c r="T77" s="60">
        <v>74</v>
      </c>
    </row>
    <row r="78" spans="1:20" x14ac:dyDescent="0.3">
      <c r="A78" s="81"/>
      <c r="B78" s="81"/>
      <c r="C78" s="8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81"/>
      <c r="Q78" s="81"/>
      <c r="S78" s="60"/>
      <c r="T78" s="60">
        <v>75</v>
      </c>
    </row>
    <row r="79" spans="1:20" x14ac:dyDescent="0.3">
      <c r="A79" s="81" t="s">
        <v>1</v>
      </c>
      <c r="B79" s="81"/>
      <c r="C79" s="81"/>
      <c r="D79" s="21">
        <f>ROUND('B&amp;A+DSM - Fuel and % Riders'!D76*D$10,2)</f>
        <v>701.64</v>
      </c>
      <c r="E79" s="21">
        <f>ROUND('B&amp;A+DSM - Fuel and % Riders'!E76*E$10,2)</f>
        <v>1438.15</v>
      </c>
      <c r="F79" s="21">
        <f>ROUND('B&amp;A+DSM - Fuel and % Riders'!F76*F$10,2)</f>
        <v>1282.8900000000001</v>
      </c>
      <c r="G79" s="21">
        <f>ROUND('B&amp;A+DSM - Fuel and % Riders'!G76*G$10,2)</f>
        <v>1504.45</v>
      </c>
      <c r="H79" s="21">
        <f>ROUND('B&amp;A+DSM - Fuel and % Riders'!H76*H$10,2)</f>
        <v>1072.54</v>
      </c>
      <c r="I79" s="21">
        <f>ROUND('B&amp;A+DSM - Fuel and % Riders'!I76*I$10,2)</f>
        <v>957.78</v>
      </c>
      <c r="J79" s="21">
        <f>ROUND('B&amp;A+DSM - Fuel and % Riders'!J76*J$10,2)</f>
        <v>834.66</v>
      </c>
      <c r="K79" s="21">
        <f>ROUND('B&amp;A+DSM - Fuel and % Riders'!K76*K$10,2)</f>
        <v>1031.18</v>
      </c>
      <c r="L79" s="21">
        <f>ROUND('B&amp;A+DSM - Fuel and % Riders'!L76*L$10,2)</f>
        <v>1066.24</v>
      </c>
      <c r="M79" s="21">
        <f>ROUND('B&amp;A+DSM - Fuel and % Riders'!M76*M$10,2)</f>
        <v>1093.0899999999999</v>
      </c>
      <c r="N79" s="21">
        <f>ROUND('B&amp;A+DSM - Fuel and % Riders'!N76*N$10,2)</f>
        <v>738.07</v>
      </c>
      <c r="O79" s="21">
        <f>ROUND('B&amp;A+DSM - Fuel and % Riders'!O76*O$10,2)</f>
        <v>636.70000000000005</v>
      </c>
      <c r="P79" s="21">
        <f t="shared" si="29"/>
        <v>12357.39</v>
      </c>
      <c r="S79" s="60" t="s">
        <v>1</v>
      </c>
      <c r="T79" s="60">
        <v>76</v>
      </c>
    </row>
    <row r="80" spans="1:20" x14ac:dyDescent="0.3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</row>
    <row r="81" spans="1:16" ht="16.2" thickBot="1" x14ac:dyDescent="0.35">
      <c r="A81" s="32" t="s">
        <v>0</v>
      </c>
      <c r="B81" s="21" t="e">
        <f>SUM(B13:B73)</f>
        <v>#REF!</v>
      </c>
      <c r="C81" s="21" t="e">
        <f t="shared" ref="C81" si="30">SUM(C13:C73)</f>
        <v>#REF!</v>
      </c>
      <c r="D81" s="86">
        <f>SUM(D13:D79)-D21</f>
        <v>1917884.0100000005</v>
      </c>
      <c r="E81" s="86">
        <f t="shared" ref="E81:O81" si="31">SUM(E13:E79)-E21</f>
        <v>2860113.4799999991</v>
      </c>
      <c r="F81" s="86">
        <f t="shared" si="31"/>
        <v>2998938.8500000006</v>
      </c>
      <c r="G81" s="86">
        <f t="shared" si="31"/>
        <v>3707286.6800000011</v>
      </c>
      <c r="H81" s="86">
        <f t="shared" si="31"/>
        <v>2976787.2100000009</v>
      </c>
      <c r="I81" s="86">
        <f t="shared" si="31"/>
        <v>2381674.14</v>
      </c>
      <c r="J81" s="86">
        <f t="shared" si="31"/>
        <v>1831475.2499999995</v>
      </c>
      <c r="K81" s="86">
        <f t="shared" si="31"/>
        <v>2114907.3200000003</v>
      </c>
      <c r="L81" s="86">
        <f t="shared" si="31"/>
        <v>3051733.5300000003</v>
      </c>
      <c r="M81" s="86">
        <f t="shared" si="31"/>
        <v>2676225.0699999994</v>
      </c>
      <c r="N81" s="86">
        <f t="shared" si="31"/>
        <v>1941372.6999999997</v>
      </c>
      <c r="O81" s="86">
        <f t="shared" si="31"/>
        <v>1571619.17</v>
      </c>
      <c r="P81" s="86">
        <f>SUM(P13:P79)-P21</f>
        <v>30030017.41</v>
      </c>
    </row>
    <row r="82" spans="1:16" x14ac:dyDescent="0.3">
      <c r="P82" s="21">
        <f>SUM(D81:O81)</f>
        <v>30030017.410000004</v>
      </c>
    </row>
    <row r="83" spans="1:16" x14ac:dyDescent="0.3"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</row>
    <row r="84" spans="1:16" x14ac:dyDescent="0.3"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</row>
    <row r="86" spans="1:16" x14ac:dyDescent="0.3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6" x14ac:dyDescent="0.3"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</row>
  </sheetData>
  <pageMargins left="0.7" right="0.32" top="0.75" bottom="0.75" header="0.3" footer="0.3"/>
  <pageSetup scale="43" orientation="portrait" r:id="rId1"/>
  <headerFooter>
    <oddFooter>&amp;L&amp;F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zoomScale="85" zoomScaleNormal="85" workbookViewId="0">
      <pane xSplit="1" ySplit="20" topLeftCell="I87" activePane="bottomRight" state="frozen"/>
      <selection activeCell="D1" sqref="D1"/>
      <selection pane="topRight" activeCell="D1" sqref="D1"/>
      <selection pane="bottomLeft" activeCell="D1" sqref="D1"/>
      <selection pane="bottomRight" activeCell="M94" sqref="M94"/>
    </sheetView>
  </sheetViews>
  <sheetFormatPr defaultColWidth="9.109375" defaultRowHeight="15.6" outlineLevelCol="1" x14ac:dyDescent="0.3"/>
  <cols>
    <col min="1" max="1" width="38.6640625" style="32" bestFit="1" customWidth="1"/>
    <col min="2" max="2" width="10" style="32" hidden="1" customWidth="1" outlineLevel="1"/>
    <col min="3" max="3" width="10.5546875" style="32" hidden="1" customWidth="1" outlineLevel="1"/>
    <col min="4" max="4" width="15.109375" style="32" bestFit="1" customWidth="1" outlineLevel="1"/>
    <col min="5" max="5" width="14.33203125" style="32" customWidth="1" outlineLevel="1"/>
    <col min="6" max="7" width="13.5546875" style="32" customWidth="1" outlineLevel="1"/>
    <col min="8" max="10" width="12.6640625" style="32" customWidth="1" outlineLevel="1"/>
    <col min="11" max="11" width="13.88671875" style="32" customWidth="1" outlineLevel="1"/>
    <col min="12" max="14" width="13.88671875" style="32" bestFit="1" customWidth="1" outlineLevel="1"/>
    <col min="15" max="15" width="15.6640625" style="32" bestFit="1" customWidth="1" outlineLevel="1"/>
    <col min="16" max="16" width="16.5546875" style="32" customWidth="1"/>
    <col min="17" max="17" width="15.88671875" style="32" customWidth="1"/>
    <col min="18" max="16384" width="9.109375" style="32"/>
  </cols>
  <sheetData>
    <row r="1" spans="1:16" x14ac:dyDescent="0.3">
      <c r="A1" s="32" t="s">
        <v>70</v>
      </c>
      <c r="D1" s="68"/>
    </row>
    <row r="2" spans="1:16" x14ac:dyDescent="0.3">
      <c r="A2" s="32" t="s">
        <v>71</v>
      </c>
    </row>
    <row r="3" spans="1:16" x14ac:dyDescent="0.3">
      <c r="A3" s="32" t="str">
        <f>'B&amp;A kWh'!B3</f>
        <v>TEST YEAR ENDED March 31, 2020</v>
      </c>
    </row>
    <row r="4" spans="1:16" x14ac:dyDescent="0.3">
      <c r="A4" s="32" t="s">
        <v>81</v>
      </c>
    </row>
    <row r="5" spans="1:16" x14ac:dyDescent="0.3">
      <c r="A5" s="32" t="s">
        <v>151</v>
      </c>
    </row>
    <row r="6" spans="1:16" x14ac:dyDescent="0.3">
      <c r="A6" s="32" t="s">
        <v>132</v>
      </c>
    </row>
    <row r="7" spans="1:16" x14ac:dyDescent="0.3">
      <c r="D7" s="32">
        <v>2019</v>
      </c>
      <c r="O7" s="32">
        <v>2020</v>
      </c>
      <c r="P7" s="40" t="s">
        <v>168</v>
      </c>
    </row>
    <row r="8" spans="1:16" x14ac:dyDescent="0.3">
      <c r="A8" s="69" t="s">
        <v>22</v>
      </c>
      <c r="B8" s="70" t="s">
        <v>107</v>
      </c>
      <c r="C8" s="70" t="s">
        <v>108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71" t="s">
        <v>0</v>
      </c>
    </row>
    <row r="9" spans="1:16" x14ac:dyDescent="0.3">
      <c r="A9" s="32" t="s">
        <v>174</v>
      </c>
      <c r="B9" s="72"/>
      <c r="C9" s="72"/>
      <c r="D9" s="82">
        <v>8.0000000000000007E-5</v>
      </c>
      <c r="E9" s="82">
        <v>8.0000000000000007E-5</v>
      </c>
      <c r="F9" s="82">
        <v>8.0000000000000007E-5</v>
      </c>
      <c r="G9" s="82">
        <v>8.0000000000000007E-5</v>
      </c>
      <c r="H9" s="82">
        <v>8.0000000000000007E-5</v>
      </c>
      <c r="I9" s="82">
        <v>8.0000000000000007E-5</v>
      </c>
      <c r="J9" s="82">
        <v>8.0000000000000007E-5</v>
      </c>
      <c r="K9" s="82">
        <v>-1.3600000000000001E-3</v>
      </c>
      <c r="L9" s="82">
        <v>-1.3600000000000001E-3</v>
      </c>
      <c r="M9" s="82">
        <v>-1.3600000000000001E-3</v>
      </c>
      <c r="N9" s="82">
        <v>-1.3600000000000001E-3</v>
      </c>
      <c r="O9" s="82">
        <v>-1.3600000000000001E-3</v>
      </c>
    </row>
    <row r="10" spans="1:16" x14ac:dyDescent="0.3">
      <c r="A10" s="32" t="s">
        <v>175</v>
      </c>
      <c r="B10" s="72"/>
      <c r="C10" s="72"/>
      <c r="D10" s="82">
        <v>6.9999999999999994E-5</v>
      </c>
      <c r="E10" s="82">
        <v>6.9999999999999994E-5</v>
      </c>
      <c r="F10" s="82">
        <v>6.9999999999999994E-5</v>
      </c>
      <c r="G10" s="82">
        <v>6.9999999999999994E-5</v>
      </c>
      <c r="H10" s="82">
        <v>6.9999999999999994E-5</v>
      </c>
      <c r="I10" s="82">
        <v>6.9999999999999994E-5</v>
      </c>
      <c r="J10" s="82">
        <v>6.9999999999999994E-5</v>
      </c>
      <c r="K10" s="82">
        <v>-1.1100000000000001E-3</v>
      </c>
      <c r="L10" s="82">
        <v>-1.1100000000000001E-3</v>
      </c>
      <c r="M10" s="82">
        <v>-1.1100000000000001E-3</v>
      </c>
      <c r="N10" s="82">
        <v>-1.1100000000000001E-3</v>
      </c>
      <c r="O10" s="82">
        <v>-1.1100000000000001E-3</v>
      </c>
    </row>
    <row r="11" spans="1:16" x14ac:dyDescent="0.3">
      <c r="A11" s="32" t="s">
        <v>176</v>
      </c>
      <c r="B11" s="72"/>
      <c r="C11" s="72"/>
      <c r="D11" s="76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82">
        <v>-2.0000000000000002E-5</v>
      </c>
      <c r="L11" s="82">
        <v>-2.0000000000000002E-5</v>
      </c>
      <c r="M11" s="82">
        <v>-2.0000000000000002E-5</v>
      </c>
      <c r="N11" s="82">
        <v>-2.0000000000000002E-5</v>
      </c>
      <c r="O11" s="82">
        <v>-2.0000000000000002E-5</v>
      </c>
    </row>
    <row r="12" spans="1:16" x14ac:dyDescent="0.3">
      <c r="A12" s="32" t="s">
        <v>177</v>
      </c>
      <c r="B12" s="72"/>
      <c r="C12" s="72"/>
      <c r="D12" s="73">
        <v>0.02</v>
      </c>
      <c r="E12" s="73">
        <v>0.02</v>
      </c>
      <c r="F12" s="73">
        <v>0.02</v>
      </c>
      <c r="G12" s="73">
        <v>0.02</v>
      </c>
      <c r="H12" s="73">
        <v>0.02</v>
      </c>
      <c r="I12" s="73">
        <v>0.02</v>
      </c>
      <c r="J12" s="73">
        <v>0.02</v>
      </c>
      <c r="K12" s="82">
        <v>-0.3</v>
      </c>
      <c r="L12" s="82">
        <v>-0.3</v>
      </c>
      <c r="M12" s="82">
        <v>-0.3</v>
      </c>
      <c r="N12" s="82">
        <v>-0.3</v>
      </c>
      <c r="O12" s="82">
        <v>-0.3</v>
      </c>
    </row>
    <row r="13" spans="1:16" x14ac:dyDescent="0.3">
      <c r="A13" s="32" t="s">
        <v>178</v>
      </c>
      <c r="B13" s="72"/>
      <c r="C13" s="72"/>
      <c r="D13" s="73">
        <v>6.0000000000000002E-5</v>
      </c>
      <c r="E13" s="73">
        <v>6.0000000000000002E-5</v>
      </c>
      <c r="F13" s="73">
        <v>6.0000000000000002E-5</v>
      </c>
      <c r="G13" s="73">
        <v>6.0000000000000002E-5</v>
      </c>
      <c r="H13" s="73">
        <v>6.0000000000000002E-5</v>
      </c>
      <c r="I13" s="73">
        <v>6.0000000000000002E-5</v>
      </c>
      <c r="J13" s="73">
        <v>6.0000000000000002E-5</v>
      </c>
      <c r="K13" s="82">
        <v>-9.7000000000000005E-4</v>
      </c>
      <c r="L13" s="82">
        <v>-9.7000000000000005E-4</v>
      </c>
      <c r="M13" s="82">
        <v>-9.7000000000000005E-4</v>
      </c>
      <c r="N13" s="82">
        <v>-9.7000000000000005E-4</v>
      </c>
      <c r="O13" s="82">
        <v>-9.7000000000000005E-4</v>
      </c>
    </row>
    <row r="14" spans="1:16" x14ac:dyDescent="0.3">
      <c r="A14" s="32" t="s">
        <v>179</v>
      </c>
      <c r="B14" s="72"/>
      <c r="C14" s="72"/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38">
        <v>0</v>
      </c>
      <c r="N14" s="38">
        <v>0</v>
      </c>
      <c r="O14" s="38">
        <v>0</v>
      </c>
    </row>
    <row r="15" spans="1:16" x14ac:dyDescent="0.3">
      <c r="A15" s="32" t="s">
        <v>180</v>
      </c>
      <c r="B15" s="72"/>
      <c r="C15" s="72"/>
      <c r="D15" s="73"/>
      <c r="E15" s="73"/>
      <c r="F15" s="73"/>
      <c r="G15" s="73"/>
      <c r="H15" s="73"/>
      <c r="I15" s="73"/>
      <c r="J15" s="73"/>
      <c r="K15" s="73">
        <v>-2.0000000000000002E-5</v>
      </c>
      <c r="L15" s="73">
        <v>-2.0000000000000002E-5</v>
      </c>
      <c r="M15" s="58">
        <v>-2.0000000000000002E-5</v>
      </c>
      <c r="N15" s="58">
        <v>-2.0000000000000002E-5</v>
      </c>
      <c r="O15" s="58">
        <v>-2.0000000000000002E-5</v>
      </c>
    </row>
    <row r="16" spans="1:16" x14ac:dyDescent="0.3">
      <c r="A16" s="32" t="s">
        <v>181</v>
      </c>
      <c r="B16" s="72"/>
      <c r="C16" s="72"/>
      <c r="D16" s="73">
        <v>0.03</v>
      </c>
      <c r="E16" s="73">
        <v>0.03</v>
      </c>
      <c r="F16" s="73">
        <v>0.03</v>
      </c>
      <c r="G16" s="73">
        <v>0.03</v>
      </c>
      <c r="H16" s="73">
        <v>0.03</v>
      </c>
      <c r="I16" s="73">
        <v>0.03</v>
      </c>
      <c r="J16" s="73">
        <v>0.03</v>
      </c>
      <c r="K16" s="73">
        <v>-0.34</v>
      </c>
      <c r="L16" s="73">
        <v>-0.34</v>
      </c>
      <c r="M16" s="58">
        <v>-0.34</v>
      </c>
      <c r="N16" s="58">
        <v>-0.34</v>
      </c>
      <c r="O16" s="58">
        <v>-0.34</v>
      </c>
    </row>
    <row r="17" spans="1:19" x14ac:dyDescent="0.3">
      <c r="A17" s="32" t="s">
        <v>182</v>
      </c>
      <c r="B17" s="72"/>
      <c r="C17" s="72"/>
      <c r="D17" s="73">
        <v>5.0000000000000002E-5</v>
      </c>
      <c r="E17" s="73">
        <v>5.0000000000000002E-5</v>
      </c>
      <c r="F17" s="73">
        <v>5.0000000000000002E-5</v>
      </c>
      <c r="G17" s="73">
        <v>5.0000000000000002E-5</v>
      </c>
      <c r="H17" s="73">
        <v>5.0000000000000002E-5</v>
      </c>
      <c r="I17" s="73">
        <v>5.0000000000000002E-5</v>
      </c>
      <c r="J17" s="73">
        <v>5.0000000000000002E-5</v>
      </c>
      <c r="K17" s="73">
        <v>-7.6999999999999996E-4</v>
      </c>
      <c r="L17" s="73">
        <v>-7.6999999999999996E-4</v>
      </c>
      <c r="M17" s="58">
        <v>-7.6999999999999996E-4</v>
      </c>
      <c r="N17" s="58">
        <v>-7.6999999999999996E-4</v>
      </c>
      <c r="O17" s="58">
        <v>-7.6999999999999996E-4</v>
      </c>
    </row>
    <row r="18" spans="1:19" x14ac:dyDescent="0.3">
      <c r="A18" s="32" t="s">
        <v>183</v>
      </c>
      <c r="B18" s="72"/>
      <c r="C18" s="72"/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-2.0000000000000002E-5</v>
      </c>
      <c r="L18" s="73">
        <v>-2.0000000000000002E-5</v>
      </c>
      <c r="M18" s="58">
        <v>-2.0000000000000002E-5</v>
      </c>
      <c r="N18" s="58">
        <v>-2.0000000000000002E-5</v>
      </c>
      <c r="O18" s="58">
        <v>-2.0000000000000002E-5</v>
      </c>
    </row>
    <row r="19" spans="1:19" x14ac:dyDescent="0.3">
      <c r="A19" s="32" t="s">
        <v>184</v>
      </c>
      <c r="B19" s="72"/>
      <c r="C19" s="72"/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-2.0000000000000002E-5</v>
      </c>
      <c r="L19" s="73">
        <v>-2.0000000000000002E-5</v>
      </c>
      <c r="M19" s="58">
        <v>-2.0000000000000002E-5</v>
      </c>
      <c r="N19" s="58">
        <v>-2.0000000000000002E-5</v>
      </c>
      <c r="O19" s="58">
        <v>-2.0000000000000002E-5</v>
      </c>
    </row>
    <row r="20" spans="1:19" x14ac:dyDescent="0.3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2" spans="1:19" x14ac:dyDescent="0.3">
      <c r="B22" s="32" t="s">
        <v>150</v>
      </c>
    </row>
    <row r="23" spans="1:19" x14ac:dyDescent="0.3">
      <c r="A23" s="30" t="s">
        <v>21</v>
      </c>
      <c r="B23" s="21">
        <f>ROUND(' B&amp;A+DSM - % Riders'!B10*B$9,2)</f>
        <v>0</v>
      </c>
      <c r="C23" s="21">
        <f>ROUND(' B&amp;A+DSM - % Riders'!C10*C$9,2)</f>
        <v>0</v>
      </c>
      <c r="D23" s="21">
        <f>ROUND(D$9*'B&amp;A kWh'!E10,2)</f>
        <v>9344.61</v>
      </c>
      <c r="E23" s="21">
        <f>ROUND(E$9*'B&amp;A kWh'!F10,2)</f>
        <v>9913.9699999999993</v>
      </c>
      <c r="F23" s="21">
        <f>ROUND(F$9*'B&amp;A kWh'!G10,2)</f>
        <v>11283.12</v>
      </c>
      <c r="G23" s="21">
        <f>ROUND(G$9*'B&amp;A kWh'!H10,2)</f>
        <v>14180.72</v>
      </c>
      <c r="H23" s="21">
        <f>ROUND(H$9*'B&amp;A kWh'!I10,2)</f>
        <v>14030.56</v>
      </c>
      <c r="I23" s="21">
        <f>ROUND(I$9*'B&amp;A kWh'!J10,2)</f>
        <v>11642.67</v>
      </c>
      <c r="J23" s="21">
        <f>ROUND(J$9*'B&amp;A kWh'!K10,2)</f>
        <v>9805.4</v>
      </c>
      <c r="K23" s="21">
        <f>ROUND(K$9*'B&amp;A kWh'!L10,2)</f>
        <v>-221961.04</v>
      </c>
      <c r="L23" s="21">
        <f>ROUND(L$9*'B&amp;A kWh'!M10,2)</f>
        <v>-298799.03000000003</v>
      </c>
      <c r="M23" s="21">
        <f>ROUND(M$9*'B&amp;A kWh'!N10,2)</f>
        <v>-289347.40999999997</v>
      </c>
      <c r="N23" s="21">
        <f>ROUND(N$9*'B&amp;A kWh'!O10,2)</f>
        <v>-269223.90999999997</v>
      </c>
      <c r="O23" s="21">
        <f>ROUND(O$9*'B&amp;A kWh'!P10,2)</f>
        <v>-216802.63</v>
      </c>
      <c r="P23" s="21">
        <f>SUM(D23:O23)</f>
        <v>-1215932.9699999997</v>
      </c>
      <c r="R23" s="32">
        <v>10</v>
      </c>
      <c r="S23" s="32" t="s">
        <v>21</v>
      </c>
    </row>
    <row r="24" spans="1:19" x14ac:dyDescent="0.3">
      <c r="A24" s="3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R24" s="32">
        <v>11</v>
      </c>
    </row>
    <row r="25" spans="1:19" x14ac:dyDescent="0.3">
      <c r="A25" s="30" t="s">
        <v>20</v>
      </c>
      <c r="B25" s="21">
        <f>ROUND(' B&amp;A+DSM - % Riders'!B12*B$9,2)</f>
        <v>0</v>
      </c>
      <c r="C25" s="21">
        <f>ROUND(' B&amp;A+DSM - % Riders'!C12*C$9,2)</f>
        <v>0</v>
      </c>
      <c r="D25" s="21">
        <f>ROUND(D$9*'B&amp;A kWh'!E12,2)</f>
        <v>13.88</v>
      </c>
      <c r="E25" s="21">
        <f>ROUND(E$9*'B&amp;A kWh'!F12,2)</f>
        <v>14.48</v>
      </c>
      <c r="F25" s="21">
        <f>ROUND(F$9*'B&amp;A kWh'!G12,2)</f>
        <v>17.260000000000002</v>
      </c>
      <c r="G25" s="21">
        <f>ROUND(G$9*'B&amp;A kWh'!H12,2)</f>
        <v>21.52</v>
      </c>
      <c r="H25" s="21">
        <f>ROUND(H$9*'B&amp;A kWh'!I12,2)</f>
        <v>20.93</v>
      </c>
      <c r="I25" s="21">
        <f>ROUND(I$9*'B&amp;A kWh'!J12,2)</f>
        <v>18.170000000000002</v>
      </c>
      <c r="J25" s="21">
        <f>ROUND(J$9*'B&amp;A kWh'!K12,2)</f>
        <v>15.02</v>
      </c>
      <c r="K25" s="21">
        <f>ROUND(K$9*'B&amp;A kWh'!L12,2)</f>
        <v>-312.57</v>
      </c>
      <c r="L25" s="21">
        <f>ROUND(L$9*'B&amp;A kWh'!M12,2)</f>
        <v>-485.55</v>
      </c>
      <c r="M25" s="21">
        <f>ROUND(M$9*'B&amp;A kWh'!N12,2)</f>
        <v>-483.52</v>
      </c>
      <c r="N25" s="21">
        <f>ROUND(N$9*'B&amp;A kWh'!O12,2)</f>
        <v>-441.94</v>
      </c>
      <c r="O25" s="21">
        <f>ROUND(O$9*'B&amp;A kWh'!P12,2)</f>
        <v>-342.73</v>
      </c>
      <c r="P25" s="21">
        <f t="shared" ref="P25" si="0">SUM(D25:O25)</f>
        <v>-1945.0500000000002</v>
      </c>
      <c r="R25" s="32">
        <v>12</v>
      </c>
      <c r="S25" s="32" t="s">
        <v>20</v>
      </c>
    </row>
    <row r="26" spans="1:19" x14ac:dyDescent="0.3">
      <c r="A26" s="3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R26" s="32">
        <v>13</v>
      </c>
    </row>
    <row r="27" spans="1:19" x14ac:dyDescent="0.3">
      <c r="A27" s="30" t="s">
        <v>19</v>
      </c>
      <c r="B27" s="21">
        <f>ROUND(' B&amp;A+DSM - % Riders'!B14*B$9,2)</f>
        <v>0</v>
      </c>
      <c r="C27" s="21">
        <f>ROUND(' B&amp;A+DSM - % Riders'!C14*C$9,2)</f>
        <v>0</v>
      </c>
      <c r="D27" s="21">
        <f>ROUND(D$9*'B&amp;A kWh'!E14,2)</f>
        <v>0.42</v>
      </c>
      <c r="E27" s="21">
        <f>ROUND(E$9*'B&amp;A kWh'!F14,2)</f>
        <v>0.37</v>
      </c>
      <c r="F27" s="21">
        <f>ROUND(F$9*'B&amp;A kWh'!G14,2)</f>
        <v>0.61</v>
      </c>
      <c r="G27" s="21">
        <f>ROUND(G$9*'B&amp;A kWh'!H14,2)</f>
        <v>0.68</v>
      </c>
      <c r="H27" s="21">
        <f>ROUND(H$9*'B&amp;A kWh'!I14,2)</f>
        <v>0.7</v>
      </c>
      <c r="I27" s="21">
        <f>ROUND(I$9*'B&amp;A kWh'!J14,2)</f>
        <v>0.67</v>
      </c>
      <c r="J27" s="21">
        <f>ROUND(J$9*'B&amp;A kWh'!K14,2)</f>
        <v>0.59</v>
      </c>
      <c r="K27" s="21">
        <f>ROUND(K$9*'B&amp;A kWh'!L14,2)</f>
        <v>-5.31</v>
      </c>
      <c r="L27" s="21">
        <f>ROUND(L$9*'B&amp;A kWh'!M14,2)</f>
        <v>-17.8</v>
      </c>
      <c r="M27" s="21">
        <f>ROUND(M$9*'B&amp;A kWh'!N14,2)</f>
        <v>-13.39</v>
      </c>
      <c r="N27" s="21">
        <f>ROUND(N$9*'B&amp;A kWh'!O14,2)</f>
        <v>-14.3</v>
      </c>
      <c r="O27" s="21">
        <f>ROUND(O$9*'B&amp;A kWh'!P14,2)</f>
        <v>-10.36</v>
      </c>
      <c r="P27" s="21">
        <f t="shared" ref="P27:P31" si="1">SUM(D27:O27)</f>
        <v>-57.120000000000005</v>
      </c>
      <c r="R27" s="32">
        <v>14</v>
      </c>
      <c r="S27" s="32" t="s">
        <v>19</v>
      </c>
    </row>
    <row r="28" spans="1:19" x14ac:dyDescent="0.3">
      <c r="A28" s="30"/>
      <c r="P28" s="21"/>
      <c r="R28" s="32">
        <v>15</v>
      </c>
    </row>
    <row r="29" spans="1:19" x14ac:dyDescent="0.3">
      <c r="A29" s="51" t="s">
        <v>160</v>
      </c>
      <c r="D29" s="21">
        <f>ROUND(D$9*'B&amp;A kWh'!E16,2)</f>
        <v>0</v>
      </c>
      <c r="E29" s="21">
        <f>ROUND(E$9*'B&amp;A kWh'!F16,2)</f>
        <v>0</v>
      </c>
      <c r="F29" s="21">
        <f>ROUND(F$9*'B&amp;A kWh'!G16,2)</f>
        <v>0</v>
      </c>
      <c r="G29" s="21">
        <f>ROUND(G$9*'B&amp;A kWh'!H16,2)</f>
        <v>0</v>
      </c>
      <c r="H29" s="21">
        <f>ROUND(H$9*'B&amp;A kWh'!I16,2)</f>
        <v>0</v>
      </c>
      <c r="I29" s="21">
        <f>ROUND(I$9*'B&amp;A kWh'!J16,2)</f>
        <v>0</v>
      </c>
      <c r="J29" s="21">
        <f>ROUND(J$9*'B&amp;A kWh'!K16,2)</f>
        <v>0</v>
      </c>
      <c r="K29" s="21">
        <f>ROUND(K$9*'B&amp;A kWh'!L16,2)</f>
        <v>0</v>
      </c>
      <c r="L29" s="21">
        <f>ROUND(L$9*'B&amp;A kWh'!M16,2)</f>
        <v>0</v>
      </c>
      <c r="M29" s="21">
        <f>ROUND(M$9*'B&amp;A kWh'!N16,2)</f>
        <v>0</v>
      </c>
      <c r="N29" s="21">
        <f>ROUND(N$9*'B&amp;A kWh'!O16,2)</f>
        <v>0</v>
      </c>
      <c r="O29" s="21">
        <f>ROUND(O$9*'B&amp;A kWh'!P16,2)</f>
        <v>0</v>
      </c>
      <c r="P29" s="21">
        <f t="shared" si="1"/>
        <v>0</v>
      </c>
      <c r="R29" s="32">
        <v>16</v>
      </c>
      <c r="S29" s="32" t="s">
        <v>160</v>
      </c>
    </row>
    <row r="30" spans="1:19" x14ac:dyDescent="0.3">
      <c r="A30" s="51" t="s">
        <v>162</v>
      </c>
      <c r="D30" s="21">
        <f>ROUND(D$18*' B&amp;A+DSM - % Riders'!D17,2)</f>
        <v>0</v>
      </c>
      <c r="E30" s="21">
        <f>ROUND(E$18*' B&amp;A+DSM - % Riders'!E17,2)</f>
        <v>0</v>
      </c>
      <c r="F30" s="21">
        <f>ROUND(F$18*' B&amp;A+DSM - % Riders'!F17,2)</f>
        <v>0</v>
      </c>
      <c r="G30" s="21">
        <f>ROUND(G$18*' B&amp;A+DSM - % Riders'!G17,2)</f>
        <v>0</v>
      </c>
      <c r="H30" s="21">
        <f>ROUND(H$18*' B&amp;A+DSM - % Riders'!H17,2)</f>
        <v>0</v>
      </c>
      <c r="I30" s="21">
        <f>ROUND(I$18*' B&amp;A+DSM - % Riders'!I17,2)</f>
        <v>0</v>
      </c>
      <c r="J30" s="21">
        <f>ROUND(J$18*' B&amp;A+DSM - % Riders'!J17,2)</f>
        <v>0</v>
      </c>
      <c r="K30" s="21">
        <f>ROUND(K$18*' B&amp;A+DSM - % Riders'!K17,2)</f>
        <v>-16.84</v>
      </c>
      <c r="L30" s="21">
        <f>ROUND(L$18*' B&amp;A+DSM - % Riders'!L17,2)</f>
        <v>-10.61</v>
      </c>
      <c r="M30" s="21">
        <f>ROUND(M$18*' B&amp;A+DSM - % Riders'!M17,2)</f>
        <v>-12.27</v>
      </c>
      <c r="N30" s="21">
        <f>ROUND(N$18*' B&amp;A+DSM - % Riders'!N17,2)</f>
        <v>-13.35</v>
      </c>
      <c r="O30" s="21">
        <f>ROUND(O$18*' B&amp;A+DSM - % Riders'!O17,2)</f>
        <v>-11.35</v>
      </c>
      <c r="P30" s="21">
        <f t="shared" si="1"/>
        <v>-64.42</v>
      </c>
      <c r="R30" s="32">
        <v>17</v>
      </c>
      <c r="S30" s="32" t="s">
        <v>162</v>
      </c>
    </row>
    <row r="31" spans="1:19" x14ac:dyDescent="0.3">
      <c r="A31" s="30" t="s">
        <v>18</v>
      </c>
      <c r="B31" s="21" t="e">
        <f>ROUND(' B&amp;A+DSM - % Riders'!B18*B$20,2)</f>
        <v>#REF!</v>
      </c>
      <c r="C31" s="21" t="e">
        <f>ROUND(' B&amp;A+DSM - % Riders'!C18*C$20,2)</f>
        <v>#REF!</v>
      </c>
      <c r="D31" s="21">
        <f>SUM(D29:D30)</f>
        <v>0</v>
      </c>
      <c r="E31" s="21">
        <f t="shared" ref="E31:O31" si="2">SUM(E29:E30)</f>
        <v>0</v>
      </c>
      <c r="F31" s="21">
        <f t="shared" si="2"/>
        <v>0</v>
      </c>
      <c r="G31" s="21">
        <f t="shared" si="2"/>
        <v>0</v>
      </c>
      <c r="H31" s="21">
        <f t="shared" si="2"/>
        <v>0</v>
      </c>
      <c r="I31" s="21">
        <f t="shared" si="2"/>
        <v>0</v>
      </c>
      <c r="J31" s="21">
        <f t="shared" si="2"/>
        <v>0</v>
      </c>
      <c r="K31" s="21">
        <f t="shared" si="2"/>
        <v>-16.84</v>
      </c>
      <c r="L31" s="21">
        <f t="shared" si="2"/>
        <v>-10.61</v>
      </c>
      <c r="M31" s="21">
        <f t="shared" si="2"/>
        <v>-12.27</v>
      </c>
      <c r="N31" s="21">
        <f t="shared" si="2"/>
        <v>-13.35</v>
      </c>
      <c r="O31" s="21">
        <f t="shared" si="2"/>
        <v>-11.35</v>
      </c>
      <c r="P31" s="21">
        <f t="shared" si="1"/>
        <v>-64.42</v>
      </c>
      <c r="R31" s="32">
        <v>18</v>
      </c>
      <c r="S31" s="32" t="s">
        <v>18</v>
      </c>
    </row>
    <row r="32" spans="1:19" x14ac:dyDescent="0.3">
      <c r="A32" s="30"/>
      <c r="R32" s="32">
        <v>19</v>
      </c>
    </row>
    <row r="33" spans="1:19" x14ac:dyDescent="0.3">
      <c r="A33" s="30" t="s">
        <v>17</v>
      </c>
      <c r="B33" s="21">
        <f>ROUND(' B&amp;A+DSM - % Riders'!B20*B$20,2)</f>
        <v>0</v>
      </c>
      <c r="C33" s="21">
        <f>ROUND(' B&amp;A+DSM - % Riders'!C20*C$20,2)</f>
        <v>0</v>
      </c>
      <c r="D33" s="21">
        <f>ROUND(D$10*'B&amp;A kWh'!E20,2)</f>
        <v>595.34</v>
      </c>
      <c r="E33" s="21">
        <f>ROUND(E$10*'B&amp;A kWh'!F20,2)</f>
        <v>719.47</v>
      </c>
      <c r="F33" s="21">
        <f>ROUND(F$10*'B&amp;A kWh'!G20,2)</f>
        <v>732.08</v>
      </c>
      <c r="G33" s="21">
        <f>ROUND(G$10*'B&amp;A kWh'!H20,2)</f>
        <v>867.77</v>
      </c>
      <c r="H33" s="21">
        <f>ROUND(H$10*'B&amp;A kWh'!I20,2)</f>
        <v>841.44</v>
      </c>
      <c r="I33" s="21">
        <f>ROUND(I$10*'B&amp;A kWh'!J20,2)</f>
        <v>771.9</v>
      </c>
      <c r="J33" s="21">
        <f>ROUND(J$10*'B&amp;A kWh'!K20,2)</f>
        <v>680.54</v>
      </c>
      <c r="K33" s="21">
        <f>ROUND(K$10*'B&amp;A kWh'!L20,2)</f>
        <v>-12609.57</v>
      </c>
      <c r="L33" s="21">
        <f>ROUND(L$10*'B&amp;A kWh'!M20,2)</f>
        <v>-14597.75</v>
      </c>
      <c r="M33" s="21">
        <f>ROUND(M$10*'B&amp;A kWh'!N20,2)</f>
        <v>-15291.55</v>
      </c>
      <c r="N33" s="21">
        <f>ROUND(N$10*'B&amp;A kWh'!O20,2)</f>
        <v>-14379.48</v>
      </c>
      <c r="O33" s="21">
        <f>ROUND(O$10*'B&amp;A kWh'!P20,2)</f>
        <v>-11893.76</v>
      </c>
      <c r="P33" s="21">
        <f t="shared" ref="P33" si="3">SUM(D33:O33)</f>
        <v>-63563.57</v>
      </c>
      <c r="R33" s="32">
        <v>20</v>
      </c>
      <c r="S33" s="32" t="s">
        <v>17</v>
      </c>
    </row>
    <row r="34" spans="1:19" x14ac:dyDescent="0.3">
      <c r="A34" s="3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R34" s="32">
        <v>21</v>
      </c>
    </row>
    <row r="35" spans="1:19" x14ac:dyDescent="0.3">
      <c r="A35" s="30" t="s">
        <v>16</v>
      </c>
      <c r="B35" s="21">
        <f>ROUND(' B&amp;A+DSM - % Riders'!B22*B$20,2)</f>
        <v>0</v>
      </c>
      <c r="C35" s="21">
        <f>ROUND(' B&amp;A+DSM - % Riders'!C22*C$20,2)</f>
        <v>0</v>
      </c>
      <c r="D35" s="21">
        <f>ROUND(D$10*'B&amp;A kWh'!E22,2)</f>
        <v>1.43</v>
      </c>
      <c r="E35" s="21">
        <f>ROUND(E$10*'B&amp;A kWh'!F22,2)</f>
        <v>1.97</v>
      </c>
      <c r="F35" s="21">
        <f>ROUND(F$10*'B&amp;A kWh'!G22,2)</f>
        <v>1.51</v>
      </c>
      <c r="G35" s="21">
        <f>ROUND(G$10*'B&amp;A kWh'!H22,2)</f>
        <v>1.54</v>
      </c>
      <c r="H35" s="21">
        <f>ROUND(H$10*'B&amp;A kWh'!I22,2)</f>
        <v>1.36</v>
      </c>
      <c r="I35" s="21">
        <f>ROUND(I$10*'B&amp;A kWh'!J22,2)</f>
        <v>1.49</v>
      </c>
      <c r="J35" s="21">
        <f>ROUND(J$10*'B&amp;A kWh'!K22,2)</f>
        <v>1.35</v>
      </c>
      <c r="K35" s="21">
        <f>ROUND(K$10*'B&amp;A kWh'!L22,2)</f>
        <v>-26.93</v>
      </c>
      <c r="L35" s="21">
        <f>ROUND(L$10*'B&amp;A kWh'!M22,2)</f>
        <v>-24.06</v>
      </c>
      <c r="M35" s="21">
        <f>ROUND(M$10*'B&amp;A kWh'!N22,2)</f>
        <v>-28.18</v>
      </c>
      <c r="N35" s="21">
        <f>ROUND(N$10*'B&amp;A kWh'!O22,2)</f>
        <v>-23.55</v>
      </c>
      <c r="O35" s="21">
        <f>ROUND(O$10*'B&amp;A kWh'!P22,2)</f>
        <v>-21.9</v>
      </c>
      <c r="P35" s="21">
        <f t="shared" ref="P35" si="4">SUM(D35:O35)</f>
        <v>-113.97</v>
      </c>
      <c r="R35" s="32">
        <v>22</v>
      </c>
      <c r="S35" s="32" t="s">
        <v>16</v>
      </c>
    </row>
    <row r="36" spans="1:19" x14ac:dyDescent="0.3">
      <c r="A36" s="3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R36" s="32">
        <v>23</v>
      </c>
    </row>
    <row r="37" spans="1:19" x14ac:dyDescent="0.3">
      <c r="A37" s="30" t="s">
        <v>15</v>
      </c>
      <c r="B37" s="21">
        <f>ROUND(' B&amp;A+DSM - % Riders'!B24*B$20,2)</f>
        <v>0</v>
      </c>
      <c r="C37" s="21">
        <f>ROUND(' B&amp;A+DSM - % Riders'!C24*C$20,2)</f>
        <v>0</v>
      </c>
      <c r="D37" s="21">
        <f>ROUND(D$10*'B&amp;A kWh'!E24,2)</f>
        <v>17.63</v>
      </c>
      <c r="E37" s="21">
        <f>ROUND(E$10*'B&amp;A kWh'!F24,2)</f>
        <v>58.67</v>
      </c>
      <c r="F37" s="21">
        <f>ROUND(F$10*'B&amp;A kWh'!G24,2)</f>
        <v>52.09</v>
      </c>
      <c r="G37" s="21">
        <f>ROUND(G$10*'B&amp;A kWh'!H24,2)</f>
        <v>53.79</v>
      </c>
      <c r="H37" s="21">
        <f>ROUND(H$10*'B&amp;A kWh'!I24,2)</f>
        <v>50.73</v>
      </c>
      <c r="I37" s="21">
        <f>ROUND(I$10*'B&amp;A kWh'!J24,2)</f>
        <v>51.23</v>
      </c>
      <c r="J37" s="21">
        <f>ROUND(J$10*'B&amp;A kWh'!K24,2)</f>
        <v>50.41</v>
      </c>
      <c r="K37" s="21">
        <f>ROUND(K$10*'B&amp;A kWh'!L24,2)</f>
        <v>-893.34</v>
      </c>
      <c r="L37" s="21">
        <f>ROUND(L$10*'B&amp;A kWh'!M24,2)</f>
        <v>-624.22</v>
      </c>
      <c r="M37" s="21">
        <f>ROUND(M$10*'B&amp;A kWh'!N24,2)</f>
        <v>-789.8</v>
      </c>
      <c r="N37" s="21">
        <f>ROUND(N$10*'B&amp;A kWh'!O24,2)</f>
        <v>-737.89</v>
      </c>
      <c r="O37" s="21">
        <f>ROUND(O$10*'B&amp;A kWh'!P24,2)</f>
        <v>-623.65</v>
      </c>
      <c r="P37" s="21">
        <f t="shared" ref="P37" si="5">SUM(D37:O37)</f>
        <v>-3334.3500000000004</v>
      </c>
      <c r="R37" s="32">
        <v>24</v>
      </c>
      <c r="S37" s="32" t="s">
        <v>15</v>
      </c>
    </row>
    <row r="38" spans="1:19" x14ac:dyDescent="0.3">
      <c r="A38" s="3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R38" s="32">
        <v>25</v>
      </c>
    </row>
    <row r="39" spans="1:19" x14ac:dyDescent="0.3">
      <c r="A39" s="30" t="s">
        <v>14</v>
      </c>
      <c r="B39" s="21">
        <f>ROUND(' B&amp;A+DSM - % Riders'!B26*B$20,2)</f>
        <v>0</v>
      </c>
      <c r="C39" s="21">
        <f>ROUND(' B&amp;A+DSM - % Riders'!C26*C$20,2)</f>
        <v>0</v>
      </c>
      <c r="D39" s="21">
        <f>ROUND(D$10*'B&amp;A kWh'!E26,2)</f>
        <v>17.48</v>
      </c>
      <c r="E39" s="21">
        <f>ROUND(E$10*'B&amp;A kWh'!F26,2)</f>
        <v>23.13</v>
      </c>
      <c r="F39" s="21">
        <f>ROUND(F$10*'B&amp;A kWh'!G26,2)</f>
        <v>19.64</v>
      </c>
      <c r="G39" s="21">
        <f>ROUND(G$10*'B&amp;A kWh'!H26,2)</f>
        <v>20.190000000000001</v>
      </c>
      <c r="H39" s="21">
        <f>ROUND(H$10*'B&amp;A kWh'!I26,2)</f>
        <v>18.46</v>
      </c>
      <c r="I39" s="21">
        <f>ROUND(I$10*'B&amp;A kWh'!J26,2)</f>
        <v>18.989999999999998</v>
      </c>
      <c r="J39" s="21">
        <f>ROUND(J$10*'B&amp;A kWh'!K26,2)</f>
        <v>18.79</v>
      </c>
      <c r="K39" s="21">
        <f>ROUND(K$10*'B&amp;A kWh'!L26,2)</f>
        <v>-374.37</v>
      </c>
      <c r="L39" s="21">
        <f>ROUND(L$10*'B&amp;A kWh'!M26,2)</f>
        <v>-281.32</v>
      </c>
      <c r="M39" s="21">
        <f>ROUND(M$10*'B&amp;A kWh'!N26,2)</f>
        <v>-549.91</v>
      </c>
      <c r="N39" s="21">
        <f>ROUND(N$10*'B&amp;A kWh'!O26,2)</f>
        <v>-252.9</v>
      </c>
      <c r="O39" s="21">
        <f>ROUND(O$10*'B&amp;A kWh'!P26,2)</f>
        <v>-265.56</v>
      </c>
      <c r="P39" s="21">
        <f t="shared" ref="P39" si="6">SUM(D39:O39)</f>
        <v>-1587.38</v>
      </c>
      <c r="R39" s="32">
        <v>26</v>
      </c>
      <c r="S39" s="32" t="s">
        <v>14</v>
      </c>
    </row>
    <row r="40" spans="1:19" x14ac:dyDescent="0.3">
      <c r="A40" s="3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R40" s="32">
        <v>27</v>
      </c>
    </row>
    <row r="41" spans="1:19" x14ac:dyDescent="0.3">
      <c r="A41" s="30" t="s">
        <v>13</v>
      </c>
      <c r="B41" s="21">
        <f>ROUND(' B&amp;A+DSM - % Riders'!B28*B$20,2)</f>
        <v>0</v>
      </c>
      <c r="C41" s="21">
        <f>ROUND(' B&amp;A+DSM - % Riders'!C28*C$20,2)</f>
        <v>0</v>
      </c>
      <c r="D41" s="21">
        <f>ROUND(D$10*'B&amp;A kWh'!E28,2)</f>
        <v>8.98</v>
      </c>
      <c r="E41" s="21">
        <f>ROUND(E$10*'B&amp;A kWh'!F28,2)</f>
        <v>10.63</v>
      </c>
      <c r="F41" s="21">
        <f>ROUND(F$10*'B&amp;A kWh'!G28,2)</f>
        <v>7.19</v>
      </c>
      <c r="G41" s="21">
        <f>ROUND(G$10*'B&amp;A kWh'!H28,2)</f>
        <v>4.5</v>
      </c>
      <c r="H41" s="21">
        <f>ROUND(H$10*'B&amp;A kWh'!I28,2)</f>
        <v>5.05</v>
      </c>
      <c r="I41" s="21">
        <f>ROUND(I$10*'B&amp;A kWh'!J28,2)</f>
        <v>7.19</v>
      </c>
      <c r="J41" s="21">
        <f>ROUND(J$10*'B&amp;A kWh'!K28,2)</f>
        <v>7.92</v>
      </c>
      <c r="K41" s="21">
        <f>ROUND(K$10*'B&amp;A kWh'!L28,2)</f>
        <v>-155.13999999999999</v>
      </c>
      <c r="L41" s="21">
        <f>ROUND(L$10*'B&amp;A kWh'!M28,2)</f>
        <v>-108.18</v>
      </c>
      <c r="M41" s="21">
        <f>ROUND(M$10*'B&amp;A kWh'!N28,2)</f>
        <v>-101.62</v>
      </c>
      <c r="N41" s="21">
        <f>ROUND(N$10*'B&amp;A kWh'!O28,2)</f>
        <v>-121.58</v>
      </c>
      <c r="O41" s="21">
        <f>ROUND(O$10*'B&amp;A kWh'!P28,2)</f>
        <v>-113.79</v>
      </c>
      <c r="P41" s="21">
        <f t="shared" ref="P41" si="7">SUM(D41:O41)</f>
        <v>-548.85</v>
      </c>
      <c r="R41" s="32">
        <v>28</v>
      </c>
      <c r="S41" s="32" t="s">
        <v>13</v>
      </c>
    </row>
    <row r="42" spans="1:19" x14ac:dyDescent="0.3">
      <c r="A42" s="3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R42" s="32">
        <v>29</v>
      </c>
    </row>
    <row r="43" spans="1:19" x14ac:dyDescent="0.3">
      <c r="A43" s="30" t="s">
        <v>12</v>
      </c>
      <c r="B43" s="21">
        <f>ROUND(' B&amp;A+DSM - % Riders'!B30*B$20,2)</f>
        <v>0</v>
      </c>
      <c r="C43" s="21">
        <f>ROUND(' B&amp;A+DSM - % Riders'!C30*C$20,2)</f>
        <v>0</v>
      </c>
      <c r="D43" s="21">
        <f>ROUND(D$10*'B&amp;A kWh'!E30,2)</f>
        <v>1893.26</v>
      </c>
      <c r="E43" s="21">
        <f>ROUND(E$10*'B&amp;A kWh'!F30,2)</f>
        <v>2578.9299999999998</v>
      </c>
      <c r="F43" s="21">
        <f>ROUND(F$10*'B&amp;A kWh'!G30,2)</f>
        <v>2531.16</v>
      </c>
      <c r="G43" s="21">
        <f>ROUND(G$10*'B&amp;A kWh'!H30,2)</f>
        <v>2875.78</v>
      </c>
      <c r="H43" s="21">
        <f>ROUND(H$10*'B&amp;A kWh'!I30,2)</f>
        <v>2794</v>
      </c>
      <c r="I43" s="21">
        <f>ROUND(I$10*'B&amp;A kWh'!J30,2)</f>
        <v>2582.2199999999998</v>
      </c>
      <c r="J43" s="21">
        <f>ROUND(J$10*'B&amp;A kWh'!K30,2)</f>
        <v>2314.09</v>
      </c>
      <c r="K43" s="21">
        <f>ROUND(K$10*'B&amp;A kWh'!L30,2)</f>
        <v>-38451.14</v>
      </c>
      <c r="L43" s="21">
        <f>ROUND(L$10*'B&amp;A kWh'!M30,2)</f>
        <v>-37618.239999999998</v>
      </c>
      <c r="M43" s="21">
        <f>ROUND(M$10*'B&amp;A kWh'!N30,2)</f>
        <v>-41876.51</v>
      </c>
      <c r="N43" s="21">
        <f>ROUND(N$10*'B&amp;A kWh'!O30,2)</f>
        <v>-40373.269999999997</v>
      </c>
      <c r="O43" s="21">
        <f>ROUND(O$10*'B&amp;A kWh'!P30,2)</f>
        <v>-33306.239999999998</v>
      </c>
      <c r="P43" s="21">
        <f t="shared" ref="P43" si="8">SUM(D43:O43)</f>
        <v>-174055.96</v>
      </c>
      <c r="R43" s="32">
        <v>30</v>
      </c>
      <c r="S43" s="32" t="s">
        <v>12</v>
      </c>
    </row>
    <row r="44" spans="1:19" x14ac:dyDescent="0.3">
      <c r="A44" s="3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R44" s="32">
        <v>31</v>
      </c>
    </row>
    <row r="45" spans="1:19" x14ac:dyDescent="0.3">
      <c r="A45" s="30" t="s">
        <v>11</v>
      </c>
      <c r="B45" s="21">
        <f>ROUND(' B&amp;A+DSM - % Riders'!B32*B$20,2)</f>
        <v>0</v>
      </c>
      <c r="C45" s="21">
        <f>ROUND(' B&amp;A+DSM - % Riders'!C32*C$20,2)</f>
        <v>0</v>
      </c>
      <c r="D45" s="21">
        <f>ROUND(D$10*'B&amp;A kWh'!E32,2)</f>
        <v>3.13</v>
      </c>
      <c r="E45" s="21">
        <f>ROUND(E$10*'B&amp;A kWh'!F32,2)</f>
        <v>2.56</v>
      </c>
      <c r="F45" s="21">
        <f>ROUND(F$10*'B&amp;A kWh'!G32,2)</f>
        <v>3.37</v>
      </c>
      <c r="G45" s="21">
        <f>ROUND(G$10*'B&amp;A kWh'!H32,2)</f>
        <v>4.71</v>
      </c>
      <c r="H45" s="21">
        <f>ROUND(H$10*'B&amp;A kWh'!I32,2)</f>
        <v>4.9800000000000004</v>
      </c>
      <c r="I45" s="21">
        <f>ROUND(I$10*'B&amp;A kWh'!J32,2)</f>
        <v>3.08</v>
      </c>
      <c r="J45" s="21">
        <f>ROUND(J$10*'B&amp;A kWh'!K32,2)</f>
        <v>2.74</v>
      </c>
      <c r="K45" s="21">
        <f>ROUND(K$10*'B&amp;A kWh'!L32,2)</f>
        <v>-94.05</v>
      </c>
      <c r="L45" s="21">
        <f>ROUND(L$10*'B&amp;A kWh'!M32,2)</f>
        <v>-129.19999999999999</v>
      </c>
      <c r="M45" s="21">
        <f>ROUND(M$10*'B&amp;A kWh'!N32,2)</f>
        <v>-118.08</v>
      </c>
      <c r="N45" s="21">
        <f>ROUND(N$10*'B&amp;A kWh'!O32,2)</f>
        <v>-110.36</v>
      </c>
      <c r="O45" s="21">
        <f>ROUND(O$10*'B&amp;A kWh'!P32,2)</f>
        <v>-96.32</v>
      </c>
      <c r="P45" s="21">
        <f t="shared" ref="P45" si="9">SUM(D45:O45)</f>
        <v>-523.44000000000005</v>
      </c>
      <c r="R45" s="32">
        <v>32</v>
      </c>
      <c r="S45" s="32" t="s">
        <v>11</v>
      </c>
    </row>
    <row r="46" spans="1:19" x14ac:dyDescent="0.3">
      <c r="A46" s="3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R46" s="32">
        <v>33</v>
      </c>
    </row>
    <row r="47" spans="1:19" x14ac:dyDescent="0.3">
      <c r="A47" s="30" t="s">
        <v>10</v>
      </c>
      <c r="B47" s="21">
        <f>ROUND(' B&amp;A+DSM - % Riders'!B34*B$20,2)</f>
        <v>0</v>
      </c>
      <c r="C47" s="21">
        <f>ROUND(' B&amp;A+DSM - % Riders'!C34*C$20,2)</f>
        <v>0</v>
      </c>
      <c r="D47" s="21">
        <f>ROUND(D$10*'B&amp;A kWh'!E34,2)</f>
        <v>14.85</v>
      </c>
      <c r="E47" s="21">
        <f>ROUND(E$10*'B&amp;A kWh'!F34,2)</f>
        <v>20.84</v>
      </c>
      <c r="F47" s="21">
        <f>ROUND(F$10*'B&amp;A kWh'!G34,2)</f>
        <v>21.38</v>
      </c>
      <c r="G47" s="21">
        <f>ROUND(G$10*'B&amp;A kWh'!H34,2)</f>
        <v>25.26</v>
      </c>
      <c r="H47" s="21">
        <f>ROUND(H$10*'B&amp;A kWh'!I34,2)</f>
        <v>24.41</v>
      </c>
      <c r="I47" s="21">
        <f>ROUND(I$10*'B&amp;A kWh'!J34,2)</f>
        <v>22.78</v>
      </c>
      <c r="J47" s="21">
        <f>ROUND(J$10*'B&amp;A kWh'!K34,2)</f>
        <v>20.49</v>
      </c>
      <c r="K47" s="21">
        <f>ROUND(K$10*'B&amp;A kWh'!L34,2)</f>
        <v>-399.77</v>
      </c>
      <c r="L47" s="21">
        <f>ROUND(L$10*'B&amp;A kWh'!M34,2)</f>
        <v>-397.56</v>
      </c>
      <c r="M47" s="21">
        <f>ROUND(M$10*'B&amp;A kWh'!N34,2)</f>
        <v>-435.2</v>
      </c>
      <c r="N47" s="21">
        <f>ROUND(N$10*'B&amp;A kWh'!O34,2)</f>
        <v>-411.85</v>
      </c>
      <c r="O47" s="21">
        <f>ROUND(O$10*'B&amp;A kWh'!P34,2)</f>
        <v>-334.36</v>
      </c>
      <c r="P47" s="21">
        <f t="shared" ref="P47" si="10">SUM(D47:O47)</f>
        <v>-1828.73</v>
      </c>
      <c r="R47" s="32">
        <v>34</v>
      </c>
      <c r="S47" s="32" t="s">
        <v>10</v>
      </c>
    </row>
    <row r="48" spans="1:19" x14ac:dyDescent="0.3">
      <c r="A48" s="3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R48" s="32">
        <v>35</v>
      </c>
    </row>
    <row r="49" spans="1:19" x14ac:dyDescent="0.3">
      <c r="A49" s="30" t="s">
        <v>9</v>
      </c>
      <c r="B49" s="21">
        <f>ROUND(' B&amp;A+DSM - % Riders'!B36*B$20,2)</f>
        <v>0</v>
      </c>
      <c r="C49" s="21">
        <f>ROUND(' B&amp;A+DSM - % Riders'!C36*C$20,2)</f>
        <v>0</v>
      </c>
      <c r="D49" s="21">
        <f>ROUND(D$10*'B&amp;A kWh'!E36,2)</f>
        <v>38.15</v>
      </c>
      <c r="E49" s="21">
        <f>ROUND(E$10*'B&amp;A kWh'!F36,2)</f>
        <v>38.68</v>
      </c>
      <c r="F49" s="21">
        <f>ROUND(F$10*'B&amp;A kWh'!G36,2)</f>
        <v>35.86</v>
      </c>
      <c r="G49" s="21">
        <f>ROUND(G$10*'B&amp;A kWh'!H36,2)</f>
        <v>40.909999999999997</v>
      </c>
      <c r="H49" s="21">
        <f>ROUND(H$10*'B&amp;A kWh'!I36,2)</f>
        <v>35.700000000000003</v>
      </c>
      <c r="I49" s="21">
        <f>ROUND(I$10*'B&amp;A kWh'!J36,2)</f>
        <v>37.42</v>
      </c>
      <c r="J49" s="21">
        <f>ROUND(J$10*'B&amp;A kWh'!K36,2)</f>
        <v>44.21</v>
      </c>
      <c r="K49" s="21">
        <f>ROUND(K$10*'B&amp;A kWh'!L36,2)</f>
        <v>-928.17</v>
      </c>
      <c r="L49" s="21">
        <f>ROUND(L$10*'B&amp;A kWh'!M36,2)</f>
        <v>-893.58</v>
      </c>
      <c r="M49" s="21">
        <f>ROUND(M$10*'B&amp;A kWh'!N36,2)</f>
        <v>-1226.46</v>
      </c>
      <c r="N49" s="21">
        <f>ROUND(N$10*'B&amp;A kWh'!O36,2)</f>
        <v>-989.81</v>
      </c>
      <c r="O49" s="21">
        <f>ROUND(O$10*'B&amp;A kWh'!P36,2)</f>
        <v>-806.48</v>
      </c>
      <c r="P49" s="21">
        <f t="shared" ref="P49" si="11">SUM(D49:O49)</f>
        <v>-4573.57</v>
      </c>
      <c r="R49" s="32">
        <v>36</v>
      </c>
      <c r="S49" s="32" t="s">
        <v>9</v>
      </c>
    </row>
    <row r="50" spans="1:19" x14ac:dyDescent="0.3">
      <c r="A50" s="3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R50" s="32">
        <v>37</v>
      </c>
    </row>
    <row r="51" spans="1:19" x14ac:dyDescent="0.3">
      <c r="A51" s="30" t="s">
        <v>8</v>
      </c>
      <c r="B51" s="21">
        <f>ROUND(' B&amp;A+DSM - % Riders'!B38*B$20,2)</f>
        <v>0</v>
      </c>
      <c r="C51" s="21">
        <f>ROUND(' B&amp;A+DSM - % Riders'!C38*C$20,2)</f>
        <v>0</v>
      </c>
      <c r="D51" s="21">
        <f>ROUND(D$10*'B&amp;A kWh'!E38,2)</f>
        <v>5.99</v>
      </c>
      <c r="E51" s="21">
        <f>ROUND(E$10*'B&amp;A kWh'!F38,2)</f>
        <v>3.83</v>
      </c>
      <c r="F51" s="21">
        <f>ROUND(F$10*'B&amp;A kWh'!G38,2)</f>
        <v>3.78</v>
      </c>
      <c r="G51" s="21">
        <f>ROUND(G$10*'B&amp;A kWh'!H38,2)</f>
        <v>4.5199999999999996</v>
      </c>
      <c r="H51" s="21">
        <f>ROUND(H$10*'B&amp;A kWh'!I38,2)</f>
        <v>3.42</v>
      </c>
      <c r="I51" s="21">
        <f>ROUND(I$10*'B&amp;A kWh'!J38,2)</f>
        <v>3.96</v>
      </c>
      <c r="J51" s="21">
        <f>ROUND(J$10*'B&amp;A kWh'!K38,2)</f>
        <v>4.1500000000000004</v>
      </c>
      <c r="K51" s="21">
        <f>ROUND(K$10*'B&amp;A kWh'!L38,2)</f>
        <v>-81.069999999999993</v>
      </c>
      <c r="L51" s="21">
        <f>ROUND(L$10*'B&amp;A kWh'!M38,2)</f>
        <v>-75.05</v>
      </c>
      <c r="M51" s="21">
        <f>ROUND(M$10*'B&amp;A kWh'!N38,2)</f>
        <v>-91.74</v>
      </c>
      <c r="N51" s="21">
        <f>ROUND(N$10*'B&amp;A kWh'!O38,2)</f>
        <v>-113.96</v>
      </c>
      <c r="O51" s="21">
        <f>ROUND(O$10*'B&amp;A kWh'!P38,2)</f>
        <v>-112.47</v>
      </c>
      <c r="P51" s="21">
        <f t="shared" ref="P51" si="12">SUM(D51:O51)</f>
        <v>-444.64</v>
      </c>
      <c r="R51" s="32">
        <v>38</v>
      </c>
      <c r="S51" s="32" t="s">
        <v>8</v>
      </c>
    </row>
    <row r="52" spans="1:19" x14ac:dyDescent="0.3">
      <c r="A52" s="3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R52" s="32">
        <v>39</v>
      </c>
    </row>
    <row r="53" spans="1:19" x14ac:dyDescent="0.3">
      <c r="A53" s="30" t="s">
        <v>7</v>
      </c>
      <c r="B53" s="21">
        <f>ROUND(' B&amp;A+DSM - % Riders'!B40*B$20,2)</f>
        <v>0</v>
      </c>
      <c r="C53" s="21">
        <f>ROUND(' B&amp;A+DSM - % Riders'!C40*C$20,2)</f>
        <v>0</v>
      </c>
      <c r="D53" s="21">
        <f>ROUND(D$11*'B&amp;A KW'!H40,2)</f>
        <v>0</v>
      </c>
      <c r="E53" s="21">
        <f>ROUND(E$11*'B&amp;A KW'!I40,2)</f>
        <v>0</v>
      </c>
      <c r="F53" s="21">
        <f>ROUND(F$11*'B&amp;A KW'!J40,2)</f>
        <v>0</v>
      </c>
      <c r="G53" s="21">
        <f>ROUND(G$11*'B&amp;A KW'!K40,2)</f>
        <v>0</v>
      </c>
      <c r="H53" s="21">
        <f>ROUND(H$11*'B&amp;A KW'!L40,2)</f>
        <v>0</v>
      </c>
      <c r="I53" s="21">
        <f>ROUND(I$11*'B&amp;A KW'!M40,2)</f>
        <v>0</v>
      </c>
      <c r="J53" s="21">
        <f>ROUND(J$11*'B&amp;A KW'!N40,2)</f>
        <v>0</v>
      </c>
      <c r="K53" s="21">
        <f>ROUND(K$11*'B&amp;A KW'!O40,2)</f>
        <v>-1.71</v>
      </c>
      <c r="L53" s="21">
        <f>ROUND(L$11*'B&amp;A KW'!P40,2)</f>
        <v>-1.7</v>
      </c>
      <c r="M53" s="21">
        <f>ROUND(M$11*'B&amp;A KW'!Q40,2)</f>
        <v>-20.76</v>
      </c>
      <c r="N53" s="21">
        <f>ROUND(N$11*'B&amp;A KW'!R40,2)</f>
        <v>0</v>
      </c>
      <c r="O53" s="21">
        <f>ROUND(O$11*'B&amp;A KW'!S40,2)</f>
        <v>0</v>
      </c>
      <c r="P53" s="21">
        <f t="shared" ref="P53" si="13">SUM(D53:O53)</f>
        <v>-24.17</v>
      </c>
      <c r="R53" s="32">
        <v>40</v>
      </c>
      <c r="S53" s="32" t="s">
        <v>7</v>
      </c>
    </row>
    <row r="54" spans="1:19" x14ac:dyDescent="0.3">
      <c r="A54" s="3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R54" s="32">
        <v>41</v>
      </c>
    </row>
    <row r="55" spans="1:19" x14ac:dyDescent="0.3">
      <c r="A55" s="30" t="s">
        <v>6</v>
      </c>
      <c r="B55" s="21">
        <f>ROUND(' B&amp;A+DSM - % Riders'!B42*B$20,2)</f>
        <v>0</v>
      </c>
      <c r="C55" s="21">
        <f>ROUND(' B&amp;A+DSM - % Riders'!C42*C$20,2)</f>
        <v>0</v>
      </c>
      <c r="D55" s="21">
        <f>ROUND(D$13*' B&amp;A+DSM - % Riders'!D42,2)</f>
        <v>0.24</v>
      </c>
      <c r="E55" s="21">
        <f>ROUND(E$13*' B&amp;A+DSM - % Riders'!E42,2)</f>
        <v>1.35</v>
      </c>
      <c r="F55" s="21">
        <f>ROUND(F$13*' B&amp;A+DSM - % Riders'!F42,2)</f>
        <v>1.26</v>
      </c>
      <c r="G55" s="21">
        <f>ROUND(G$13*' B&amp;A+DSM - % Riders'!G42,2)</f>
        <v>0.35</v>
      </c>
      <c r="H55" s="21">
        <f>ROUND(H$13*' B&amp;A+DSM - % Riders'!H42,2)</f>
        <v>1.24</v>
      </c>
      <c r="I55" s="21">
        <f>ROUND(I$13*' B&amp;A+DSM - % Riders'!I42,2)</f>
        <v>1.29</v>
      </c>
      <c r="J55" s="21">
        <f>ROUND(J$13*' B&amp;A+DSM - % Riders'!J42,2)</f>
        <v>1.02</v>
      </c>
      <c r="K55" s="21">
        <f>ROUND(K$13*' B&amp;A+DSM - % Riders'!K42,2)</f>
        <v>-22.54</v>
      </c>
      <c r="L55" s="21">
        <f>ROUND(L$13*' B&amp;A+DSM - % Riders'!L42,2)</f>
        <v>-19.12</v>
      </c>
      <c r="M55" s="21">
        <f>ROUND(M$13*' B&amp;A+DSM - % Riders'!M42,2)</f>
        <v>-20.399999999999999</v>
      </c>
      <c r="N55" s="21">
        <f>ROUND(N$13*' B&amp;A+DSM - % Riders'!N42,2)</f>
        <v>-0.67</v>
      </c>
      <c r="O55" s="21">
        <f>ROUND(O$13*' B&amp;A+DSM - % Riders'!O42,2)</f>
        <v>-4.71</v>
      </c>
      <c r="P55" s="21">
        <f t="shared" ref="P55" si="14">SUM(D55:O55)</f>
        <v>-60.69</v>
      </c>
      <c r="R55" s="32">
        <v>42</v>
      </c>
      <c r="S55" s="32" t="s">
        <v>6</v>
      </c>
    </row>
    <row r="56" spans="1:19" x14ac:dyDescent="0.3">
      <c r="A56" s="3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R56" s="32">
        <v>43</v>
      </c>
    </row>
    <row r="57" spans="1:19" x14ac:dyDescent="0.3">
      <c r="A57" s="30" t="s">
        <v>118</v>
      </c>
      <c r="B57" s="21">
        <f>ROUND(' B&amp;A+DSM - % Riders'!B44*B$20,2)</f>
        <v>0</v>
      </c>
      <c r="C57" s="21">
        <f>ROUND(' B&amp;A+DSM - % Riders'!C44*C$20,2)</f>
        <v>0</v>
      </c>
      <c r="D57" s="21">
        <f>ROUND(D$11*'B&amp;A KW'!H44,2)</f>
        <v>0</v>
      </c>
      <c r="E57" s="21">
        <f>ROUND(E$11*'B&amp;A KW'!I44,2)</f>
        <v>0</v>
      </c>
      <c r="F57" s="21">
        <f>ROUND(F$11*'B&amp;A KW'!J44,2)</f>
        <v>0</v>
      </c>
      <c r="G57" s="21">
        <f>ROUND(G$11*'B&amp;A KW'!K44,2)</f>
        <v>0</v>
      </c>
      <c r="H57" s="21">
        <f>ROUND(H$11*'B&amp;A KW'!L44,2)</f>
        <v>0</v>
      </c>
      <c r="I57" s="21">
        <f>ROUND(I$11*'B&amp;A KW'!M44,2)</f>
        <v>0</v>
      </c>
      <c r="J57" s="21">
        <f>ROUND(J$11*'B&amp;A KW'!N44,2)</f>
        <v>0</v>
      </c>
      <c r="K57" s="21">
        <f>ROUND(K$11*'B&amp;A KW'!O44,2)</f>
        <v>-0.02</v>
      </c>
      <c r="L57" s="21">
        <f>ROUND(L$11*'B&amp;A KW'!P44,2)</f>
        <v>-0.02</v>
      </c>
      <c r="M57" s="21">
        <f>ROUND(M$11*'B&amp;A KW'!Q44,2)</f>
        <v>-0.21</v>
      </c>
      <c r="N57" s="21">
        <f>ROUND(N$11*'B&amp;A KW'!R44,2)</f>
        <v>0</v>
      </c>
      <c r="O57" s="21">
        <f>ROUND(O$11*'B&amp;A KW'!S44,2)</f>
        <v>0</v>
      </c>
      <c r="P57" s="21">
        <f t="shared" ref="P57" si="15">SUM(D57:O57)</f>
        <v>-0.25</v>
      </c>
      <c r="R57" s="32">
        <v>44</v>
      </c>
      <c r="S57" s="32" t="s">
        <v>118</v>
      </c>
    </row>
    <row r="58" spans="1:19" x14ac:dyDescent="0.3">
      <c r="A58" s="3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R58" s="32">
        <v>45</v>
      </c>
    </row>
    <row r="59" spans="1:19" x14ac:dyDescent="0.3">
      <c r="A59" s="30" t="s">
        <v>232</v>
      </c>
      <c r="B59" s="21">
        <f>ROUND(' B&amp;A+DSM - % Riders'!B46*B$20,2)</f>
        <v>0</v>
      </c>
      <c r="C59" s="21">
        <f>ROUND(' B&amp;A+DSM - % Riders'!C46*C$20,2)</f>
        <v>0</v>
      </c>
      <c r="D59" s="21">
        <f>ROUND(D$11*'B&amp;A KW'!H51,2)</f>
        <v>0</v>
      </c>
      <c r="E59" s="21">
        <f>ROUND(E$11*'B&amp;A KW'!I51,2)</f>
        <v>0</v>
      </c>
      <c r="F59" s="21">
        <f>ROUND(F$11*'B&amp;A KW'!J51,2)</f>
        <v>0</v>
      </c>
      <c r="G59" s="21">
        <f>ROUND(G$11*'B&amp;A KW'!K51,2)</f>
        <v>0</v>
      </c>
      <c r="H59" s="21">
        <f>ROUND(H$11*'B&amp;A KW'!L51,2)</f>
        <v>0</v>
      </c>
      <c r="I59" s="21">
        <f>ROUND(I$11*'B&amp;A KW'!M51,2)</f>
        <v>0</v>
      </c>
      <c r="J59" s="21">
        <f>ROUND(J$11*'B&amp;A KW'!N51,2)</f>
        <v>0</v>
      </c>
      <c r="K59" s="21">
        <f>ROUND(K$11*'B&amp;A KW'!O51,2)</f>
        <v>-0.44</v>
      </c>
      <c r="L59" s="21">
        <f>ROUND(L$11*'B&amp;A KW'!P51,2)</f>
        <v>-0.39</v>
      </c>
      <c r="M59" s="21">
        <f>ROUND(M$11*'B&amp;A KW'!Q51,2)</f>
        <v>-5.64</v>
      </c>
      <c r="N59" s="21">
        <f>ROUND(N$11*'B&amp;A KW'!R51,2)</f>
        <v>0</v>
      </c>
      <c r="O59" s="21">
        <f>ROUND(O$11*'B&amp;A KW'!S51,2)</f>
        <v>0</v>
      </c>
      <c r="P59" s="21">
        <f t="shared" ref="P59" si="16">SUM(D59:O59)</f>
        <v>-6.47</v>
      </c>
      <c r="R59" s="32">
        <v>46</v>
      </c>
      <c r="S59" s="32" t="s">
        <v>232</v>
      </c>
    </row>
    <row r="60" spans="1:19" x14ac:dyDescent="0.3">
      <c r="A60" s="3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R60" s="32">
        <v>47</v>
      </c>
    </row>
    <row r="61" spans="1:19" x14ac:dyDescent="0.3">
      <c r="A61" s="30" t="s">
        <v>5</v>
      </c>
      <c r="B61" s="21">
        <f>ROUND(' B&amp;A+DSM - % Riders'!B48*B$20,2)</f>
        <v>0</v>
      </c>
      <c r="C61" s="21">
        <f>ROUND(' B&amp;A+DSM - % Riders'!C48*C$20,2)</f>
        <v>0</v>
      </c>
      <c r="D61" s="21">
        <f>ROUND(D$11*'B&amp;A KW'!H53,2)</f>
        <v>0</v>
      </c>
      <c r="E61" s="21">
        <f>ROUND(E$11*'B&amp;A KW'!I53,2)</f>
        <v>0</v>
      </c>
      <c r="F61" s="21">
        <f>ROUND(F$11*'B&amp;A KW'!J53,2)</f>
        <v>0</v>
      </c>
      <c r="G61" s="21">
        <f>ROUND(G$11*'B&amp;A KW'!K53,2)</f>
        <v>0</v>
      </c>
      <c r="H61" s="21">
        <f>ROUND(H$11*'B&amp;A KW'!L53,2)</f>
        <v>0</v>
      </c>
      <c r="I61" s="21">
        <f>ROUND(I$11*'B&amp;A KW'!M53,2)</f>
        <v>0</v>
      </c>
      <c r="J61" s="21">
        <f>ROUND(J$11*'B&amp;A KW'!N53,2)</f>
        <v>0</v>
      </c>
      <c r="K61" s="21">
        <f>ROUND(K$11*'B&amp;A KW'!O53,2)</f>
        <v>-0.05</v>
      </c>
      <c r="L61" s="21">
        <f>ROUND(L$11*'B&amp;A KW'!P53,2)</f>
        <v>-0.06</v>
      </c>
      <c r="M61" s="21">
        <f>ROUND(M$11*'B&amp;A KW'!Q53,2)</f>
        <v>-0.83</v>
      </c>
      <c r="N61" s="21">
        <f>ROUND(N$11*'B&amp;A KW'!R53,2)</f>
        <v>0</v>
      </c>
      <c r="O61" s="21">
        <f>ROUND(O$11*'B&amp;A KW'!S53,2)</f>
        <v>0</v>
      </c>
      <c r="P61" s="21">
        <f t="shared" ref="P61" si="17">SUM(D61:O61)</f>
        <v>-0.94</v>
      </c>
      <c r="R61" s="32">
        <v>48</v>
      </c>
      <c r="S61" s="32" t="s">
        <v>5</v>
      </c>
    </row>
    <row r="62" spans="1:19" x14ac:dyDescent="0.3">
      <c r="A62" s="3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R62" s="32">
        <v>49</v>
      </c>
    </row>
    <row r="63" spans="1:19" x14ac:dyDescent="0.3">
      <c r="A63" s="30" t="s">
        <v>4</v>
      </c>
      <c r="B63" s="21">
        <f>ROUND(' B&amp;A+DSM - % Riders'!B50*B$20,2)</f>
        <v>0</v>
      </c>
      <c r="C63" s="21">
        <f>ROUND(' B&amp;A+DSM - % Riders'!C50*C$20,2)</f>
        <v>0</v>
      </c>
      <c r="D63" s="21">
        <f>ROUND(D$11*'B&amp;A KW'!H55,2)</f>
        <v>0</v>
      </c>
      <c r="E63" s="21">
        <f>ROUND(E$11*'B&amp;A KW'!I55,2)</f>
        <v>0</v>
      </c>
      <c r="F63" s="21">
        <f>ROUND(F$11*'B&amp;A KW'!J55,2)</f>
        <v>0</v>
      </c>
      <c r="G63" s="21">
        <f>ROUND(G$11*'B&amp;A KW'!K55,2)</f>
        <v>0</v>
      </c>
      <c r="H63" s="21">
        <f>ROUND(H$11*'B&amp;A KW'!L55,2)</f>
        <v>0</v>
      </c>
      <c r="I63" s="21">
        <f>ROUND(I$11*'B&amp;A KW'!M55,2)</f>
        <v>0</v>
      </c>
      <c r="J63" s="21">
        <f>ROUND(J$11*'B&amp;A KW'!N55,2)</f>
        <v>0</v>
      </c>
      <c r="K63" s="21">
        <f>ROUND(K$11*'B&amp;A KW'!O55,2)</f>
        <v>-0.01</v>
      </c>
      <c r="L63" s="21">
        <f>ROUND(L$11*'B&amp;A KW'!P55,2)</f>
        <v>0</v>
      </c>
      <c r="M63" s="21">
        <f>ROUND(M$11*'B&amp;A KW'!Q55,2)</f>
        <v>-0.02</v>
      </c>
      <c r="N63" s="21">
        <f>ROUND(N$11*'B&amp;A KW'!R55,2)</f>
        <v>0</v>
      </c>
      <c r="O63" s="21">
        <f>ROUND(O$11*'B&amp;A KW'!S55,2)</f>
        <v>0</v>
      </c>
      <c r="P63" s="21">
        <f t="shared" ref="P63" si="18">SUM(D63:O63)</f>
        <v>-0.03</v>
      </c>
      <c r="R63" s="32">
        <v>50</v>
      </c>
      <c r="S63" s="32" t="s">
        <v>4</v>
      </c>
    </row>
    <row r="64" spans="1:19" x14ac:dyDescent="0.3">
      <c r="A64" s="3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R64" s="32">
        <v>51</v>
      </c>
    </row>
    <row r="65" spans="1:19" x14ac:dyDescent="0.3">
      <c r="A65" s="30" t="s">
        <v>3</v>
      </c>
      <c r="B65" s="21">
        <f>ROUND(' B&amp;A+DSM - % Riders'!B52*B$20,2)</f>
        <v>0</v>
      </c>
      <c r="C65" s="21">
        <f>ROUND(' B&amp;A+DSM - % Riders'!C52*C$20,2)</f>
        <v>0</v>
      </c>
      <c r="D65" s="21">
        <f>ROUND(D$11*'B&amp;A KW'!H57,2)</f>
        <v>0</v>
      </c>
      <c r="E65" s="21">
        <f>ROUND(E$11*'B&amp;A KW'!I57,2)</f>
        <v>0</v>
      </c>
      <c r="F65" s="21">
        <f>ROUND(F$11*'B&amp;A KW'!J57,2)</f>
        <v>0</v>
      </c>
      <c r="G65" s="21">
        <f>ROUND(G$11*'B&amp;A KW'!K57,2)</f>
        <v>0</v>
      </c>
      <c r="H65" s="21">
        <f>ROUND(H$11*'B&amp;A KW'!L57,2)</f>
        <v>0</v>
      </c>
      <c r="I65" s="21">
        <f>ROUND(I$11*'B&amp;A KW'!M57,2)</f>
        <v>0</v>
      </c>
      <c r="J65" s="21">
        <f>ROUND(J$11*'B&amp;A KW'!N57,2)</f>
        <v>0</v>
      </c>
      <c r="K65" s="21">
        <f>ROUND(K$11*'B&amp;A KW'!O57,2)</f>
        <v>-0.67</v>
      </c>
      <c r="L65" s="21">
        <f>ROUND(L$11*'B&amp;A KW'!P57,2)</f>
        <v>-0.67</v>
      </c>
      <c r="M65" s="21">
        <f>ROUND(M$11*'B&amp;A KW'!Q57,2)</f>
        <v>-7.86</v>
      </c>
      <c r="N65" s="21">
        <f>ROUND(N$11*'B&amp;A KW'!R57,2)</f>
        <v>0</v>
      </c>
      <c r="O65" s="21">
        <f>ROUND(O$11*'B&amp;A KW'!S57,2)</f>
        <v>0</v>
      </c>
      <c r="P65" s="21">
        <f t="shared" ref="P65" si="19">SUM(D65:O65)</f>
        <v>-9.2000000000000011</v>
      </c>
      <c r="R65" s="32">
        <v>52</v>
      </c>
      <c r="S65" s="32" t="s">
        <v>3</v>
      </c>
    </row>
    <row r="66" spans="1:19" x14ac:dyDescent="0.3">
      <c r="A66" s="3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R66" s="32">
        <v>53</v>
      </c>
    </row>
    <row r="67" spans="1:19" x14ac:dyDescent="0.3">
      <c r="A67" s="30" t="s">
        <v>119</v>
      </c>
      <c r="B67" s="21">
        <f>ROUND(' B&amp;A+DSM - % Riders'!B54*B$20,2)</f>
        <v>0</v>
      </c>
      <c r="C67" s="21">
        <f>ROUND(' B&amp;A+DSM - % Riders'!C54*C$20,2)</f>
        <v>0</v>
      </c>
      <c r="D67" s="21">
        <f>ROUND(D$11*'B&amp;A KW'!H59,2)</f>
        <v>0</v>
      </c>
      <c r="E67" s="21">
        <f>ROUND(E$11*'B&amp;A KW'!I59,2)</f>
        <v>0</v>
      </c>
      <c r="F67" s="21">
        <f>ROUND(F$11*'B&amp;A KW'!J59,2)</f>
        <v>0</v>
      </c>
      <c r="G67" s="21">
        <f>ROUND(G$11*'B&amp;A KW'!K59,2)</f>
        <v>0</v>
      </c>
      <c r="H67" s="21">
        <f>ROUND(H$11*'B&amp;A KW'!L59,2)</f>
        <v>0</v>
      </c>
      <c r="I67" s="21">
        <f>ROUND(I$11*'B&amp;A KW'!M59,2)</f>
        <v>0</v>
      </c>
      <c r="J67" s="21">
        <f>ROUND(J$11*'B&amp;A KW'!N59,2)</f>
        <v>0</v>
      </c>
      <c r="K67" s="21">
        <f>ROUND(K$11*'B&amp;A KW'!O59,2)</f>
        <v>-0.01</v>
      </c>
      <c r="L67" s="21">
        <f>ROUND(L$11*'B&amp;A KW'!P59,2)</f>
        <v>-0.01</v>
      </c>
      <c r="M67" s="21">
        <f>ROUND(M$11*'B&amp;A KW'!Q59,2)</f>
        <v>-0.14000000000000001</v>
      </c>
      <c r="N67" s="21">
        <f>ROUND(N$11*'B&amp;A KW'!R59,2)</f>
        <v>0</v>
      </c>
      <c r="O67" s="21">
        <f>ROUND(O$11*'B&amp;A KW'!S59,2)</f>
        <v>0</v>
      </c>
      <c r="P67" s="21">
        <f t="shared" ref="P67" si="20">SUM(D67:O67)</f>
        <v>-0.16</v>
      </c>
      <c r="R67" s="32">
        <v>54</v>
      </c>
      <c r="S67" s="32" t="s">
        <v>119</v>
      </c>
    </row>
    <row r="68" spans="1:19" x14ac:dyDescent="0.3">
      <c r="A68" s="3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R68" s="32">
        <v>55</v>
      </c>
    </row>
    <row r="69" spans="1:19" x14ac:dyDescent="0.3">
      <c r="A69" s="30" t="s">
        <v>120</v>
      </c>
      <c r="B69" s="21" t="e">
        <f>ROUND(' B&amp;A+DSM - % Riders'!B56*B$20,2)</f>
        <v>#REF!</v>
      </c>
      <c r="C69" s="21" t="e">
        <f>ROUND(' B&amp;A+DSM - % Riders'!C56*C$20,2)</f>
        <v>#REF!</v>
      </c>
      <c r="D69" s="21">
        <f>ROUND(D$11*'B&amp;A KW'!H61,2)</f>
        <v>0</v>
      </c>
      <c r="E69" s="21">
        <f>ROUND(E$11*'B&amp;A KW'!I61,2)</f>
        <v>0</v>
      </c>
      <c r="F69" s="21">
        <f>ROUND(F$11*'B&amp;A KW'!J61,2)</f>
        <v>0</v>
      </c>
      <c r="G69" s="21">
        <f>ROUND(G$11*'B&amp;A KW'!K61,2)</f>
        <v>0</v>
      </c>
      <c r="H69" s="21">
        <f>ROUND(H$11*'B&amp;A KW'!L61,2)</f>
        <v>0</v>
      </c>
      <c r="I69" s="21">
        <f>ROUND(I$11*'B&amp;A KW'!M61,2)</f>
        <v>0</v>
      </c>
      <c r="J69" s="21">
        <f>ROUND(J$11*'B&amp;A KW'!N61,2)</f>
        <v>0</v>
      </c>
      <c r="K69" s="21">
        <f>ROUND(K$11*'B&amp;A KW'!O61,2)</f>
        <v>-0.04</v>
      </c>
      <c r="L69" s="21">
        <f>ROUND(L$11*'B&amp;A KW'!P61,2)</f>
        <v>-0.04</v>
      </c>
      <c r="M69" s="21">
        <f>ROUND(M$11*'B&amp;A KW'!Q61,2)</f>
        <v>-0.6</v>
      </c>
      <c r="N69" s="21">
        <f>ROUND(N$11*'B&amp;A KW'!R61,2)</f>
        <v>0</v>
      </c>
      <c r="O69" s="21">
        <f>ROUND(O$11*'B&amp;A KW'!S61,2)</f>
        <v>0</v>
      </c>
      <c r="P69" s="21">
        <f t="shared" ref="P69" si="21">SUM(D69:O69)</f>
        <v>-0.67999999999999994</v>
      </c>
      <c r="R69" s="32">
        <v>56</v>
      </c>
      <c r="S69" s="32" t="s">
        <v>120</v>
      </c>
    </row>
    <row r="70" spans="1:19" x14ac:dyDescent="0.3">
      <c r="A70" s="3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R70" s="32">
        <v>57</v>
      </c>
    </row>
    <row r="71" spans="1:19" x14ac:dyDescent="0.3">
      <c r="A71" s="30" t="s">
        <v>233</v>
      </c>
      <c r="B71" s="21" t="e">
        <f>ROUND(' B&amp;A+DSM - % Riders'!B58*B$20,2)</f>
        <v>#REF!</v>
      </c>
      <c r="C71" s="21" t="e">
        <f>ROUND(' B&amp;A+DSM - % Riders'!C58*C$20,2)</f>
        <v>#REF!</v>
      </c>
      <c r="D71" s="21">
        <f>ROUND(D$15*'B&amp;A kWh'!E58,2)</f>
        <v>0</v>
      </c>
      <c r="E71" s="21">
        <f>ROUND(E$15*'B&amp;A kWh'!F58,2)</f>
        <v>0</v>
      </c>
      <c r="F71" s="21">
        <f>ROUND(F$15*'B&amp;A kWh'!G58,2)</f>
        <v>0</v>
      </c>
      <c r="G71" s="21">
        <f>ROUND(G$15*'B&amp;A kWh'!H58,2)</f>
        <v>0</v>
      </c>
      <c r="H71" s="21">
        <f>ROUND(H$15*'B&amp;A kWh'!I58,2)</f>
        <v>0</v>
      </c>
      <c r="I71" s="21">
        <f>ROUND(I$15*'B&amp;A kWh'!J58,2)</f>
        <v>0</v>
      </c>
      <c r="J71" s="21">
        <f>ROUND(J$15*'B&amp;A kWh'!K58,2)</f>
        <v>0</v>
      </c>
      <c r="K71" s="21">
        <f>ROUND(K$15*'B&amp;A kWh'!L58,2)</f>
        <v>-6.01</v>
      </c>
      <c r="L71" s="21">
        <f>ROUND(L$15*'B&amp;A kWh'!M58,2)</f>
        <v>-4.88</v>
      </c>
      <c r="M71" s="21">
        <f>ROUND(M$15*'B&amp;A kWh'!N58,2)</f>
        <v>-4.6100000000000003</v>
      </c>
      <c r="N71" s="21">
        <f>ROUND(N$15*'B&amp;A kWh'!O58,2)</f>
        <v>-5.04</v>
      </c>
      <c r="O71" s="21">
        <f>ROUND(O$15*'B&amp;A kWh'!P58,2)</f>
        <v>-2.2999999999999998</v>
      </c>
      <c r="P71" s="21">
        <f t="shared" ref="P71" si="22">SUM(D71:O71)</f>
        <v>-22.84</v>
      </c>
      <c r="R71" s="32">
        <v>58</v>
      </c>
      <c r="S71" s="32" t="s">
        <v>233</v>
      </c>
    </row>
    <row r="72" spans="1:19" x14ac:dyDescent="0.3">
      <c r="A72" s="3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R72" s="32">
        <v>59</v>
      </c>
    </row>
    <row r="73" spans="1:19" x14ac:dyDescent="0.3">
      <c r="A73" s="30" t="s">
        <v>121</v>
      </c>
      <c r="B73" s="21">
        <f>ROUND(' B&amp;A+DSM - % Riders'!B60*B$20,2)</f>
        <v>0</v>
      </c>
      <c r="C73" s="21">
        <f>ROUND(' B&amp;A+DSM - % Riders'!C60*C$20,2)</f>
        <v>0</v>
      </c>
      <c r="D73" s="21">
        <f>ROUND(D$15*'B&amp;A kWh'!E60,2)</f>
        <v>0</v>
      </c>
      <c r="E73" s="21">
        <f>ROUND(E$15*'B&amp;A kWh'!F60,2)</f>
        <v>0</v>
      </c>
      <c r="F73" s="21">
        <f>ROUND(F$15*'B&amp;A kWh'!G60,2)</f>
        <v>0</v>
      </c>
      <c r="G73" s="21">
        <f>ROUND(G$15*'B&amp;A kWh'!H60,2)</f>
        <v>0</v>
      </c>
      <c r="H73" s="21">
        <f>ROUND(H$15*'B&amp;A kWh'!I60,2)</f>
        <v>0</v>
      </c>
      <c r="I73" s="21">
        <f>ROUND(I$15*'B&amp;A kWh'!J60,2)</f>
        <v>0</v>
      </c>
      <c r="J73" s="21">
        <f>ROUND(J$15*'B&amp;A kWh'!K60,2)</f>
        <v>0</v>
      </c>
      <c r="K73" s="21">
        <f>ROUND(K$15*'B&amp;A kWh'!L60,2)</f>
        <v>-261.14</v>
      </c>
      <c r="L73" s="21">
        <f>ROUND(L$15*'B&amp;A kWh'!M60,2)</f>
        <v>-153.91</v>
      </c>
      <c r="M73" s="21">
        <f>ROUND(M$15*'B&amp;A kWh'!N60,2)</f>
        <v>-222.71</v>
      </c>
      <c r="N73" s="21">
        <f>ROUND(N$15*'B&amp;A kWh'!O60,2)</f>
        <v>-242.04</v>
      </c>
      <c r="O73" s="21">
        <f>ROUND(O$15*'B&amp;A kWh'!P60,2)</f>
        <v>-219.84</v>
      </c>
      <c r="P73" s="21">
        <f t="shared" ref="P73" si="23">SUM(D73:O73)</f>
        <v>-1099.6399999999999</v>
      </c>
      <c r="R73" s="32">
        <v>60</v>
      </c>
      <c r="S73" s="32" t="s">
        <v>122</v>
      </c>
    </row>
    <row r="74" spans="1:19" x14ac:dyDescent="0.3">
      <c r="A74" s="3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R74" s="32">
        <v>61</v>
      </c>
    </row>
    <row r="75" spans="1:19" x14ac:dyDescent="0.3">
      <c r="A75" s="30" t="s">
        <v>234</v>
      </c>
      <c r="B75" s="21">
        <f>ROUND(' B&amp;A+DSM - % Riders'!B62*B$20,2)</f>
        <v>0</v>
      </c>
      <c r="C75" s="21">
        <f>ROUND(' B&amp;A+DSM - % Riders'!C62*C$20,2)</f>
        <v>0</v>
      </c>
      <c r="D75" s="21">
        <f>ROUND(D$15*'B&amp;A kWh'!E62,2)</f>
        <v>0</v>
      </c>
      <c r="E75" s="21">
        <f>ROUND(E$15*'B&amp;A kWh'!F62,2)</f>
        <v>0</v>
      </c>
      <c r="F75" s="21">
        <f>ROUND(F$15*'B&amp;A kWh'!G62,2)</f>
        <v>0</v>
      </c>
      <c r="G75" s="21">
        <f>ROUND(G$15*'B&amp;A kWh'!H62,2)</f>
        <v>0</v>
      </c>
      <c r="H75" s="21">
        <f>ROUND(H$15*'B&amp;A kWh'!I62,2)</f>
        <v>0</v>
      </c>
      <c r="I75" s="21">
        <f>ROUND(I$15*'B&amp;A kWh'!J62,2)</f>
        <v>0</v>
      </c>
      <c r="J75" s="21">
        <f>ROUND(J$15*'B&amp;A kWh'!K62,2)</f>
        <v>0</v>
      </c>
      <c r="K75" s="21">
        <f>ROUND(K$15*'B&amp;A kWh'!L62,2)</f>
        <v>0</v>
      </c>
      <c r="L75" s="21">
        <f>ROUND(L$15*'B&amp;A kWh'!M62,2)</f>
        <v>0</v>
      </c>
      <c r="M75" s="21">
        <f>ROUND(M$15*'B&amp;A kWh'!N62,2)</f>
        <v>0</v>
      </c>
      <c r="N75" s="21">
        <f>ROUND(N$15*'B&amp;A kWh'!O62,2)</f>
        <v>-33.22</v>
      </c>
      <c r="O75" s="21">
        <f>ROUND(O$15*'B&amp;A kWh'!P62,2)</f>
        <v>-29.3</v>
      </c>
      <c r="P75" s="21">
        <f t="shared" ref="P75" si="24">SUM(D75:O75)</f>
        <v>-62.519999999999996</v>
      </c>
      <c r="R75" s="32">
        <v>62</v>
      </c>
      <c r="S75" s="32" t="s">
        <v>234</v>
      </c>
    </row>
    <row r="76" spans="1:19" x14ac:dyDescent="0.3">
      <c r="A76" s="3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R76" s="32">
        <v>63</v>
      </c>
    </row>
    <row r="77" spans="1:19" x14ac:dyDescent="0.3">
      <c r="A77" s="30" t="s">
        <v>235</v>
      </c>
      <c r="B77" s="21">
        <f>ROUND(' B&amp;A+DSM - % Riders'!B64*B$20,2)</f>
        <v>0</v>
      </c>
      <c r="C77" s="21">
        <f>ROUND(' B&amp;A+DSM - % Riders'!C64*C$20,2)</f>
        <v>0</v>
      </c>
      <c r="D77" s="21">
        <f>ROUND(D$15*'B&amp;A kWh'!E64,2)</f>
        <v>0</v>
      </c>
      <c r="E77" s="21">
        <f>ROUND(E$15*'B&amp;A kWh'!F64,2)</f>
        <v>0</v>
      </c>
      <c r="F77" s="21">
        <f>ROUND(F$15*'B&amp;A kWh'!G64,2)</f>
        <v>0</v>
      </c>
      <c r="G77" s="21">
        <f>ROUND(G$15*'B&amp;A kWh'!H64,2)</f>
        <v>0</v>
      </c>
      <c r="H77" s="21">
        <f>ROUND(H$15*'B&amp;A kWh'!I64,2)</f>
        <v>0</v>
      </c>
      <c r="I77" s="21">
        <f>ROUND(I$15*'B&amp;A kWh'!J64,2)</f>
        <v>0</v>
      </c>
      <c r="J77" s="21">
        <f>ROUND(J$15*'B&amp;A kWh'!K64,2)</f>
        <v>0</v>
      </c>
      <c r="K77" s="21">
        <f>ROUND(K$15*'B&amp;A kWh'!L64,2)</f>
        <v>-88.44</v>
      </c>
      <c r="L77" s="21">
        <f>ROUND(L$15*'B&amp;A kWh'!M64,2)</f>
        <v>-55.51</v>
      </c>
      <c r="M77" s="21">
        <f>ROUND(M$15*'B&amp;A kWh'!N64,2)</f>
        <v>-63.51</v>
      </c>
      <c r="N77" s="21">
        <f>ROUND(N$15*'B&amp;A kWh'!O64,2)</f>
        <v>-51.3</v>
      </c>
      <c r="O77" s="21">
        <f>ROUND(O$15*'B&amp;A kWh'!P64,2)</f>
        <v>-75.33</v>
      </c>
      <c r="P77" s="21">
        <f t="shared" ref="P77" si="25">SUM(D77:O77)</f>
        <v>-334.09</v>
      </c>
      <c r="R77" s="32">
        <v>64</v>
      </c>
      <c r="S77" s="32" t="s">
        <v>235</v>
      </c>
    </row>
    <row r="78" spans="1:19" x14ac:dyDescent="0.3">
      <c r="A78" s="3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R78" s="32">
        <v>65</v>
      </c>
    </row>
    <row r="79" spans="1:19" x14ac:dyDescent="0.3">
      <c r="A79" s="30" t="s">
        <v>123</v>
      </c>
      <c r="B79" s="21">
        <f>ROUND(' B&amp;A+DSM - % Riders'!B66*B$20,2)</f>
        <v>0</v>
      </c>
      <c r="C79" s="21">
        <f>ROUND(' B&amp;A+DSM - % Riders'!C66*C$20,2)</f>
        <v>0</v>
      </c>
      <c r="D79" s="21">
        <f>ROUND(D$15*'B&amp;A kWh'!E66,2)</f>
        <v>0</v>
      </c>
      <c r="E79" s="21">
        <f>ROUND(E$15*'B&amp;A kWh'!F66,2)</f>
        <v>0</v>
      </c>
      <c r="F79" s="21">
        <f>ROUND(F$15*'B&amp;A kWh'!G66,2)</f>
        <v>0</v>
      </c>
      <c r="G79" s="21">
        <f>ROUND(G$15*'B&amp;A kWh'!H66,2)</f>
        <v>0</v>
      </c>
      <c r="H79" s="21">
        <f>ROUND(H$15*'B&amp;A kWh'!I66,2)</f>
        <v>0</v>
      </c>
      <c r="I79" s="21">
        <f>ROUND(I$15*'B&amp;A kWh'!J66,2)</f>
        <v>0</v>
      </c>
      <c r="J79" s="21">
        <f>ROUND(J$15*'B&amp;A kWh'!K66,2)</f>
        <v>0</v>
      </c>
      <c r="K79" s="21">
        <f>ROUND(K$15*'B&amp;A kWh'!L66,2)</f>
        <v>-38.32</v>
      </c>
      <c r="L79" s="21">
        <f>ROUND(L$15*'B&amp;A kWh'!M66,2)</f>
        <v>-28.84</v>
      </c>
      <c r="M79" s="21">
        <f>ROUND(M$15*'B&amp;A kWh'!N66,2)</f>
        <v>-30.64</v>
      </c>
      <c r="N79" s="21">
        <f>ROUND(N$15*'B&amp;A kWh'!O66,2)</f>
        <v>-33.47</v>
      </c>
      <c r="O79" s="21">
        <f>ROUND(O$15*'B&amp;A kWh'!P66,2)</f>
        <v>-29.88</v>
      </c>
      <c r="P79" s="21">
        <f t="shared" ref="P79" si="26">SUM(D79:O79)</f>
        <v>-161.14999999999998</v>
      </c>
      <c r="R79" s="32">
        <v>66</v>
      </c>
      <c r="S79" s="32" t="s">
        <v>123</v>
      </c>
    </row>
    <row r="80" spans="1:19" x14ac:dyDescent="0.3">
      <c r="A80" s="3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R80" s="32">
        <v>67</v>
      </c>
    </row>
    <row r="81" spans="1:19" x14ac:dyDescent="0.3">
      <c r="A81" s="30" t="s">
        <v>124</v>
      </c>
      <c r="B81" s="21">
        <f>ROUND(' B&amp;A+DSM - % Riders'!B68*B$20,2)</f>
        <v>0</v>
      </c>
      <c r="C81" s="21">
        <f>ROUND(' B&amp;A+DSM - % Riders'!C68*C$20,2)</f>
        <v>0</v>
      </c>
      <c r="D81" s="21">
        <f>ROUND(D$15*'B&amp;A kWh'!E68,2)</f>
        <v>0</v>
      </c>
      <c r="E81" s="21">
        <f>ROUND(E$15*'B&amp;A kWh'!F68,2)</f>
        <v>0</v>
      </c>
      <c r="F81" s="21">
        <f>ROUND(F$15*'B&amp;A kWh'!G68,2)</f>
        <v>0</v>
      </c>
      <c r="G81" s="21">
        <f>ROUND(G$15*'B&amp;A kWh'!H68,2)</f>
        <v>0</v>
      </c>
      <c r="H81" s="21">
        <f>ROUND(H$15*'B&amp;A kWh'!I68,2)</f>
        <v>0</v>
      </c>
      <c r="I81" s="21">
        <f>ROUND(I$15*'B&amp;A kWh'!J68,2)</f>
        <v>0</v>
      </c>
      <c r="J81" s="21">
        <f>ROUND(J$15*'B&amp;A kWh'!K68,2)</f>
        <v>0</v>
      </c>
      <c r="K81" s="21">
        <f>ROUND(K$15*'B&amp;A kWh'!L68,2)</f>
        <v>-580.78</v>
      </c>
      <c r="L81" s="21">
        <f>ROUND(L$15*'B&amp;A kWh'!M68,2)</f>
        <v>-596.54</v>
      </c>
      <c r="M81" s="21">
        <f>ROUND(M$15*'B&amp;A kWh'!N68,2)</f>
        <v>-563.33000000000004</v>
      </c>
      <c r="N81" s="21">
        <f>ROUND(N$15*'B&amp;A kWh'!O68,2)</f>
        <v>-558.9</v>
      </c>
      <c r="O81" s="21">
        <f>ROUND(O$15*'B&amp;A kWh'!P68,2)</f>
        <v>-485.1</v>
      </c>
      <c r="P81" s="21">
        <f t="shared" ref="P81" si="27">SUM(D81:O81)</f>
        <v>-2784.65</v>
      </c>
      <c r="R81" s="32">
        <v>68</v>
      </c>
      <c r="S81" s="32" t="s">
        <v>124</v>
      </c>
    </row>
    <row r="82" spans="1:19" x14ac:dyDescent="0.3">
      <c r="A82" s="30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R82" s="32">
        <v>69</v>
      </c>
    </row>
    <row r="83" spans="1:19" x14ac:dyDescent="0.3">
      <c r="A83" s="30" t="s">
        <v>125</v>
      </c>
      <c r="B83" s="21">
        <f>ROUND(' B&amp;A+DSM - % Riders'!B70*B$20,2)</f>
        <v>0</v>
      </c>
      <c r="C83" s="21">
        <f>ROUND(' B&amp;A+DSM - % Riders'!C70*C$20,2)</f>
        <v>0</v>
      </c>
      <c r="D83" s="21">
        <f>ROUND(D$15*'B&amp;A kWh'!E70,2)</f>
        <v>0</v>
      </c>
      <c r="E83" s="21">
        <f>ROUND(E$15*'B&amp;A kWh'!F70,2)</f>
        <v>0</v>
      </c>
      <c r="F83" s="21">
        <f>ROUND(F$15*'B&amp;A kWh'!G70,2)</f>
        <v>0</v>
      </c>
      <c r="G83" s="21">
        <f>ROUND(G$15*'B&amp;A kWh'!H70,2)</f>
        <v>0</v>
      </c>
      <c r="H83" s="21">
        <f>ROUND(H$15*'B&amp;A kWh'!I70,2)</f>
        <v>0</v>
      </c>
      <c r="I83" s="21">
        <f>ROUND(I$15*'B&amp;A kWh'!J70,2)</f>
        <v>0</v>
      </c>
      <c r="J83" s="21">
        <f>ROUND(J$15*'B&amp;A kWh'!K70,2)</f>
        <v>0</v>
      </c>
      <c r="K83" s="21">
        <f>ROUND(K$15*'B&amp;A kWh'!L70,2)</f>
        <v>-2323.4</v>
      </c>
      <c r="L83" s="21">
        <f>ROUND(L$15*'B&amp;A kWh'!M70,2)</f>
        <v>-2318.67</v>
      </c>
      <c r="M83" s="21">
        <f>ROUND(M$15*'B&amp;A kWh'!N70,2)</f>
        <v>-2381.1999999999998</v>
      </c>
      <c r="N83" s="21">
        <f>ROUND(N$15*'B&amp;A kWh'!O70,2)</f>
        <v>-2185.21</v>
      </c>
      <c r="O83" s="21">
        <f>ROUND(O$15*'B&amp;A kWh'!P70,2)</f>
        <v>-2190.5</v>
      </c>
      <c r="P83" s="21">
        <f t="shared" ref="P83:P89" si="28">SUM(D83:O83)</f>
        <v>-11398.98</v>
      </c>
      <c r="R83" s="32">
        <v>70</v>
      </c>
      <c r="S83" s="32" t="s">
        <v>125</v>
      </c>
    </row>
    <row r="84" spans="1:19" x14ac:dyDescent="0.3">
      <c r="A84" s="3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>
        <f t="shared" si="28"/>
        <v>0</v>
      </c>
      <c r="R84" s="32">
        <v>71</v>
      </c>
    </row>
    <row r="85" spans="1:19" x14ac:dyDescent="0.3">
      <c r="A85" s="30" t="s">
        <v>126</v>
      </c>
      <c r="B85" s="21"/>
      <c r="C85" s="21"/>
      <c r="D85" s="21">
        <f>ROUND(D$15*'B&amp;A kWh'!E72,2)</f>
        <v>0</v>
      </c>
      <c r="E85" s="21">
        <f>ROUND(E$15*'B&amp;A kWh'!F72,2)</f>
        <v>0</v>
      </c>
      <c r="F85" s="21">
        <f>ROUND(F$15*'B&amp;A kWh'!G72,2)</f>
        <v>0</v>
      </c>
      <c r="G85" s="21">
        <f>ROUND(G$15*'B&amp;A kWh'!H72,2)</f>
        <v>0</v>
      </c>
      <c r="H85" s="21">
        <f>ROUND(H$15*'B&amp;A kWh'!I72,2)</f>
        <v>0</v>
      </c>
      <c r="I85" s="21">
        <f>ROUND(I$15*'B&amp;A kWh'!J72,2)</f>
        <v>0</v>
      </c>
      <c r="J85" s="21">
        <f>ROUND(J$15*'B&amp;A kWh'!K72,2)</f>
        <v>0</v>
      </c>
      <c r="K85" s="21">
        <f>ROUND(K$15*'B&amp;A kWh'!L72,2)</f>
        <v>-774</v>
      </c>
      <c r="L85" s="21">
        <f>ROUND(L$15*'B&amp;A kWh'!M72,2)</f>
        <v>-412.14</v>
      </c>
      <c r="M85" s="21">
        <f>ROUND(M$15*'B&amp;A kWh'!N72,2)</f>
        <v>-505.18</v>
      </c>
      <c r="N85" s="21">
        <f>ROUND(N$15*'B&amp;A kWh'!O72,2)</f>
        <v>-444.65</v>
      </c>
      <c r="O85" s="21">
        <f>ROUND(O$15*'B&amp;A kWh'!P72,2)</f>
        <v>-368.98</v>
      </c>
      <c r="P85" s="21">
        <f t="shared" si="28"/>
        <v>-2504.9499999999998</v>
      </c>
      <c r="R85" s="32">
        <v>72</v>
      </c>
      <c r="S85" s="32" t="s">
        <v>126</v>
      </c>
    </row>
    <row r="86" spans="1:19" x14ac:dyDescent="0.3">
      <c r="A86" s="3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>
        <f t="shared" si="28"/>
        <v>0</v>
      </c>
      <c r="R86" s="32">
        <v>73</v>
      </c>
    </row>
    <row r="87" spans="1:19" x14ac:dyDescent="0.3">
      <c r="A87" s="30" t="s">
        <v>2</v>
      </c>
      <c r="B87" s="21"/>
      <c r="C87" s="21"/>
      <c r="D87" s="21">
        <f>ROUND(D$19*'B&amp;A kWh'!E74,2)</f>
        <v>0</v>
      </c>
      <c r="E87" s="21">
        <f>ROUND(E$19*'B&amp;A kWh'!F74,2)</f>
        <v>0</v>
      </c>
      <c r="F87" s="21">
        <f>ROUND(F$19*'B&amp;A kWh'!G74,2)</f>
        <v>0</v>
      </c>
      <c r="G87" s="21">
        <f>ROUND(G$19*'B&amp;A kWh'!H74,2)</f>
        <v>0</v>
      </c>
      <c r="H87" s="21">
        <f>ROUND(H$19*'B&amp;A kWh'!I74,2)</f>
        <v>0</v>
      </c>
      <c r="I87" s="21">
        <f>ROUND(I$19*'B&amp;A kWh'!J74,2)</f>
        <v>0</v>
      </c>
      <c r="J87" s="21">
        <f>ROUND(J$19*'B&amp;A kWh'!K74,2)</f>
        <v>0</v>
      </c>
      <c r="K87" s="21">
        <f>ROUND(K$19*'B&amp;A kWh'!L74,2)</f>
        <v>-17.18</v>
      </c>
      <c r="L87" s="21">
        <f>ROUND(L$19*'B&amp;A kWh'!M74,2)</f>
        <v>-17.670000000000002</v>
      </c>
      <c r="M87" s="21">
        <f>ROUND(M$19*'B&amp;A kWh'!N74,2)</f>
        <v>-17.8</v>
      </c>
      <c r="N87" s="21">
        <f>ROUND(N$19*'B&amp;A kWh'!O74,2)</f>
        <v>-15.05</v>
      </c>
      <c r="O87" s="21">
        <f>ROUND(O$19*'B&amp;A kWh'!P74,2)</f>
        <v>-14.87</v>
      </c>
      <c r="P87" s="21">
        <f t="shared" si="28"/>
        <v>-82.570000000000007</v>
      </c>
      <c r="R87" s="32">
        <v>74</v>
      </c>
      <c r="S87" s="32" t="s">
        <v>2</v>
      </c>
    </row>
    <row r="88" spans="1:19" x14ac:dyDescent="0.3">
      <c r="A88" s="3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>
        <f t="shared" si="28"/>
        <v>0</v>
      </c>
      <c r="R88" s="32">
        <v>75</v>
      </c>
    </row>
    <row r="89" spans="1:19" x14ac:dyDescent="0.3">
      <c r="A89" s="30" t="s">
        <v>1</v>
      </c>
      <c r="B89" s="21"/>
      <c r="C89" s="21"/>
      <c r="D89" s="21">
        <f>ROUND(D$17*'B&amp;A kWh'!E76,2)</f>
        <v>5.27</v>
      </c>
      <c r="E89" s="21">
        <f>ROUND(E$17*'B&amp;A kWh'!F76,2)</f>
        <v>9.11</v>
      </c>
      <c r="F89" s="21">
        <f>ROUND(F$17*'B&amp;A kWh'!G76,2)</f>
        <v>7.53</v>
      </c>
      <c r="G89" s="21">
        <f>ROUND(G$17*'B&amp;A kWh'!H76,2)</f>
        <v>8.3699999999999992</v>
      </c>
      <c r="H89" s="21">
        <f>ROUND(H$17*'B&amp;A kWh'!I76,2)</f>
        <v>6.98</v>
      </c>
      <c r="I89" s="21">
        <f>ROUND(I$17*'B&amp;A kWh'!J76,2)</f>
        <v>7.66</v>
      </c>
      <c r="J89" s="21">
        <f>ROUND(J$17*'B&amp;A kWh'!K76,2)</f>
        <v>7.06</v>
      </c>
      <c r="K89" s="21">
        <f>ROUND(K$17*'B&amp;A kWh'!L76,2)</f>
        <v>-141.56</v>
      </c>
      <c r="L89" s="21">
        <f>ROUND(L$17*'B&amp;A kWh'!M76,2)</f>
        <v>-111.7</v>
      </c>
      <c r="M89" s="21">
        <f>ROUND(M$17*'B&amp;A kWh'!N76,2)</f>
        <v>-139.16</v>
      </c>
      <c r="N89" s="21">
        <f>ROUND(N$17*'B&amp;A kWh'!O76,2)</f>
        <v>-119.61</v>
      </c>
      <c r="O89" s="21">
        <f>ROUND(O$17*'B&amp;A kWh'!P76,2)</f>
        <v>-107.4</v>
      </c>
      <c r="P89" s="21">
        <f t="shared" si="28"/>
        <v>-567.45000000000005</v>
      </c>
      <c r="R89" s="32">
        <v>76</v>
      </c>
      <c r="S89" s="32" t="s">
        <v>1</v>
      </c>
    </row>
    <row r="90" spans="1:19" x14ac:dyDescent="0.3">
      <c r="A90" s="30"/>
      <c r="B90" s="21"/>
      <c r="C90" s="2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21"/>
    </row>
    <row r="91" spans="1:19" x14ac:dyDescent="0.3">
      <c r="A91" s="83" t="s">
        <v>0</v>
      </c>
      <c r="B91" s="52"/>
      <c r="C91" s="52"/>
      <c r="D91" s="52">
        <f>SUM(D23:D89)-D31</f>
        <v>11960.659999999998</v>
      </c>
      <c r="E91" s="52">
        <f t="shared" ref="E91:O91" si="29">SUM(E23:E89)-E31</f>
        <v>13397.989999999998</v>
      </c>
      <c r="F91" s="52">
        <f t="shared" si="29"/>
        <v>14717.840000000004</v>
      </c>
      <c r="G91" s="52">
        <f t="shared" si="29"/>
        <v>18110.609999999997</v>
      </c>
      <c r="H91" s="52">
        <f t="shared" si="29"/>
        <v>17839.96</v>
      </c>
      <c r="I91" s="52">
        <f t="shared" si="29"/>
        <v>15170.72</v>
      </c>
      <c r="J91" s="52">
        <f t="shared" si="29"/>
        <v>12973.779999999999</v>
      </c>
      <c r="K91" s="52">
        <f t="shared" si="29"/>
        <v>-280565.63000000006</v>
      </c>
      <c r="L91" s="52">
        <f t="shared" si="29"/>
        <v>-357784.01999999996</v>
      </c>
      <c r="M91" s="52">
        <f t="shared" si="29"/>
        <v>-354350.24000000011</v>
      </c>
      <c r="N91" s="52">
        <f t="shared" si="29"/>
        <v>-330897.30999999988</v>
      </c>
      <c r="O91" s="52">
        <f t="shared" si="29"/>
        <v>-268269.81</v>
      </c>
      <c r="P91" s="52">
        <f>SUM(D91:O91)</f>
        <v>-1487695.4500000002</v>
      </c>
    </row>
    <row r="92" spans="1:19" x14ac:dyDescent="0.3">
      <c r="A92" s="3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>
        <f>P92+Q92</f>
        <v>-2177165.6599999992</v>
      </c>
      <c r="P92" s="21">
        <f>SUM(P23:P89)-P30</f>
        <v>-1487695.4499999993</v>
      </c>
      <c r="Q92" s="85">
        <f>'PPA KW'!P93</f>
        <v>-689470.20999999985</v>
      </c>
    </row>
    <row r="93" spans="1:19" x14ac:dyDescent="0.3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</row>
    <row r="94" spans="1:19" x14ac:dyDescent="0.3">
      <c r="A94" s="8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</row>
    <row r="95" spans="1:19" x14ac:dyDescent="0.3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</row>
  </sheetData>
  <pageMargins left="0.7" right="0.28999999999999998" top="0.75" bottom="0.75" header="0.3" footer="0.3"/>
  <pageSetup scale="43" orientation="portrait" r:id="rId1"/>
  <headerFooter>
    <oddFooter>&amp;L&amp;F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zoomScale="85" zoomScaleNormal="85" workbookViewId="0">
      <pane xSplit="1" ySplit="20" topLeftCell="P71" activePane="bottomRight" state="frozen"/>
      <selection activeCell="D1" sqref="D1"/>
      <selection pane="topRight" activeCell="D1" sqref="D1"/>
      <selection pane="bottomLeft" activeCell="D1" sqref="D1"/>
      <selection pane="bottomRight" activeCell="A6" sqref="A6"/>
    </sheetView>
  </sheetViews>
  <sheetFormatPr defaultColWidth="9.109375" defaultRowHeight="15.6" outlineLevelCol="1" x14ac:dyDescent="0.3"/>
  <cols>
    <col min="1" max="1" width="38.6640625" style="32" bestFit="1" customWidth="1"/>
    <col min="2" max="2" width="10" style="32" hidden="1" customWidth="1" outlineLevel="1"/>
    <col min="3" max="3" width="10.5546875" style="32" hidden="1" customWidth="1" outlineLevel="1"/>
    <col min="4" max="4" width="15.109375" style="32" hidden="1" customWidth="1" outlineLevel="1"/>
    <col min="5" max="5" width="14.33203125" style="32" hidden="1" customWidth="1" outlineLevel="1"/>
    <col min="6" max="7" width="13.5546875" style="32" hidden="1" customWidth="1" outlineLevel="1"/>
    <col min="8" max="10" width="12.6640625" style="32" hidden="1" customWidth="1" outlineLevel="1"/>
    <col min="11" max="13" width="15.6640625" style="32" hidden="1" customWidth="1" outlineLevel="1"/>
    <col min="14" max="14" width="13.88671875" style="32" hidden="1" customWidth="1" outlineLevel="1"/>
    <col min="15" max="15" width="15.6640625" style="32" hidden="1" customWidth="1" outlineLevel="1"/>
    <col min="16" max="16" width="33.88671875" style="32" customWidth="1" collapsed="1"/>
    <col min="17" max="17" width="13.88671875" style="32" bestFit="1" customWidth="1"/>
    <col min="18" max="19" width="9.109375" style="32"/>
    <col min="20" max="20" width="24.6640625" style="32" bestFit="1" customWidth="1"/>
    <col min="21" max="16384" width="9.109375" style="32"/>
  </cols>
  <sheetData>
    <row r="1" spans="1:17" x14ac:dyDescent="0.3">
      <c r="A1" s="32" t="s">
        <v>70</v>
      </c>
      <c r="D1" s="68"/>
    </row>
    <row r="2" spans="1:17" x14ac:dyDescent="0.3">
      <c r="A2" s="32" t="s">
        <v>71</v>
      </c>
    </row>
    <row r="3" spans="1:17" x14ac:dyDescent="0.3">
      <c r="A3" s="32" t="str">
        <f>'B&amp;A kWh'!B3</f>
        <v>TEST YEAR ENDED March 31, 2020</v>
      </c>
    </row>
    <row r="4" spans="1:17" x14ac:dyDescent="0.3">
      <c r="A4" s="32" t="s">
        <v>81</v>
      </c>
    </row>
    <row r="5" spans="1:17" x14ac:dyDescent="0.3">
      <c r="A5" s="32" t="s">
        <v>151</v>
      </c>
    </row>
    <row r="7" spans="1:17" x14ac:dyDescent="0.3">
      <c r="A7" s="32" t="s">
        <v>258</v>
      </c>
      <c r="D7" s="32">
        <v>2019</v>
      </c>
      <c r="O7" s="32">
        <v>2020</v>
      </c>
      <c r="P7" s="40" t="s">
        <v>168</v>
      </c>
    </row>
    <row r="8" spans="1:17" x14ac:dyDescent="0.3">
      <c r="A8" s="69" t="s">
        <v>22</v>
      </c>
      <c r="B8" s="70" t="s">
        <v>107</v>
      </c>
      <c r="C8" s="70" t="s">
        <v>108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71" t="s">
        <v>0</v>
      </c>
    </row>
    <row r="9" spans="1:17" x14ac:dyDescent="0.3">
      <c r="A9" s="32" t="s">
        <v>174</v>
      </c>
      <c r="B9" s="72"/>
      <c r="C9" s="72"/>
      <c r="D9" s="37"/>
      <c r="E9" s="82"/>
      <c r="F9" s="82"/>
      <c r="G9" s="82"/>
      <c r="H9" s="82"/>
      <c r="I9" s="82"/>
      <c r="J9" s="82"/>
      <c r="K9" s="82"/>
      <c r="L9" s="82"/>
      <c r="M9" s="58"/>
      <c r="N9" s="58"/>
      <c r="O9" s="58"/>
    </row>
    <row r="10" spans="1:17" hidden="1" x14ac:dyDescent="0.3">
      <c r="A10" s="32" t="s">
        <v>175</v>
      </c>
      <c r="B10" s="72"/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38"/>
      <c r="N10" s="38"/>
      <c r="O10" s="38"/>
    </row>
    <row r="11" spans="1:17" hidden="1" x14ac:dyDescent="0.3">
      <c r="A11" s="32" t="s">
        <v>176</v>
      </c>
      <c r="B11" s="72"/>
      <c r="C11" s="72"/>
      <c r="D11" s="76"/>
      <c r="E11" s="73"/>
      <c r="F11" s="73"/>
      <c r="G11" s="73"/>
      <c r="H11" s="73"/>
      <c r="I11" s="73"/>
      <c r="J11" s="73"/>
      <c r="K11" s="73"/>
      <c r="L11" s="73"/>
      <c r="M11" s="38"/>
      <c r="N11" s="38"/>
      <c r="O11" s="38"/>
    </row>
    <row r="12" spans="1:17" hidden="1" x14ac:dyDescent="0.3">
      <c r="A12" s="32" t="s">
        <v>177</v>
      </c>
      <c r="B12" s="72"/>
      <c r="C12" s="72"/>
      <c r="D12" s="37">
        <v>0.02</v>
      </c>
      <c r="E12" s="37">
        <v>0.02</v>
      </c>
      <c r="F12" s="37">
        <v>0.02</v>
      </c>
      <c r="G12" s="37">
        <v>0.02</v>
      </c>
      <c r="H12" s="37">
        <v>0.02</v>
      </c>
      <c r="I12" s="37">
        <v>0.02</v>
      </c>
      <c r="J12" s="37">
        <v>0.02</v>
      </c>
      <c r="K12" s="38">
        <v>-0.3</v>
      </c>
      <c r="L12" s="38">
        <v>-0.3</v>
      </c>
      <c r="M12" s="38">
        <v>-0.3</v>
      </c>
      <c r="N12" s="38">
        <v>-0.3</v>
      </c>
      <c r="O12" s="38">
        <v>-0.3</v>
      </c>
    </row>
    <row r="13" spans="1:17" hidden="1" x14ac:dyDescent="0.3">
      <c r="A13" s="32" t="s">
        <v>178</v>
      </c>
      <c r="B13" s="72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38"/>
      <c r="N13" s="38"/>
      <c r="O13" s="38"/>
    </row>
    <row r="14" spans="1:17" hidden="1" x14ac:dyDescent="0.3">
      <c r="A14" s="32" t="s">
        <v>179</v>
      </c>
      <c r="B14" s="72"/>
      <c r="C14" s="72"/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</row>
    <row r="15" spans="1:17" hidden="1" x14ac:dyDescent="0.3">
      <c r="A15" s="32" t="s">
        <v>180</v>
      </c>
      <c r="B15" s="72"/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58"/>
      <c r="P15" s="58"/>
      <c r="Q15" s="58"/>
    </row>
    <row r="16" spans="1:17" hidden="1" x14ac:dyDescent="0.3">
      <c r="A16" s="32" t="s">
        <v>181</v>
      </c>
      <c r="B16" s="72"/>
      <c r="C16" s="72"/>
      <c r="D16" s="37">
        <v>0.03</v>
      </c>
      <c r="E16" s="37">
        <v>0.03</v>
      </c>
      <c r="F16" s="37">
        <v>0.03</v>
      </c>
      <c r="G16" s="37">
        <v>0.03</v>
      </c>
      <c r="H16" s="37">
        <v>0.03</v>
      </c>
      <c r="I16" s="37">
        <v>0.03</v>
      </c>
      <c r="J16" s="37">
        <v>0.03</v>
      </c>
      <c r="K16" s="37">
        <v>-0.34</v>
      </c>
      <c r="L16" s="37">
        <v>-0.34</v>
      </c>
      <c r="M16" s="37">
        <v>-0.34</v>
      </c>
      <c r="N16" s="37">
        <v>-0.34</v>
      </c>
      <c r="O16" s="37">
        <v>-0.34</v>
      </c>
      <c r="P16" s="58"/>
      <c r="Q16" s="58"/>
    </row>
    <row r="17" spans="1:17" hidden="1" x14ac:dyDescent="0.3">
      <c r="A17" s="32" t="s">
        <v>182</v>
      </c>
      <c r="B17" s="72"/>
      <c r="C17" s="72"/>
      <c r="D17" s="73"/>
      <c r="E17" s="73"/>
      <c r="F17" s="73"/>
      <c r="G17" s="73"/>
      <c r="H17" s="73"/>
      <c r="I17" s="73"/>
      <c r="L17" s="73"/>
      <c r="M17" s="73"/>
      <c r="N17" s="73"/>
      <c r="O17" s="58"/>
      <c r="P17" s="58"/>
      <c r="Q17" s="58"/>
    </row>
    <row r="18" spans="1:17" hidden="1" x14ac:dyDescent="0.3">
      <c r="A18" s="32" t="s">
        <v>183</v>
      </c>
      <c r="B18" s="72"/>
      <c r="C18" s="72"/>
      <c r="D18" s="73">
        <v>0</v>
      </c>
      <c r="E18" s="73">
        <v>0</v>
      </c>
      <c r="F18" s="73">
        <v>0</v>
      </c>
      <c r="G18" s="73">
        <v>0</v>
      </c>
      <c r="H18" s="73"/>
      <c r="I18" s="73"/>
      <c r="L18" s="73"/>
      <c r="M18" s="73"/>
      <c r="N18" s="73"/>
      <c r="O18" s="58"/>
      <c r="P18" s="58"/>
      <c r="Q18" s="58"/>
    </row>
    <row r="19" spans="1:17" hidden="1" x14ac:dyDescent="0.3">
      <c r="A19" s="32" t="s">
        <v>184</v>
      </c>
      <c r="B19" s="72"/>
      <c r="C19" s="72"/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</row>
    <row r="20" spans="1:17" hidden="1" x14ac:dyDescent="0.3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3" spans="1:17" x14ac:dyDescent="0.3">
      <c r="A23" s="30" t="s">
        <v>21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7" x14ac:dyDescent="0.3">
      <c r="A24" s="30"/>
    </row>
    <row r="25" spans="1:17" x14ac:dyDescent="0.3">
      <c r="A25" s="30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7" x14ac:dyDescent="0.3">
      <c r="A26" s="30"/>
    </row>
    <row r="27" spans="1:17" x14ac:dyDescent="0.3">
      <c r="A27" s="30" t="s">
        <v>19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7" x14ac:dyDescent="0.3">
      <c r="A28" s="30"/>
    </row>
    <row r="29" spans="1:17" x14ac:dyDescent="0.3">
      <c r="A29" s="51" t="s">
        <v>160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7" x14ac:dyDescent="0.3">
      <c r="A30" s="51" t="s">
        <v>162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7" x14ac:dyDescent="0.3">
      <c r="A31" s="30" t="s">
        <v>18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7" x14ac:dyDescent="0.3">
      <c r="A32" s="30"/>
    </row>
    <row r="33" spans="1:16" x14ac:dyDescent="0.3">
      <c r="A33" s="30" t="s">
        <v>17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x14ac:dyDescent="0.3">
      <c r="A34" s="3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6" x14ac:dyDescent="0.3">
      <c r="A35" s="30" t="s">
        <v>16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x14ac:dyDescent="0.3">
      <c r="A36" s="3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6" x14ac:dyDescent="0.3">
      <c r="A37" s="30" t="s">
        <v>15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x14ac:dyDescent="0.3">
      <c r="A38" s="3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6" x14ac:dyDescent="0.3">
      <c r="A39" s="30" t="s">
        <v>14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x14ac:dyDescent="0.3">
      <c r="A40" s="3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6" x14ac:dyDescent="0.3">
      <c r="A41" s="30" t="s">
        <v>13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x14ac:dyDescent="0.3">
      <c r="A42" s="3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6" x14ac:dyDescent="0.3">
      <c r="A43" s="30" t="s">
        <v>12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x14ac:dyDescent="0.3">
      <c r="A44" s="3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6" x14ac:dyDescent="0.3">
      <c r="A45" s="30" t="s">
        <v>11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x14ac:dyDescent="0.3">
      <c r="A46" s="3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6" x14ac:dyDescent="0.3">
      <c r="A47" s="30" t="s">
        <v>10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3">
      <c r="A48" s="3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21" x14ac:dyDescent="0.3">
      <c r="A49" s="30" t="s">
        <v>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21" x14ac:dyDescent="0.3">
      <c r="A50" s="3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21" x14ac:dyDescent="0.3">
      <c r="A51" s="30" t="s">
        <v>8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21" x14ac:dyDescent="0.3">
      <c r="A52" s="3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T52" s="32" t="s">
        <v>277</v>
      </c>
    </row>
    <row r="53" spans="1:21" x14ac:dyDescent="0.3">
      <c r="A53" s="30" t="s">
        <v>7</v>
      </c>
      <c r="B53" s="21"/>
      <c r="C53" s="21"/>
      <c r="D53" s="21">
        <f>ROUND(D$12*'B&amp;A KW'!E40,2)</f>
        <v>1729.3</v>
      </c>
      <c r="E53" s="21">
        <f>ROUND(E$12*'B&amp;A KW'!F40,2)</f>
        <v>1742.88</v>
      </c>
      <c r="F53" s="21">
        <f>ROUND(F$12*'B&amp;A KW'!G40,2)</f>
        <v>1715.31</v>
      </c>
      <c r="G53" s="21">
        <f>ROUND(G$12*'B&amp;A KW'!H40,2)</f>
        <v>1749.62</v>
      </c>
      <c r="H53" s="21">
        <f>ROUND(H$12*'B&amp;A KW'!I40,2)</f>
        <v>1780.48</v>
      </c>
      <c r="I53" s="21">
        <f>ROUND(I$12*'B&amp;A KW'!J40,2)</f>
        <v>1772.46</v>
      </c>
      <c r="J53" s="21">
        <f>ROUND(J$12*'B&amp;A KW'!K40,2)</f>
        <v>1740.84</v>
      </c>
      <c r="K53" s="21">
        <f>ROUND(K$12*'B&amp;A KW'!L40,2)</f>
        <v>-25467.9</v>
      </c>
      <c r="L53" s="21">
        <f>ROUND(L$12*'B&amp;A KW'!M40,2)</f>
        <v>-25798.2</v>
      </c>
      <c r="M53" s="21">
        <f>ROUND(M$12*'B&amp;A KW'!N40,2)</f>
        <v>-25670.7</v>
      </c>
      <c r="N53" s="21">
        <f>ROUND(N$12*'B&amp;A KW'!O40,2)</f>
        <v>-25577.1</v>
      </c>
      <c r="O53" s="21">
        <f>ROUND(O$12*'B&amp;A KW'!P40,2)</f>
        <v>-25468.2</v>
      </c>
      <c r="P53" s="21">
        <f t="shared" ref="P53" si="0">SUM(D53:O53)</f>
        <v>-115751.21</v>
      </c>
      <c r="T53" s="30" t="s">
        <v>7</v>
      </c>
      <c r="U53" s="40">
        <v>40</v>
      </c>
    </row>
    <row r="54" spans="1:21" x14ac:dyDescent="0.3">
      <c r="A54" s="3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T54" s="30"/>
      <c r="U54" s="40">
        <v>41</v>
      </c>
    </row>
    <row r="55" spans="1:21" x14ac:dyDescent="0.3">
      <c r="A55" s="30" t="s">
        <v>6</v>
      </c>
      <c r="B55" s="21"/>
      <c r="C55" s="21"/>
      <c r="D55" s="21">
        <f>ROUND(D$14*'B&amp;A KW'!E42,2)</f>
        <v>0</v>
      </c>
      <c r="E55" s="21">
        <f>ROUND(E$14*'B&amp;A KW'!F42,2)</f>
        <v>0</v>
      </c>
      <c r="F55" s="21">
        <f>ROUND(F$14*'B&amp;A KW'!G42,2)</f>
        <v>0</v>
      </c>
      <c r="G55" s="21">
        <f>ROUND(G$14*'B&amp;A KW'!H42,2)</f>
        <v>0</v>
      </c>
      <c r="H55" s="21">
        <f>ROUND(H$14*'B&amp;A KW'!I42,2)</f>
        <v>0</v>
      </c>
      <c r="I55" s="21">
        <f>ROUND(I$14*'B&amp;A KW'!J42,2)</f>
        <v>0</v>
      </c>
      <c r="J55" s="21">
        <f>ROUND(J$14*'B&amp;A KW'!K42,2)</f>
        <v>0</v>
      </c>
      <c r="K55" s="21">
        <f>ROUND(K$14*'B&amp;A KW'!L42,2)</f>
        <v>0</v>
      </c>
      <c r="L55" s="21">
        <f>ROUND(L$14*'B&amp;A KW'!M42,2)</f>
        <v>0</v>
      </c>
      <c r="M55" s="21">
        <f>ROUND(M$14*'B&amp;A KW'!N42,2)</f>
        <v>0</v>
      </c>
      <c r="N55" s="21">
        <f>ROUND(N$14*'B&amp;A KW'!O42,2)</f>
        <v>0</v>
      </c>
      <c r="O55" s="21">
        <f>ROUND(O$14*'B&amp;A KW'!P42,2)</f>
        <v>0</v>
      </c>
      <c r="P55" s="21">
        <f t="shared" ref="P55" si="1">SUM(D55:O55)</f>
        <v>0</v>
      </c>
      <c r="T55" s="30" t="s">
        <v>6</v>
      </c>
      <c r="U55" s="40">
        <v>42</v>
      </c>
    </row>
    <row r="56" spans="1:21" x14ac:dyDescent="0.3">
      <c r="A56" s="3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T56" s="30"/>
      <c r="U56" s="40">
        <v>43</v>
      </c>
    </row>
    <row r="57" spans="1:21" x14ac:dyDescent="0.3">
      <c r="A57" s="30" t="s">
        <v>118</v>
      </c>
      <c r="B57" s="21"/>
      <c r="C57" s="21"/>
      <c r="D57" s="21">
        <f>ROUND(D$12*'B&amp;A KW'!E44,2)</f>
        <v>16.940000000000001</v>
      </c>
      <c r="E57" s="21">
        <f>ROUND(E$12*'B&amp;A KW'!F44,2)</f>
        <v>17.420000000000002</v>
      </c>
      <c r="F57" s="21">
        <f>ROUND(F$12*'B&amp;A KW'!G44,2)</f>
        <v>17.899999999999999</v>
      </c>
      <c r="G57" s="21">
        <f>ROUND(G$12*'B&amp;A KW'!H44,2)</f>
        <v>17.5</v>
      </c>
      <c r="H57" s="21">
        <f>ROUND(H$12*'B&amp;A KW'!I44,2)</f>
        <v>17.72</v>
      </c>
      <c r="I57" s="21">
        <f>ROUND(I$12*'B&amp;A KW'!J44,2)</f>
        <v>17.239999999999998</v>
      </c>
      <c r="J57" s="21">
        <f>ROUND(J$12*'B&amp;A KW'!K44,2)</f>
        <v>17.7</v>
      </c>
      <c r="K57" s="21">
        <f>ROUND(K$12*'B&amp;A KW'!L44,2)</f>
        <v>-255.9</v>
      </c>
      <c r="L57" s="21">
        <f>ROUND(L$12*'B&amp;A KW'!M44,2)</f>
        <v>-247.5</v>
      </c>
      <c r="M57" s="21">
        <f>ROUND(M$12*'B&amp;A KW'!N44,2)</f>
        <v>-249.6</v>
      </c>
      <c r="N57" s="21">
        <f>ROUND(N$12*'B&amp;A KW'!O44,2)</f>
        <v>-251.7</v>
      </c>
      <c r="O57" s="21">
        <f>ROUND(O$12*'B&amp;A KW'!P44,2)</f>
        <v>-248.4</v>
      </c>
      <c r="P57" s="21">
        <f t="shared" ref="P57" si="2">SUM(D57:O57)</f>
        <v>-1130.68</v>
      </c>
      <c r="T57" s="30" t="s">
        <v>118</v>
      </c>
      <c r="U57" s="40">
        <v>44</v>
      </c>
    </row>
    <row r="58" spans="1:21" x14ac:dyDescent="0.3">
      <c r="A58" s="3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T58" s="30"/>
      <c r="U58" s="40">
        <v>45</v>
      </c>
    </row>
    <row r="59" spans="1:21" x14ac:dyDescent="0.3">
      <c r="A59" s="30" t="s">
        <v>232</v>
      </c>
      <c r="B59" s="21"/>
      <c r="C59" s="21"/>
      <c r="D59" s="21">
        <f>ROUND(D$12*'B&amp;A KW'!E46,2)</f>
        <v>13.34</v>
      </c>
      <c r="E59" s="21">
        <f>ROUND(E$12*'B&amp;A KW'!F46,2)</f>
        <v>13.34</v>
      </c>
      <c r="F59" s="21">
        <f>ROUND(F$12*'B&amp;A KW'!G46,2)</f>
        <v>13.34</v>
      </c>
      <c r="G59" s="21">
        <f>ROUND(G$12*'B&amp;A KW'!H46,2)</f>
        <v>18.22</v>
      </c>
      <c r="H59" s="21">
        <f>ROUND(H$12*'B&amp;A KW'!I46,2)</f>
        <v>13.1</v>
      </c>
      <c r="I59" s="21">
        <f>ROUND(I$12*'B&amp;A KW'!J46,2)</f>
        <v>18.14</v>
      </c>
      <c r="J59" s="21">
        <f>ROUND(J$12*'B&amp;A KW'!K46,2)</f>
        <v>-1.98</v>
      </c>
      <c r="K59" s="21">
        <f>ROUND(K$12*'B&amp;A KW'!L46,2)</f>
        <v>-270.60000000000002</v>
      </c>
      <c r="L59" s="21">
        <f>ROUND(L$12*'B&amp;A KW'!M46,2)</f>
        <v>-118.2</v>
      </c>
      <c r="M59" s="21">
        <f>ROUND(M$12*'B&amp;A KW'!N46,2)</f>
        <v>-402.47</v>
      </c>
      <c r="N59" s="21">
        <f>ROUND(N$12*'B&amp;A KW'!O46,2)</f>
        <v>0</v>
      </c>
      <c r="O59" s="21">
        <f>ROUND(O$12*'B&amp;A KW'!P46,2)</f>
        <v>-271.8</v>
      </c>
      <c r="P59" s="21">
        <f t="shared" ref="P59" si="3">SUM(D59:O59)</f>
        <v>-975.56999999999994</v>
      </c>
      <c r="T59" s="30" t="s">
        <v>232</v>
      </c>
      <c r="U59" s="40">
        <v>46</v>
      </c>
    </row>
    <row r="60" spans="1:21" x14ac:dyDescent="0.3">
      <c r="A60" s="3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T60" s="30"/>
      <c r="U60" s="40">
        <v>47</v>
      </c>
    </row>
    <row r="61" spans="1:21" x14ac:dyDescent="0.3">
      <c r="A61" s="30" t="s">
        <v>5</v>
      </c>
      <c r="B61" s="21"/>
      <c r="C61" s="21"/>
      <c r="D61" s="21">
        <f>ROUND(D$12*'B&amp;A KW'!E51,2)</f>
        <v>496.42</v>
      </c>
      <c r="E61" s="21">
        <f>ROUND(E$12*'B&amp;A KW'!F51,2)</f>
        <v>478.82</v>
      </c>
      <c r="F61" s="21">
        <f>ROUND(F$12*'B&amp;A KW'!G51,2)</f>
        <v>497.3</v>
      </c>
      <c r="G61" s="21">
        <f>ROUND(G$12*'B&amp;A KW'!H51,2)</f>
        <v>506.26</v>
      </c>
      <c r="H61" s="21">
        <f>ROUND(H$12*'B&amp;A KW'!I51,2)</f>
        <v>461.72</v>
      </c>
      <c r="I61" s="21">
        <f>ROUND(I$12*'B&amp;A KW'!J51,2)</f>
        <v>465.58</v>
      </c>
      <c r="J61" s="21">
        <f>ROUND(J$12*'B&amp;A KW'!K51,2)</f>
        <v>421.08</v>
      </c>
      <c r="K61" s="21">
        <f>ROUND(K$12*'B&amp;A KW'!L51,2)</f>
        <v>-6745.67</v>
      </c>
      <c r="L61" s="21">
        <f>ROUND(L$12*'B&amp;A KW'!M51,2)</f>
        <v>-8229.2999999999993</v>
      </c>
      <c r="M61" s="21">
        <f>ROUND(M$12*'B&amp;A KW'!N51,2)</f>
        <v>-7172.7</v>
      </c>
      <c r="N61" s="21">
        <f>ROUND(N$12*'B&amp;A KW'!O51,2)</f>
        <v>-6572.23</v>
      </c>
      <c r="O61" s="21">
        <f>ROUND(O$12*'B&amp;A KW'!P51,2)</f>
        <v>-5907.6</v>
      </c>
      <c r="P61" s="21">
        <f t="shared" ref="P61" si="4">SUM(D61:O61)</f>
        <v>-31300.32</v>
      </c>
      <c r="T61" s="30"/>
      <c r="U61" s="40">
        <v>48</v>
      </c>
    </row>
    <row r="62" spans="1:21" x14ac:dyDescent="0.3">
      <c r="A62" s="3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T62" s="30" t="s">
        <v>275</v>
      </c>
      <c r="U62" s="40">
        <v>49</v>
      </c>
    </row>
    <row r="63" spans="1:21" x14ac:dyDescent="0.3">
      <c r="A63" s="30" t="s">
        <v>4</v>
      </c>
      <c r="B63" s="21"/>
      <c r="C63" s="21"/>
      <c r="D63" s="21">
        <f>ROUND(D$12*'B&amp;A KW'!E53,2)</f>
        <v>82.7</v>
      </c>
      <c r="E63" s="21">
        <f>ROUND(E$12*'B&amp;A KW'!F53,2)</f>
        <v>79.28</v>
      </c>
      <c r="F63" s="21">
        <f>ROUND(F$12*'B&amp;A KW'!G53,2)</f>
        <v>68.44</v>
      </c>
      <c r="G63" s="21">
        <f>ROUND(G$12*'B&amp;A KW'!H53,2)</f>
        <v>80</v>
      </c>
      <c r="H63" s="21">
        <f>ROUND(H$12*'B&amp;A KW'!I53,2)</f>
        <v>70.040000000000006</v>
      </c>
      <c r="I63" s="21">
        <f>ROUND(I$12*'B&amp;A KW'!J53,2)</f>
        <v>66.48</v>
      </c>
      <c r="J63" s="21">
        <f>ROUND(J$12*'B&amp;A KW'!K53,2)</f>
        <v>65.28</v>
      </c>
      <c r="K63" s="21">
        <f>ROUND(K$12*'B&amp;A KW'!L53,2)</f>
        <v>-951.9</v>
      </c>
      <c r="L63" s="21">
        <f>ROUND(L$12*'B&amp;A KW'!M53,2)</f>
        <v>-995.1</v>
      </c>
      <c r="M63" s="21">
        <f>ROUND(M$12*'B&amp;A KW'!N53,2)</f>
        <v>-1095</v>
      </c>
      <c r="N63" s="21">
        <f>ROUND(N$12*'B&amp;A KW'!O53,2)</f>
        <v>-820.8</v>
      </c>
      <c r="O63" s="21">
        <f>ROUND(O$12*'B&amp;A KW'!P53,2)</f>
        <v>-964.5</v>
      </c>
      <c r="P63" s="21">
        <f t="shared" ref="P63" si="5">SUM(D63:O63)</f>
        <v>-4315.08</v>
      </c>
      <c r="T63" s="30" t="s">
        <v>276</v>
      </c>
      <c r="U63" s="40">
        <v>50</v>
      </c>
    </row>
    <row r="64" spans="1:21" x14ac:dyDescent="0.3">
      <c r="A64" s="3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T64" s="30" t="s">
        <v>5</v>
      </c>
      <c r="U64" s="40">
        <v>51</v>
      </c>
    </row>
    <row r="65" spans="1:21" x14ac:dyDescent="0.3">
      <c r="A65" s="30" t="s">
        <v>3</v>
      </c>
      <c r="B65" s="21"/>
      <c r="C65" s="21"/>
      <c r="D65" s="21">
        <f>ROUND(D$12*'B&amp;A KW'!E55,2)</f>
        <v>1.7</v>
      </c>
      <c r="E65" s="21">
        <f>ROUND(E$12*'B&amp;A KW'!F55,2)</f>
        <v>1.7</v>
      </c>
      <c r="F65" s="21">
        <f>ROUND(F$12*'B&amp;A KW'!G55,2)</f>
        <v>1.7</v>
      </c>
      <c r="G65" s="21">
        <f>ROUND(G$12*'B&amp;A KW'!H55,2)</f>
        <v>3.12</v>
      </c>
      <c r="H65" s="21">
        <f>ROUND(H$12*'B&amp;A KW'!I55,2)</f>
        <v>0.86</v>
      </c>
      <c r="I65" s="21">
        <f>ROUND(I$12*'B&amp;A KW'!J55,2)</f>
        <v>0.86</v>
      </c>
      <c r="J65" s="21">
        <f>ROUND(J$12*'B&amp;A KW'!K55,2)</f>
        <v>0.86</v>
      </c>
      <c r="K65" s="21">
        <f>ROUND(K$12*'B&amp;A KW'!L55,2)</f>
        <v>76.5</v>
      </c>
      <c r="L65" s="21">
        <f>ROUND(L$12*'B&amp;A KW'!M55,2)</f>
        <v>-44.4</v>
      </c>
      <c r="M65" s="21">
        <f>ROUND(M$12*'B&amp;A KW'!N55,2)</f>
        <v>-74.400000000000006</v>
      </c>
      <c r="N65" s="21">
        <f>ROUND(N$12*'B&amp;A KW'!O55,2)</f>
        <v>-106.5</v>
      </c>
      <c r="O65" s="21">
        <f>ROUND(O$12*'B&amp;A KW'!P55,2)</f>
        <v>-26.7</v>
      </c>
      <c r="P65" s="21">
        <f t="shared" ref="P65:P69" si="6">SUM(D65:O65)</f>
        <v>-164.7</v>
      </c>
      <c r="T65" s="30"/>
      <c r="U65" s="40">
        <v>52</v>
      </c>
    </row>
    <row r="66" spans="1:21" x14ac:dyDescent="0.3">
      <c r="A66" s="3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T66" s="30" t="s">
        <v>4</v>
      </c>
      <c r="U66" s="40">
        <v>53</v>
      </c>
    </row>
    <row r="67" spans="1:21" x14ac:dyDescent="0.3">
      <c r="A67" s="30" t="s">
        <v>119</v>
      </c>
      <c r="B67" s="21"/>
      <c r="C67" s="21"/>
      <c r="D67" s="21">
        <f>D12*'B&amp;A KW'!E57</f>
        <v>646.32000000000005</v>
      </c>
      <c r="E67" s="21">
        <f>E12*'B&amp;A KW'!F57</f>
        <v>655.92</v>
      </c>
      <c r="F67" s="21">
        <f>F12*'B&amp;A KW'!G57</f>
        <v>638</v>
      </c>
      <c r="G67" s="21">
        <f>G12*'B&amp;A KW'!H57</f>
        <v>546.74</v>
      </c>
      <c r="H67" s="21">
        <f>H12*'B&amp;A KW'!I57</f>
        <v>636.22</v>
      </c>
      <c r="I67" s="21">
        <f>I12*'B&amp;A KW'!J57</f>
        <v>708.24</v>
      </c>
      <c r="J67" s="21">
        <f>J12*'B&amp;A KW'!K57</f>
        <v>696.30000000000007</v>
      </c>
      <c r="K67" s="21">
        <f>K12*'B&amp;A KW'!L57</f>
        <v>-9940.1999999999989</v>
      </c>
      <c r="L67" s="21">
        <f>L12*'B&amp;A KW'!M57</f>
        <v>-9813.6</v>
      </c>
      <c r="M67" s="21">
        <f>M12*'B&amp;A KW'!N57</f>
        <v>-10182.9</v>
      </c>
      <c r="N67" s="21">
        <f>N12*'B&amp;A KW'!O57</f>
        <v>-10061.699999999999</v>
      </c>
      <c r="O67" s="21">
        <f>O12*'B&amp;A KW'!P57</f>
        <v>-10020.9</v>
      </c>
      <c r="P67" s="21">
        <f t="shared" si="6"/>
        <v>-45491.56</v>
      </c>
      <c r="T67" s="30"/>
      <c r="U67" s="40">
        <v>54</v>
      </c>
    </row>
    <row r="68" spans="1:21" x14ac:dyDescent="0.3">
      <c r="A68" s="3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T68" s="30" t="s">
        <v>3</v>
      </c>
      <c r="U68" s="40">
        <v>55</v>
      </c>
    </row>
    <row r="69" spans="1:21" x14ac:dyDescent="0.3">
      <c r="A69" s="30" t="s">
        <v>120</v>
      </c>
      <c r="B69" s="21"/>
      <c r="C69" s="21"/>
      <c r="D69" s="21">
        <f>D12*'B&amp;A KW'!E59</f>
        <v>13.3</v>
      </c>
      <c r="E69" s="21">
        <f>E12*'B&amp;A KW'!F59</f>
        <v>10.700000000000001</v>
      </c>
      <c r="F69" s="21">
        <f>F12*'B&amp;A KW'!G59</f>
        <v>9.7000000000000011</v>
      </c>
      <c r="G69" s="21">
        <f>G12*'B&amp;A KW'!H59</f>
        <v>9.7000000000000011</v>
      </c>
      <c r="H69" s="21">
        <f>H12*'B&amp;A KW'!I59</f>
        <v>9.7000000000000011</v>
      </c>
      <c r="I69" s="21">
        <f>I12*'B&amp;A KW'!J59</f>
        <v>12.24</v>
      </c>
      <c r="J69" s="21">
        <f>J12*'B&amp;A KW'!K59</f>
        <v>12.24</v>
      </c>
      <c r="K69" s="21">
        <f>K12*'B&amp;A KW'!L59</f>
        <v>-170.7</v>
      </c>
      <c r="L69" s="21">
        <f>L12*'B&amp;A KW'!M59</f>
        <v>-199.79999999999998</v>
      </c>
      <c r="M69" s="21">
        <f>M12*'B&amp;A KW'!N59</f>
        <v>-221.7</v>
      </c>
      <c r="N69" s="21">
        <f>N12*'B&amp;A KW'!O59</f>
        <v>-212.1</v>
      </c>
      <c r="O69" s="21">
        <f>O12*'B&amp;A KW'!P59</f>
        <v>-201.9</v>
      </c>
      <c r="P69" s="21">
        <f t="shared" si="6"/>
        <v>-928.61999999999989</v>
      </c>
      <c r="T69" s="30"/>
      <c r="U69" s="40">
        <v>56</v>
      </c>
    </row>
    <row r="70" spans="1:21" x14ac:dyDescent="0.3">
      <c r="A70" s="3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T70" s="30" t="s">
        <v>119</v>
      </c>
      <c r="U70" s="40">
        <v>57</v>
      </c>
    </row>
    <row r="71" spans="1:21" x14ac:dyDescent="0.3">
      <c r="A71" s="30" t="s">
        <v>233</v>
      </c>
      <c r="B71" s="21"/>
      <c r="C71" s="21"/>
      <c r="D71" s="21">
        <f>ROUND(D$16*'B&amp;A KW'!E61,2)</f>
        <v>66.150000000000006</v>
      </c>
      <c r="E71" s="21">
        <f>ROUND(E$16*'B&amp;A KW'!F61,2)</f>
        <v>66.78</v>
      </c>
      <c r="F71" s="21">
        <f>ROUND(F$16*'B&amp;A KW'!G61,2)</f>
        <v>64.89</v>
      </c>
      <c r="G71" s="21">
        <f>ROUND(G$16*'B&amp;A KW'!H61,2)</f>
        <v>63.63</v>
      </c>
      <c r="H71" s="21">
        <f>ROUND(H$16*'B&amp;A KW'!I61,2)</f>
        <v>131.28</v>
      </c>
      <c r="I71" s="21">
        <f>ROUND(I$16*'B&amp;A KW'!J61,2)</f>
        <v>116.46</v>
      </c>
      <c r="J71" s="21">
        <f>ROUND(J$16*'B&amp;A KW'!K61,2)</f>
        <v>65.52</v>
      </c>
      <c r="K71" s="21">
        <f>ROUND(K$16*'B&amp;A KW'!L61,2)</f>
        <v>-769.42</v>
      </c>
      <c r="L71" s="21">
        <f>ROUND(L$16*'B&amp;A KW'!M61,2)</f>
        <v>-812.26</v>
      </c>
      <c r="M71" s="21">
        <f>ROUND(M$16*'B&amp;A KW'!N61,2)</f>
        <v>-758.54</v>
      </c>
      <c r="N71" s="21">
        <f>ROUND(N$16*'B&amp;A KW'!O61,2)</f>
        <v>-715.36</v>
      </c>
      <c r="O71" s="21">
        <f>ROUND(O$16*'B&amp;A KW'!P61,2)</f>
        <v>-635.46</v>
      </c>
      <c r="P71" s="21">
        <f t="shared" ref="P71" si="7">SUM(D71:O71)</f>
        <v>-3116.33</v>
      </c>
      <c r="Q71" s="32" t="s">
        <v>278</v>
      </c>
      <c r="T71" s="30"/>
      <c r="U71" s="40">
        <v>58</v>
      </c>
    </row>
    <row r="72" spans="1:21" x14ac:dyDescent="0.3">
      <c r="A72" s="3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T72" s="30" t="s">
        <v>120</v>
      </c>
      <c r="U72" s="40">
        <v>59</v>
      </c>
    </row>
    <row r="73" spans="1:21" x14ac:dyDescent="0.3">
      <c r="A73" s="30" t="s">
        <v>122</v>
      </c>
      <c r="B73" s="21"/>
      <c r="C73" s="21"/>
      <c r="D73" s="21">
        <f>ROUND(D$16*'B&amp;A KW'!E63,2)</f>
        <v>870.96</v>
      </c>
      <c r="E73" s="21">
        <f>ROUND(E$16*'B&amp;A KW'!F63,2)</f>
        <v>850.83</v>
      </c>
      <c r="F73" s="21">
        <f>ROUND(F$16*'B&amp;A KW'!G63,2)</f>
        <v>838.53</v>
      </c>
      <c r="G73" s="21">
        <f>ROUND(G$16*'B&amp;A KW'!H63,2)</f>
        <v>834.78</v>
      </c>
      <c r="H73" s="21">
        <f>ROUND(H$16*'B&amp;A KW'!I63,2)</f>
        <v>847.44</v>
      </c>
      <c r="I73" s="21">
        <f>ROUND(I$16*'B&amp;A KW'!J63,2)</f>
        <v>604.79999999999995</v>
      </c>
      <c r="J73" s="21">
        <f>ROUND(J$16*'B&amp;A KW'!K63,2)</f>
        <v>854.64</v>
      </c>
      <c r="K73" s="21">
        <f>ROUND(K$16*'B&amp;A KW'!L63,2)</f>
        <v>-9837.56</v>
      </c>
      <c r="L73" s="21">
        <f>ROUND(L$16*'B&amp;A KW'!M63,2)</f>
        <v>-1366.8</v>
      </c>
      <c r="M73" s="21">
        <f>ROUND(M$16*'B&amp;A KW'!N63,2)</f>
        <v>-10975.2</v>
      </c>
      <c r="N73" s="21">
        <f>ROUND(N$16*'B&amp;A KW'!O63,2)</f>
        <v>-6854.4</v>
      </c>
      <c r="O73" s="21">
        <f>ROUND(O$16*'B&amp;A KW'!P63,2)</f>
        <v>-5487.6</v>
      </c>
      <c r="P73" s="21">
        <f t="shared" ref="P73" si="8">SUM(D73:O73)</f>
        <v>-28819.58</v>
      </c>
      <c r="Q73" s="32" t="s">
        <v>279</v>
      </c>
      <c r="T73" s="30"/>
      <c r="U73" s="40">
        <v>60</v>
      </c>
    </row>
    <row r="74" spans="1:21" x14ac:dyDescent="0.3">
      <c r="A74" s="3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T74" s="30" t="s">
        <v>233</v>
      </c>
      <c r="U74" s="40">
        <v>61</v>
      </c>
    </row>
    <row r="75" spans="1:21" x14ac:dyDescent="0.3">
      <c r="A75" s="30" t="s">
        <v>234</v>
      </c>
      <c r="B75" s="21"/>
      <c r="C75" s="21"/>
      <c r="D75" s="21">
        <f>ROUND(D$16*'B&amp;A KW'!E65,2)</f>
        <v>0</v>
      </c>
      <c r="E75" s="21">
        <f>ROUND(E$16*'B&amp;A KW'!F65,2)</f>
        <v>0</v>
      </c>
      <c r="F75" s="21">
        <f>ROUND(F$16*'B&amp;A KW'!G65,2)</f>
        <v>0</v>
      </c>
      <c r="G75" s="21">
        <f>ROUND(G$16*'B&amp;A KW'!H65,2)</f>
        <v>0</v>
      </c>
      <c r="H75" s="21">
        <f>ROUND(H$16*'B&amp;A KW'!I65,2)</f>
        <v>0</v>
      </c>
      <c r="I75" s="21">
        <f>ROUND(I$16*'B&amp;A KW'!J65,2)</f>
        <v>0</v>
      </c>
      <c r="J75" s="21">
        <f>ROUND(J$16*'B&amp;A KW'!K65,2)</f>
        <v>0</v>
      </c>
      <c r="K75" s="21">
        <f>ROUND(K$16*'B&amp;A KW'!L65,2)</f>
        <v>0</v>
      </c>
      <c r="L75" s="21">
        <f>ROUND(L$16*'B&amp;A KW'!M65,2)</f>
        <v>0</v>
      </c>
      <c r="M75" s="21">
        <f>ROUND(M$16*'B&amp;A KW'!N65,2)</f>
        <v>0</v>
      </c>
      <c r="N75" s="21">
        <f>ROUND(N$16*'B&amp;A KW'!O65,2)</f>
        <v>-1399.44</v>
      </c>
      <c r="O75" s="21">
        <f>ROUND(O$16*'B&amp;A KW'!P65,2)</f>
        <v>-1399.44</v>
      </c>
      <c r="P75" s="21">
        <f t="shared" ref="P75:P77" si="9">SUM(D75:O75)</f>
        <v>-2798.88</v>
      </c>
      <c r="Q75" s="32" t="s">
        <v>280</v>
      </c>
      <c r="T75" s="30"/>
      <c r="U75" s="40">
        <v>62</v>
      </c>
    </row>
    <row r="76" spans="1:21" x14ac:dyDescent="0.3">
      <c r="A76" s="3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T76" s="30" t="s">
        <v>122</v>
      </c>
      <c r="U76" s="40">
        <v>63</v>
      </c>
    </row>
    <row r="77" spans="1:21" x14ac:dyDescent="0.3">
      <c r="A77" s="30" t="s">
        <v>235</v>
      </c>
      <c r="B77" s="21"/>
      <c r="C77" s="21"/>
      <c r="D77" s="21">
        <f>ROUND(D$16*'B&amp;A KW'!E67,2)</f>
        <v>0</v>
      </c>
      <c r="E77" s="21">
        <f>ROUND(E$16*'B&amp;A KW'!F67,2)</f>
        <v>0</v>
      </c>
      <c r="F77" s="21">
        <f>ROUND(F$16*'B&amp;A KW'!G67,2)</f>
        <v>0</v>
      </c>
      <c r="G77" s="21">
        <f>ROUND(G$16*'B&amp;A KW'!H67,2)</f>
        <v>0</v>
      </c>
      <c r="H77" s="21">
        <f>ROUND(H$16*'B&amp;A KW'!I67,2)</f>
        <v>0</v>
      </c>
      <c r="I77" s="21">
        <f>ROUND(I$16*'B&amp;A KW'!J67,2)</f>
        <v>0</v>
      </c>
      <c r="J77" s="21">
        <f>ROUND(J$16*'B&amp;A KW'!K67,2)</f>
        <v>0</v>
      </c>
      <c r="K77" s="21">
        <f>ROUND(K$16*'B&amp;A KW'!L67,2)</f>
        <v>-2966.16</v>
      </c>
      <c r="L77" s="21">
        <f>ROUND(L$16*'B&amp;A KW'!M67,2)</f>
        <v>-2688.72</v>
      </c>
      <c r="M77" s="21">
        <f>ROUND(M$16*'B&amp;A KW'!N67,2)</f>
        <v>-2700.96</v>
      </c>
      <c r="N77" s="21">
        <f>ROUND(N$16*'B&amp;A KW'!O67,2)</f>
        <v>0</v>
      </c>
      <c r="O77" s="21">
        <f>ROUND(O$16*'B&amp;A KW'!P67,2)</f>
        <v>-5483.52</v>
      </c>
      <c r="P77" s="21">
        <f t="shared" si="9"/>
        <v>-13839.36</v>
      </c>
      <c r="Q77" s="32" t="s">
        <v>279</v>
      </c>
      <c r="T77" s="30"/>
      <c r="U77" s="40">
        <v>64</v>
      </c>
    </row>
    <row r="78" spans="1:21" x14ac:dyDescent="0.3">
      <c r="A78" s="3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T78" s="30" t="s">
        <v>234</v>
      </c>
      <c r="U78" s="40">
        <v>65</v>
      </c>
    </row>
    <row r="79" spans="1:21" x14ac:dyDescent="0.3">
      <c r="A79" s="30" t="s">
        <v>123</v>
      </c>
      <c r="B79" s="21"/>
      <c r="C79" s="21"/>
      <c r="D79" s="21">
        <f>ROUND(D$16*'B&amp;A KW'!E69,2)</f>
        <v>85.05</v>
      </c>
      <c r="E79" s="21">
        <f>ROUND(E$16*'B&amp;A KW'!F69,2)</f>
        <v>114.24</v>
      </c>
      <c r="F79" s="21">
        <f>ROUND(F$16*'B&amp;A KW'!G69,2)</f>
        <v>115.17</v>
      </c>
      <c r="G79" s="21">
        <f>ROUND(G$16*'B&amp;A KW'!H69,2)</f>
        <v>113.46</v>
      </c>
      <c r="H79" s="21">
        <f>ROUND(H$16*'B&amp;A KW'!I69,2)</f>
        <v>119.19</v>
      </c>
      <c r="I79" s="21">
        <f>ROUND(I$16*'B&amp;A KW'!J69,2)</f>
        <v>119.94</v>
      </c>
      <c r="J79" s="21">
        <f>ROUND(J$16*'B&amp;A KW'!K69,2)</f>
        <v>119.58</v>
      </c>
      <c r="K79" s="21">
        <f>ROUND(K$16*'B&amp;A KW'!L69,2)</f>
        <v>-1322.26</v>
      </c>
      <c r="L79" s="21">
        <f>ROUND(L$16*'B&amp;A KW'!M69,2)</f>
        <v>-1335.86</v>
      </c>
      <c r="M79" s="21">
        <f>ROUND(M$16*'B&amp;A KW'!N69,2)</f>
        <v>-1273.3</v>
      </c>
      <c r="N79" s="21">
        <f>ROUND(N$16*'B&amp;A KW'!O69,2)</f>
        <v>-1388.56</v>
      </c>
      <c r="O79" s="21">
        <f>ROUND(O$16*'B&amp;A KW'!P69,2)</f>
        <v>-1324.3</v>
      </c>
      <c r="P79" s="21">
        <f t="shared" ref="P79" si="10">SUM(D79:O79)</f>
        <v>-5857.6500000000005</v>
      </c>
      <c r="T79" s="30"/>
      <c r="U79" s="40">
        <v>66</v>
      </c>
    </row>
    <row r="80" spans="1:21" x14ac:dyDescent="0.3">
      <c r="A80" s="3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T80" s="30" t="s">
        <v>235</v>
      </c>
      <c r="U80" s="40">
        <v>67</v>
      </c>
    </row>
    <row r="81" spans="1:21" x14ac:dyDescent="0.3">
      <c r="A81" s="30" t="s">
        <v>124</v>
      </c>
      <c r="B81" s="21"/>
      <c r="C81" s="21"/>
      <c r="D81" s="21">
        <f>ROUND(D$16*'B&amp;A KW'!E71,2)</f>
        <v>1572.3</v>
      </c>
      <c r="E81" s="21">
        <f>ROUND(E$16*'B&amp;A KW'!F71,2)</f>
        <v>2462.73</v>
      </c>
      <c r="F81" s="21">
        <f>ROUND(F$16*'B&amp;A KW'!G71,2)</f>
        <v>2261.79</v>
      </c>
      <c r="G81" s="21">
        <f>ROUND(G$16*'B&amp;A KW'!H71,2)</f>
        <v>2433.0300000000002</v>
      </c>
      <c r="H81" s="21">
        <f>ROUND(H$16*'B&amp;A KW'!I71,2)</f>
        <v>2285.9699999999998</v>
      </c>
      <c r="I81" s="21">
        <f>ROUND(I$16*'B&amp;A KW'!J71,2)</f>
        <v>2425.92</v>
      </c>
      <c r="J81" s="21">
        <f>ROUND(J$16*'B&amp;A KW'!K71,2)</f>
        <v>2011.96</v>
      </c>
      <c r="K81" s="21">
        <f>ROUND(K$16*'B&amp;A KW'!L71,2)</f>
        <v>-20577.14</v>
      </c>
      <c r="L81" s="21">
        <f>ROUND(L$16*'B&amp;A KW'!M71,2)</f>
        <v>-28584.14</v>
      </c>
      <c r="M81" s="21">
        <f>ROUND(M$16*'B&amp;A KW'!N71,2)</f>
        <v>-21450.81</v>
      </c>
      <c r="N81" s="21">
        <f>ROUND(N$16*'B&amp;A KW'!O71,2)</f>
        <v>-21009.96</v>
      </c>
      <c r="O81" s="21">
        <f>ROUND(O$16*'B&amp;A KW'!P71,2)</f>
        <v>-13681.77</v>
      </c>
      <c r="P81" s="21">
        <f t="shared" ref="P81" si="11">SUM(D81:O81)</f>
        <v>-89850.12000000001</v>
      </c>
      <c r="Q81" s="21">
        <f>P81+P71</f>
        <v>-92966.450000000012</v>
      </c>
      <c r="T81" s="30"/>
      <c r="U81" s="40">
        <v>68</v>
      </c>
    </row>
    <row r="82" spans="1:21" x14ac:dyDescent="0.3">
      <c r="A82" s="30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T82" s="30" t="s">
        <v>123</v>
      </c>
      <c r="U82" s="40">
        <v>69</v>
      </c>
    </row>
    <row r="83" spans="1:21" x14ac:dyDescent="0.3">
      <c r="A83" s="30" t="s">
        <v>125</v>
      </c>
      <c r="B83" s="21"/>
      <c r="C83" s="21"/>
      <c r="D83" s="21">
        <f>ROUND(D$16*'B&amp;A KW'!E75,2)</f>
        <v>6457.14</v>
      </c>
      <c r="E83" s="21">
        <f>ROUND(E$16*'B&amp;A KW'!F75,2)</f>
        <v>6526.83</v>
      </c>
      <c r="F83" s="21">
        <f>ROUND(F$16*'B&amp;A KW'!G75,2)</f>
        <v>6619.74</v>
      </c>
      <c r="G83" s="21">
        <f>ROUND(G$16*'B&amp;A KW'!H75,2)</f>
        <v>5569.5</v>
      </c>
      <c r="H83" s="21">
        <f>ROUND(H$16*'B&amp;A KW'!I75,2)</f>
        <v>6282.21</v>
      </c>
      <c r="I83" s="21">
        <f>ROUND(I$16*'B&amp;A KW'!J75,2)</f>
        <v>6260.97</v>
      </c>
      <c r="J83" s="21">
        <f>ROUND(J$16*'B&amp;A KW'!K75,2)</f>
        <v>5751.66</v>
      </c>
      <c r="K83" s="21">
        <f>ROUND(K$16*'B&amp;A KW'!L75,2)</f>
        <v>-57467.92</v>
      </c>
      <c r="L83" s="21">
        <f>ROUND(L$16*'B&amp;A KW'!M75,2)</f>
        <v>-66783.14</v>
      </c>
      <c r="M83" s="21">
        <f>ROUND(M$16*'B&amp;A KW'!N75,2)</f>
        <v>-65976.97</v>
      </c>
      <c r="N83" s="21">
        <f>ROUND(N$16*'B&amp;A KW'!O75,2)</f>
        <v>-70766.48</v>
      </c>
      <c r="O83" s="21">
        <f>ROUND(O$16*'B&amp;A KW'!P75,2)</f>
        <v>-66303.740000000005</v>
      </c>
      <c r="P83" s="21">
        <f t="shared" ref="P83:P85" si="12">SUM(D83:O83)</f>
        <v>-283830.19999999995</v>
      </c>
      <c r="Q83" s="21">
        <f>P83+P77+P73</f>
        <v>-326489.13999999996</v>
      </c>
      <c r="T83" s="30"/>
      <c r="U83" s="40">
        <v>70</v>
      </c>
    </row>
    <row r="84" spans="1:21" x14ac:dyDescent="0.3">
      <c r="A84" s="3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>
        <f t="shared" si="12"/>
        <v>0</v>
      </c>
      <c r="T84" s="30" t="s">
        <v>124</v>
      </c>
      <c r="U84" s="40">
        <v>71</v>
      </c>
    </row>
    <row r="85" spans="1:21" x14ac:dyDescent="0.3">
      <c r="A85" s="30" t="s">
        <v>126</v>
      </c>
      <c r="B85" s="21"/>
      <c r="C85" s="21"/>
      <c r="D85" s="21">
        <f>ROUND(D$16*'B&amp;A KW'!E79,2)</f>
        <v>1475.88</v>
      </c>
      <c r="E85" s="21">
        <f>ROUND(E$16*'B&amp;A KW'!F79,2)</f>
        <v>2094.5700000000002</v>
      </c>
      <c r="F85" s="21">
        <f>ROUND(F$16*'B&amp;A KW'!G79,2)</f>
        <v>1607.1</v>
      </c>
      <c r="G85" s="21">
        <f>ROUND(G$16*'B&amp;A KW'!H79,2)</f>
        <v>1350.15</v>
      </c>
      <c r="H85" s="21">
        <f>ROUND(H$16*'B&amp;A KW'!I79,2)</f>
        <v>1776.24</v>
      </c>
      <c r="I85" s="21">
        <f>ROUND(I$16*'B&amp;A KW'!J79,2)</f>
        <v>1236.33</v>
      </c>
      <c r="J85" s="21">
        <f>ROUND(J$16*'B&amp;A KW'!K79,2)</f>
        <v>1705.86</v>
      </c>
      <c r="K85" s="21">
        <f>ROUND(K$16*'B&amp;A KW'!L79,2)</f>
        <v>-18285.54</v>
      </c>
      <c r="L85" s="21">
        <f>ROUND(L$16*'B&amp;A KW'!M79,2)</f>
        <v>-14456.46</v>
      </c>
      <c r="M85" s="21">
        <f>ROUND(M$16*'B&amp;A KW'!N79,2)</f>
        <v>-13631.96</v>
      </c>
      <c r="N85" s="21">
        <f>ROUND(N$16*'B&amp;A KW'!O79,2)</f>
        <v>-12518.12</v>
      </c>
      <c r="O85" s="21">
        <f>ROUND(O$16*'B&amp;A KW'!P79,2)</f>
        <v>-13654.4</v>
      </c>
      <c r="P85" s="21">
        <f t="shared" si="12"/>
        <v>-61300.350000000006</v>
      </c>
      <c r="Q85" s="21">
        <f>P85+P75</f>
        <v>-64099.23</v>
      </c>
      <c r="T85" s="30"/>
      <c r="U85" s="40">
        <v>72</v>
      </c>
    </row>
    <row r="86" spans="1:21" x14ac:dyDescent="0.3">
      <c r="A86" s="3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T86" s="30" t="s">
        <v>271</v>
      </c>
      <c r="U86" s="40">
        <v>73</v>
      </c>
    </row>
    <row r="87" spans="1:21" x14ac:dyDescent="0.3">
      <c r="A87" s="30" t="s">
        <v>2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T87" s="30" t="s">
        <v>270</v>
      </c>
      <c r="U87" s="40">
        <v>74</v>
      </c>
    </row>
    <row r="88" spans="1:21" x14ac:dyDescent="0.3">
      <c r="A88" s="3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T88" s="30" t="s">
        <v>272</v>
      </c>
      <c r="U88" s="40">
        <v>75</v>
      </c>
    </row>
    <row r="89" spans="1:21" x14ac:dyDescent="0.3">
      <c r="A89" s="30" t="s">
        <v>1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T89" s="30"/>
      <c r="U89" s="40">
        <v>76</v>
      </c>
    </row>
    <row r="90" spans="1:21" x14ac:dyDescent="0.3">
      <c r="A90" s="30"/>
      <c r="B90" s="21"/>
      <c r="C90" s="2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21"/>
      <c r="T90" s="30" t="s">
        <v>273</v>
      </c>
      <c r="U90" s="40">
        <v>77</v>
      </c>
    </row>
    <row r="91" spans="1:21" x14ac:dyDescent="0.3">
      <c r="A91" s="83" t="s">
        <v>0</v>
      </c>
      <c r="B91" s="52"/>
      <c r="C91" s="52"/>
      <c r="D91" s="52">
        <f>SUM(D23:D89)-D31</f>
        <v>13527.5</v>
      </c>
      <c r="E91" s="52">
        <f t="shared" ref="E91:O91" si="13">SUM(E23:E89)-E31</f>
        <v>15116.039999999999</v>
      </c>
      <c r="F91" s="52">
        <f t="shared" si="13"/>
        <v>14468.91</v>
      </c>
      <c r="G91" s="52">
        <f t="shared" si="13"/>
        <v>13295.71</v>
      </c>
      <c r="H91" s="52">
        <f t="shared" si="13"/>
        <v>14432.17</v>
      </c>
      <c r="I91" s="52">
        <f t="shared" si="13"/>
        <v>13825.660000000002</v>
      </c>
      <c r="J91" s="52">
        <f t="shared" si="13"/>
        <v>13461.54</v>
      </c>
      <c r="K91" s="52">
        <f t="shared" si="13"/>
        <v>-154952.37000000002</v>
      </c>
      <c r="L91" s="52">
        <f t="shared" si="13"/>
        <v>-161473.48000000001</v>
      </c>
      <c r="M91" s="52">
        <f t="shared" si="13"/>
        <v>-161837.21</v>
      </c>
      <c r="N91" s="52">
        <f t="shared" si="13"/>
        <v>-158254.45000000001</v>
      </c>
      <c r="O91" s="52">
        <f t="shared" si="13"/>
        <v>-151080.23000000001</v>
      </c>
      <c r="P91" s="52">
        <f>SUM(D91:O91)</f>
        <v>-689470.21</v>
      </c>
      <c r="T91" s="30" t="s">
        <v>274</v>
      </c>
      <c r="U91" s="40">
        <v>78</v>
      </c>
    </row>
    <row r="92" spans="1:21" x14ac:dyDescent="0.3">
      <c r="A92" s="3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T92" s="30" t="s">
        <v>126</v>
      </c>
      <c r="U92" s="40">
        <v>79</v>
      </c>
    </row>
    <row r="93" spans="1:21" x14ac:dyDescent="0.3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4">
        <f>SUM(P53:P85)</f>
        <v>-689470.20999999985</v>
      </c>
      <c r="Q93" s="32">
        <f>PPA!P91</f>
        <v>-1487695.4500000002</v>
      </c>
    </row>
    <row r="94" spans="1:21" x14ac:dyDescent="0.3">
      <c r="A94" s="8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</row>
    <row r="95" spans="1:21" x14ac:dyDescent="0.3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</row>
  </sheetData>
  <pageMargins left="0.7" right="0.28999999999999998" top="0.75" bottom="0.75" header="0.3" footer="0.3"/>
  <pageSetup orientation="portrait" r:id="rId1"/>
  <headerFooter>
    <oddFooter>&amp;L&amp;F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="90" zoomScaleNormal="90" workbookViewId="0">
      <pane xSplit="1" ySplit="10" topLeftCell="F11" activePane="bottomRight" state="frozen"/>
      <selection activeCell="S13" sqref="S13"/>
      <selection pane="topRight" activeCell="S13" sqref="S13"/>
      <selection pane="bottomLeft" activeCell="S13" sqref="S13"/>
      <selection pane="bottomRight" activeCell="L26" sqref="L26"/>
    </sheetView>
  </sheetViews>
  <sheetFormatPr defaultColWidth="9.109375" defaultRowHeight="15.6" outlineLevelCol="1" x14ac:dyDescent="0.3"/>
  <cols>
    <col min="1" max="1" width="18.44140625" style="32" bestFit="1" customWidth="1"/>
    <col min="2" max="2" width="10.44140625" style="32" hidden="1" customWidth="1" outlineLevel="1"/>
    <col min="3" max="3" width="10.5546875" style="32" hidden="1" customWidth="1" outlineLevel="1"/>
    <col min="4" max="5" width="12.6640625" style="32" customWidth="1" outlineLevel="1"/>
    <col min="6" max="7" width="13.5546875" style="32" customWidth="1" outlineLevel="1"/>
    <col min="8" max="13" width="12.6640625" style="32" customWidth="1" outlineLevel="1"/>
    <col min="14" max="15" width="14.33203125" style="32" customWidth="1" outlineLevel="1"/>
    <col min="16" max="16" width="15.44140625" style="32" customWidth="1"/>
    <col min="17" max="17" width="8" style="32" customWidth="1"/>
    <col min="18" max="18" width="9.109375" style="32" customWidth="1"/>
    <col min="19" max="19" width="16.88671875" style="77" customWidth="1"/>
    <col min="20" max="20" width="9.109375" style="32" customWidth="1"/>
    <col min="21" max="16384" width="9.109375" style="32"/>
  </cols>
  <sheetData>
    <row r="1" spans="1:21" x14ac:dyDescent="0.3">
      <c r="A1" s="32" t="s">
        <v>70</v>
      </c>
      <c r="D1" s="68"/>
    </row>
    <row r="2" spans="1:21" x14ac:dyDescent="0.3">
      <c r="A2" s="32" t="s">
        <v>71</v>
      </c>
    </row>
    <row r="3" spans="1:21" x14ac:dyDescent="0.3">
      <c r="A3" s="32" t="str">
        <f>'B&amp;A kWh'!B3</f>
        <v>TEST YEAR ENDED March 31, 2020</v>
      </c>
    </row>
    <row r="4" spans="1:21" x14ac:dyDescent="0.3">
      <c r="A4" s="32" t="s">
        <v>81</v>
      </c>
    </row>
    <row r="5" spans="1:21" x14ac:dyDescent="0.3">
      <c r="A5" s="32" t="s">
        <v>89</v>
      </c>
    </row>
    <row r="6" spans="1:21" x14ac:dyDescent="0.3">
      <c r="A6" s="32" t="s">
        <v>131</v>
      </c>
    </row>
    <row r="7" spans="1:21" x14ac:dyDescent="0.3">
      <c r="D7" s="32">
        <v>2019</v>
      </c>
      <c r="O7" s="32">
        <v>2020</v>
      </c>
      <c r="P7" s="40" t="s">
        <v>169</v>
      </c>
      <c r="Q7" s="40"/>
    </row>
    <row r="8" spans="1:21" x14ac:dyDescent="0.3">
      <c r="A8" s="79" t="s">
        <v>22</v>
      </c>
      <c r="B8" s="70" t="s">
        <v>107</v>
      </c>
      <c r="C8" s="70" t="s">
        <v>108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71" t="s">
        <v>0</v>
      </c>
      <c r="Q8" s="71"/>
    </row>
    <row r="9" spans="1:21" s="80" customFormat="1" x14ac:dyDescent="0.3">
      <c r="A9" s="32" t="s">
        <v>87</v>
      </c>
      <c r="D9" s="73">
        <v>-5.5000000000000003E-4</v>
      </c>
      <c r="E9" s="73">
        <v>-5.5000000000000003E-4</v>
      </c>
      <c r="F9" s="73">
        <v>-5.5000000000000003E-4</v>
      </c>
      <c r="G9" s="73">
        <v>-5.5000000000000003E-4</v>
      </c>
      <c r="H9" s="73">
        <v>-5.5000000000000003E-4</v>
      </c>
      <c r="I9" s="73">
        <v>-5.5000000000000003E-4</v>
      </c>
      <c r="J9" s="73">
        <v>-5.5000000000000003E-4</v>
      </c>
      <c r="K9" s="73">
        <v>-5.5000000000000003E-4</v>
      </c>
      <c r="L9" s="73">
        <v>-5.5000000000000003E-4</v>
      </c>
      <c r="M9" s="73">
        <v>1.8699999999999999E-4</v>
      </c>
      <c r="N9" s="73">
        <v>1.8699999999999999E-4</v>
      </c>
      <c r="O9" s="73">
        <v>1.8699999999999999E-4</v>
      </c>
      <c r="P9" s="32"/>
      <c r="Q9" s="32"/>
      <c r="S9" s="77"/>
    </row>
    <row r="10" spans="1:21" s="80" customFormat="1" x14ac:dyDescent="0.3">
      <c r="A10" s="32" t="s">
        <v>88</v>
      </c>
      <c r="D10" s="73">
        <v>-2.1999999999999999E-5</v>
      </c>
      <c r="E10" s="73">
        <v>-2.1999999999999999E-5</v>
      </c>
      <c r="F10" s="73">
        <v>-2.1999999999999999E-5</v>
      </c>
      <c r="G10" s="73">
        <v>-2.1999999999999999E-5</v>
      </c>
      <c r="H10" s="73">
        <v>-2.1999999999999999E-5</v>
      </c>
      <c r="I10" s="73">
        <v>-2.1999999999999999E-5</v>
      </c>
      <c r="J10" s="73">
        <v>-2.1999999999999999E-5</v>
      </c>
      <c r="K10" s="73">
        <v>-2.1999999999999999E-5</v>
      </c>
      <c r="L10" s="73">
        <v>-2.1999999999999999E-5</v>
      </c>
      <c r="M10" s="73">
        <v>1.34E-4</v>
      </c>
      <c r="N10" s="73">
        <v>1.34E-4</v>
      </c>
      <c r="O10" s="73">
        <v>1.34E-4</v>
      </c>
      <c r="P10" s="32"/>
      <c r="Q10" s="32"/>
      <c r="S10" s="77"/>
    </row>
    <row r="11" spans="1:21" x14ac:dyDescent="0.3">
      <c r="T11" s="32" t="s">
        <v>268</v>
      </c>
    </row>
    <row r="12" spans="1:21" x14ac:dyDescent="0.3">
      <c r="A12" s="30" t="s">
        <v>21</v>
      </c>
      <c r="B12" s="21">
        <f>ROUND(B$9*'B&amp;A kWh'!C10,2)</f>
        <v>0</v>
      </c>
      <c r="C12" s="21">
        <f>ROUND(C$9*'B&amp;A kWh'!D10,2)</f>
        <v>0</v>
      </c>
      <c r="D12" s="21">
        <f>ROUND(D$9*'B&amp;A kWh'!E10,2)</f>
        <v>-64244.17</v>
      </c>
      <c r="E12" s="21">
        <f>ROUND(E$9*'B&amp;A kWh'!F10,2)</f>
        <v>-68158.52</v>
      </c>
      <c r="F12" s="21">
        <f>ROUND(F$9*'B&amp;A kWh'!G10,2)</f>
        <v>-77571.48</v>
      </c>
      <c r="G12" s="21">
        <f>ROUND(G$9*'B&amp;A kWh'!H10,2)</f>
        <v>-97492.47</v>
      </c>
      <c r="H12" s="21">
        <f>ROUND(H$9*'B&amp;A kWh'!I10,2)</f>
        <v>-96460.08</v>
      </c>
      <c r="I12" s="21">
        <f>ROUND(I$9*'B&amp;A kWh'!J10,2)</f>
        <v>-80043.39</v>
      </c>
      <c r="J12" s="21">
        <f>ROUND(J$9*'B&amp;A kWh'!K10,2)</f>
        <v>-67412.12</v>
      </c>
      <c r="K12" s="21">
        <f>ROUND(K$9*'B&amp;A kWh'!L10,2)</f>
        <v>-89763.66</v>
      </c>
      <c r="L12" s="21">
        <f>ROUND(L$9*'B&amp;A kWh'!M10,2)</f>
        <v>-120837.84</v>
      </c>
      <c r="M12" s="21">
        <f>ROUND(M$9*'B&amp;A kWh'!N10,2)</f>
        <v>39785.269999999997</v>
      </c>
      <c r="N12" s="21">
        <f>ROUND(N$9*'B&amp;A kWh'!O10,2)</f>
        <v>37018.29</v>
      </c>
      <c r="O12" s="21">
        <f>ROUND(O$9*'B&amp;A kWh'!P10,2)</f>
        <v>29810.36</v>
      </c>
      <c r="P12" s="21">
        <f>SUM(D12:O12)</f>
        <v>-655369.80999999994</v>
      </c>
      <c r="Q12" s="21"/>
      <c r="T12" s="32">
        <v>10</v>
      </c>
      <c r="U12" s="32" t="s">
        <v>21</v>
      </c>
    </row>
    <row r="13" spans="1:21" x14ac:dyDescent="0.3">
      <c r="A13" s="30"/>
      <c r="T13" s="32">
        <v>11</v>
      </c>
    </row>
    <row r="14" spans="1:21" x14ac:dyDescent="0.3">
      <c r="A14" s="30" t="s">
        <v>20</v>
      </c>
      <c r="B14" s="21">
        <f>ROUND(B$9*'B&amp;A kWh'!C12,2)</f>
        <v>0</v>
      </c>
      <c r="C14" s="21">
        <f>ROUND(C$9*'B&amp;A kWh'!D12,2)</f>
        <v>0</v>
      </c>
      <c r="D14" s="21">
        <f>ROUND(D$9*'B&amp;A kWh'!E12,2)</f>
        <v>-95.44</v>
      </c>
      <c r="E14" s="21">
        <f>ROUND(E$9*'B&amp;A kWh'!F12,2)</f>
        <v>-99.54</v>
      </c>
      <c r="F14" s="21">
        <f>ROUND(F$9*'B&amp;A kWh'!G12,2)</f>
        <v>-118.68</v>
      </c>
      <c r="G14" s="21">
        <f>ROUND(G$9*'B&amp;A kWh'!H12,2)</f>
        <v>-147.94</v>
      </c>
      <c r="H14" s="21">
        <f>ROUND(H$9*'B&amp;A kWh'!I12,2)</f>
        <v>-143.88999999999999</v>
      </c>
      <c r="I14" s="21">
        <f>ROUND(I$9*'B&amp;A kWh'!J12,2)</f>
        <v>-124.95</v>
      </c>
      <c r="J14" s="21">
        <f>ROUND(J$9*'B&amp;A kWh'!K12,2)</f>
        <v>-103.27</v>
      </c>
      <c r="K14" s="21">
        <f>ROUND(K$9*'B&amp;A kWh'!L12,2)</f>
        <v>-126.41</v>
      </c>
      <c r="L14" s="21">
        <f>ROUND(L$9*'B&amp;A kWh'!M12,2)</f>
        <v>-196.36</v>
      </c>
      <c r="M14" s="21">
        <f>ROUND(M$9*'B&amp;A kWh'!N12,2)</f>
        <v>66.48</v>
      </c>
      <c r="N14" s="21">
        <f>ROUND(N$9*'B&amp;A kWh'!O12,2)</f>
        <v>60.77</v>
      </c>
      <c r="O14" s="21">
        <f>ROUND(O$9*'B&amp;A kWh'!P12,2)</f>
        <v>47.13</v>
      </c>
      <c r="P14" s="21">
        <f t="shared" ref="P14" si="0">SUM(D14:O14)</f>
        <v>-982.1</v>
      </c>
      <c r="Q14" s="21"/>
      <c r="T14" s="32">
        <v>12</v>
      </c>
      <c r="U14" s="32" t="s">
        <v>20</v>
      </c>
    </row>
    <row r="15" spans="1:21" x14ac:dyDescent="0.3">
      <c r="A15" s="30"/>
      <c r="T15" s="32">
        <v>13</v>
      </c>
    </row>
    <row r="16" spans="1:21" x14ac:dyDescent="0.3">
      <c r="A16" s="30" t="s">
        <v>19</v>
      </c>
      <c r="B16" s="21">
        <f>ROUND(B$9*'B&amp;A kWh'!C14,2)</f>
        <v>0</v>
      </c>
      <c r="C16" s="21">
        <f>ROUND(C$9*'B&amp;A kWh'!D14,2)</f>
        <v>0</v>
      </c>
      <c r="D16" s="21">
        <f>ROUND(D$9*'B&amp;A kWh'!E14,2)</f>
        <v>-2.89</v>
      </c>
      <c r="E16" s="21">
        <f>ROUND(E$9*'B&amp;A kWh'!F14,2)</f>
        <v>-2.57</v>
      </c>
      <c r="F16" s="21">
        <f>ROUND(F$9*'B&amp;A kWh'!G14,2)</f>
        <v>-4.21</v>
      </c>
      <c r="G16" s="21">
        <f>ROUND(G$9*'B&amp;A kWh'!H14,2)</f>
        <v>-4.6500000000000004</v>
      </c>
      <c r="H16" s="21">
        <f>ROUND(H$9*'B&amp;A kWh'!I14,2)</f>
        <v>-4.8099999999999996</v>
      </c>
      <c r="I16" s="21">
        <f>ROUND(I$9*'B&amp;A kWh'!J14,2)</f>
        <v>-4.5999999999999996</v>
      </c>
      <c r="J16" s="21">
        <f>ROUND(J$9*'B&amp;A kWh'!K14,2)</f>
        <v>-4.08</v>
      </c>
      <c r="K16" s="21">
        <f>ROUND(K$9*'B&amp;A kWh'!L14,2)</f>
        <v>-2.15</v>
      </c>
      <c r="L16" s="21">
        <f>ROUND(L$9*'B&amp;A kWh'!M14,2)</f>
        <v>-7.2</v>
      </c>
      <c r="M16" s="21">
        <f>ROUND(M$9*'B&amp;A kWh'!N14,2)</f>
        <v>1.84</v>
      </c>
      <c r="N16" s="21">
        <f>ROUND(N$9*'B&amp;A kWh'!O14,2)</f>
        <v>1.97</v>
      </c>
      <c r="O16" s="21">
        <f>ROUND(O$9*'B&amp;A kWh'!P14,2)</f>
        <v>1.42</v>
      </c>
      <c r="P16" s="21">
        <f t="shared" ref="P16" si="1">SUM(D16:O16)</f>
        <v>-31.929999999999993</v>
      </c>
      <c r="Q16" s="21"/>
      <c r="T16" s="32">
        <v>14</v>
      </c>
      <c r="U16" s="32" t="s">
        <v>19</v>
      </c>
    </row>
    <row r="17" spans="1:21" x14ac:dyDescent="0.3">
      <c r="A17" s="30"/>
      <c r="R17" s="32" t="s">
        <v>163</v>
      </c>
      <c r="S17" s="77">
        <f>SUM(P12:P16)</f>
        <v>-656383.84</v>
      </c>
      <c r="T17" s="32">
        <v>15</v>
      </c>
    </row>
    <row r="18" spans="1:21" x14ac:dyDescent="0.3">
      <c r="A18" s="51" t="s">
        <v>160</v>
      </c>
      <c r="D18" s="32">
        <f>ROUND(D$9*'B&amp;A kWh'!E16,2)</f>
        <v>0</v>
      </c>
      <c r="E18" s="32">
        <f>ROUND(E$9*'B&amp;A kWh'!F16,2)</f>
        <v>0</v>
      </c>
      <c r="F18" s="32">
        <f>ROUND(F$9*'B&amp;A kWh'!G16,2)</f>
        <v>0</v>
      </c>
      <c r="G18" s="32">
        <f>ROUND(G$9*'B&amp;A kWh'!H16,2)</f>
        <v>0</v>
      </c>
      <c r="H18" s="32">
        <f>ROUND(H$9*'B&amp;A kWh'!I16,2)</f>
        <v>0</v>
      </c>
      <c r="I18" s="32">
        <f>ROUND(I$9*'B&amp;A kWh'!J16,2)</f>
        <v>0</v>
      </c>
      <c r="J18" s="32">
        <f>ROUND(J$9*'B&amp;A kWh'!K16,2)</f>
        <v>0</v>
      </c>
      <c r="K18" s="32">
        <f>ROUND(K$9*'B&amp;A kWh'!L16,2)</f>
        <v>0</v>
      </c>
      <c r="L18" s="32">
        <f>ROUND(L$9*'B&amp;A kWh'!M16,2)</f>
        <v>0</v>
      </c>
      <c r="M18" s="32">
        <f>ROUND(M$9*'B&amp;A kWh'!N16,2)</f>
        <v>0</v>
      </c>
      <c r="N18" s="32">
        <f>ROUND(N$9*'B&amp;A kWh'!O16,2)</f>
        <v>0</v>
      </c>
      <c r="O18" s="32">
        <f>ROUND(O$9*'B&amp;A kWh'!P16,2)</f>
        <v>0</v>
      </c>
      <c r="T18" s="32">
        <v>16</v>
      </c>
      <c r="U18" s="32" t="s">
        <v>160</v>
      </c>
    </row>
    <row r="19" spans="1:21" x14ac:dyDescent="0.3">
      <c r="A19" s="51" t="s">
        <v>162</v>
      </c>
      <c r="D19" s="32">
        <f>D20-D18</f>
        <v>-24.38</v>
      </c>
      <c r="E19" s="32">
        <f t="shared" ref="E19:O19" si="2">E20-E18</f>
        <v>-21.82</v>
      </c>
      <c r="F19" s="32">
        <f t="shared" si="2"/>
        <v>-19.600000000000001</v>
      </c>
      <c r="G19" s="32">
        <f t="shared" si="2"/>
        <v>-20.78</v>
      </c>
      <c r="H19" s="32">
        <f t="shared" si="2"/>
        <v>-23.72</v>
      </c>
      <c r="I19" s="32">
        <f t="shared" si="2"/>
        <v>-26.13</v>
      </c>
      <c r="J19" s="32">
        <f t="shared" si="2"/>
        <v>-30.73</v>
      </c>
      <c r="K19" s="32">
        <f t="shared" si="2"/>
        <v>-32.049999999999997</v>
      </c>
      <c r="L19" s="32">
        <f t="shared" si="2"/>
        <v>-34.659999999999997</v>
      </c>
      <c r="M19" s="32">
        <f t="shared" si="2"/>
        <v>208.14</v>
      </c>
      <c r="N19" s="32">
        <f t="shared" si="2"/>
        <v>172.27</v>
      </c>
      <c r="O19" s="32">
        <f t="shared" si="2"/>
        <v>173.88</v>
      </c>
      <c r="T19" s="32">
        <v>17</v>
      </c>
      <c r="U19" s="32" t="s">
        <v>162</v>
      </c>
    </row>
    <row r="20" spans="1:21" x14ac:dyDescent="0.3">
      <c r="A20" s="30" t="s">
        <v>18</v>
      </c>
      <c r="B20" s="21" t="e">
        <f>ROUND(B$10*'Comm kWh (DSM)'!C18,2)</f>
        <v>#REF!</v>
      </c>
      <c r="C20" s="21" t="e">
        <f>ROUND(C$10*'Comm kWh (DSM)'!D18,2)</f>
        <v>#REF!</v>
      </c>
      <c r="D20" s="21">
        <f>ROUND(D$10*'Comm kWh (DSM)'!E18,2)</f>
        <v>-24.38</v>
      </c>
      <c r="E20" s="21">
        <f>ROUND(E$10*'Comm kWh (DSM)'!F18,2)</f>
        <v>-21.82</v>
      </c>
      <c r="F20" s="21">
        <f>ROUND(F$10*'Comm kWh (DSM)'!G18,2)</f>
        <v>-19.600000000000001</v>
      </c>
      <c r="G20" s="21">
        <f>ROUND(G$10*'Comm kWh (DSM)'!H18,2)</f>
        <v>-20.78</v>
      </c>
      <c r="H20" s="21">
        <f>ROUND(H$10*'Comm kWh (DSM)'!I18,2)</f>
        <v>-23.72</v>
      </c>
      <c r="I20" s="21">
        <f>ROUND(I$10*'Comm kWh (DSM)'!J18,2)</f>
        <v>-26.13</v>
      </c>
      <c r="J20" s="21">
        <f>ROUND(J$10*'Comm kWh (DSM)'!K18,2)</f>
        <v>-30.73</v>
      </c>
      <c r="K20" s="21">
        <f>ROUND(K$10*'Comm kWh (DSM)'!L18,2)</f>
        <v>-32.049999999999997</v>
      </c>
      <c r="L20" s="21">
        <f>ROUND(L$10*'Comm kWh (DSM)'!M18,2)</f>
        <v>-34.659999999999997</v>
      </c>
      <c r="M20" s="21">
        <f>ROUND(M$10*'Comm kWh (DSM)'!N18,2)</f>
        <v>208.14</v>
      </c>
      <c r="N20" s="21">
        <f>ROUND(N$10*'Comm kWh (DSM)'!O18,2)</f>
        <v>172.27</v>
      </c>
      <c r="O20" s="21">
        <f>ROUND(O$10*'Comm kWh (DSM)'!P18,2)</f>
        <v>173.88</v>
      </c>
      <c r="P20" s="21">
        <f t="shared" ref="P20" si="3">SUM(D20:O20)</f>
        <v>320.42</v>
      </c>
      <c r="Q20" s="21"/>
      <c r="T20" s="32">
        <v>18</v>
      </c>
      <c r="U20" s="32" t="s">
        <v>18</v>
      </c>
    </row>
    <row r="21" spans="1:21" x14ac:dyDescent="0.3">
      <c r="A21" s="30"/>
      <c r="T21" s="32">
        <v>19</v>
      </c>
    </row>
    <row r="22" spans="1:21" x14ac:dyDescent="0.3">
      <c r="A22" s="30" t="s">
        <v>17</v>
      </c>
      <c r="B22" s="21">
        <f>ROUND(B$10*'Comm kWh (DSM)'!C20,2)</f>
        <v>0</v>
      </c>
      <c r="C22" s="21">
        <f>ROUND(C$10*'Comm kWh (DSM)'!D20,2)</f>
        <v>0</v>
      </c>
      <c r="D22" s="21">
        <f>ROUND(D$10*'Comm kWh (DSM)'!E20,2)</f>
        <v>-215.4</v>
      </c>
      <c r="E22" s="21">
        <f>ROUND(E$10*'Comm kWh (DSM)'!F20,2)</f>
        <v>-186.56</v>
      </c>
      <c r="F22" s="21">
        <f>ROUND(F$10*'Comm kWh (DSM)'!G20,2)</f>
        <v>-211.28</v>
      </c>
      <c r="G22" s="21">
        <f>ROUND(G$10*'Comm kWh (DSM)'!H20,2)</f>
        <v>-240.31</v>
      </c>
      <c r="H22" s="21">
        <f>ROUND(H$10*'Comm kWh (DSM)'!I20,2)</f>
        <v>-250.57</v>
      </c>
      <c r="I22" s="21">
        <f>ROUND(I$10*'Comm kWh (DSM)'!J20,2)</f>
        <v>-244.77</v>
      </c>
      <c r="J22" s="21">
        <f>ROUND(J$10*'Comm kWh (DSM)'!K20,2)</f>
        <v>-215.08</v>
      </c>
      <c r="K22" s="21">
        <f>ROUND(K$10*'Comm kWh (DSM)'!L20,2)</f>
        <v>-199.43</v>
      </c>
      <c r="L22" s="21">
        <f>ROUND(L$10*'Comm kWh (DSM)'!M20,2)</f>
        <v>-278.25</v>
      </c>
      <c r="M22" s="21">
        <f>ROUND(M$10*'Comm kWh (DSM)'!N20,2)</f>
        <v>1830.04</v>
      </c>
      <c r="N22" s="21">
        <f>ROUND(N$10*'Comm kWh (DSM)'!O20,2)</f>
        <v>1637.53</v>
      </c>
      <c r="O22" s="21">
        <f>ROUND(O$10*'Comm kWh (DSM)'!P20,2)</f>
        <v>1575.09</v>
      </c>
      <c r="P22" s="21">
        <f t="shared" ref="P22" si="4">SUM(D22:O22)</f>
        <v>3001.01</v>
      </c>
      <c r="Q22" s="21"/>
      <c r="T22" s="32">
        <v>20</v>
      </c>
      <c r="U22" s="32" t="s">
        <v>17</v>
      </c>
    </row>
    <row r="23" spans="1:21" x14ac:dyDescent="0.3">
      <c r="A23" s="30"/>
      <c r="T23" s="32">
        <v>21</v>
      </c>
    </row>
    <row r="24" spans="1:21" x14ac:dyDescent="0.3">
      <c r="A24" s="30" t="s">
        <v>16</v>
      </c>
      <c r="B24" s="21">
        <f>ROUND(B$10*'Comm kWh (DSM)'!C22,2)</f>
        <v>0</v>
      </c>
      <c r="C24" s="21">
        <f>ROUND(C$10*'Comm kWh (DSM)'!D22,2)</f>
        <v>0</v>
      </c>
      <c r="D24" s="21">
        <f>ROUND(D$10*'Comm kWh (DSM)'!E22,2)</f>
        <v>-0.5</v>
      </c>
      <c r="E24" s="21">
        <f>ROUND(E$10*'Comm kWh (DSM)'!F22,2)</f>
        <v>-0.52</v>
      </c>
      <c r="F24" s="21">
        <f>ROUND(F$10*'Comm kWh (DSM)'!G22,2)</f>
        <v>-0.5</v>
      </c>
      <c r="G24" s="21">
        <f>ROUND(G$10*'Comm kWh (DSM)'!H22,2)</f>
        <v>-0.47</v>
      </c>
      <c r="H24" s="21">
        <f>ROUND(H$10*'Comm kWh (DSM)'!I22,2)</f>
        <v>-0.44</v>
      </c>
      <c r="I24" s="21">
        <f>ROUND(I$10*'Comm kWh (DSM)'!J22,2)</f>
        <v>-0.48</v>
      </c>
      <c r="J24" s="21">
        <f>ROUND(J$10*'Comm kWh (DSM)'!K22,2)</f>
        <v>-0.43</v>
      </c>
      <c r="K24" s="21">
        <f>ROUND(K$10*'Comm kWh (DSM)'!L22,2)</f>
        <v>-0.43</v>
      </c>
      <c r="L24" s="21">
        <f>ROUND(L$10*'Comm kWh (DSM)'!M22,2)</f>
        <v>-0.54</v>
      </c>
      <c r="M24" s="21">
        <f>ROUND(M$10*'Comm kWh (DSM)'!N22,2)</f>
        <v>3.46</v>
      </c>
      <c r="N24" s="21">
        <f>ROUND(N$10*'Comm kWh (DSM)'!O22,2)</f>
        <v>2.89</v>
      </c>
      <c r="O24" s="21">
        <f>ROUND(O$10*'Comm kWh (DSM)'!P22,2)</f>
        <v>2.87</v>
      </c>
      <c r="P24" s="21">
        <f t="shared" ref="P24" si="5">SUM(D24:O24)</f>
        <v>4.91</v>
      </c>
      <c r="Q24" s="21"/>
      <c r="T24" s="32">
        <v>22</v>
      </c>
      <c r="U24" s="32" t="s">
        <v>16</v>
      </c>
    </row>
    <row r="25" spans="1:21" x14ac:dyDescent="0.3">
      <c r="A25" s="30"/>
      <c r="T25" s="32">
        <v>23</v>
      </c>
    </row>
    <row r="26" spans="1:21" x14ac:dyDescent="0.3">
      <c r="A26" s="30" t="s">
        <v>15</v>
      </c>
      <c r="B26" s="21">
        <f>ROUND(B$10*'Comm kWh (DSM)'!C24,2)</f>
        <v>0</v>
      </c>
      <c r="C26" s="21">
        <f>ROUND(C$10*'Comm kWh (DSM)'!D24,2)</f>
        <v>0</v>
      </c>
      <c r="D26" s="21">
        <f>ROUND(D$10*'Comm kWh (DSM)'!E24,2)</f>
        <v>-5.9</v>
      </c>
      <c r="E26" s="21">
        <f>ROUND(E$10*'Comm kWh (DSM)'!F24,2)</f>
        <v>-12.64</v>
      </c>
      <c r="F26" s="21">
        <f>ROUND(F$10*'Comm kWh (DSM)'!G24,2)</f>
        <v>-15.69</v>
      </c>
      <c r="G26" s="21">
        <f>ROUND(G$10*'Comm kWh (DSM)'!H24,2)</f>
        <v>-16.09</v>
      </c>
      <c r="H26" s="21">
        <f>ROUND(H$10*'Comm kWh (DSM)'!I24,2)</f>
        <v>-15.98</v>
      </c>
      <c r="I26" s="21">
        <f>ROUND(I$10*'Comm kWh (DSM)'!J24,2)</f>
        <v>-16.73</v>
      </c>
      <c r="J26" s="21">
        <f>ROUND(J$10*'Comm kWh (DSM)'!K24,2)</f>
        <v>-15.95</v>
      </c>
      <c r="K26" s="21">
        <f>ROUND(K$10*'Comm kWh (DSM)'!L24,2)</f>
        <v>-14.35</v>
      </c>
      <c r="L26" s="21">
        <f>ROUND(L$10*'Comm kWh (DSM)'!M24,2)</f>
        <v>-15.24</v>
      </c>
      <c r="M26" s="21">
        <f>ROUND(M$10*'Comm kWh (DSM)'!N24,2)</f>
        <v>100</v>
      </c>
      <c r="N26" s="21">
        <f>ROUND(N$10*'Comm kWh (DSM)'!O24,2)</f>
        <v>88.11</v>
      </c>
      <c r="O26" s="21">
        <f>ROUND(O$10*'Comm kWh (DSM)'!P24,2)</f>
        <v>87.07</v>
      </c>
      <c r="P26" s="21">
        <f t="shared" ref="P26" si="6">SUM(D26:O26)</f>
        <v>146.61000000000001</v>
      </c>
      <c r="Q26" s="21"/>
      <c r="T26" s="32">
        <v>24</v>
      </c>
      <c r="U26" s="32" t="s">
        <v>15</v>
      </c>
    </row>
    <row r="27" spans="1:21" x14ac:dyDescent="0.3">
      <c r="A27" s="30"/>
      <c r="T27" s="32">
        <v>25</v>
      </c>
    </row>
    <row r="28" spans="1:21" x14ac:dyDescent="0.3">
      <c r="A28" s="30" t="s">
        <v>14</v>
      </c>
      <c r="B28" s="21">
        <f>ROUND(B$10*'Comm kWh (DSM)'!C26,2)</f>
        <v>0</v>
      </c>
      <c r="C28" s="21">
        <f>ROUND(C$10*'Comm kWh (DSM)'!D26,2)</f>
        <v>0</v>
      </c>
      <c r="D28" s="21">
        <f>ROUND(D$10*'Comm kWh (DSM)'!E26,2)</f>
        <v>-5.98</v>
      </c>
      <c r="E28" s="21">
        <f>ROUND(E$10*'Comm kWh (DSM)'!F26,2)</f>
        <v>-6.03</v>
      </c>
      <c r="F28" s="21">
        <f>ROUND(F$10*'Comm kWh (DSM)'!G26,2)</f>
        <v>-6.09</v>
      </c>
      <c r="G28" s="21">
        <f>ROUND(G$10*'Comm kWh (DSM)'!H26,2)</f>
        <v>-6.1</v>
      </c>
      <c r="H28" s="21">
        <f>ROUND(H$10*'Comm kWh (DSM)'!I26,2)</f>
        <v>-6.02</v>
      </c>
      <c r="I28" s="21">
        <f>ROUND(I$10*'Comm kWh (DSM)'!J26,2)</f>
        <v>-6.03</v>
      </c>
      <c r="J28" s="21">
        <f>ROUND(J$10*'Comm kWh (DSM)'!K26,2)</f>
        <v>-5.96</v>
      </c>
      <c r="K28" s="21">
        <f>ROUND(K$10*'Comm kWh (DSM)'!L26,2)</f>
        <v>-5.91</v>
      </c>
      <c r="L28" s="21">
        <f>ROUND(L$10*'Comm kWh (DSM)'!M26,2)</f>
        <v>-6.55</v>
      </c>
      <c r="M28" s="21">
        <f>ROUND(M$10*'Comm kWh (DSM)'!N26,2)</f>
        <v>55.34</v>
      </c>
      <c r="N28" s="21">
        <f>ROUND(N$10*'Comm kWh (DSM)'!O26,2)</f>
        <v>43.51</v>
      </c>
      <c r="O28" s="21">
        <f>ROUND(O$10*'Comm kWh (DSM)'!P26,2)</f>
        <v>35.770000000000003</v>
      </c>
      <c r="P28" s="21">
        <f t="shared" ref="P28" si="7">SUM(D28:O28)</f>
        <v>79.95</v>
      </c>
      <c r="Q28" s="21"/>
      <c r="T28" s="32">
        <v>26</v>
      </c>
      <c r="U28" s="32" t="s">
        <v>14</v>
      </c>
    </row>
    <row r="29" spans="1:21" x14ac:dyDescent="0.3">
      <c r="A29" s="30"/>
      <c r="R29" s="32" t="s">
        <v>164</v>
      </c>
      <c r="S29" s="77">
        <f>SUM(P22:P28)</f>
        <v>3232.48</v>
      </c>
      <c r="T29" s="32">
        <v>27</v>
      </c>
    </row>
    <row r="30" spans="1:21" x14ac:dyDescent="0.3">
      <c r="A30" s="30" t="s">
        <v>13</v>
      </c>
      <c r="B30" s="21">
        <f>ROUND(B$10*'Comm kWh (DSM)'!C28,2)</f>
        <v>0</v>
      </c>
      <c r="C30" s="21">
        <f>ROUND(C$10*'Comm kWh (DSM)'!D28,2)</f>
        <v>0</v>
      </c>
      <c r="D30" s="21">
        <f>ROUND(D$10*'Comm kWh (DSM)'!E28,2)</f>
        <v>-2.82</v>
      </c>
      <c r="E30" s="21">
        <f>ROUND(E$10*'Comm kWh (DSM)'!F28,2)</f>
        <v>-2.75</v>
      </c>
      <c r="F30" s="21">
        <f>ROUND(F$10*'Comm kWh (DSM)'!G28,2)</f>
        <v>-2.4</v>
      </c>
      <c r="G30" s="21">
        <f>ROUND(G$10*'Comm kWh (DSM)'!H28,2)</f>
        <v>-1.77</v>
      </c>
      <c r="H30" s="21">
        <f>ROUND(H$10*'Comm kWh (DSM)'!I28,2)</f>
        <v>-1.7</v>
      </c>
      <c r="I30" s="21">
        <f>ROUND(I$10*'Comm kWh (DSM)'!J28,2)</f>
        <v>-2.12</v>
      </c>
      <c r="J30" s="21">
        <f>ROUND(J$10*'Comm kWh (DSM)'!K28,2)</f>
        <v>-2.3199999999999998</v>
      </c>
      <c r="K30" s="21">
        <f>ROUND(K$10*'Comm kWh (DSM)'!L28,2)</f>
        <v>-2.5</v>
      </c>
      <c r="L30" s="21">
        <f>ROUND(L$10*'Comm kWh (DSM)'!M28,2)</f>
        <v>-2.63</v>
      </c>
      <c r="M30" s="21">
        <f>ROUND(M$10*'Comm kWh (DSM)'!N28,2)</f>
        <v>14.29</v>
      </c>
      <c r="N30" s="21">
        <f>ROUND(N$10*'Comm kWh (DSM)'!O28,2)</f>
        <v>13.82</v>
      </c>
      <c r="O30" s="21">
        <f>ROUND(O$10*'Comm kWh (DSM)'!P28,2)</f>
        <v>14.32</v>
      </c>
      <c r="P30" s="21">
        <f t="shared" ref="P30" si="8">SUM(D30:O30)</f>
        <v>21.42</v>
      </c>
      <c r="Q30" s="21"/>
      <c r="T30" s="32">
        <v>28</v>
      </c>
      <c r="U30" s="32" t="s">
        <v>13</v>
      </c>
    </row>
    <row r="31" spans="1:21" x14ac:dyDescent="0.3">
      <c r="A31" s="30"/>
      <c r="T31" s="32">
        <v>29</v>
      </c>
    </row>
    <row r="32" spans="1:21" x14ac:dyDescent="0.3">
      <c r="A32" s="30" t="s">
        <v>12</v>
      </c>
      <c r="B32" s="21">
        <f>ROUND(B$10*'Comm kWh (DSM)'!C30,2)</f>
        <v>0</v>
      </c>
      <c r="C32" s="21">
        <f>ROUND(C$10*'Comm kWh (DSM)'!D30,2)</f>
        <v>0</v>
      </c>
      <c r="D32" s="21">
        <f>ROUND(D$10*'Comm kWh (DSM)'!E30,2)</f>
        <v>-662.25</v>
      </c>
      <c r="E32" s="21">
        <f>ROUND(E$10*'Comm kWh (DSM)'!F30,2)</f>
        <v>-649.09</v>
      </c>
      <c r="F32" s="21">
        <f>ROUND(F$10*'Comm kWh (DSM)'!G30,2)</f>
        <v>-724.81</v>
      </c>
      <c r="G32" s="21">
        <f>ROUND(G$10*'Comm kWh (DSM)'!H30,2)</f>
        <v>-807.25</v>
      </c>
      <c r="H32" s="21">
        <f>ROUND(H$10*'Comm kWh (DSM)'!I30,2)</f>
        <v>-835.57</v>
      </c>
      <c r="I32" s="21">
        <f>ROUND(I$10*'Comm kWh (DSM)'!J30,2)</f>
        <v>-820.98</v>
      </c>
      <c r="J32" s="21">
        <f>ROUND(J$10*'Comm kWh (DSM)'!K30,2)</f>
        <v>-730.24</v>
      </c>
      <c r="K32" s="21">
        <f>ROUND(K$10*'Comm kWh (DSM)'!L30,2)</f>
        <v>-619.80999999999995</v>
      </c>
      <c r="L32" s="21">
        <f>ROUND(L$10*'Comm kWh (DSM)'!M30,2)</f>
        <v>-776.49</v>
      </c>
      <c r="M32" s="21">
        <f>ROUND(M$10*'Comm kWh (DSM)'!N30,2)</f>
        <v>4989.3999999999996</v>
      </c>
      <c r="N32" s="21">
        <f>ROUND(N$10*'Comm kWh (DSM)'!O30,2)</f>
        <v>4536.95</v>
      </c>
      <c r="O32" s="21">
        <f>ROUND(O$10*'Comm kWh (DSM)'!P30,2)</f>
        <v>4400.38</v>
      </c>
      <c r="P32" s="21">
        <f t="shared" ref="P32" si="9">SUM(D32:O32)</f>
        <v>7300.24</v>
      </c>
      <c r="Q32" s="21"/>
      <c r="T32" s="32">
        <v>30</v>
      </c>
      <c r="U32" s="32" t="s">
        <v>12</v>
      </c>
    </row>
    <row r="33" spans="1:21" x14ac:dyDescent="0.3">
      <c r="A33" s="30"/>
      <c r="T33" s="32">
        <v>31</v>
      </c>
    </row>
    <row r="34" spans="1:21" x14ac:dyDescent="0.3">
      <c r="A34" s="30" t="s">
        <v>11</v>
      </c>
      <c r="B34" s="21">
        <f>ROUND(B$10*'Comm kWh (DSM)'!C32,2)</f>
        <v>0</v>
      </c>
      <c r="C34" s="21">
        <f>ROUND(C$10*'Comm kWh (DSM)'!D32,2)</f>
        <v>0</v>
      </c>
      <c r="D34" s="21">
        <f>ROUND(D$10*'Comm kWh (DSM)'!E32,2)</f>
        <v>-1.34</v>
      </c>
      <c r="E34" s="21">
        <f>ROUND(E$10*'Comm kWh (DSM)'!F32,2)</f>
        <v>-0.83</v>
      </c>
      <c r="F34" s="21">
        <f>ROUND(F$10*'Comm kWh (DSM)'!G32,2)</f>
        <v>-0.98</v>
      </c>
      <c r="G34" s="21">
        <f>ROUND(G$10*'Comm kWh (DSM)'!H32,2)</f>
        <v>-1.28</v>
      </c>
      <c r="H34" s="21">
        <f>ROUND(H$10*'Comm kWh (DSM)'!I32,2)</f>
        <v>-1.46</v>
      </c>
      <c r="I34" s="21">
        <f>ROUND(I$10*'Comm kWh (DSM)'!J32,2)</f>
        <v>-1.2</v>
      </c>
      <c r="J34" s="21">
        <f>ROUND(J$10*'Comm kWh (DSM)'!K32,2)</f>
        <v>-0.96</v>
      </c>
      <c r="K34" s="21">
        <f>ROUND(K$10*'Comm kWh (DSM)'!L32,2)</f>
        <v>-1.39</v>
      </c>
      <c r="L34" s="21">
        <f>ROUND(L$10*'Comm kWh (DSM)'!M32,2)</f>
        <v>-2.25</v>
      </c>
      <c r="M34" s="21">
        <f>ROUND(M$10*'Comm kWh (DSM)'!N32,2)</f>
        <v>14.95</v>
      </c>
      <c r="N34" s="21">
        <f>ROUND(N$10*'Comm kWh (DSM)'!O32,2)</f>
        <v>13.17</v>
      </c>
      <c r="O34" s="21">
        <f>ROUND(O$10*'Comm kWh (DSM)'!P32,2)</f>
        <v>13.01</v>
      </c>
      <c r="P34" s="21">
        <f t="shared" ref="P34" si="10">SUM(D34:O34)</f>
        <v>29.439999999999998</v>
      </c>
      <c r="Q34" s="21"/>
      <c r="T34" s="32">
        <v>32</v>
      </c>
      <c r="U34" s="32" t="s">
        <v>11</v>
      </c>
    </row>
    <row r="35" spans="1:21" x14ac:dyDescent="0.3">
      <c r="A35" s="30"/>
      <c r="T35" s="32">
        <v>33</v>
      </c>
    </row>
    <row r="36" spans="1:21" x14ac:dyDescent="0.3">
      <c r="A36" s="30" t="s">
        <v>10</v>
      </c>
      <c r="B36" s="21">
        <f>ROUND(B$10*'Comm kWh (DSM)'!C34,2)</f>
        <v>0</v>
      </c>
      <c r="C36" s="21">
        <f>ROUND(C$10*'Comm kWh (DSM)'!D34,2)</f>
        <v>0</v>
      </c>
      <c r="D36" s="21">
        <f>ROUND(D$10*'Comm kWh (DSM)'!E34,2)</f>
        <v>-6</v>
      </c>
      <c r="E36" s="21">
        <f>ROUND(E$10*'Comm kWh (DSM)'!F34,2)</f>
        <v>-5.35</v>
      </c>
      <c r="F36" s="21">
        <f>ROUND(F$10*'Comm kWh (DSM)'!G34,2)</f>
        <v>-6.22</v>
      </c>
      <c r="G36" s="21">
        <f>ROUND(G$10*'Comm kWh (DSM)'!H34,2)</f>
        <v>-7.24</v>
      </c>
      <c r="H36" s="21">
        <f>ROUND(H$10*'Comm kWh (DSM)'!I34,2)</f>
        <v>-7.64</v>
      </c>
      <c r="I36" s="21">
        <f>ROUND(I$10*'Comm kWh (DSM)'!J34,2)</f>
        <v>-7.41</v>
      </c>
      <c r="J36" s="21">
        <f>ROUND(J$10*'Comm kWh (DSM)'!K34,2)</f>
        <v>-6.66</v>
      </c>
      <c r="K36" s="21">
        <f>ROUND(K$10*'Comm kWh (DSM)'!L34,2)</f>
        <v>-6.5</v>
      </c>
      <c r="L36" s="21">
        <f>ROUND(L$10*'Comm kWh (DSM)'!M34,2)</f>
        <v>-8.4600000000000009</v>
      </c>
      <c r="M36" s="21">
        <f>ROUND(M$10*'Comm kWh (DSM)'!N34,2)</f>
        <v>54.29</v>
      </c>
      <c r="N36" s="21">
        <f>ROUND(N$10*'Comm kWh (DSM)'!O34,2)</f>
        <v>49.27</v>
      </c>
      <c r="O36" s="21">
        <f>ROUND(O$10*'Comm kWh (DSM)'!P34,2)</f>
        <v>46.15</v>
      </c>
      <c r="P36" s="21">
        <f t="shared" ref="P36" si="11">SUM(D36:O36)</f>
        <v>88.23</v>
      </c>
      <c r="Q36" s="21"/>
      <c r="T36" s="32">
        <v>34</v>
      </c>
      <c r="U36" s="32" t="s">
        <v>10</v>
      </c>
    </row>
    <row r="37" spans="1:21" x14ac:dyDescent="0.3">
      <c r="A37" s="30"/>
      <c r="T37" s="32">
        <v>35</v>
      </c>
    </row>
    <row r="38" spans="1:21" x14ac:dyDescent="0.3">
      <c r="A38" s="30" t="s">
        <v>9</v>
      </c>
      <c r="B38" s="21">
        <f>ROUND(B$10*'Comm kWh (DSM)'!C36,2)</f>
        <v>0</v>
      </c>
      <c r="C38" s="21">
        <f>ROUND(C$10*'Comm kWh (DSM)'!D36,2)</f>
        <v>0</v>
      </c>
      <c r="D38" s="21">
        <f>ROUND(D$10*'Comm kWh (DSM)'!E36,2)</f>
        <v>-4.2699999999999996</v>
      </c>
      <c r="E38" s="21">
        <f>ROUND(E$10*'Comm kWh (DSM)'!F36,2)</f>
        <v>-4.0599999999999996</v>
      </c>
      <c r="F38" s="21">
        <f>ROUND(F$10*'Comm kWh (DSM)'!G36,2)</f>
        <v>-4.54</v>
      </c>
      <c r="G38" s="21">
        <f>ROUND(G$10*'Comm kWh (DSM)'!H36,2)</f>
        <v>-5.33</v>
      </c>
      <c r="H38" s="21">
        <f>ROUND(H$10*'Comm kWh (DSM)'!I36,2)</f>
        <v>-5.01</v>
      </c>
      <c r="I38" s="21">
        <f>ROUND(I$10*'Comm kWh (DSM)'!J36,2)</f>
        <v>-4.75</v>
      </c>
      <c r="J38" s="21">
        <f>ROUND(J$10*'Comm kWh (DSM)'!K36,2)</f>
        <v>-4.68</v>
      </c>
      <c r="K38" s="21">
        <f>ROUND(K$10*'Comm kWh (DSM)'!L36,2)</f>
        <v>-4.5599999999999996</v>
      </c>
      <c r="L38" s="21">
        <f>ROUND(L$10*'Comm kWh (DSM)'!M36,2)</f>
        <v>-5.21</v>
      </c>
      <c r="M38" s="21">
        <f>ROUND(M$10*'Comm kWh (DSM)'!N36,2)</f>
        <v>33.229999999999997</v>
      </c>
      <c r="N38" s="21">
        <f>ROUND(N$10*'Comm kWh (DSM)'!O36,2)</f>
        <v>31.01</v>
      </c>
      <c r="O38" s="21">
        <f>ROUND(O$10*'Comm kWh (DSM)'!P36,2)</f>
        <v>29.97</v>
      </c>
      <c r="P38" s="21">
        <f t="shared" ref="P38" si="12">SUM(D38:O38)</f>
        <v>51.8</v>
      </c>
      <c r="Q38" s="21"/>
      <c r="T38" s="32">
        <v>36</v>
      </c>
      <c r="U38" s="32" t="s">
        <v>9</v>
      </c>
    </row>
    <row r="39" spans="1:21" x14ac:dyDescent="0.3">
      <c r="A39" s="30"/>
      <c r="T39" s="32">
        <v>37</v>
      </c>
    </row>
    <row r="40" spans="1:21" x14ac:dyDescent="0.3">
      <c r="A40" s="30" t="s">
        <v>8</v>
      </c>
      <c r="B40" s="21">
        <f>ROUND(B$10*'Comm kWh (DSM)'!C38,2)</f>
        <v>0</v>
      </c>
      <c r="C40" s="21">
        <f>ROUND(C$10*'Comm kWh (DSM)'!D38,2)</f>
        <v>0</v>
      </c>
      <c r="D40" s="21">
        <f>ROUND(D$10*'Comm kWh (DSM)'!E38,2)</f>
        <v>-0.28000000000000003</v>
      </c>
      <c r="E40" s="21">
        <f>ROUND(E$10*'Comm kWh (DSM)'!F38,2)</f>
        <v>-0.2</v>
      </c>
      <c r="F40" s="21">
        <f>ROUND(F$10*'Comm kWh (DSM)'!G38,2)</f>
        <v>-0.18</v>
      </c>
      <c r="G40" s="21">
        <f>ROUND(G$10*'Comm kWh (DSM)'!H38,2)</f>
        <v>-0.17</v>
      </c>
      <c r="H40" s="21">
        <f>ROUND(H$10*'Comm kWh (DSM)'!I38,2)</f>
        <v>-0.17</v>
      </c>
      <c r="I40" s="21">
        <f>ROUND(I$10*'Comm kWh (DSM)'!J38,2)</f>
        <v>-0.17</v>
      </c>
      <c r="J40" s="21">
        <f>ROUND(J$10*'Comm kWh (DSM)'!K38,2)</f>
        <v>-0.25</v>
      </c>
      <c r="K40" s="21">
        <f>ROUND(K$10*'Comm kWh (DSM)'!L38,2)</f>
        <v>-0.26</v>
      </c>
      <c r="L40" s="21">
        <f>ROUND(L$10*'Comm kWh (DSM)'!M38,2)</f>
        <v>-0.35</v>
      </c>
      <c r="M40" s="21">
        <f>ROUND(M$10*'Comm kWh (DSM)'!N38,2)</f>
        <v>3</v>
      </c>
      <c r="N40" s="21">
        <f>ROUND(N$10*'Comm kWh (DSM)'!O38,2)</f>
        <v>4.5999999999999996</v>
      </c>
      <c r="O40" s="21">
        <f>ROUND(O$10*'Comm kWh (DSM)'!P38,2)</f>
        <v>0</v>
      </c>
      <c r="P40" s="21">
        <f t="shared" ref="P40" si="13">SUM(D40:O40)</f>
        <v>5.57</v>
      </c>
      <c r="Q40" s="21"/>
      <c r="T40" s="32">
        <v>38</v>
      </c>
      <c r="U40" s="32" t="s">
        <v>8</v>
      </c>
    </row>
    <row r="41" spans="1:21" x14ac:dyDescent="0.3">
      <c r="A41" s="30"/>
      <c r="R41" s="32" t="s">
        <v>133</v>
      </c>
      <c r="S41" s="77">
        <f>SUM(P30:P41)</f>
        <v>7496.6999999999989</v>
      </c>
      <c r="T41" s="32">
        <v>39</v>
      </c>
    </row>
    <row r="42" spans="1:21" x14ac:dyDescent="0.3">
      <c r="A42" s="30" t="s">
        <v>7</v>
      </c>
      <c r="B42" s="21">
        <f>ROUND(B$10*'Comm kWh (DSM)'!C40,2)</f>
        <v>0</v>
      </c>
      <c r="C42" s="21">
        <f>ROUND(C$10*'Comm kWh (DSM)'!D40,2)</f>
        <v>0</v>
      </c>
      <c r="D42" s="21">
        <f>ROUND(D$10*'Comm kWh (DSM)'!E40,2)</f>
        <v>-551.62</v>
      </c>
      <c r="E42" s="21">
        <f>ROUND(E$10*'Comm kWh (DSM)'!F40,2)</f>
        <v>-597.83000000000004</v>
      </c>
      <c r="F42" s="21">
        <f>ROUND(F$10*'Comm kWh (DSM)'!G40,2)</f>
        <v>-631.19000000000005</v>
      </c>
      <c r="G42" s="21">
        <f>ROUND(G$10*'Comm kWh (DSM)'!H40,2)</f>
        <v>-677.98</v>
      </c>
      <c r="H42" s="21">
        <f>ROUND(H$10*'Comm kWh (DSM)'!I40,2)</f>
        <v>-677.49</v>
      </c>
      <c r="I42" s="21">
        <f>ROUND(I$10*'Comm kWh (DSM)'!J40,2)</f>
        <v>-688.08</v>
      </c>
      <c r="J42" s="21">
        <f>ROUND(J$10*'Comm kWh (DSM)'!K40,2)</f>
        <v>-622.49</v>
      </c>
      <c r="K42" s="21">
        <f>ROUND(K$10*'Comm kWh (DSM)'!L40,2)</f>
        <v>-548.96</v>
      </c>
      <c r="L42" s="21">
        <f>ROUND(L$10*'Comm kWh (DSM)'!M40,2)</f>
        <v>-636.59</v>
      </c>
      <c r="M42" s="21">
        <f>ROUND(M$10*'Comm kWh (DSM)'!N40,2)</f>
        <v>3994.26</v>
      </c>
      <c r="N42" s="21">
        <f>ROUND(N$10*'Comm kWh (DSM)'!O40,2)</f>
        <v>3547.85</v>
      </c>
      <c r="O42" s="21">
        <f>ROUND(O$10*'Comm kWh (DSM)'!P40,2)</f>
        <v>3506.52</v>
      </c>
      <c r="P42" s="21">
        <f t="shared" ref="P42" si="14">SUM(D42:O42)</f>
        <v>5416.4000000000005</v>
      </c>
      <c r="Q42" s="21"/>
      <c r="T42" s="32">
        <v>40</v>
      </c>
      <c r="U42" s="32" t="s">
        <v>7</v>
      </c>
    </row>
    <row r="43" spans="1:21" x14ac:dyDescent="0.3">
      <c r="A43" s="30"/>
      <c r="T43" s="32">
        <v>41</v>
      </c>
    </row>
    <row r="44" spans="1:21" x14ac:dyDescent="0.3">
      <c r="A44" s="30" t="s">
        <v>6</v>
      </c>
      <c r="B44" s="21">
        <f>ROUND(B$10*'Comm kWh (DSM)'!C42,2)</f>
        <v>0</v>
      </c>
      <c r="C44" s="21">
        <f>ROUND(C$10*'Comm kWh (DSM)'!D42,2)</f>
        <v>0</v>
      </c>
      <c r="D44" s="21">
        <f>ROUND(D$10*'Comm kWh (DSM)'!E42,2)</f>
        <v>-0.87</v>
      </c>
      <c r="E44" s="21">
        <f>ROUND(E$10*'Comm kWh (DSM)'!F42,2)</f>
        <v>-3.51</v>
      </c>
      <c r="F44" s="21">
        <f>ROUND(F$10*'Comm kWh (DSM)'!G42,2)</f>
        <v>-3.82</v>
      </c>
      <c r="G44" s="21">
        <f>ROUND(G$10*'Comm kWh (DSM)'!H42,2)</f>
        <v>-2.4700000000000002</v>
      </c>
      <c r="H44" s="21">
        <f>ROUND(H$10*'Comm kWh (DSM)'!I42,2)</f>
        <v>-3.57</v>
      </c>
      <c r="I44" s="21">
        <f>ROUND(I$10*'Comm kWh (DSM)'!J42,2)</f>
        <v>-4.92</v>
      </c>
      <c r="J44" s="21">
        <f>ROUND(J$10*'Comm kWh (DSM)'!K42,2)</f>
        <v>-3.77</v>
      </c>
      <c r="K44" s="21">
        <f>ROUND(K$10*'Comm kWh (DSM)'!L42,2)</f>
        <v>-4.2300000000000004</v>
      </c>
      <c r="L44" s="21">
        <f>ROUND(L$10*'Comm kWh (DSM)'!M42,2)</f>
        <v>-4.79</v>
      </c>
      <c r="M44" s="21">
        <f>ROUND(M$10*'Comm kWh (DSM)'!N42,2)</f>
        <v>29.08</v>
      </c>
      <c r="N44" s="21">
        <f>ROUND(N$10*'Comm kWh (DSM)'!O42,2)</f>
        <v>10.64</v>
      </c>
      <c r="O44" s="21">
        <f>ROUND(O$10*'Comm kWh (DSM)'!P42,2)</f>
        <v>7.44</v>
      </c>
      <c r="P44" s="21">
        <f t="shared" ref="P44" si="15">SUM(D44:O44)</f>
        <v>15.21</v>
      </c>
      <c r="Q44" s="21"/>
      <c r="T44" s="32">
        <v>42</v>
      </c>
      <c r="U44" s="32" t="s">
        <v>6</v>
      </c>
    </row>
    <row r="45" spans="1:21" x14ac:dyDescent="0.3">
      <c r="A45" s="30"/>
      <c r="T45" s="32">
        <v>43</v>
      </c>
    </row>
    <row r="46" spans="1:21" x14ac:dyDescent="0.3">
      <c r="A46" s="30" t="s">
        <v>118</v>
      </c>
      <c r="B46" s="21">
        <f>ROUND(B$10*'Comm kWh (DSM)'!C44,2)</f>
        <v>0</v>
      </c>
      <c r="C46" s="21">
        <f>ROUND(C$10*'Comm kWh (DSM)'!D44,2)</f>
        <v>0</v>
      </c>
      <c r="D46" s="21">
        <f>ROUND(D$10*'Comm kWh (DSM)'!E44,2)</f>
        <v>-8.52</v>
      </c>
      <c r="E46" s="21">
        <f>ROUND(E$10*'Comm kWh (DSM)'!F44,2)</f>
        <v>-9.6300000000000008</v>
      </c>
      <c r="F46" s="21">
        <f>ROUND(F$10*'Comm kWh (DSM)'!G44,2)</f>
        <v>-10.16</v>
      </c>
      <c r="G46" s="21">
        <f>ROUND(G$10*'Comm kWh (DSM)'!H44,2)</f>
        <v>-10.62</v>
      </c>
      <c r="H46" s="21">
        <f>ROUND(H$10*'Comm kWh (DSM)'!I44,2)</f>
        <v>-9.7100000000000009</v>
      </c>
      <c r="I46" s="21">
        <f>ROUND(I$10*'Comm kWh (DSM)'!J44,2)</f>
        <v>-10.42</v>
      </c>
      <c r="J46" s="21">
        <f>ROUND(J$10*'Comm kWh (DSM)'!K44,2)</f>
        <v>-9.6300000000000008</v>
      </c>
      <c r="K46" s="21">
        <f>ROUND(K$10*'Comm kWh (DSM)'!L44,2)</f>
        <v>-8.39</v>
      </c>
      <c r="L46" s="21">
        <f>ROUND(L$10*'Comm kWh (DSM)'!M44,2)</f>
        <v>-8.9499999999999993</v>
      </c>
      <c r="M46" s="21">
        <f>ROUND(M$10*'Comm kWh (DSM)'!N44,2)</f>
        <v>59.24</v>
      </c>
      <c r="N46" s="21">
        <f>ROUND(N$10*'Comm kWh (DSM)'!O44,2)</f>
        <v>51.94</v>
      </c>
      <c r="O46" s="21">
        <f>ROUND(O$10*'Comm kWh (DSM)'!P44,2)</f>
        <v>49.37</v>
      </c>
      <c r="P46" s="21">
        <f t="shared" ref="P46" si="16">SUM(D46:O46)</f>
        <v>74.52</v>
      </c>
      <c r="Q46" s="21"/>
      <c r="T46" s="32">
        <v>44</v>
      </c>
      <c r="U46" s="32" t="s">
        <v>118</v>
      </c>
    </row>
    <row r="47" spans="1:21" x14ac:dyDescent="0.3">
      <c r="A47" s="30"/>
      <c r="T47" s="32">
        <v>45</v>
      </c>
    </row>
    <row r="48" spans="1:21" x14ac:dyDescent="0.3">
      <c r="A48" s="30" t="s">
        <v>232</v>
      </c>
      <c r="B48" s="21">
        <f>ROUND(B$10*'Comm kWh (DSM)'!C46,2)</f>
        <v>0</v>
      </c>
      <c r="C48" s="21">
        <f>ROUND(C$10*'Comm kWh (DSM)'!D46,2)</f>
        <v>0</v>
      </c>
      <c r="D48" s="21">
        <f>ROUND(D$10*'Comm kWh (DSM)'!E46,2)</f>
        <v>0</v>
      </c>
      <c r="E48" s="21">
        <f>ROUND(E$10*'Comm kWh (DSM)'!F46,2)</f>
        <v>0</v>
      </c>
      <c r="F48" s="21">
        <f>ROUND(F$10*'Comm kWh (DSM)'!G46,2)</f>
        <v>0</v>
      </c>
      <c r="G48" s="21">
        <f>ROUND(G$10*'Comm kWh (DSM)'!H46,2)</f>
        <v>0</v>
      </c>
      <c r="H48" s="21">
        <f>ROUND(H$10*'Comm kWh (DSM)'!I46,2)</f>
        <v>0</v>
      </c>
      <c r="I48" s="21">
        <f>ROUND(I$10*'Comm kWh (DSM)'!J46,2)</f>
        <v>0</v>
      </c>
      <c r="J48" s="21">
        <f>ROUND(J$10*'Comm kWh (DSM)'!K46,2)</f>
        <v>0</v>
      </c>
      <c r="K48" s="21">
        <f>ROUND(K$10*'Comm kWh (DSM)'!L46,2)</f>
        <v>0</v>
      </c>
      <c r="L48" s="21">
        <f>ROUND(L$10*'Comm kWh (DSM)'!M46,2)</f>
        <v>0</v>
      </c>
      <c r="M48" s="21">
        <f>ROUND(M$10*'Comm kWh (DSM)'!N46,2)</f>
        <v>0</v>
      </c>
      <c r="N48" s="21">
        <f>ROUND(N$10*'Comm kWh (DSM)'!O46,2)</f>
        <v>0</v>
      </c>
      <c r="O48" s="21">
        <f>ROUND(O$10*'Comm kWh (DSM)'!P46,2)</f>
        <v>0</v>
      </c>
      <c r="P48" s="21">
        <f t="shared" ref="P48" si="17">SUM(D48:O48)</f>
        <v>0</v>
      </c>
      <c r="Q48" s="21"/>
      <c r="T48" s="32">
        <v>46</v>
      </c>
      <c r="U48" s="32" t="s">
        <v>232</v>
      </c>
    </row>
    <row r="49" spans="1:21" x14ac:dyDescent="0.3">
      <c r="A49" s="30"/>
      <c r="T49" s="32">
        <v>47</v>
      </c>
    </row>
    <row r="50" spans="1:21" x14ac:dyDescent="0.3">
      <c r="A50" s="30" t="s">
        <v>5</v>
      </c>
      <c r="B50" s="21">
        <f>ROUND(B$10*'Comm kWh (DSM)'!C48,2)</f>
        <v>0</v>
      </c>
      <c r="C50" s="21">
        <f>ROUND(C$10*'Comm kWh (DSM)'!D48,2)</f>
        <v>0</v>
      </c>
      <c r="D50" s="21">
        <f>ROUND(D$10*'Comm kWh (DSM)'!E48,2)</f>
        <v>-43.86</v>
      </c>
      <c r="E50" s="21">
        <f>ROUND(E$10*'Comm kWh (DSM)'!F48,2)</f>
        <v>-44.69</v>
      </c>
      <c r="F50" s="21">
        <f>ROUND(F$10*'Comm kWh (DSM)'!G48,2)</f>
        <v>-49.09</v>
      </c>
      <c r="G50" s="21">
        <f>ROUND(G$10*'Comm kWh (DSM)'!H48,2)</f>
        <v>-49.96</v>
      </c>
      <c r="H50" s="21">
        <f>ROUND(H$10*'Comm kWh (DSM)'!I48,2)</f>
        <v>-51.87</v>
      </c>
      <c r="I50" s="21">
        <f>ROUND(I$10*'Comm kWh (DSM)'!J48,2)</f>
        <v>-50.51</v>
      </c>
      <c r="J50" s="21">
        <f>ROUND(J$10*'Comm kWh (DSM)'!K48,2)</f>
        <v>-44.25</v>
      </c>
      <c r="K50" s="21">
        <f>ROUND(K$10*'Comm kWh (DSM)'!L48,2)</f>
        <v>-40.86</v>
      </c>
      <c r="L50" s="21">
        <f>ROUND(L$10*'Comm kWh (DSM)'!M48,2)</f>
        <v>-50.98</v>
      </c>
      <c r="M50" s="21">
        <f>ROUND(M$10*'Comm kWh (DSM)'!N48,2)</f>
        <v>313.01</v>
      </c>
      <c r="N50" s="21">
        <f>ROUND(N$10*'Comm kWh (DSM)'!O48,2)</f>
        <v>300.17</v>
      </c>
      <c r="O50" s="21">
        <f>ROUND(O$10*'Comm kWh (DSM)'!P48,2)</f>
        <v>277.52</v>
      </c>
      <c r="P50" s="21">
        <f t="shared" ref="P50" si="18">SUM(D50:O50)</f>
        <v>464.62999999999994</v>
      </c>
      <c r="Q50" s="21"/>
      <c r="T50" s="32">
        <v>48</v>
      </c>
      <c r="U50" s="32" t="s">
        <v>5</v>
      </c>
    </row>
    <row r="51" spans="1:21" x14ac:dyDescent="0.3">
      <c r="A51" s="30"/>
      <c r="T51" s="32">
        <v>49</v>
      </c>
    </row>
    <row r="52" spans="1:21" x14ac:dyDescent="0.3">
      <c r="A52" s="30" t="s">
        <v>4</v>
      </c>
      <c r="B52" s="21">
        <f>ROUND(B$10*'Comm kWh (DSM)'!C50,2)</f>
        <v>0</v>
      </c>
      <c r="C52" s="21">
        <f>ROUND(C$10*'Comm kWh (DSM)'!D50,2)</f>
        <v>0</v>
      </c>
      <c r="D52" s="21">
        <f>ROUND(D$10*'Comm kWh (DSM)'!E50,2)</f>
        <v>-12.08</v>
      </c>
      <c r="E52" s="21">
        <f>ROUND(E$10*'Comm kWh (DSM)'!F50,2)</f>
        <v>-12.98</v>
      </c>
      <c r="F52" s="21">
        <f>ROUND(F$10*'Comm kWh (DSM)'!G50,2)</f>
        <v>-13.77</v>
      </c>
      <c r="G52" s="21">
        <f>ROUND(G$10*'Comm kWh (DSM)'!H50,2)</f>
        <v>-13.85</v>
      </c>
      <c r="H52" s="21">
        <f>ROUND(H$10*'Comm kWh (DSM)'!I50,2)</f>
        <v>-15.17</v>
      </c>
      <c r="I52" s="21">
        <f>ROUND(I$10*'Comm kWh (DSM)'!J50,2)</f>
        <v>-13.77</v>
      </c>
      <c r="J52" s="21">
        <f>ROUND(J$10*'Comm kWh (DSM)'!K50,2)</f>
        <v>-14</v>
      </c>
      <c r="K52" s="21">
        <f>ROUND(K$10*'Comm kWh (DSM)'!L50,2)</f>
        <v>-10.91</v>
      </c>
      <c r="L52" s="21">
        <f>ROUND(L$10*'Comm kWh (DSM)'!M50,2)</f>
        <v>-12.13</v>
      </c>
      <c r="M52" s="21">
        <f>ROUND(M$10*'Comm kWh (DSM)'!N50,2)</f>
        <v>68.66</v>
      </c>
      <c r="N52" s="21">
        <f>ROUND(N$10*'Comm kWh (DSM)'!O50,2)</f>
        <v>62.68</v>
      </c>
      <c r="O52" s="21">
        <f>ROUND(O$10*'Comm kWh (DSM)'!P50,2)</f>
        <v>119.75</v>
      </c>
      <c r="P52" s="21">
        <f t="shared" ref="P52" si="19">SUM(D52:O52)</f>
        <v>132.43</v>
      </c>
      <c r="Q52" s="21"/>
      <c r="T52" s="32">
        <v>50</v>
      </c>
      <c r="U52" s="32" t="s">
        <v>4</v>
      </c>
    </row>
    <row r="53" spans="1:21" x14ac:dyDescent="0.3">
      <c r="A53" s="30"/>
      <c r="R53" s="32" t="s">
        <v>165</v>
      </c>
      <c r="S53" s="77">
        <f>SUM(P42:P52)</f>
        <v>6103.1900000000014</v>
      </c>
      <c r="T53" s="32">
        <v>51</v>
      </c>
    </row>
    <row r="54" spans="1:21" x14ac:dyDescent="0.3">
      <c r="A54" s="30" t="s">
        <v>3</v>
      </c>
      <c r="B54" s="21">
        <f>ROUND(B$10*'Comm kWh (DSM)'!C52,2)</f>
        <v>0</v>
      </c>
      <c r="C54" s="21">
        <f>ROUND(C$10*'Comm kWh (DSM)'!D52,2)</f>
        <v>0</v>
      </c>
      <c r="D54" s="21">
        <f>ROUND(D$10*'Comm kWh (DSM)'!E52,2)</f>
        <v>0</v>
      </c>
      <c r="E54" s="21">
        <f>ROUND(E$10*'Comm kWh (DSM)'!F52,2)</f>
        <v>0</v>
      </c>
      <c r="F54" s="21">
        <f>ROUND(F$10*'Comm kWh (DSM)'!G52,2)</f>
        <v>0</v>
      </c>
      <c r="G54" s="21">
        <f>ROUND(G$10*'Comm kWh (DSM)'!H52,2)</f>
        <v>0</v>
      </c>
      <c r="H54" s="21">
        <f>ROUND(H$10*'Comm kWh (DSM)'!I52,2)</f>
        <v>0</v>
      </c>
      <c r="I54" s="21">
        <f>ROUND(I$10*'Comm kWh (DSM)'!J52,2)</f>
        <v>0</v>
      </c>
      <c r="J54" s="21">
        <f>ROUND(J$10*'Comm kWh (DSM)'!K52,2)</f>
        <v>0</v>
      </c>
      <c r="K54" s="21">
        <f>ROUND(K$10*'Comm kWh (DSM)'!L52,2)</f>
        <v>0</v>
      </c>
      <c r="L54" s="21">
        <f>ROUND(L$10*'Comm kWh (DSM)'!M52,2)</f>
        <v>0</v>
      </c>
      <c r="M54" s="21">
        <f>ROUND(M$10*'Comm kWh (DSM)'!N52,2)</f>
        <v>0</v>
      </c>
      <c r="N54" s="21">
        <f>ROUND(N$10*'Comm kWh (DSM)'!O52,2)</f>
        <v>0</v>
      </c>
      <c r="O54" s="21">
        <f>ROUND(O$10*'Comm kWh (DSM)'!P52,2)</f>
        <v>0</v>
      </c>
      <c r="P54" s="21">
        <f t="shared" ref="P54" si="20">SUM(D54:O54)</f>
        <v>0</v>
      </c>
      <c r="Q54" s="21"/>
      <c r="T54" s="32">
        <v>52</v>
      </c>
      <c r="U54" s="32" t="s">
        <v>3</v>
      </c>
    </row>
    <row r="55" spans="1:21" x14ac:dyDescent="0.3">
      <c r="A55" s="30"/>
      <c r="T55" s="32">
        <v>53</v>
      </c>
    </row>
    <row r="56" spans="1:21" x14ac:dyDescent="0.3">
      <c r="A56" s="30" t="s">
        <v>119</v>
      </c>
      <c r="B56" s="21">
        <f>ROUND(B$10*'Comm kWh (DSM)'!C54,2)</f>
        <v>0</v>
      </c>
      <c r="C56" s="21">
        <f>ROUND(C$10*'Comm kWh (DSM)'!D54,2)</f>
        <v>0</v>
      </c>
      <c r="D56" s="21">
        <f>ROUND(D$10*'Comm kWh (DSM)'!E54,2)</f>
        <v>-168.25</v>
      </c>
      <c r="E56" s="21">
        <f>ROUND(E$10*'Comm kWh (DSM)'!F54,2)</f>
        <v>-184.73</v>
      </c>
      <c r="F56" s="21">
        <f>ROUND(F$10*'Comm kWh (DSM)'!G54,2)</f>
        <v>-180.59</v>
      </c>
      <c r="G56" s="21">
        <f>ROUND(G$10*'Comm kWh (DSM)'!H54,2)</f>
        <v>-162.88999999999999</v>
      </c>
      <c r="H56" s="21">
        <f>ROUND(H$10*'Comm kWh (DSM)'!I54,2)</f>
        <v>-188.15</v>
      </c>
      <c r="I56" s="21">
        <f>ROUND(I$10*'Comm kWh (DSM)'!J54,2)</f>
        <v>-226.39</v>
      </c>
      <c r="J56" s="21">
        <f>ROUND(J$10*'Comm kWh (DSM)'!K54,2)</f>
        <v>-201.46</v>
      </c>
      <c r="K56" s="21">
        <f>ROUND(K$10*'Comm kWh (DSM)'!L54,2)</f>
        <v>-171.23</v>
      </c>
      <c r="L56" s="21">
        <f>ROUND(L$10*'Comm kWh (DSM)'!M54,2)</f>
        <v>-198.74</v>
      </c>
      <c r="M56" s="21">
        <f>ROUND(M$10*'Comm kWh (DSM)'!N54,2)</f>
        <v>1285.3699999999999</v>
      </c>
      <c r="N56" s="21">
        <f>ROUND(N$10*'Comm kWh (DSM)'!O54,2)</f>
        <v>1149.55</v>
      </c>
      <c r="O56" s="21">
        <f>ROUND(O$10*'Comm kWh (DSM)'!P54,2)</f>
        <v>1161.8900000000001</v>
      </c>
      <c r="P56" s="21">
        <f t="shared" ref="P56" si="21">SUM(D56:O56)</f>
        <v>1914.3799999999999</v>
      </c>
      <c r="Q56" s="21"/>
      <c r="T56" s="32">
        <v>54</v>
      </c>
      <c r="U56" s="32" t="s">
        <v>119</v>
      </c>
    </row>
    <row r="57" spans="1:21" x14ac:dyDescent="0.3">
      <c r="A57" s="30"/>
      <c r="R57" s="32" t="s">
        <v>134</v>
      </c>
      <c r="S57" s="77">
        <f>SUM(P54:P58)</f>
        <v>1968.4499999999998</v>
      </c>
      <c r="T57" s="32">
        <v>55</v>
      </c>
    </row>
    <row r="58" spans="1:21" x14ac:dyDescent="0.3">
      <c r="A58" s="30" t="s">
        <v>120</v>
      </c>
      <c r="B58" s="21">
        <f>ROUND(B$10*'Comm kWh (DSM)'!C56,2)</f>
        <v>0</v>
      </c>
      <c r="C58" s="21">
        <f>ROUND(C$10*'Comm kWh (DSM)'!D56,2)</f>
        <v>0</v>
      </c>
      <c r="D58" s="21">
        <f>ROUND(D$10*'Comm kWh (DSM)'!E56,2)</f>
        <v>-3.45</v>
      </c>
      <c r="E58" s="21">
        <f>ROUND(E$10*'Comm kWh (DSM)'!F56,2)</f>
        <v>-2.97</v>
      </c>
      <c r="F58" s="21">
        <f>ROUND(F$10*'Comm kWh (DSM)'!G56,2)</f>
        <v>-3.08</v>
      </c>
      <c r="G58" s="21">
        <f>ROUND(G$10*'Comm kWh (DSM)'!H56,2)</f>
        <v>-3.15</v>
      </c>
      <c r="H58" s="21">
        <f>ROUND(H$10*'Comm kWh (DSM)'!I56,2)</f>
        <v>-3.53</v>
      </c>
      <c r="I58" s="21">
        <f>ROUND(I$10*'Comm kWh (DSM)'!J56,2)</f>
        <v>-3.8</v>
      </c>
      <c r="J58" s="21">
        <f>ROUND(J$10*'Comm kWh (DSM)'!K56,2)</f>
        <v>-3.7</v>
      </c>
      <c r="K58" s="21">
        <f>ROUND(K$10*'Comm kWh (DSM)'!L56,2)</f>
        <v>-3.25</v>
      </c>
      <c r="L58" s="21">
        <f>ROUND(L$10*'Comm kWh (DSM)'!M56,2)</f>
        <v>-4.59</v>
      </c>
      <c r="M58" s="21">
        <f>ROUND(M$10*'Comm kWh (DSM)'!N56,2)</f>
        <v>30.35</v>
      </c>
      <c r="N58" s="21">
        <f>ROUND(N$10*'Comm kWh (DSM)'!O56,2)</f>
        <v>27.22</v>
      </c>
      <c r="O58" s="21">
        <f>ROUND(O$10*'Comm kWh (DSM)'!P56,2)</f>
        <v>28.02</v>
      </c>
      <c r="P58" s="21">
        <f t="shared" ref="P58" si="22">SUM(D58:O58)</f>
        <v>54.07</v>
      </c>
      <c r="Q58" s="21"/>
      <c r="T58" s="32">
        <v>56</v>
      </c>
      <c r="U58" s="32" t="s">
        <v>120</v>
      </c>
    </row>
    <row r="59" spans="1:21" x14ac:dyDescent="0.3">
      <c r="A59" s="30"/>
      <c r="T59" s="32">
        <v>57</v>
      </c>
    </row>
    <row r="60" spans="1:21" x14ac:dyDescent="0.3">
      <c r="A60" s="30" t="s">
        <v>233</v>
      </c>
      <c r="B60" s="21">
        <f>ROUND(B$10*'Comm kWh (DSM)'!C58,2)</f>
        <v>0</v>
      </c>
      <c r="C60" s="21">
        <f>ROUND(C$10*'Comm kWh (DSM)'!D58,2)</f>
        <v>0</v>
      </c>
      <c r="D60" s="21">
        <f>ROUND(D$10*'Comm kWh (DSM)'!E58,2)</f>
        <v>0</v>
      </c>
      <c r="E60" s="21">
        <f>ROUND(E$10*'Comm kWh (DSM)'!F58,2)</f>
        <v>0</v>
      </c>
      <c r="F60" s="21">
        <f>ROUND(F$10*'Comm kWh (DSM)'!G58,2)</f>
        <v>0</v>
      </c>
      <c r="G60" s="21">
        <f>ROUND(G$10*'Comm kWh (DSM)'!H58,2)</f>
        <v>0</v>
      </c>
      <c r="H60" s="21">
        <f>ROUND(H$10*'Comm kWh (DSM)'!I58,2)</f>
        <v>0</v>
      </c>
      <c r="I60" s="21">
        <f>ROUND(I$10*'Comm kWh (DSM)'!J58,2)</f>
        <v>0</v>
      </c>
      <c r="J60" s="21">
        <f>ROUND(J$10*'Comm kWh (DSM)'!K58,2)</f>
        <v>0</v>
      </c>
      <c r="K60" s="21">
        <f>ROUND(K$10*'Comm kWh (DSM)'!L58,2)</f>
        <v>0</v>
      </c>
      <c r="L60" s="21">
        <f>ROUND(L$10*'Comm kWh (DSM)'!M58,2)</f>
        <v>0</v>
      </c>
      <c r="M60" s="21">
        <f>ROUND(M$10*'Comm kWh (DSM)'!N58,2)</f>
        <v>0</v>
      </c>
      <c r="N60" s="21">
        <f>ROUND(N$10*'Comm kWh (DSM)'!O58,2)</f>
        <v>0</v>
      </c>
      <c r="O60" s="21">
        <f>ROUND(O$10*'Comm kWh (DSM)'!P58,2)</f>
        <v>0</v>
      </c>
      <c r="P60" s="21">
        <f t="shared" ref="P60" si="23">SUM(D60:O60)</f>
        <v>0</v>
      </c>
      <c r="Q60" s="21"/>
      <c r="T60" s="32">
        <v>58</v>
      </c>
      <c r="U60" s="32" t="s">
        <v>233</v>
      </c>
    </row>
    <row r="61" spans="1:21" x14ac:dyDescent="0.3">
      <c r="A61" s="30"/>
      <c r="T61" s="32">
        <v>59</v>
      </c>
    </row>
    <row r="62" spans="1:21" x14ac:dyDescent="0.3">
      <c r="A62" s="30" t="s">
        <v>121</v>
      </c>
      <c r="B62" s="21">
        <f>ROUND(B$10*'Comm kWh (DSM)'!C60,2)</f>
        <v>0</v>
      </c>
      <c r="C62" s="21">
        <f>ROUND(C$10*'Comm kWh (DSM)'!D60,2)</f>
        <v>0</v>
      </c>
      <c r="D62" s="21">
        <f>ROUND(D$10*'Comm kWh (DSM)'!E60,2)</f>
        <v>0</v>
      </c>
      <c r="E62" s="21">
        <f>ROUND(E$10*'Comm kWh (DSM)'!F60,2)</f>
        <v>0</v>
      </c>
      <c r="F62" s="21">
        <f>ROUND(F$10*'Comm kWh (DSM)'!G60,2)</f>
        <v>0</v>
      </c>
      <c r="G62" s="21">
        <f>ROUND(G$10*'Comm kWh (DSM)'!H60,2)</f>
        <v>0</v>
      </c>
      <c r="H62" s="21">
        <f>ROUND(H$10*'Comm kWh (DSM)'!I60,2)</f>
        <v>0</v>
      </c>
      <c r="I62" s="21">
        <f>ROUND(I$10*'Comm kWh (DSM)'!J60,2)</f>
        <v>0</v>
      </c>
      <c r="J62" s="21">
        <f>ROUND(J$10*'Comm kWh (DSM)'!K60,2)</f>
        <v>0</v>
      </c>
      <c r="K62" s="21">
        <f>ROUND(K$10*'Comm kWh (DSM)'!L60,2)</f>
        <v>0</v>
      </c>
      <c r="L62" s="21">
        <f>ROUND(L$10*'Comm kWh (DSM)'!M60,2)</f>
        <v>0</v>
      </c>
      <c r="M62" s="21">
        <f>ROUND(M$10*'Comm kWh (DSM)'!N60,2)</f>
        <v>0</v>
      </c>
      <c r="N62" s="21">
        <f>ROUND(N$10*'Comm kWh (DSM)'!O60,2)</f>
        <v>0</v>
      </c>
      <c r="O62" s="21">
        <f>ROUND(O$10*'Comm kWh (DSM)'!P60,2)</f>
        <v>0</v>
      </c>
      <c r="P62" s="21">
        <f t="shared" ref="P62" si="24">SUM(D62:O62)</f>
        <v>0</v>
      </c>
      <c r="Q62" s="21"/>
      <c r="T62" s="32">
        <v>60</v>
      </c>
      <c r="U62" s="32" t="s">
        <v>122</v>
      </c>
    </row>
    <row r="63" spans="1:21" x14ac:dyDescent="0.3">
      <c r="A63" s="30"/>
      <c r="T63" s="32">
        <v>61</v>
      </c>
    </row>
    <row r="64" spans="1:21" x14ac:dyDescent="0.3">
      <c r="A64" s="30" t="s">
        <v>234</v>
      </c>
      <c r="B64" s="21">
        <f>ROUND(B$10*'Comm kWh (DSM)'!C62,2)</f>
        <v>0</v>
      </c>
      <c r="C64" s="21">
        <f>ROUND(C$10*'Comm kWh (DSM)'!D62,2)</f>
        <v>0</v>
      </c>
      <c r="D64" s="21">
        <f>ROUND(D$10*'Comm kWh (DSM)'!E62,2)</f>
        <v>0</v>
      </c>
      <c r="E64" s="21">
        <f>ROUND(E$10*'Comm kWh (DSM)'!F62,2)</f>
        <v>0</v>
      </c>
      <c r="F64" s="21">
        <f>ROUND(F$10*'Comm kWh (DSM)'!G62,2)</f>
        <v>0</v>
      </c>
      <c r="G64" s="21">
        <f>ROUND(G$10*'Comm kWh (DSM)'!H62,2)</f>
        <v>0</v>
      </c>
      <c r="H64" s="21">
        <f>ROUND(H$10*'Comm kWh (DSM)'!I62,2)</f>
        <v>0</v>
      </c>
      <c r="I64" s="21">
        <f>ROUND(I$10*'Comm kWh (DSM)'!J62,2)</f>
        <v>0</v>
      </c>
      <c r="J64" s="21">
        <f>ROUND(J$10*'Comm kWh (DSM)'!K62,2)</f>
        <v>0</v>
      </c>
      <c r="K64" s="21">
        <f>ROUND(K$10*'Comm kWh (DSM)'!L62,2)</f>
        <v>0</v>
      </c>
      <c r="L64" s="21">
        <f>ROUND(L$10*'Comm kWh (DSM)'!M62,2)</f>
        <v>0</v>
      </c>
      <c r="M64" s="21">
        <f>ROUND(M$10*'Comm kWh (DSM)'!N62,2)</f>
        <v>0</v>
      </c>
      <c r="N64" s="21">
        <f>ROUND(N$10*'Comm kWh (DSM)'!O62,2)</f>
        <v>0</v>
      </c>
      <c r="O64" s="21">
        <f>ROUND(O$10*'Comm kWh (DSM)'!P62,2)</f>
        <v>0</v>
      </c>
      <c r="P64" s="21">
        <f t="shared" ref="P64" si="25">SUM(D64:O64)</f>
        <v>0</v>
      </c>
      <c r="Q64" s="21"/>
      <c r="T64" s="32">
        <v>62</v>
      </c>
      <c r="U64" s="32" t="s">
        <v>234</v>
      </c>
    </row>
    <row r="65" spans="1:21" x14ac:dyDescent="0.3">
      <c r="A65" s="30"/>
      <c r="T65" s="32">
        <v>63</v>
      </c>
    </row>
    <row r="66" spans="1:21" x14ac:dyDescent="0.3">
      <c r="A66" s="30" t="s">
        <v>235</v>
      </c>
      <c r="B66" s="21">
        <f>ROUND(B$10*'Comm kWh (DSM)'!C64,2)</f>
        <v>0</v>
      </c>
      <c r="C66" s="21">
        <f>ROUND(C$10*'Comm kWh (DSM)'!D64,2)</f>
        <v>0</v>
      </c>
      <c r="D66" s="21">
        <f>ROUND(D$10*'Comm kWh (DSM)'!E64,2)</f>
        <v>0</v>
      </c>
      <c r="E66" s="21">
        <f>ROUND(E$10*'Comm kWh (DSM)'!F64,2)</f>
        <v>0</v>
      </c>
      <c r="F66" s="21">
        <f>ROUND(F$10*'Comm kWh (DSM)'!G64,2)</f>
        <v>0</v>
      </c>
      <c r="G66" s="21">
        <f>ROUND(G$10*'Comm kWh (DSM)'!H64,2)</f>
        <v>0</v>
      </c>
      <c r="H66" s="21">
        <f>ROUND(H$10*'Comm kWh (DSM)'!I64,2)</f>
        <v>0</v>
      </c>
      <c r="I66" s="21">
        <f>ROUND(I$10*'Comm kWh (DSM)'!J64,2)</f>
        <v>0</v>
      </c>
      <c r="J66" s="21">
        <f>ROUND(J$10*'Comm kWh (DSM)'!K64,2)</f>
        <v>0</v>
      </c>
      <c r="K66" s="21">
        <f>ROUND(K$10*'Comm kWh (DSM)'!L64,2)</f>
        <v>0</v>
      </c>
      <c r="L66" s="21">
        <f>ROUND(L$10*'Comm kWh (DSM)'!M64,2)</f>
        <v>0</v>
      </c>
      <c r="M66" s="21">
        <f>ROUND(M$10*'Comm kWh (DSM)'!N64,2)</f>
        <v>0</v>
      </c>
      <c r="N66" s="21">
        <f>ROUND(N$10*'Comm kWh (DSM)'!O64,2)</f>
        <v>0</v>
      </c>
      <c r="O66" s="21">
        <f>ROUND(O$10*'Comm kWh (DSM)'!P64,2)</f>
        <v>0</v>
      </c>
      <c r="P66" s="21">
        <f t="shared" ref="P66" si="26">SUM(D66:O66)</f>
        <v>0</v>
      </c>
      <c r="Q66" s="21"/>
      <c r="T66" s="32">
        <v>64</v>
      </c>
      <c r="U66" s="32" t="s">
        <v>235</v>
      </c>
    </row>
    <row r="67" spans="1:21" x14ac:dyDescent="0.3">
      <c r="A67" s="30"/>
      <c r="T67" s="32">
        <v>65</v>
      </c>
    </row>
    <row r="68" spans="1:21" x14ac:dyDescent="0.3">
      <c r="A68" s="30" t="s">
        <v>123</v>
      </c>
      <c r="B68" s="21">
        <f>ROUND(B$10*'Comm kWh (DSM)'!C66,2)</f>
        <v>0</v>
      </c>
      <c r="C68" s="21">
        <f>ROUND(C$10*'Comm kWh (DSM)'!D66,2)</f>
        <v>0</v>
      </c>
      <c r="D68" s="21">
        <f>ROUND(D$10*'Comm kWh (DSM)'!E66,2)</f>
        <v>-29.18</v>
      </c>
      <c r="E68" s="21">
        <f>ROUND(E$10*'Comm kWh (DSM)'!F66,2)</f>
        <v>-29.03</v>
      </c>
      <c r="F68" s="21">
        <f>ROUND(F$10*'Comm kWh (DSM)'!G66,2)</f>
        <v>-30.06</v>
      </c>
      <c r="G68" s="21">
        <f>ROUND(G$10*'Comm kWh (DSM)'!H66,2)</f>
        <v>-30.79</v>
      </c>
      <c r="H68" s="21">
        <f>ROUND(H$10*'Comm kWh (DSM)'!I66,2)</f>
        <v>-29.87</v>
      </c>
      <c r="I68" s="21">
        <f>ROUND(I$10*'Comm kWh (DSM)'!J66,2)</f>
        <v>-31.25</v>
      </c>
      <c r="J68" s="21">
        <f>ROUND(J$10*'Comm kWh (DSM)'!K66,2)</f>
        <v>-27.24</v>
      </c>
      <c r="K68" s="21">
        <f>ROUND(K$10*'Comm kWh (DSM)'!L66,2)</f>
        <v>-28.21</v>
      </c>
      <c r="L68" s="21">
        <f>ROUND(L$10*'Comm kWh (DSM)'!M66,2)</f>
        <v>-33.299999999999997</v>
      </c>
      <c r="M68" s="21">
        <f>ROUND(M$10*'Comm kWh (DSM)'!N66,2)</f>
        <v>190.45</v>
      </c>
      <c r="N68" s="21">
        <f>ROUND(N$10*'Comm kWh (DSM)'!O66,2)</f>
        <v>182.35</v>
      </c>
      <c r="O68" s="21">
        <f>ROUND(O$10*'Comm kWh (DSM)'!P66,2)</f>
        <v>172.7</v>
      </c>
      <c r="P68" s="21">
        <f t="shared" ref="P68" si="27">SUM(D68:O68)</f>
        <v>276.56999999999994</v>
      </c>
      <c r="Q68" s="21"/>
      <c r="T68" s="32">
        <v>66</v>
      </c>
      <c r="U68" s="32" t="s">
        <v>123</v>
      </c>
    </row>
    <row r="69" spans="1:21" x14ac:dyDescent="0.3">
      <c r="A69" s="30"/>
      <c r="R69" s="32" t="s">
        <v>166</v>
      </c>
      <c r="S69" s="77">
        <f>SUM(P68:P74)</f>
        <v>2341.35</v>
      </c>
      <c r="T69" s="32">
        <v>67</v>
      </c>
    </row>
    <row r="70" spans="1:21" x14ac:dyDescent="0.3">
      <c r="A70" s="30" t="s">
        <v>124</v>
      </c>
      <c r="B70" s="21">
        <f>ROUND(B$10*'Comm kWh (DSM)'!C68,2)</f>
        <v>0</v>
      </c>
      <c r="C70" s="21">
        <f>ROUND(C$10*'Comm kWh (DSM)'!D68,2)</f>
        <v>0</v>
      </c>
      <c r="D70" s="21">
        <f>ROUND(D$10*'Comm kWh (DSM)'!E68,2)</f>
        <v>-137.4</v>
      </c>
      <c r="E70" s="21">
        <f>ROUND(E$10*'Comm kWh (DSM)'!F68,2)</f>
        <v>-319.95</v>
      </c>
      <c r="F70" s="21">
        <f>ROUND(F$10*'Comm kWh (DSM)'!G68,2)</f>
        <v>-244.97</v>
      </c>
      <c r="G70" s="21">
        <f>ROUND(G$10*'Comm kWh (DSM)'!H68,2)</f>
        <v>-276.89999999999998</v>
      </c>
      <c r="H70" s="21">
        <f>ROUND(H$10*'Comm kWh (DSM)'!I68,2)</f>
        <v>-257.70999999999998</v>
      </c>
      <c r="I70" s="21">
        <f>ROUND(I$10*'Comm kWh (DSM)'!J68,2)</f>
        <v>-255.76</v>
      </c>
      <c r="J70" s="21">
        <f>ROUND(J$10*'Comm kWh (DSM)'!K68,2)</f>
        <v>-254.73</v>
      </c>
      <c r="K70" s="21">
        <f>ROUND(K$10*'Comm kWh (DSM)'!L68,2)</f>
        <v>-216.88</v>
      </c>
      <c r="L70" s="21">
        <f>ROUND(L$10*'Comm kWh (DSM)'!M68,2)</f>
        <v>-240.66</v>
      </c>
      <c r="M70" s="21">
        <f>ROUND(M$10*'Comm kWh (DSM)'!N68,2)</f>
        <v>1414.03</v>
      </c>
      <c r="N70" s="21">
        <f>ROUND(N$10*'Comm kWh (DSM)'!O68,2)</f>
        <v>1264.3499999999999</v>
      </c>
      <c r="O70" s="21">
        <f>ROUND(O$10*'Comm kWh (DSM)'!P68,2)</f>
        <v>1273.6600000000001</v>
      </c>
      <c r="P70" s="21">
        <f t="shared" ref="P70" si="28">SUM(D70:O70)</f>
        <v>1747.08</v>
      </c>
      <c r="Q70" s="21"/>
      <c r="T70" s="32">
        <v>68</v>
      </c>
      <c r="U70" s="32" t="s">
        <v>124</v>
      </c>
    </row>
    <row r="71" spans="1:21" x14ac:dyDescent="0.3">
      <c r="A71" s="30"/>
      <c r="T71" s="32">
        <v>69</v>
      </c>
    </row>
    <row r="72" spans="1:21" x14ac:dyDescent="0.3">
      <c r="A72" s="30" t="s">
        <v>125</v>
      </c>
      <c r="B72" s="21">
        <f>ROUND(B$10*'Comm kWh (DSM)'!C70,2)</f>
        <v>0</v>
      </c>
      <c r="C72" s="21">
        <f>ROUND(C$10*'Comm kWh (DSM)'!D70,2)</f>
        <v>0</v>
      </c>
      <c r="D72" s="21">
        <f>ROUND(D$10*'Comm kWh (DSM)'!E70,2)</f>
        <v>-35.340000000000003</v>
      </c>
      <c r="E72" s="21">
        <f>ROUND(E$10*'Comm kWh (DSM)'!F70,2)</f>
        <v>-40.49</v>
      </c>
      <c r="F72" s="21">
        <f>ROUND(F$10*'Comm kWh (DSM)'!G70,2)</f>
        <v>-46.8</v>
      </c>
      <c r="G72" s="21">
        <f>ROUND(G$10*'Comm kWh (DSM)'!H70,2)</f>
        <v>-46.04</v>
      </c>
      <c r="H72" s="21">
        <f>ROUND(H$10*'Comm kWh (DSM)'!I70,2)</f>
        <v>-46.54</v>
      </c>
      <c r="I72" s="21">
        <f>ROUND(I$10*'Comm kWh (DSM)'!J70,2)</f>
        <v>-48.88</v>
      </c>
      <c r="J72" s="21">
        <f>ROUND(J$10*'Comm kWh (DSM)'!K70,2)</f>
        <v>-44.51</v>
      </c>
      <c r="K72" s="21">
        <f>ROUND(K$10*'Comm kWh (DSM)'!L70,2)</f>
        <v>-35.15</v>
      </c>
      <c r="L72" s="21">
        <f>ROUND(L$10*'Comm kWh (DSM)'!M70,2)</f>
        <v>-40.409999999999997</v>
      </c>
      <c r="M72" s="21">
        <f>ROUND(M$10*'Comm kWh (DSM)'!N70,2)</f>
        <v>235.71</v>
      </c>
      <c r="N72" s="21">
        <f>ROUND(N$10*'Comm kWh (DSM)'!O70,2)</f>
        <v>228.18</v>
      </c>
      <c r="O72" s="21">
        <f>ROUND(O$10*'Comm kWh (DSM)'!P70,2)</f>
        <v>237.97</v>
      </c>
      <c r="P72" s="21">
        <f t="shared" ref="P72:P78" si="29">SUM(D72:O72)</f>
        <v>317.70000000000005</v>
      </c>
      <c r="Q72" s="21"/>
      <c r="R72" s="32" t="s">
        <v>135</v>
      </c>
      <c r="S72" s="77">
        <f>P78</f>
        <v>37.680000000000007</v>
      </c>
      <c r="T72" s="32">
        <v>70</v>
      </c>
      <c r="U72" s="32" t="s">
        <v>125</v>
      </c>
    </row>
    <row r="73" spans="1:21" x14ac:dyDescent="0.3">
      <c r="A73" s="81"/>
      <c r="B73" s="81"/>
      <c r="C73" s="81"/>
      <c r="P73" s="21">
        <f t="shared" si="29"/>
        <v>0</v>
      </c>
      <c r="Q73" s="81"/>
      <c r="T73" s="32">
        <v>71</v>
      </c>
    </row>
    <row r="74" spans="1:21" x14ac:dyDescent="0.3">
      <c r="A74" s="81" t="s">
        <v>126</v>
      </c>
      <c r="B74" s="81"/>
      <c r="C74" s="81"/>
      <c r="D74" s="21">
        <f>ROUND(D$10*'Comm kWh (DSM)'!E72,2)</f>
        <v>0</v>
      </c>
      <c r="E74" s="21">
        <f>ROUND(E$10*'Comm kWh (DSM)'!F72,2)</f>
        <v>0</v>
      </c>
      <c r="F74" s="21">
        <f>ROUND(F$10*'Comm kWh (DSM)'!G72,2)</f>
        <v>0</v>
      </c>
      <c r="G74" s="21">
        <f>ROUND(G$10*'Comm kWh (DSM)'!H72,2)</f>
        <v>0</v>
      </c>
      <c r="H74" s="21">
        <f>ROUND(H$10*'Comm kWh (DSM)'!I72,2)</f>
        <v>0</v>
      </c>
      <c r="I74" s="21">
        <f>ROUND(I$10*'Comm kWh (DSM)'!J72,2)</f>
        <v>0</v>
      </c>
      <c r="J74" s="21">
        <f>ROUND(J$10*'Comm kWh (DSM)'!K72,2)</f>
        <v>0</v>
      </c>
      <c r="K74" s="21">
        <f>ROUND(K$10*'Comm kWh (DSM)'!L72,2)</f>
        <v>0</v>
      </c>
      <c r="L74" s="21">
        <f>ROUND(L$10*'Comm kWh (DSM)'!M72,2)</f>
        <v>0</v>
      </c>
      <c r="M74" s="21">
        <f>ROUND(M$10*'Comm kWh (DSM)'!N72,2)</f>
        <v>0</v>
      </c>
      <c r="N74" s="21">
        <f>ROUND(N$10*'Comm kWh (DSM)'!O72,2)</f>
        <v>0</v>
      </c>
      <c r="O74" s="21">
        <f>ROUND(O$10*'Comm kWh (DSM)'!P72,2)</f>
        <v>0</v>
      </c>
      <c r="P74" s="21">
        <f t="shared" si="29"/>
        <v>0</v>
      </c>
      <c r="Q74" s="81"/>
      <c r="T74" s="32">
        <v>72</v>
      </c>
      <c r="U74" s="32" t="s">
        <v>126</v>
      </c>
    </row>
    <row r="75" spans="1:21" x14ac:dyDescent="0.3">
      <c r="A75" s="81"/>
      <c r="B75" s="81"/>
      <c r="C75" s="81"/>
      <c r="P75" s="21">
        <f t="shared" si="29"/>
        <v>0</v>
      </c>
      <c r="Q75" s="81"/>
      <c r="T75" s="32">
        <v>73</v>
      </c>
    </row>
    <row r="76" spans="1:21" x14ac:dyDescent="0.3">
      <c r="A76" s="81" t="s">
        <v>2</v>
      </c>
      <c r="B76" s="81"/>
      <c r="C76" s="81"/>
      <c r="D76" s="21">
        <f>ROUND(D$10*'Comm kWh (DSM)'!E74,2)</f>
        <v>0</v>
      </c>
      <c r="E76" s="21">
        <f>ROUND(E$10*'Comm kWh (DSM)'!F74,2)</f>
        <v>0</v>
      </c>
      <c r="F76" s="21">
        <f>ROUND(F$10*'Comm kWh (DSM)'!G74,2)</f>
        <v>0</v>
      </c>
      <c r="G76" s="21">
        <f>ROUND(G$10*'Comm kWh (DSM)'!H74,2)</f>
        <v>0</v>
      </c>
      <c r="H76" s="21">
        <f>ROUND(H$10*'Comm kWh (DSM)'!I74,2)</f>
        <v>0</v>
      </c>
      <c r="I76" s="21">
        <f>ROUND(I$10*'Comm kWh (DSM)'!J74,2)</f>
        <v>0</v>
      </c>
      <c r="J76" s="21">
        <f>ROUND(J$10*'Comm kWh (DSM)'!K74,2)</f>
        <v>0</v>
      </c>
      <c r="K76" s="21">
        <f>ROUND(K$10*'Comm kWh (DSM)'!L74,2)</f>
        <v>0</v>
      </c>
      <c r="L76" s="21">
        <f>ROUND(L$10*'Comm kWh (DSM)'!M74,2)</f>
        <v>0</v>
      </c>
      <c r="M76" s="21">
        <f>ROUND(M$10*'Comm kWh (DSM)'!N74,2)</f>
        <v>0</v>
      </c>
      <c r="N76" s="21">
        <f>ROUND(N$10*'Comm kWh (DSM)'!O74,2)</f>
        <v>0</v>
      </c>
      <c r="O76" s="21">
        <f>ROUND(O$10*'Comm kWh (DSM)'!P74,2)</f>
        <v>0</v>
      </c>
      <c r="P76" s="21">
        <f t="shared" si="29"/>
        <v>0</v>
      </c>
      <c r="Q76" s="81"/>
      <c r="T76" s="32">
        <v>74</v>
      </c>
      <c r="U76" s="32" t="s">
        <v>2</v>
      </c>
    </row>
    <row r="77" spans="1:21" x14ac:dyDescent="0.3">
      <c r="A77" s="81"/>
      <c r="B77" s="81"/>
      <c r="C77" s="81"/>
      <c r="P77" s="21">
        <f t="shared" si="29"/>
        <v>0</v>
      </c>
      <c r="Q77" s="81"/>
      <c r="T77" s="32">
        <v>75</v>
      </c>
    </row>
    <row r="78" spans="1:21" x14ac:dyDescent="0.3">
      <c r="A78" s="81" t="s">
        <v>1</v>
      </c>
      <c r="B78" s="81"/>
      <c r="C78" s="81"/>
      <c r="D78" s="21">
        <f>ROUND(D$10*'Comm kWh (DSM)'!E76,2)</f>
        <v>-2.99</v>
      </c>
      <c r="E78" s="21">
        <f>ROUND(E$10*'Comm kWh (DSM)'!F76,2)</f>
        <v>-3.09</v>
      </c>
      <c r="F78" s="21">
        <f>ROUND(F$10*'Comm kWh (DSM)'!G76,2)</f>
        <v>-3.21</v>
      </c>
      <c r="G78" s="21">
        <f>ROUND(G$10*'Comm kWh (DSM)'!H76,2)</f>
        <v>-3.28</v>
      </c>
      <c r="H78" s="21">
        <f>ROUND(H$10*'Comm kWh (DSM)'!I76,2)</f>
        <v>-3.34</v>
      </c>
      <c r="I78" s="21">
        <f>ROUND(I$10*'Comm kWh (DSM)'!J76,2)</f>
        <v>-3.46</v>
      </c>
      <c r="J78" s="21">
        <f>ROUND(J$10*'Comm kWh (DSM)'!K76,2)</f>
        <v>-3.18</v>
      </c>
      <c r="K78" s="21">
        <f>ROUND(K$10*'Comm kWh (DSM)'!L76,2)</f>
        <v>-3</v>
      </c>
      <c r="L78" s="21">
        <f>ROUND(L$10*'Comm kWh (DSM)'!M76,2)</f>
        <v>-3.76</v>
      </c>
      <c r="M78" s="21">
        <f>ROUND(M$10*'Comm kWh (DSM)'!N76,2)</f>
        <v>24.61</v>
      </c>
      <c r="N78" s="21">
        <f>ROUND(N$10*'Comm kWh (DSM)'!O76,2)</f>
        <v>20.68</v>
      </c>
      <c r="O78" s="21">
        <f>ROUND(O$10*'Comm kWh (DSM)'!P76,2)</f>
        <v>21.7</v>
      </c>
      <c r="P78" s="21">
        <f t="shared" si="29"/>
        <v>37.680000000000007</v>
      </c>
      <c r="Q78" s="81"/>
      <c r="T78" s="32">
        <v>76</v>
      </c>
      <c r="U78" s="32" t="s">
        <v>1</v>
      </c>
    </row>
    <row r="79" spans="1:21" x14ac:dyDescent="0.3">
      <c r="A79" s="32" t="s">
        <v>0</v>
      </c>
      <c r="B79" s="21" t="e">
        <f>SUM(B12:B72)</f>
        <v>#REF!</v>
      </c>
      <c r="C79" s="21" t="e">
        <f t="shared" ref="C79" si="30">SUM(C12:C72)</f>
        <v>#REF!</v>
      </c>
      <c r="D79" s="52">
        <f>SUM(D12:D78)-D20</f>
        <v>-66265.179999999978</v>
      </c>
      <c r="E79" s="52">
        <f t="shared" ref="E79:O79" si="31">SUM(E12:E78)-E20</f>
        <v>-70399.38</v>
      </c>
      <c r="F79" s="52">
        <f t="shared" si="31"/>
        <v>-79903.399999999994</v>
      </c>
      <c r="G79" s="52">
        <f t="shared" si="31"/>
        <v>-100029.77999999998</v>
      </c>
      <c r="H79" s="52">
        <f t="shared" si="31"/>
        <v>-99044.010000000009</v>
      </c>
      <c r="I79" s="52">
        <f t="shared" si="31"/>
        <v>-82640.95</v>
      </c>
      <c r="J79" s="52">
        <f t="shared" si="31"/>
        <v>-69761.690000000017</v>
      </c>
      <c r="K79" s="52">
        <f t="shared" si="31"/>
        <v>-91850.48</v>
      </c>
      <c r="L79" s="52">
        <f t="shared" si="31"/>
        <v>-123406.93000000002</v>
      </c>
      <c r="M79" s="52">
        <f t="shared" si="31"/>
        <v>54804.5</v>
      </c>
      <c r="N79" s="52">
        <f t="shared" si="31"/>
        <v>50519.76999999999</v>
      </c>
      <c r="O79" s="52">
        <f t="shared" si="31"/>
        <v>43093.96</v>
      </c>
      <c r="P79" s="52">
        <f>SUM(D79:O79)</f>
        <v>-634883.57000000007</v>
      </c>
      <c r="Q79" s="21"/>
      <c r="S79" s="77">
        <f>SUM(S17:S72)</f>
        <v>-635203.99000000011</v>
      </c>
    </row>
    <row r="81" spans="16:16" x14ac:dyDescent="0.3">
      <c r="P81" s="21">
        <f>SUM(P12:P78)</f>
        <v>-634883.57000000007</v>
      </c>
    </row>
  </sheetData>
  <pageMargins left="0.7" right="0.36" top="0.75" bottom="0.75" header="0.3" footer="0.3"/>
  <pageSetup scale="48" orientation="portrait" r:id="rId1"/>
  <headerFooter>
    <oddFooter>&amp;L&amp;F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zoomScale="90" zoomScaleNormal="90" workbookViewId="0">
      <pane xSplit="1" ySplit="10" topLeftCell="H11" activePane="bottomRight" state="frozen"/>
      <selection activeCell="S13" sqref="S13"/>
      <selection pane="topRight" activeCell="S13" sqref="S13"/>
      <selection pane="bottomLeft" activeCell="S13" sqref="S13"/>
      <selection pane="bottomRight" activeCell="M6" sqref="M6"/>
    </sheetView>
  </sheetViews>
  <sheetFormatPr defaultColWidth="9.109375" defaultRowHeight="15.6" outlineLevelCol="1" x14ac:dyDescent="0.3"/>
  <cols>
    <col min="1" max="1" width="18.44140625" style="32" bestFit="1" customWidth="1"/>
    <col min="2" max="2" width="18.109375" style="32" hidden="1" customWidth="1" outlineLevel="1"/>
    <col min="3" max="3" width="23.88671875" style="32" hidden="1" customWidth="1" outlineLevel="1"/>
    <col min="4" max="4" width="15.109375" style="32" bestFit="1" customWidth="1" outlineLevel="1"/>
    <col min="5" max="15" width="14.33203125" style="32" customWidth="1" outlineLevel="1"/>
    <col min="16" max="16" width="16.5546875" style="32" customWidth="1"/>
    <col min="17" max="16384" width="9.109375" style="32"/>
  </cols>
  <sheetData>
    <row r="1" spans="1:19" x14ac:dyDescent="0.3">
      <c r="A1" s="32" t="s">
        <v>70</v>
      </c>
      <c r="D1" s="68"/>
    </row>
    <row r="2" spans="1:19" x14ac:dyDescent="0.3">
      <c r="A2" s="32" t="s">
        <v>71</v>
      </c>
    </row>
    <row r="3" spans="1:19" x14ac:dyDescent="0.3">
      <c r="A3" s="32" t="str">
        <f>'B&amp;A kWh'!B3</f>
        <v>TEST YEAR ENDED March 31, 2020</v>
      </c>
    </row>
    <row r="4" spans="1:19" x14ac:dyDescent="0.3">
      <c r="A4" s="32" t="s">
        <v>81</v>
      </c>
    </row>
    <row r="5" spans="1:19" x14ac:dyDescent="0.3">
      <c r="A5" s="32" t="s">
        <v>152</v>
      </c>
    </row>
    <row r="6" spans="1:19" x14ac:dyDescent="0.3">
      <c r="A6" s="32" t="s">
        <v>136</v>
      </c>
    </row>
    <row r="7" spans="1:19" x14ac:dyDescent="0.3">
      <c r="D7" s="32">
        <v>2019</v>
      </c>
      <c r="O7" s="32">
        <v>2020</v>
      </c>
      <c r="P7" s="40" t="s">
        <v>169</v>
      </c>
    </row>
    <row r="8" spans="1:19" x14ac:dyDescent="0.3">
      <c r="A8" s="69" t="s">
        <v>22</v>
      </c>
      <c r="B8" s="70" t="s">
        <v>106</v>
      </c>
      <c r="C8" s="70" t="s">
        <v>107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71" t="s">
        <v>0</v>
      </c>
    </row>
    <row r="9" spans="1:19" x14ac:dyDescent="0.3">
      <c r="A9" s="32" t="s">
        <v>84</v>
      </c>
      <c r="B9" s="72"/>
      <c r="C9" s="72"/>
      <c r="D9" s="73">
        <v>4.0064000000000002E-2</v>
      </c>
      <c r="E9" s="73">
        <v>4.0064000000000002E-2</v>
      </c>
      <c r="F9" s="73">
        <v>4.0064000000000002E-2</v>
      </c>
      <c r="G9" s="73">
        <v>4.0064000000000002E-2</v>
      </c>
      <c r="H9" s="73">
        <v>4.0064000000000002E-2</v>
      </c>
      <c r="I9" s="73">
        <v>4.0064000000000002E-2</v>
      </c>
      <c r="J9" s="74">
        <v>4.5925000000000001E-2</v>
      </c>
      <c r="K9" s="74">
        <v>4.5925000000000001E-2</v>
      </c>
      <c r="L9" s="74">
        <v>4.5925000000000001E-2</v>
      </c>
      <c r="M9" s="73">
        <v>4.5925000000000001E-2</v>
      </c>
      <c r="N9" s="73">
        <v>4.5925000000000001E-2</v>
      </c>
      <c r="O9" s="73">
        <v>4.5925000000000001E-2</v>
      </c>
    </row>
    <row r="10" spans="1:19" x14ac:dyDescent="0.3">
      <c r="A10" s="32" t="s">
        <v>92</v>
      </c>
      <c r="B10" s="72"/>
      <c r="C10" s="72"/>
      <c r="D10" s="73">
        <v>6.3640000000000002E-2</v>
      </c>
      <c r="E10" s="73">
        <v>6.3640000000000002E-2</v>
      </c>
      <c r="F10" s="73">
        <v>6.3640000000000002E-2</v>
      </c>
      <c r="G10" s="73">
        <v>6.3640000000000002E-2</v>
      </c>
      <c r="H10" s="73">
        <v>6.3640000000000002E-2</v>
      </c>
      <c r="I10" s="73">
        <v>6.3640000000000002E-2</v>
      </c>
      <c r="J10" s="74">
        <v>7.2985999999999995E-2</v>
      </c>
      <c r="K10" s="74">
        <v>7.2985999999999995E-2</v>
      </c>
      <c r="L10" s="74">
        <v>7.2985999999999995E-2</v>
      </c>
      <c r="M10" s="73">
        <v>7.2985999999999995E-2</v>
      </c>
      <c r="N10" s="73">
        <v>7.2985999999999995E-2</v>
      </c>
      <c r="O10" s="73">
        <v>7.2985999999999995E-2</v>
      </c>
    </row>
    <row r="12" spans="1:19" x14ac:dyDescent="0.3">
      <c r="B12" s="32" t="s">
        <v>130</v>
      </c>
      <c r="S12" s="32" t="s">
        <v>253</v>
      </c>
    </row>
    <row r="13" spans="1:19" x14ac:dyDescent="0.3">
      <c r="A13" s="30" t="s">
        <v>21</v>
      </c>
      <c r="B13" s="21">
        <f>ROUND(' B&amp;A+DSM - % Riders'!B10*B$9,2)</f>
        <v>0</v>
      </c>
      <c r="C13" s="21">
        <f>ROUND(' B&amp;A+DSM - % Riders'!C10*C$9,2)</f>
        <v>0</v>
      </c>
      <c r="D13" s="21">
        <f>ROUND(' B&amp;A+DSM - % Riders'!D10*D$9,2)</f>
        <v>529499.99</v>
      </c>
      <c r="E13" s="21">
        <f>ROUND(' B&amp;A+DSM - % Riders'!E10*E$9,2)</f>
        <v>579180.99</v>
      </c>
      <c r="F13" s="21">
        <f>ROUND(' B&amp;A+DSM - % Riders'!F10*F$9,2)</f>
        <v>622019.76</v>
      </c>
      <c r="G13" s="21">
        <f>ROUND(' B&amp;A+DSM - % Riders'!G10*G$9,2)</f>
        <v>765709.66</v>
      </c>
      <c r="H13" s="21">
        <f>ROUND(' B&amp;A+DSM - % Riders'!H10*H$9,2)</f>
        <v>760124.84</v>
      </c>
      <c r="I13" s="21">
        <f>ROUND(' B&amp;A+DSM - % Riders'!I10*I$9,2)</f>
        <v>630384.36</v>
      </c>
      <c r="J13" s="21">
        <f>ROUND(' B&amp;A+DSM - % Riders'!J10*J$9,2)</f>
        <v>618383.4</v>
      </c>
      <c r="K13" s="21">
        <f>ROUND(' B&amp;A+DSM - % Riders'!K10*K$9,2)</f>
        <v>829520.4</v>
      </c>
      <c r="L13" s="21">
        <f>ROUND(' B&amp;A+DSM - % Riders'!L10*L$9,2)</f>
        <v>1011143.3</v>
      </c>
      <c r="M13" s="21">
        <f>ROUND(' B&amp;A+DSM - % Riders'!M10*M$9,2)</f>
        <v>1001251.78</v>
      </c>
      <c r="N13" s="21">
        <f>ROUND(' B&amp;A+DSM - % Riders'!N10*N$9,2)</f>
        <v>917778.01</v>
      </c>
      <c r="O13" s="21">
        <f>ROUND(' B&amp;A+DSM - % Riders'!O10*O$9,2)</f>
        <v>755782.81</v>
      </c>
      <c r="P13" s="21">
        <f>SUM(D13:O13)</f>
        <v>9020779.3000000007</v>
      </c>
      <c r="R13" s="32" t="s">
        <v>21</v>
      </c>
      <c r="S13" s="32">
        <v>10</v>
      </c>
    </row>
    <row r="14" spans="1:19" x14ac:dyDescent="0.3">
      <c r="A14" s="30"/>
      <c r="S14" s="32">
        <v>11</v>
      </c>
    </row>
    <row r="15" spans="1:19" x14ac:dyDescent="0.3">
      <c r="A15" s="30" t="s">
        <v>20</v>
      </c>
      <c r="B15" s="21">
        <f>ROUND(' B&amp;A+DSM - % Riders'!B12*B$9,2)</f>
        <v>0</v>
      </c>
      <c r="C15" s="21">
        <f>ROUND(' B&amp;A+DSM - % Riders'!C12*C$9,2)</f>
        <v>0</v>
      </c>
      <c r="D15" s="21">
        <f>ROUND(' B&amp;A+DSM - % Riders'!D12*D$9,2)</f>
        <v>719.89</v>
      </c>
      <c r="E15" s="21">
        <f>ROUND(' B&amp;A+DSM - % Riders'!E12*E$9,2)</f>
        <v>807.33</v>
      </c>
      <c r="F15" s="21">
        <f>ROUND(' B&amp;A+DSM - % Riders'!F12*F$9,2)</f>
        <v>929.17</v>
      </c>
      <c r="G15" s="21">
        <f>ROUND(' B&amp;A+DSM - % Riders'!G12*G$9,2)</f>
        <v>1135.19</v>
      </c>
      <c r="H15" s="21">
        <f>ROUND(' B&amp;A+DSM - % Riders'!H12*H$9,2)</f>
        <v>1114.1300000000001</v>
      </c>
      <c r="I15" s="21">
        <f>ROUND(' B&amp;A+DSM - % Riders'!I12*I$9,2)</f>
        <v>985.32</v>
      </c>
      <c r="J15" s="21">
        <f>ROUND(' B&amp;A+DSM - % Riders'!J12*J$9,2)</f>
        <v>913.25</v>
      </c>
      <c r="K15" s="21">
        <f>ROUND(' B&amp;A+DSM - % Riders'!K12*K$9,2)</f>
        <v>1045.73</v>
      </c>
      <c r="L15" s="21">
        <f>ROUND(' B&amp;A+DSM - % Riders'!L12*L$9,2)</f>
        <v>1482.6</v>
      </c>
      <c r="M15" s="21">
        <f>ROUND(' B&amp;A+DSM - % Riders'!M12*M$9,2)</f>
        <v>1532.72</v>
      </c>
      <c r="N15" s="21">
        <f>ROUND(' B&amp;A+DSM - % Riders'!N12*N$9,2)</f>
        <v>1375.88</v>
      </c>
      <c r="O15" s="21">
        <f>ROUND(' B&amp;A+DSM - % Riders'!O12*O$9,2)</f>
        <v>1042.6300000000001</v>
      </c>
      <c r="P15" s="21">
        <f t="shared" ref="P15" si="0">SUM(D15:O15)</f>
        <v>13083.84</v>
      </c>
      <c r="R15" s="32" t="s">
        <v>20</v>
      </c>
      <c r="S15" s="32">
        <v>12</v>
      </c>
    </row>
    <row r="16" spans="1:19" x14ac:dyDescent="0.3">
      <c r="A16" s="30"/>
      <c r="S16" s="32">
        <v>13</v>
      </c>
    </row>
    <row r="17" spans="1:19" x14ac:dyDescent="0.3">
      <c r="A17" s="30" t="s">
        <v>19</v>
      </c>
      <c r="B17" s="21">
        <f>ROUND(' B&amp;A+DSM - % Riders'!B14*B$9,2)</f>
        <v>0</v>
      </c>
      <c r="C17" s="21">
        <f>ROUND(' B&amp;A+DSM - % Riders'!C14*C$9,2)</f>
        <v>0</v>
      </c>
      <c r="D17" s="21">
        <f>ROUND(' B&amp;A+DSM - % Riders'!D14*D$9,2)</f>
        <v>22.42</v>
      </c>
      <c r="E17" s="21">
        <f>ROUND(' B&amp;A+DSM - % Riders'!E14*E$9,2)</f>
        <v>21.7</v>
      </c>
      <c r="F17" s="21">
        <f>ROUND(' B&amp;A+DSM - % Riders'!F14*F$9,2)</f>
        <v>32.96</v>
      </c>
      <c r="G17" s="21">
        <f>ROUND(' B&amp;A+DSM - % Riders'!G14*G$9,2)</f>
        <v>34.44</v>
      </c>
      <c r="H17" s="21">
        <f>ROUND(' B&amp;A+DSM - % Riders'!H14*H$9,2)</f>
        <v>36.4</v>
      </c>
      <c r="I17" s="21">
        <f>ROUND(' B&amp;A+DSM - % Riders'!I14*I$9,2)</f>
        <v>33.619999999999997</v>
      </c>
      <c r="J17" s="21">
        <f>ROUND(' B&amp;A+DSM - % Riders'!J14*J$9,2)</f>
        <v>35.380000000000003</v>
      </c>
      <c r="K17" s="21">
        <f>ROUND(' B&amp;A+DSM - % Riders'!K14*K$9,2)</f>
        <v>21.62</v>
      </c>
      <c r="L17" s="21">
        <f>ROUND(' B&amp;A+DSM - % Riders'!L14*L$9,2)</f>
        <v>52.41</v>
      </c>
      <c r="M17" s="21">
        <f>ROUND(' B&amp;A+DSM - % Riders'!M14*M$9,2)</f>
        <v>43.9</v>
      </c>
      <c r="N17" s="21">
        <f>ROUND(' B&amp;A+DSM - % Riders'!N14*N$9,2)</f>
        <v>44.83</v>
      </c>
      <c r="O17" s="21">
        <f>ROUND(' B&amp;A+DSM - % Riders'!O14*O$9,2)</f>
        <v>31.77</v>
      </c>
      <c r="P17" s="21">
        <f t="shared" ref="P17" si="1">SUM(D17:O17)</f>
        <v>411.45</v>
      </c>
      <c r="R17" s="32" t="s">
        <v>19</v>
      </c>
      <c r="S17" s="32">
        <v>14</v>
      </c>
    </row>
    <row r="18" spans="1:19" x14ac:dyDescent="0.3">
      <c r="A18" s="30"/>
      <c r="S18" s="32">
        <v>15</v>
      </c>
    </row>
    <row r="19" spans="1:19" x14ac:dyDescent="0.3">
      <c r="A19" s="51" t="s">
        <v>160</v>
      </c>
      <c r="D19" s="21">
        <f>ROUND(' B&amp;A+DSM - % Riders'!D16*D$9,2)</f>
        <v>0</v>
      </c>
      <c r="E19" s="21">
        <f>ROUND(' B&amp;A+DSM - % Riders'!E16*E$9,2)</f>
        <v>0</v>
      </c>
      <c r="F19" s="21">
        <f>ROUND(' B&amp;A+DSM - % Riders'!F16*F$9,2)</f>
        <v>0</v>
      </c>
      <c r="G19" s="21">
        <f>ROUND(' B&amp;A+DSM - % Riders'!G16*G$9,2)</f>
        <v>0</v>
      </c>
      <c r="H19" s="21">
        <f>ROUND(' B&amp;A+DSM - % Riders'!H16*H$9,2)</f>
        <v>0</v>
      </c>
      <c r="I19" s="21">
        <f>ROUND(' B&amp;A+DSM - % Riders'!I16*I$9,2)</f>
        <v>0</v>
      </c>
      <c r="J19" s="21">
        <f>ROUND(' B&amp;A+DSM - % Riders'!J16*J$9,2)</f>
        <v>0</v>
      </c>
      <c r="K19" s="21">
        <f>ROUND(' B&amp;A+DSM - % Riders'!K16*K$9,2)</f>
        <v>0</v>
      </c>
      <c r="L19" s="21">
        <f>ROUND(' B&amp;A+DSM - % Riders'!L16*L$9,2)</f>
        <v>0</v>
      </c>
      <c r="M19" s="21">
        <f>ROUND(' B&amp;A+DSM - % Riders'!M16*M$9,2)</f>
        <v>0</v>
      </c>
      <c r="N19" s="21">
        <f>ROUND(' B&amp;A+DSM - % Riders'!N16*N$9,2)</f>
        <v>0</v>
      </c>
      <c r="O19" s="21">
        <f>ROUND(' B&amp;A+DSM - % Riders'!O16*O$9,2)</f>
        <v>0</v>
      </c>
      <c r="P19" s="21">
        <f t="shared" ref="P19:P21" si="2">SUM(D19:O19)</f>
        <v>0</v>
      </c>
      <c r="R19" s="32" t="s">
        <v>160</v>
      </c>
      <c r="S19" s="32">
        <v>16</v>
      </c>
    </row>
    <row r="20" spans="1:19" x14ac:dyDescent="0.3">
      <c r="A20" s="51" t="s">
        <v>162</v>
      </c>
      <c r="D20" s="21">
        <f>ROUND('B&amp;A+DSM - Fuel and % Riders'!D17*D$10,2)</f>
        <v>32455.48</v>
      </c>
      <c r="E20" s="21">
        <f>ROUND('B&amp;A+DSM - Fuel and % Riders'!E17*E$10,2)</f>
        <v>42499.58</v>
      </c>
      <c r="F20" s="21">
        <f>ROUND('B&amp;A+DSM - Fuel and % Riders'!F17*F$10,2)</f>
        <v>34953.269999999997</v>
      </c>
      <c r="G20" s="21">
        <f>ROUND('B&amp;A+DSM - Fuel and % Riders'!G17*G$10,2)</f>
        <v>36497.5</v>
      </c>
      <c r="H20" s="21">
        <f>ROUND('B&amp;A+DSM - Fuel and % Riders'!H17*H$10,2)</f>
        <v>34181.78</v>
      </c>
      <c r="I20" s="21">
        <f>ROUND('B&amp;A+DSM - Fuel and % Riders'!I17*I$10,2)</f>
        <v>33237.39</v>
      </c>
      <c r="J20" s="21">
        <f>ROUND('B&amp;A+DSM - Fuel and % Riders'!J17*J$10,2)</f>
        <v>40376.5</v>
      </c>
      <c r="K20" s="21">
        <f>ROUND('B&amp;A+DSM - Fuel and % Riders'!K17*K$10,2)</f>
        <v>50771.47</v>
      </c>
      <c r="L20" s="21">
        <f>ROUND('B&amp;A+DSM - Fuel and % Riders'!L17*L$10,2)</f>
        <v>31596.15</v>
      </c>
      <c r="M20" s="21">
        <f>ROUND('B&amp;A+DSM - Fuel and % Riders'!M17*M$10,2)</f>
        <v>36011.040000000001</v>
      </c>
      <c r="N20" s="21">
        <f>ROUND('B&amp;A+DSM - Fuel and % Riders'!N17*N$10,2)</f>
        <v>42148.17</v>
      </c>
      <c r="O20" s="21">
        <f>ROUND('B&amp;A+DSM - Fuel and % Riders'!O17*O$10,2)</f>
        <v>35876.86</v>
      </c>
      <c r="P20" s="21">
        <f t="shared" si="2"/>
        <v>450605.18999999994</v>
      </c>
      <c r="R20" s="32" t="s">
        <v>162</v>
      </c>
      <c r="S20" s="32">
        <v>17</v>
      </c>
    </row>
    <row r="21" spans="1:19" x14ac:dyDescent="0.3">
      <c r="A21" s="30" t="s">
        <v>18</v>
      </c>
      <c r="B21" s="21" t="e">
        <f>ROUND(' B&amp;A+DSM - % Riders'!B18*B$9,2)</f>
        <v>#REF!</v>
      </c>
      <c r="C21" s="21" t="e">
        <f>ROUND(' B&amp;A+DSM - % Riders'!C18*C$9,2)</f>
        <v>#REF!</v>
      </c>
      <c r="D21" s="21">
        <f>SUM(D19:D20)</f>
        <v>32455.48</v>
      </c>
      <c r="E21" s="21">
        <f t="shared" ref="E21:O21" si="3">SUM(E19:E20)</f>
        <v>42499.58</v>
      </c>
      <c r="F21" s="21">
        <f t="shared" si="3"/>
        <v>34953.269999999997</v>
      </c>
      <c r="G21" s="21">
        <f t="shared" si="3"/>
        <v>36497.5</v>
      </c>
      <c r="H21" s="21">
        <f t="shared" si="3"/>
        <v>34181.78</v>
      </c>
      <c r="I21" s="21">
        <f t="shared" si="3"/>
        <v>33237.39</v>
      </c>
      <c r="J21" s="21">
        <f t="shared" si="3"/>
        <v>40376.5</v>
      </c>
      <c r="K21" s="21">
        <f t="shared" si="3"/>
        <v>50771.47</v>
      </c>
      <c r="L21" s="21">
        <f t="shared" si="3"/>
        <v>31596.15</v>
      </c>
      <c r="M21" s="21">
        <f t="shared" si="3"/>
        <v>36011.040000000001</v>
      </c>
      <c r="N21" s="21">
        <f t="shared" si="3"/>
        <v>42148.17</v>
      </c>
      <c r="O21" s="21">
        <f t="shared" si="3"/>
        <v>35876.86</v>
      </c>
      <c r="P21" s="21">
        <f t="shared" si="2"/>
        <v>450605.18999999994</v>
      </c>
      <c r="R21" s="32" t="s">
        <v>18</v>
      </c>
      <c r="S21" s="32">
        <v>18</v>
      </c>
    </row>
    <row r="22" spans="1:19" x14ac:dyDescent="0.3">
      <c r="A22" s="30"/>
      <c r="S22" s="32">
        <v>19</v>
      </c>
    </row>
    <row r="23" spans="1:19" x14ac:dyDescent="0.3">
      <c r="A23" s="30" t="s">
        <v>17</v>
      </c>
      <c r="B23" s="21">
        <f>ROUND('B&amp;A+DSM - Fuel and % Riders'!B20*B$10,2)</f>
        <v>0</v>
      </c>
      <c r="C23" s="21">
        <f>ROUND('B&amp;A+DSM - Fuel and % Riders'!C20*C$10,2)</f>
        <v>0</v>
      </c>
      <c r="D23" s="21">
        <f>ROUND('B&amp;A+DSM - Fuel and % Riders'!D20*D$10,2)</f>
        <v>71637.88</v>
      </c>
      <c r="E23" s="21">
        <f>ROUND('B&amp;A+DSM - Fuel and % Riders'!E20*E$10,2)</f>
        <v>88069.74</v>
      </c>
      <c r="F23" s="21">
        <f>ROUND('B&amp;A+DSM - Fuel and % Riders'!F20*F$10,2)</f>
        <v>81304.39</v>
      </c>
      <c r="G23" s="21">
        <f>ROUND('B&amp;A+DSM - Fuel and % Riders'!G20*G$10,2)</f>
        <v>92110.44</v>
      </c>
      <c r="H23" s="21">
        <f>ROUND('B&amp;A+DSM - Fuel and % Riders'!H20*H$10,2)</f>
        <v>88363.21</v>
      </c>
      <c r="I23" s="21">
        <f>ROUND('B&amp;A+DSM - Fuel and % Riders'!I20*I$10,2)</f>
        <v>80663.240000000005</v>
      </c>
      <c r="J23" s="21">
        <f>ROUND('B&amp;A+DSM - Fuel and % Riders'!J20*J$10,2)</f>
        <v>91319.37</v>
      </c>
      <c r="K23" s="21">
        <f>ROUND('B&amp;A+DSM - Fuel and % Riders'!K20*K$10,2)</f>
        <v>107880.48</v>
      </c>
      <c r="L23" s="21">
        <f>ROUND('B&amp;A+DSM - Fuel and % Riders'!L20*L$10,2)</f>
        <v>101386.03</v>
      </c>
      <c r="M23" s="21">
        <f>ROUND('B&amp;A+DSM - Fuel and % Riders'!M20*M$10,2)</f>
        <v>105212.8</v>
      </c>
      <c r="N23" s="21">
        <f>ROUND('B&amp;A+DSM - Fuel and % Riders'!N20*N$10,2)</f>
        <v>107994.3</v>
      </c>
      <c r="O23" s="21">
        <f>ROUND('B&amp;A+DSM - Fuel and % Riders'!O20*O$10,2)</f>
        <v>92534.42</v>
      </c>
      <c r="P23" s="21">
        <f t="shared" ref="P23" si="4">SUM(D23:O23)</f>
        <v>1108476.3</v>
      </c>
      <c r="R23" s="32" t="s">
        <v>17</v>
      </c>
      <c r="S23" s="32">
        <v>20</v>
      </c>
    </row>
    <row r="24" spans="1:19" x14ac:dyDescent="0.3">
      <c r="A24" s="3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S24" s="32">
        <v>21</v>
      </c>
    </row>
    <row r="25" spans="1:19" x14ac:dyDescent="0.3">
      <c r="A25" s="30" t="s">
        <v>16</v>
      </c>
      <c r="B25" s="21">
        <f>ROUND('B&amp;A+DSM - Fuel and % Riders'!B22*B$10,2)</f>
        <v>0</v>
      </c>
      <c r="C25" s="21">
        <f>ROUND('B&amp;A+DSM - Fuel and % Riders'!C22*C$10,2)</f>
        <v>0</v>
      </c>
      <c r="D25" s="21">
        <f>ROUND('B&amp;A+DSM - Fuel and % Riders'!D22*D$10,2)</f>
        <v>133.91999999999999</v>
      </c>
      <c r="E25" s="21">
        <f>ROUND('B&amp;A+DSM - Fuel and % Riders'!E22*E$10,2)</f>
        <v>176.72</v>
      </c>
      <c r="F25" s="21">
        <f>ROUND('B&amp;A+DSM - Fuel and % Riders'!F22*F$10,2)</f>
        <v>136.44999999999999</v>
      </c>
      <c r="G25" s="21">
        <f>ROUND('B&amp;A+DSM - Fuel and % Riders'!G22*G$10,2)</f>
        <v>137</v>
      </c>
      <c r="H25" s="21">
        <f>ROUND('B&amp;A+DSM - Fuel and % Riders'!H22*H$10,2)</f>
        <v>132.05000000000001</v>
      </c>
      <c r="I25" s="21">
        <f>ROUND('B&amp;A+DSM - Fuel and % Riders'!I22*I$10,2)</f>
        <v>135.56</v>
      </c>
      <c r="J25" s="21">
        <f>ROUND('B&amp;A+DSM - Fuel and % Riders'!J22*J$10,2)</f>
        <v>153.61000000000001</v>
      </c>
      <c r="K25" s="21">
        <f>ROUND('B&amp;A+DSM - Fuel and % Riders'!K22*K$10,2)</f>
        <v>188.55</v>
      </c>
      <c r="L25" s="21">
        <f>ROUND('B&amp;A+DSM - Fuel and % Riders'!L22*L$10,2)</f>
        <v>137.61000000000001</v>
      </c>
      <c r="M25" s="21">
        <f>ROUND('B&amp;A+DSM - Fuel and % Riders'!M22*M$10,2)</f>
        <v>165.39</v>
      </c>
      <c r="N25" s="21">
        <f>ROUND('B&amp;A+DSM - Fuel and % Riders'!N22*N$10,2)</f>
        <v>160.55000000000001</v>
      </c>
      <c r="O25" s="21">
        <f>ROUND('B&amp;A+DSM - Fuel and % Riders'!O22*O$10,2)</f>
        <v>153.25</v>
      </c>
      <c r="P25" s="21">
        <f t="shared" ref="P25" si="5">SUM(D25:O25)</f>
        <v>1810.6599999999996</v>
      </c>
      <c r="R25" s="32" t="s">
        <v>16</v>
      </c>
      <c r="S25" s="32">
        <v>22</v>
      </c>
    </row>
    <row r="26" spans="1:19" x14ac:dyDescent="0.3">
      <c r="A26" s="3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S26" s="32">
        <v>23</v>
      </c>
    </row>
    <row r="27" spans="1:19" x14ac:dyDescent="0.3">
      <c r="A27" s="30" t="s">
        <v>15</v>
      </c>
      <c r="B27" s="21">
        <f>ROUND('B&amp;A+DSM - Fuel and % Riders'!B24*B$10,2)</f>
        <v>0</v>
      </c>
      <c r="C27" s="21">
        <f>ROUND('B&amp;A+DSM - Fuel and % Riders'!C24*C$10,2)</f>
        <v>0</v>
      </c>
      <c r="D27" s="21">
        <f>ROUND('B&amp;A+DSM - Fuel and % Riders'!D24*D$10,2)</f>
        <v>1747.44</v>
      </c>
      <c r="E27" s="21">
        <f>ROUND('B&amp;A+DSM - Fuel and % Riders'!E24*E$10,2)</f>
        <v>3764.07</v>
      </c>
      <c r="F27" s="21">
        <f>ROUND('B&amp;A+DSM - Fuel and % Riders'!F24*F$10,2)</f>
        <v>4115.7299999999996</v>
      </c>
      <c r="G27" s="21">
        <f>ROUND('B&amp;A+DSM - Fuel and % Riders'!G24*G$10,2)</f>
        <v>4279.76</v>
      </c>
      <c r="H27" s="21">
        <f>ROUND('B&amp;A+DSM - Fuel and % Riders'!H24*H$10,2)</f>
        <v>3784.47</v>
      </c>
      <c r="I27" s="21">
        <f>ROUND('B&amp;A+DSM - Fuel and % Riders'!I24*I$10,2)</f>
        <v>3604.27</v>
      </c>
      <c r="J27" s="21">
        <f>ROUND('B&amp;A+DSM - Fuel and % Riders'!J24*J$10,2)</f>
        <v>2029.74</v>
      </c>
      <c r="K27" s="21">
        <f>ROUND('B&amp;A+DSM - Fuel and % Riders'!K24*K$10,2)</f>
        <v>4096.96</v>
      </c>
      <c r="L27" s="21">
        <f>ROUND('B&amp;A+DSM - Fuel and % Riders'!L24*L$10,2)</f>
        <v>3856.5</v>
      </c>
      <c r="M27" s="21">
        <f>ROUND('B&amp;A+DSM - Fuel and % Riders'!M24*M$10,2)</f>
        <v>3981.21</v>
      </c>
      <c r="N27" s="21">
        <f>ROUND('B&amp;A+DSM - Fuel and % Riders'!N24*N$10,2)</f>
        <v>3957.36</v>
      </c>
      <c r="O27" s="21">
        <f>ROUND('B&amp;A+DSM - Fuel and % Riders'!O24*O$10,2)</f>
        <v>3455.46</v>
      </c>
      <c r="P27" s="21">
        <f t="shared" ref="P27" si="6">SUM(D27:O27)</f>
        <v>42672.97</v>
      </c>
      <c r="R27" s="32" t="s">
        <v>15</v>
      </c>
      <c r="S27" s="32">
        <v>24</v>
      </c>
    </row>
    <row r="28" spans="1:19" x14ac:dyDescent="0.3">
      <c r="A28" s="3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S28" s="32">
        <v>25</v>
      </c>
    </row>
    <row r="29" spans="1:19" x14ac:dyDescent="0.3">
      <c r="A29" s="30" t="s">
        <v>14</v>
      </c>
      <c r="B29" s="21">
        <f>ROUND('B&amp;A+DSM - Fuel and % Riders'!B26*B$10,2)</f>
        <v>0</v>
      </c>
      <c r="C29" s="21">
        <f>ROUND('B&amp;A+DSM - Fuel and % Riders'!C26*C$10,2)</f>
        <v>0</v>
      </c>
      <c r="D29" s="21">
        <f>ROUND('B&amp;A+DSM - Fuel and % Riders'!D26*D$10,2)</f>
        <v>2349.13</v>
      </c>
      <c r="E29" s="21">
        <f>ROUND('B&amp;A+DSM - Fuel and % Riders'!E26*E$10,2)</f>
        <v>2992.95</v>
      </c>
      <c r="F29" s="21">
        <f>ROUND('B&amp;A+DSM - Fuel and % Riders'!F26*F$10,2)</f>
        <v>2549.71</v>
      </c>
      <c r="G29" s="21">
        <f>ROUND('B&amp;A+DSM - Fuel and % Riders'!G26*G$10,2)</f>
        <v>2621.57</v>
      </c>
      <c r="H29" s="21">
        <f>ROUND('B&amp;A+DSM - Fuel and % Riders'!H26*H$10,2)</f>
        <v>2409.65</v>
      </c>
      <c r="I29" s="21">
        <f>ROUND('B&amp;A+DSM - Fuel and % Riders'!I26*I$10,2)</f>
        <v>2403.48</v>
      </c>
      <c r="J29" s="21">
        <f>ROUND('B&amp;A+DSM - Fuel and % Riders'!J26*J$10,2)</f>
        <v>2890.18</v>
      </c>
      <c r="K29" s="21">
        <f>ROUND('B&amp;A+DSM - Fuel and % Riders'!K26*K$10,2)</f>
        <v>3507.24</v>
      </c>
      <c r="L29" s="21">
        <f>ROUND('B&amp;A+DSM - Fuel and % Riders'!L26*L$10,2)</f>
        <v>2511.5</v>
      </c>
      <c r="M29" s="21">
        <f>ROUND('B&amp;A+DSM - Fuel and % Riders'!M26*M$10,2)</f>
        <v>3907.63</v>
      </c>
      <c r="N29" s="21">
        <f>ROUND('B&amp;A+DSM - Fuel and % Riders'!N26*N$10,2)</f>
        <v>2611.88</v>
      </c>
      <c r="O29" s="21">
        <f>ROUND('B&amp;A+DSM - Fuel and % Riders'!O26*O$10,2)</f>
        <v>2559.66</v>
      </c>
      <c r="P29" s="21">
        <f t="shared" ref="P29" si="7">SUM(D29:O29)</f>
        <v>33314.58</v>
      </c>
      <c r="R29" s="32" t="s">
        <v>14</v>
      </c>
      <c r="S29" s="32">
        <v>26</v>
      </c>
    </row>
    <row r="30" spans="1:19" x14ac:dyDescent="0.3">
      <c r="A30" s="3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S30" s="32">
        <v>27</v>
      </c>
    </row>
    <row r="31" spans="1:19" x14ac:dyDescent="0.3">
      <c r="A31" s="30" t="s">
        <v>13</v>
      </c>
      <c r="B31" s="21">
        <f>ROUND('B&amp;A+DSM - Fuel and % Riders'!B28*B$10,2)</f>
        <v>0</v>
      </c>
      <c r="C31" s="21">
        <f>ROUND('B&amp;A+DSM - Fuel and % Riders'!C28*C$10,2)</f>
        <v>0</v>
      </c>
      <c r="D31" s="21">
        <f>ROUND('B&amp;A+DSM - Fuel and % Riders'!D28*D$10,2)</f>
        <v>729.35</v>
      </c>
      <c r="E31" s="21">
        <f>ROUND('B&amp;A+DSM - Fuel and % Riders'!E28*E$10,2)</f>
        <v>855.98</v>
      </c>
      <c r="F31" s="21">
        <f>ROUND('B&amp;A+DSM - Fuel and % Riders'!F28*F$10,2)</f>
        <v>605.28</v>
      </c>
      <c r="G31" s="21">
        <f>ROUND('B&amp;A+DSM - Fuel and % Riders'!G28*G$10,2)</f>
        <v>431.11</v>
      </c>
      <c r="H31" s="21">
        <f>ROUND('B&amp;A+DSM - Fuel and % Riders'!H28*H$10,2)</f>
        <v>452.63</v>
      </c>
      <c r="I31" s="21">
        <f>ROUND('B&amp;A+DSM - Fuel and % Riders'!I28*I$10,2)</f>
        <v>577.95000000000005</v>
      </c>
      <c r="J31" s="21">
        <f>ROUND('B&amp;A+DSM - Fuel and % Riders'!J28*J$10,2)</f>
        <v>764.95</v>
      </c>
      <c r="K31" s="21">
        <f>ROUND('B&amp;A+DSM - Fuel and % Riders'!K28*K$10,2)</f>
        <v>904.88</v>
      </c>
      <c r="L31" s="21">
        <f>ROUND('B&amp;A+DSM - Fuel and % Riders'!L28*L$10,2)</f>
        <v>633.1</v>
      </c>
      <c r="M31" s="21">
        <f>ROUND('B&amp;A+DSM - Fuel and % Riders'!M28*M$10,2)</f>
        <v>595.14</v>
      </c>
      <c r="N31" s="21">
        <f>ROUND('B&amp;A+DSM - Fuel and % Riders'!N28*N$10,2)</f>
        <v>722.02</v>
      </c>
      <c r="O31" s="21">
        <f>ROUND('B&amp;A+DSM - Fuel and % Riders'!O28*O$10,2)</f>
        <v>691.67</v>
      </c>
      <c r="P31" s="21">
        <f t="shared" ref="P31" si="8">SUM(D31:O31)</f>
        <v>7964.0600000000013</v>
      </c>
      <c r="R31" s="32" t="s">
        <v>13</v>
      </c>
      <c r="S31" s="32">
        <v>28</v>
      </c>
    </row>
    <row r="32" spans="1:19" x14ac:dyDescent="0.3">
      <c r="A32" s="3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S32" s="32">
        <v>29</v>
      </c>
    </row>
    <row r="33" spans="1:19" x14ac:dyDescent="0.3">
      <c r="A33" s="30" t="s">
        <v>12</v>
      </c>
      <c r="B33" s="21">
        <f>ROUND('B&amp;A+DSM - Fuel and % Riders'!B30*B$10,2)</f>
        <v>0</v>
      </c>
      <c r="C33" s="21">
        <f>ROUND('B&amp;A+DSM - Fuel and % Riders'!C30*C$10,2)</f>
        <v>0</v>
      </c>
      <c r="D33" s="21">
        <f>ROUND('B&amp;A+DSM - Fuel and % Riders'!D30*D$10,2)</f>
        <v>167677.71</v>
      </c>
      <c r="E33" s="21">
        <f>ROUND('B&amp;A+DSM - Fuel and % Riders'!E30*E$10,2)</f>
        <v>215179.3</v>
      </c>
      <c r="F33" s="21">
        <f>ROUND('B&amp;A+DSM - Fuel and % Riders'!F30*F$10,2)</f>
        <v>201726.57</v>
      </c>
      <c r="G33" s="21">
        <f>ROUND('B&amp;A+DSM - Fuel and % Riders'!G30*G$10,2)</f>
        <v>228780.64</v>
      </c>
      <c r="H33" s="21">
        <f>ROUND('B&amp;A+DSM - Fuel and % Riders'!H30*H$10,2)</f>
        <v>221094.48</v>
      </c>
      <c r="I33" s="21">
        <f>ROUND('B&amp;A+DSM - Fuel and % Riders'!I30*I$10,2)</f>
        <v>196763.45</v>
      </c>
      <c r="J33" s="21">
        <f>ROUND('B&amp;A+DSM - Fuel and % Riders'!J30*J$10,2)</f>
        <v>223124.34</v>
      </c>
      <c r="K33" s="21">
        <f>ROUND('B&amp;A+DSM - Fuel and % Riders'!K30*K$10,2)</f>
        <v>244820.57</v>
      </c>
      <c r="L33" s="21">
        <f>ROUND('B&amp;A+DSM - Fuel and % Riders'!L30*L$10,2)</f>
        <v>221424.51</v>
      </c>
      <c r="M33" s="21">
        <f>ROUND('B&amp;A+DSM - Fuel and % Riders'!M30*M$10,2)</f>
        <v>234528.33</v>
      </c>
      <c r="N33" s="21">
        <f>ROUND('B&amp;A+DSM - Fuel and % Riders'!N30*N$10,2)</f>
        <v>240385.92000000001</v>
      </c>
      <c r="O33" s="21">
        <f>ROUND('B&amp;A+DSM - Fuel and % Riders'!O30*O$10,2)</f>
        <v>204838.22</v>
      </c>
      <c r="P33" s="21">
        <f t="shared" ref="P33" si="9">SUM(D33:O33)</f>
        <v>2600344.0400000005</v>
      </c>
      <c r="R33" s="32" t="s">
        <v>12</v>
      </c>
      <c r="S33" s="32">
        <v>30</v>
      </c>
    </row>
    <row r="34" spans="1:19" x14ac:dyDescent="0.3">
      <c r="A34" s="3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S34" s="32">
        <v>31</v>
      </c>
    </row>
    <row r="35" spans="1:19" x14ac:dyDescent="0.3">
      <c r="A35" s="30" t="s">
        <v>11</v>
      </c>
      <c r="B35" s="21">
        <f>ROUND('B&amp;A+DSM - Fuel and % Riders'!B32*B$10,2)</f>
        <v>0</v>
      </c>
      <c r="C35" s="21">
        <f>ROUND('B&amp;A+DSM - Fuel and % Riders'!C32*C$10,2)</f>
        <v>0</v>
      </c>
      <c r="D35" s="21">
        <f>ROUND('B&amp;A+DSM - Fuel and % Riders'!D32*D$10,2)</f>
        <v>254.56</v>
      </c>
      <c r="E35" s="21">
        <f>ROUND('B&amp;A+DSM - Fuel and % Riders'!E32*E$10,2)</f>
        <v>230.02</v>
      </c>
      <c r="F35" s="21">
        <f>ROUND('B&amp;A+DSM - Fuel and % Riders'!F32*F$10,2)</f>
        <v>283.29000000000002</v>
      </c>
      <c r="G35" s="21">
        <f>ROUND('B&amp;A+DSM - Fuel and % Riders'!G32*G$10,2)</f>
        <v>376.65</v>
      </c>
      <c r="H35" s="21">
        <f>ROUND('B&amp;A+DSM - Fuel and % Riders'!H32*H$10,2)</f>
        <v>382.86</v>
      </c>
      <c r="I35" s="21">
        <f>ROUND('B&amp;A+DSM - Fuel and % Riders'!I32*I$10,2)</f>
        <v>243.89</v>
      </c>
      <c r="J35" s="21">
        <f>ROUND('B&amp;A+DSM - Fuel and % Riders'!J32*J$10,2)</f>
        <v>267.19</v>
      </c>
      <c r="K35" s="21">
        <f>ROUND('B&amp;A+DSM - Fuel and % Riders'!K32*K$10,2)</f>
        <v>457.74</v>
      </c>
      <c r="L35" s="21">
        <f>ROUND('B&amp;A+DSM - Fuel and % Riders'!L32*L$10,2)</f>
        <v>615.59</v>
      </c>
      <c r="M35" s="21">
        <f>ROUND('B&amp;A+DSM - Fuel and % Riders'!M32*M$10,2)</f>
        <v>526.42999999999995</v>
      </c>
      <c r="N35" s="21">
        <f>ROUND('B&amp;A+DSM - Fuel and % Riders'!N32*N$10,2)</f>
        <v>527.83000000000004</v>
      </c>
      <c r="O35" s="21">
        <f>ROUND('B&amp;A+DSM - Fuel and % Riders'!O32*O$10,2)</f>
        <v>432.44</v>
      </c>
      <c r="P35" s="21">
        <f t="shared" ref="P35" si="10">SUM(D35:O35)</f>
        <v>4598.49</v>
      </c>
      <c r="R35" s="32" t="s">
        <v>11</v>
      </c>
      <c r="S35" s="32">
        <v>32</v>
      </c>
    </row>
    <row r="36" spans="1:19" x14ac:dyDescent="0.3">
      <c r="A36" s="3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S36" s="32">
        <v>33</v>
      </c>
    </row>
    <row r="37" spans="1:19" x14ac:dyDescent="0.3">
      <c r="A37" s="30" t="s">
        <v>10</v>
      </c>
      <c r="B37" s="21">
        <f>ROUND('B&amp;A+DSM - Fuel and % Riders'!B34*B$10,2)</f>
        <v>0</v>
      </c>
      <c r="C37" s="21">
        <f>ROUND('B&amp;A+DSM - Fuel and % Riders'!C34*C$10,2)</f>
        <v>0</v>
      </c>
      <c r="D37" s="21">
        <f>ROUND('B&amp;A+DSM - Fuel and % Riders'!D34*D$10,2)</f>
        <v>1208.4100000000001</v>
      </c>
      <c r="E37" s="21">
        <f>ROUND('B&amp;A+DSM - Fuel and % Riders'!E34*E$10,2)</f>
        <v>1668.54</v>
      </c>
      <c r="F37" s="21">
        <f>ROUND('B&amp;A+DSM - Fuel and % Riders'!F34*F$10,2)</f>
        <v>1629.95</v>
      </c>
      <c r="G37" s="21">
        <f>ROUND('B&amp;A+DSM - Fuel and % Riders'!G34*G$10,2)</f>
        <v>1965.13</v>
      </c>
      <c r="H37" s="21">
        <f>ROUND('B&amp;A+DSM - Fuel and % Riders'!H34*H$10,2)</f>
        <v>1867.9</v>
      </c>
      <c r="I37" s="21">
        <f>ROUND('B&amp;A+DSM - Fuel and % Riders'!I34*I$10,2)</f>
        <v>1711.98</v>
      </c>
      <c r="J37" s="21">
        <f>ROUND('B&amp;A+DSM - Fuel and % Riders'!J34*J$10,2)</f>
        <v>1917.28</v>
      </c>
      <c r="K37" s="21">
        <f>ROUND('B&amp;A+DSM - Fuel and % Riders'!K34*K$10,2)</f>
        <v>2143.33</v>
      </c>
      <c r="L37" s="21">
        <f>ROUND('B&amp;A+DSM - Fuel and % Riders'!L34*L$10,2)</f>
        <v>2086.9899999999998</v>
      </c>
      <c r="M37" s="21">
        <f>ROUND('B&amp;A+DSM - Fuel and % Riders'!M34*M$10,2)</f>
        <v>2154.44</v>
      </c>
      <c r="N37" s="21">
        <f>ROUND('B&amp;A+DSM - Fuel and % Riders'!N34*N$10,2)</f>
        <v>2147.08</v>
      </c>
      <c r="O37" s="21">
        <f>ROUND('B&amp;A+DSM - Fuel and % Riders'!O34*O$10,2)</f>
        <v>1746.75</v>
      </c>
      <c r="P37" s="21">
        <f t="shared" ref="P37" si="11">SUM(D37:O37)</f>
        <v>22247.78</v>
      </c>
      <c r="R37" s="32" t="s">
        <v>10</v>
      </c>
      <c r="S37" s="32">
        <v>34</v>
      </c>
    </row>
    <row r="38" spans="1:19" x14ac:dyDescent="0.3">
      <c r="A38" s="3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S38" s="32">
        <v>35</v>
      </c>
    </row>
    <row r="39" spans="1:19" x14ac:dyDescent="0.3">
      <c r="A39" s="30" t="s">
        <v>9</v>
      </c>
      <c r="B39" s="21">
        <f>ROUND('B&amp;A+DSM - Fuel and % Riders'!B36*B$10,2)</f>
        <v>0</v>
      </c>
      <c r="C39" s="21">
        <f>ROUND('B&amp;A+DSM - Fuel and % Riders'!C36*C$10,2)</f>
        <v>0</v>
      </c>
      <c r="D39" s="21">
        <f>ROUND('B&amp;A+DSM - Fuel and % Riders'!D36*D$10,2)</f>
        <v>3168.3</v>
      </c>
      <c r="E39" s="21">
        <f>ROUND('B&amp;A+DSM - Fuel and % Riders'!E36*E$10,2)</f>
        <v>3326.67</v>
      </c>
      <c r="F39" s="21">
        <f>ROUND('B&amp;A+DSM - Fuel and % Riders'!F36*F$10,2)</f>
        <v>2885.68</v>
      </c>
      <c r="G39" s="21">
        <f>ROUND('B&amp;A+DSM - Fuel and % Riders'!G36*G$10,2)</f>
        <v>3278.15</v>
      </c>
      <c r="H39" s="21">
        <f>ROUND('B&amp;A+DSM - Fuel and % Riders'!H36*H$10,2)</f>
        <v>2945.38</v>
      </c>
      <c r="I39" s="21">
        <f>ROUND('B&amp;A+DSM - Fuel and % Riders'!I36*I$10,2)</f>
        <v>2950.18</v>
      </c>
      <c r="J39" s="21">
        <f>ROUND('B&amp;A+DSM - Fuel and % Riders'!J36*J$10,2)</f>
        <v>4040.95</v>
      </c>
      <c r="K39" s="21">
        <f>ROUND('B&amp;A+DSM - Fuel and % Riders'!K36*K$10,2)</f>
        <v>5160.92</v>
      </c>
      <c r="L39" s="21">
        <f>ROUND('B&amp;A+DSM - Fuel and % Riders'!L36*L$10,2)</f>
        <v>4651.45</v>
      </c>
      <c r="M39" s="21">
        <f>ROUND('B&amp;A+DSM - Fuel and % Riders'!M36*M$10,2)</f>
        <v>6302.75</v>
      </c>
      <c r="N39" s="21">
        <f>ROUND('B&amp;A+DSM - Fuel and % Riders'!N36*N$10,2)</f>
        <v>5367.06</v>
      </c>
      <c r="O39" s="21">
        <f>ROUND('B&amp;A+DSM - Fuel and % Riders'!O36*O$10,2)</f>
        <v>4772.7700000000004</v>
      </c>
      <c r="P39" s="21">
        <f t="shared" ref="P39" si="12">SUM(D39:O39)</f>
        <v>48850.260000000009</v>
      </c>
      <c r="R39" s="32" t="s">
        <v>9</v>
      </c>
      <c r="S39" s="32">
        <v>36</v>
      </c>
    </row>
    <row r="40" spans="1:19" x14ac:dyDescent="0.3">
      <c r="A40" s="3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S40" s="32">
        <v>37</v>
      </c>
    </row>
    <row r="41" spans="1:19" x14ac:dyDescent="0.3">
      <c r="A41" s="30" t="s">
        <v>8</v>
      </c>
      <c r="B41" s="21">
        <f>ROUND('B&amp;A+DSM - Fuel and % Riders'!B38*B$10,2)</f>
        <v>0</v>
      </c>
      <c r="C41" s="21">
        <f>ROUND('B&amp;A+DSM - Fuel and % Riders'!C38*C$10,2)</f>
        <v>0</v>
      </c>
      <c r="D41" s="21">
        <f>ROUND('B&amp;A+DSM - Fuel and % Riders'!D38*D$10,2)</f>
        <v>575.85</v>
      </c>
      <c r="E41" s="21">
        <f>ROUND('B&amp;A+DSM - Fuel and % Riders'!E38*E$10,2)</f>
        <v>329.21</v>
      </c>
      <c r="F41" s="21">
        <f>ROUND('B&amp;A+DSM - Fuel and % Riders'!F38*F$10,2)</f>
        <v>358.16</v>
      </c>
      <c r="G41" s="21">
        <f>ROUND('B&amp;A+DSM - Fuel and % Riders'!G38*G$10,2)</f>
        <v>352.24</v>
      </c>
      <c r="H41" s="21">
        <f>ROUND('B&amp;A+DSM - Fuel and % Riders'!H38*H$10,2)</f>
        <v>298.14</v>
      </c>
      <c r="I41" s="21">
        <f>ROUND('B&amp;A+DSM - Fuel and % Riders'!I38*I$10,2)</f>
        <v>303.27999999999997</v>
      </c>
      <c r="J41" s="21">
        <f>ROUND('B&amp;A+DSM - Fuel and % Riders'!J38*J$10,2)</f>
        <v>433.93</v>
      </c>
      <c r="K41" s="21">
        <f>ROUND('B&amp;A+DSM - Fuel and % Riders'!K38*K$10,2)</f>
        <v>475.16</v>
      </c>
      <c r="L41" s="21">
        <f>ROUND('B&amp;A+DSM - Fuel and % Riders'!L38*L$10,2)</f>
        <v>351.03</v>
      </c>
      <c r="M41" s="21">
        <f>ROUND('B&amp;A+DSM - Fuel and % Riders'!M38*M$10,2)</f>
        <v>625.41999999999996</v>
      </c>
      <c r="N41" s="21">
        <f>ROUND('B&amp;A+DSM - Fuel and % Riders'!N38*N$10,2)</f>
        <v>909.04</v>
      </c>
      <c r="O41" s="21">
        <f>ROUND('B&amp;A+DSM - Fuel and % Riders'!O38*O$10,2)</f>
        <v>411.38</v>
      </c>
      <c r="P41" s="21">
        <f t="shared" ref="P41" si="13">SUM(D41:O41)</f>
        <v>5422.84</v>
      </c>
      <c r="R41" s="32" t="s">
        <v>8</v>
      </c>
      <c r="S41" s="32">
        <v>38</v>
      </c>
    </row>
    <row r="42" spans="1:19" x14ac:dyDescent="0.3">
      <c r="A42" s="3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S42" s="32">
        <v>39</v>
      </c>
    </row>
    <row r="43" spans="1:19" x14ac:dyDescent="0.3">
      <c r="A43" s="30" t="s">
        <v>7</v>
      </c>
      <c r="B43" s="21">
        <f>ROUND('B&amp;A+DSM - Fuel and % Riders'!B40*B$10,2)</f>
        <v>0</v>
      </c>
      <c r="C43" s="21">
        <f>ROUND('B&amp;A+DSM - Fuel and % Riders'!C40*C$10,2)</f>
        <v>0</v>
      </c>
      <c r="D43" s="21">
        <f>ROUND('B&amp;A+DSM - Fuel and % Riders'!D40*D$10,2)</f>
        <v>128067.94</v>
      </c>
      <c r="E43" s="21">
        <f>ROUND('B&amp;A+DSM - Fuel and % Riders'!E40*E$10,2)</f>
        <v>173234.47</v>
      </c>
      <c r="F43" s="21">
        <f>ROUND('B&amp;A+DSM - Fuel and % Riders'!F40*F$10,2)</f>
        <v>153211.18</v>
      </c>
      <c r="G43" s="21">
        <f>ROUND('B&amp;A+DSM - Fuel and % Riders'!G40*G$10,2)</f>
        <v>167096.44</v>
      </c>
      <c r="H43" s="21">
        <f>ROUND('B&amp;A+DSM - Fuel and % Riders'!H40*H$10,2)</f>
        <v>157389.53</v>
      </c>
      <c r="I43" s="21">
        <f>ROUND('B&amp;A+DSM - Fuel and % Riders'!I40*I$10,2)</f>
        <v>145699.37</v>
      </c>
      <c r="J43" s="21">
        <f>ROUND('B&amp;A+DSM - Fuel and % Riders'!J40*J$10,2)</f>
        <v>171625.39</v>
      </c>
      <c r="K43" s="21">
        <f>ROUND('B&amp;A+DSM - Fuel and % Riders'!K40*K$10,2)</f>
        <v>190498.96</v>
      </c>
      <c r="L43" s="21">
        <f>ROUND('B&amp;A+DSM - Fuel and % Riders'!L40*L$10,2)</f>
        <v>147119.44</v>
      </c>
      <c r="M43" s="21">
        <f>ROUND('B&amp;A+DSM - Fuel and % Riders'!M40*M$10,2)</f>
        <v>155762.04999999999</v>
      </c>
      <c r="N43" s="21">
        <f>ROUND('B&amp;A+DSM - Fuel and % Riders'!N40*N$10,2)</f>
        <v>164083.10999999999</v>
      </c>
      <c r="O43" s="21">
        <f>ROUND('B&amp;A+DSM - Fuel and % Riders'!O40*O$10,2)</f>
        <v>142916.01</v>
      </c>
      <c r="P43" s="21">
        <f t="shared" ref="P43" si="14">SUM(D43:O43)</f>
        <v>1896703.89</v>
      </c>
      <c r="R43" s="32" t="s">
        <v>7</v>
      </c>
      <c r="S43" s="32">
        <v>40</v>
      </c>
    </row>
    <row r="44" spans="1:19" x14ac:dyDescent="0.3">
      <c r="A44" s="3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S44" s="32">
        <v>41</v>
      </c>
    </row>
    <row r="45" spans="1:19" x14ac:dyDescent="0.3">
      <c r="A45" s="30" t="s">
        <v>6</v>
      </c>
      <c r="B45" s="21">
        <f>ROUND('B&amp;A+DSM - Fuel and % Riders'!B42*B$10,2)</f>
        <v>0</v>
      </c>
      <c r="C45" s="21">
        <f>ROUND('B&amp;A+DSM - Fuel and % Riders'!C42*C$10,2)</f>
        <v>0</v>
      </c>
      <c r="D45" s="21">
        <f>ROUND('B&amp;A+DSM - Fuel and % Riders'!D42*D$10,2)</f>
        <v>199.28</v>
      </c>
      <c r="E45" s="21">
        <f>ROUND('B&amp;A+DSM - Fuel and % Riders'!E42*E$10,2)</f>
        <v>1029</v>
      </c>
      <c r="F45" s="21">
        <f>ROUND('B&amp;A+DSM - Fuel and % Riders'!F42*F$10,2)</f>
        <v>981.2</v>
      </c>
      <c r="G45" s="21">
        <f>ROUND('B&amp;A+DSM - Fuel and % Riders'!G42*G$10,2)</f>
        <v>298.14</v>
      </c>
      <c r="H45" s="21">
        <f>ROUND('B&amp;A+DSM - Fuel and % Riders'!H42*H$10,2)</f>
        <v>944.24</v>
      </c>
      <c r="I45" s="21">
        <f>ROUND('B&amp;A+DSM - Fuel and % Riders'!I42*I$10,2)</f>
        <v>941.14</v>
      </c>
      <c r="J45" s="21">
        <f>ROUND('B&amp;A+DSM - Fuel and % Riders'!J42*J$10,2)</f>
        <v>952.11</v>
      </c>
      <c r="K45" s="21">
        <f>ROUND('B&amp;A+DSM - Fuel and % Riders'!K42*K$10,2)</f>
        <v>1226.29</v>
      </c>
      <c r="L45" s="21">
        <f>ROUND('B&amp;A+DSM - Fuel and % Riders'!L42*L$10,2)</f>
        <v>1075.8</v>
      </c>
      <c r="M45" s="21">
        <f>ROUND('B&amp;A+DSM - Fuel and % Riders'!M42*M$10,2)</f>
        <v>1057.93</v>
      </c>
      <c r="N45" s="21">
        <f>ROUND('B&amp;A+DSM - Fuel and % Riders'!N42*N$10,2)</f>
        <v>54.87</v>
      </c>
      <c r="O45" s="21">
        <f>ROUND('B&amp;A+DSM - Fuel and % Riders'!O42*O$10,2)</f>
        <v>274.48</v>
      </c>
      <c r="P45" s="21">
        <f t="shared" ref="P45" si="15">SUM(D45:O45)</f>
        <v>9034.48</v>
      </c>
      <c r="R45" s="32" t="s">
        <v>6</v>
      </c>
      <c r="S45" s="32">
        <v>42</v>
      </c>
    </row>
    <row r="46" spans="1:19" x14ac:dyDescent="0.3">
      <c r="A46" s="3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S46" s="32">
        <v>43</v>
      </c>
    </row>
    <row r="47" spans="1:19" x14ac:dyDescent="0.3">
      <c r="A47" s="30" t="s">
        <v>118</v>
      </c>
      <c r="B47" s="21">
        <f>ROUND('B&amp;A+DSM - Fuel and % Riders'!B44*B$10,2)</f>
        <v>0</v>
      </c>
      <c r="C47" s="21">
        <f>ROUND('B&amp;A+DSM - Fuel and % Riders'!C44*C$10,2)</f>
        <v>0</v>
      </c>
      <c r="D47" s="21">
        <f>ROUND('B&amp;A+DSM - Fuel and % Riders'!D44*D$10,2)</f>
        <v>1500.7</v>
      </c>
      <c r="E47" s="21">
        <f>ROUND('B&amp;A+DSM - Fuel and % Riders'!E44*E$10,2)</f>
        <v>2081.48</v>
      </c>
      <c r="F47" s="21">
        <f>ROUND('B&amp;A+DSM - Fuel and % Riders'!F44*F$10,2)</f>
        <v>1850.74</v>
      </c>
      <c r="G47" s="21">
        <f>ROUND('B&amp;A+DSM - Fuel and % Riders'!G44*G$10,2)</f>
        <v>1888.55</v>
      </c>
      <c r="H47" s="21">
        <f>ROUND('B&amp;A+DSM - Fuel and % Riders'!H44*H$10,2)</f>
        <v>1790.13</v>
      </c>
      <c r="I47" s="21">
        <f>ROUND('B&amp;A+DSM - Fuel and % Riders'!I44*I$10,2)</f>
        <v>1621.91</v>
      </c>
      <c r="J47" s="21">
        <f>ROUND('B&amp;A+DSM - Fuel and % Riders'!J44*J$10,2)</f>
        <v>2075.39</v>
      </c>
      <c r="K47" s="21">
        <f>ROUND('B&amp;A+DSM - Fuel and % Riders'!K44*K$10,2)</f>
        <v>2128.44</v>
      </c>
      <c r="L47" s="21">
        <f>ROUND('B&amp;A+DSM - Fuel and % Riders'!L44*L$10,2)</f>
        <v>1576.76</v>
      </c>
      <c r="M47" s="21">
        <f>ROUND('B&amp;A+DSM - Fuel and % Riders'!M44*M$10,2)</f>
        <v>1695.17</v>
      </c>
      <c r="N47" s="21">
        <f>ROUND('B&amp;A+DSM - Fuel and % Riders'!N44*N$10,2)</f>
        <v>1838.94</v>
      </c>
      <c r="O47" s="21">
        <f>ROUND('B&amp;A+DSM - Fuel and % Riders'!O44*O$10,2)</f>
        <v>1596.51</v>
      </c>
      <c r="P47" s="21">
        <f t="shared" ref="P47" si="16">SUM(D47:O47)</f>
        <v>21644.719999999994</v>
      </c>
      <c r="R47" s="32" t="s">
        <v>118</v>
      </c>
      <c r="S47" s="32">
        <v>44</v>
      </c>
    </row>
    <row r="48" spans="1:19" x14ac:dyDescent="0.3">
      <c r="A48" s="3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S48" s="32">
        <v>45</v>
      </c>
    </row>
    <row r="49" spans="1:19" x14ac:dyDescent="0.3">
      <c r="A49" s="30" t="s">
        <v>232</v>
      </c>
      <c r="B49" s="21">
        <f>ROUND('B&amp;A+DSM - Fuel and % Riders'!B46*B$10,2)</f>
        <v>0</v>
      </c>
      <c r="C49" s="21">
        <f>ROUND('B&amp;A+DSM - Fuel and % Riders'!C46*C$10,2)</f>
        <v>0</v>
      </c>
      <c r="D49" s="21">
        <f>ROUND('B&amp;A+DSM - Fuel and % Riders'!D46*D$10,2)</f>
        <v>1349.57</v>
      </c>
      <c r="E49" s="21">
        <f>ROUND('B&amp;A+DSM - Fuel and % Riders'!E46*E$10,2)</f>
        <v>1566.94</v>
      </c>
      <c r="F49" s="21">
        <f>ROUND('B&amp;A+DSM - Fuel and % Riders'!F46*F$10,2)</f>
        <v>1112.8900000000001</v>
      </c>
      <c r="G49" s="21">
        <f>ROUND('B&amp;A+DSM - Fuel and % Riders'!G46*G$10,2)</f>
        <v>1630.71</v>
      </c>
      <c r="H49" s="21">
        <f>ROUND('B&amp;A+DSM - Fuel and % Riders'!H46*H$10,2)</f>
        <v>1324.08</v>
      </c>
      <c r="I49" s="21">
        <f>ROUND('B&amp;A+DSM - Fuel and % Riders'!I46*I$10,2)</f>
        <v>1035.58</v>
      </c>
      <c r="J49" s="21">
        <f>ROUND('B&amp;A+DSM - Fuel and % Riders'!J46*J$10,2)</f>
        <v>2053.15</v>
      </c>
      <c r="K49" s="21">
        <f>ROUND('B&amp;A+DSM - Fuel and % Riders'!K46*K$10,2)</f>
        <v>1784.91</v>
      </c>
      <c r="L49" s="21">
        <f>ROUND('B&amp;A+DSM - Fuel and % Riders'!L46*L$10,2)</f>
        <v>1368.14</v>
      </c>
      <c r="M49" s="21">
        <f>ROUND('B&amp;A+DSM - Fuel and % Riders'!M46*M$10,2)</f>
        <v>1866.01</v>
      </c>
      <c r="N49" s="21">
        <f>ROUND('B&amp;A+DSM - Fuel and % Riders'!N46*N$10,2)</f>
        <v>168.8</v>
      </c>
      <c r="O49" s="21">
        <f>ROUND('B&amp;A+DSM - Fuel and % Riders'!O46*O$10,2)</f>
        <v>539.82000000000005</v>
      </c>
      <c r="P49" s="21">
        <f t="shared" ref="P49" si="17">SUM(D49:O49)</f>
        <v>15800.599999999999</v>
      </c>
      <c r="R49" s="32" t="s">
        <v>232</v>
      </c>
      <c r="S49" s="32">
        <v>46</v>
      </c>
    </row>
    <row r="50" spans="1:19" x14ac:dyDescent="0.3">
      <c r="A50" s="3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S50" s="32">
        <v>47</v>
      </c>
    </row>
    <row r="51" spans="1:19" x14ac:dyDescent="0.3">
      <c r="A51" s="30" t="s">
        <v>5</v>
      </c>
      <c r="B51" s="21">
        <f>ROUND('B&amp;A+DSM - Fuel and % Riders'!B48*B$10,2)</f>
        <v>0</v>
      </c>
      <c r="C51" s="21">
        <f>ROUND('B&amp;A+DSM - Fuel and % Riders'!C48*C$10,2)</f>
        <v>0</v>
      </c>
      <c r="D51" s="21">
        <f>ROUND('B&amp;A+DSM - Fuel and % Riders'!D48*D$10,2)</f>
        <v>25643.06</v>
      </c>
      <c r="E51" s="21">
        <f>ROUND('B&amp;A+DSM - Fuel and % Riders'!E48*E$10,2)</f>
        <v>34158.5</v>
      </c>
      <c r="F51" s="21">
        <f>ROUND('B&amp;A+DSM - Fuel and % Riders'!F48*F$10,2)</f>
        <v>28001.42</v>
      </c>
      <c r="G51" s="21">
        <f>ROUND('B&amp;A+DSM - Fuel and % Riders'!G48*G$10,2)</f>
        <v>30300.66</v>
      </c>
      <c r="H51" s="21">
        <f>ROUND('B&amp;A+DSM - Fuel and % Riders'!H48*H$10,2)</f>
        <v>26610.34</v>
      </c>
      <c r="I51" s="21">
        <f>ROUND('B&amp;A+DSM - Fuel and % Riders'!I48*I$10,2)</f>
        <v>26065.93</v>
      </c>
      <c r="J51" s="21">
        <f>ROUND('B&amp;A+DSM - Fuel and % Riders'!J48*J$10,2)</f>
        <v>31247.97</v>
      </c>
      <c r="K51" s="21">
        <f>ROUND('B&amp;A+DSM - Fuel and % Riders'!K48*K$10,2)</f>
        <v>39099.78</v>
      </c>
      <c r="L51" s="21">
        <f>ROUND('B&amp;A+DSM - Fuel and % Riders'!L48*L$10,2)</f>
        <v>30757.77</v>
      </c>
      <c r="M51" s="21">
        <f>ROUND('B&amp;A+DSM - Fuel and % Riders'!M48*M$10,2)</f>
        <v>29301.24</v>
      </c>
      <c r="N51" s="21">
        <f>ROUND('B&amp;A+DSM - Fuel and % Riders'!N48*N$10,2)</f>
        <v>28700.12</v>
      </c>
      <c r="O51" s="21">
        <f>ROUND('B&amp;A+DSM - Fuel and % Riders'!O48*O$10,2)</f>
        <v>25925.39</v>
      </c>
      <c r="P51" s="21">
        <f t="shared" ref="P51" si="18">SUM(D51:O51)</f>
        <v>355812.18</v>
      </c>
      <c r="R51" s="32" t="s">
        <v>5</v>
      </c>
      <c r="S51" s="32">
        <v>48</v>
      </c>
    </row>
    <row r="52" spans="1:19" x14ac:dyDescent="0.3">
      <c r="A52" s="3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S52" s="32">
        <v>49</v>
      </c>
    </row>
    <row r="53" spans="1:19" x14ac:dyDescent="0.3">
      <c r="A53" s="30" t="s">
        <v>4</v>
      </c>
      <c r="B53" s="21">
        <f>ROUND('B&amp;A+DSM - Fuel and % Riders'!B50*B$10,2)</f>
        <v>0</v>
      </c>
      <c r="C53" s="21">
        <f>ROUND('B&amp;A+DSM - Fuel and % Riders'!C50*C$10,2)</f>
        <v>0</v>
      </c>
      <c r="D53" s="21">
        <f>ROUND('B&amp;A+DSM - Fuel and % Riders'!D50*D$10,2)</f>
        <v>4520.5200000000004</v>
      </c>
      <c r="E53" s="21">
        <f>ROUND('B&amp;A+DSM - Fuel and % Riders'!E50*E$10,2)</f>
        <v>4980.71</v>
      </c>
      <c r="F53" s="21">
        <f>ROUND('B&amp;A+DSM - Fuel and % Riders'!F50*F$10,2)</f>
        <v>3181.41</v>
      </c>
      <c r="G53" s="21">
        <f>ROUND('B&amp;A+DSM - Fuel and % Riders'!G50*G$10,2)</f>
        <v>4734.88</v>
      </c>
      <c r="H53" s="21">
        <f>ROUND('B&amp;A+DSM - Fuel and % Riders'!H50*H$10,2)</f>
        <v>3930.4</v>
      </c>
      <c r="I53" s="21">
        <f>ROUND('B&amp;A+DSM - Fuel and % Riders'!I50*I$10,2)</f>
        <v>3468.3</v>
      </c>
      <c r="J53" s="21">
        <f>ROUND('B&amp;A+DSM - Fuel and % Riders'!J50*J$10,2)</f>
        <v>4493.3</v>
      </c>
      <c r="K53" s="21">
        <f>ROUND('B&amp;A+DSM - Fuel and % Riders'!K50*K$10,2)</f>
        <v>4040.67</v>
      </c>
      <c r="L53" s="21">
        <f>ROUND('B&amp;A+DSM - Fuel and % Riders'!L50*L$10,2)</f>
        <v>4118.66</v>
      </c>
      <c r="M53" s="21">
        <f>ROUND('B&amp;A+DSM - Fuel and % Riders'!M50*M$10,2)</f>
        <v>4246.3</v>
      </c>
      <c r="N53" s="21">
        <f>ROUND('B&amp;A+DSM - Fuel and % Riders'!N50*N$10,2)</f>
        <v>3627.97</v>
      </c>
      <c r="O53" s="21">
        <f>ROUND('B&amp;A+DSM - Fuel and % Riders'!O50*O$10,2)</f>
        <v>5070.8100000000004</v>
      </c>
      <c r="P53" s="21">
        <f t="shared" ref="P53" si="19">SUM(D53:O53)</f>
        <v>50413.930000000008</v>
      </c>
      <c r="R53" s="32" t="s">
        <v>4</v>
      </c>
      <c r="S53" s="32">
        <v>50</v>
      </c>
    </row>
    <row r="54" spans="1:19" x14ac:dyDescent="0.3">
      <c r="A54" s="3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S54" s="32">
        <v>51</v>
      </c>
    </row>
    <row r="55" spans="1:19" x14ac:dyDescent="0.3">
      <c r="A55" s="30" t="s">
        <v>3</v>
      </c>
      <c r="B55" s="21">
        <f>ROUND('B&amp;A+DSM - Fuel and % Riders'!B52*B$10,2)</f>
        <v>0</v>
      </c>
      <c r="C55" s="21">
        <f>ROUND('B&amp;A+DSM - Fuel and % Riders'!C52*C$10,2)</f>
        <v>0</v>
      </c>
      <c r="D55" s="21">
        <f>ROUND('B&amp;A+DSM - Fuel and % Riders'!D52*D$10,2)</f>
        <v>109.61</v>
      </c>
      <c r="E55" s="21">
        <f>ROUND('B&amp;A+DSM - Fuel and % Riders'!E52*E$10,2)</f>
        <v>169.43</v>
      </c>
      <c r="F55" s="21">
        <f>ROUND('B&amp;A+DSM - Fuel and % Riders'!F52*F$10,2)</f>
        <v>153.02000000000001</v>
      </c>
      <c r="G55" s="21">
        <f>ROUND('B&amp;A+DSM - Fuel and % Riders'!G52*G$10,2)</f>
        <v>119.83</v>
      </c>
      <c r="H55" s="21">
        <f>ROUND('B&amp;A+DSM - Fuel and % Riders'!H52*H$10,2)</f>
        <v>0.34</v>
      </c>
      <c r="I55" s="21">
        <f>ROUND('B&amp;A+DSM - Fuel and % Riders'!I52*I$10,2)</f>
        <v>57.45</v>
      </c>
      <c r="J55" s="21">
        <f>ROUND('B&amp;A+DSM - Fuel and % Riders'!J52*J$10,2)</f>
        <v>22.14</v>
      </c>
      <c r="K55" s="21">
        <f>ROUND('B&amp;A+DSM - Fuel and % Riders'!K52*K$10,2)</f>
        <v>-126.88</v>
      </c>
      <c r="L55" s="21">
        <f>ROUND('B&amp;A+DSM - Fuel and % Riders'!L52*L$10,2)</f>
        <v>12143.26</v>
      </c>
      <c r="M55" s="21">
        <f>ROUND('B&amp;A+DSM - Fuel and % Riders'!M52*M$10,2)</f>
        <v>-11464.43</v>
      </c>
      <c r="N55" s="21">
        <f>ROUND('B&amp;A+DSM - Fuel and % Riders'!N52*N$10,2)</f>
        <v>188.96</v>
      </c>
      <c r="O55" s="21">
        <f>ROUND('B&amp;A+DSM - Fuel and % Riders'!O52*O$10,2)</f>
        <v>177.22</v>
      </c>
      <c r="P55" s="21">
        <f t="shared" ref="P55" si="20">SUM(D55:O55)</f>
        <v>1549.9500000000005</v>
      </c>
      <c r="R55" s="32" t="s">
        <v>3</v>
      </c>
      <c r="S55" s="32">
        <v>52</v>
      </c>
    </row>
    <row r="56" spans="1:19" x14ac:dyDescent="0.3">
      <c r="A56" s="3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S56" s="32">
        <v>53</v>
      </c>
    </row>
    <row r="57" spans="1:19" x14ac:dyDescent="0.3">
      <c r="A57" s="30" t="s">
        <v>119</v>
      </c>
      <c r="B57" s="21">
        <f>ROUND('B&amp;A+DSM - Fuel and % Riders'!B54*B$10,2)</f>
        <v>0</v>
      </c>
      <c r="C57" s="21">
        <f>ROUND('B&amp;A+DSM - Fuel and % Riders'!C54*C$10,2)</f>
        <v>0</v>
      </c>
      <c r="D57" s="21">
        <f>ROUND('B&amp;A+DSM - Fuel and % Riders'!D54*D$10,2)</f>
        <v>38827.15</v>
      </c>
      <c r="E57" s="21">
        <f>ROUND('B&amp;A+DSM - Fuel and % Riders'!E54*E$10,2)</f>
        <v>52019.08</v>
      </c>
      <c r="F57" s="21">
        <f>ROUND('B&amp;A+DSM - Fuel and % Riders'!F54*F$10,2)</f>
        <v>44491.73</v>
      </c>
      <c r="G57" s="21">
        <f>ROUND('B&amp;A+DSM - Fuel and % Riders'!G54*G$10,2)</f>
        <v>36268.269999999997</v>
      </c>
      <c r="H57" s="21">
        <f>ROUND('B&amp;A+DSM - Fuel and % Riders'!H54*H$10,2)</f>
        <v>47175.88</v>
      </c>
      <c r="I57" s="21">
        <f>ROUND('B&amp;A+DSM - Fuel and % Riders'!I54*I$10,2)</f>
        <v>52426.48</v>
      </c>
      <c r="J57" s="21">
        <f>ROUND('B&amp;A+DSM - Fuel and % Riders'!J54*J$10,2)</f>
        <v>54969.47</v>
      </c>
      <c r="K57" s="21">
        <f>ROUND('B&amp;A+DSM - Fuel and % Riders'!K54*K$10,2)</f>
        <v>57028.43</v>
      </c>
      <c r="L57" s="21">
        <f>ROUND('B&amp;A+DSM - Fuel and % Riders'!L54*L$10,2)</f>
        <v>47092.97</v>
      </c>
      <c r="M57" s="21">
        <f>ROUND('B&amp;A+DSM - Fuel and % Riders'!M54*M$10,2)</f>
        <v>48952.68</v>
      </c>
      <c r="N57" s="21">
        <f>ROUND('B&amp;A+DSM - Fuel and % Riders'!N54*N$10,2)</f>
        <v>54741.07</v>
      </c>
      <c r="O57" s="21">
        <f>ROUND('B&amp;A+DSM - Fuel and % Riders'!O54*O$10,2)</f>
        <v>45100.59</v>
      </c>
      <c r="P57" s="21">
        <f t="shared" ref="P57" si="21">SUM(D57:O57)</f>
        <v>579093.80000000005</v>
      </c>
      <c r="R57" s="32" t="s">
        <v>119</v>
      </c>
      <c r="S57" s="32">
        <v>54</v>
      </c>
    </row>
    <row r="58" spans="1:19" x14ac:dyDescent="0.3">
      <c r="A58" s="3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S58" s="32">
        <v>55</v>
      </c>
    </row>
    <row r="59" spans="1:19" x14ac:dyDescent="0.3">
      <c r="A59" s="30" t="s">
        <v>120</v>
      </c>
      <c r="B59" s="21" t="e">
        <f>ROUND('B&amp;A+DSM - Fuel and % Riders'!B56*B$10,2)</f>
        <v>#REF!</v>
      </c>
      <c r="C59" s="21" t="e">
        <f>ROUND('B&amp;A+DSM - Fuel and % Riders'!C56*C$10,2)</f>
        <v>#REF!</v>
      </c>
      <c r="D59" s="21">
        <f>ROUND('B&amp;A+DSM - Fuel and % Riders'!D56*D$10,2)</f>
        <v>547.85</v>
      </c>
      <c r="E59" s="21">
        <f>ROUND('B&amp;A+DSM - Fuel and % Riders'!E56*E$10,2)</f>
        <v>679.5</v>
      </c>
      <c r="F59" s="21">
        <f>ROUND('B&amp;A+DSM - Fuel and % Riders'!F56*F$10,2)</f>
        <v>631.4</v>
      </c>
      <c r="G59" s="21">
        <f>ROUND('B&amp;A+DSM - Fuel and % Riders'!G56*G$10,2)</f>
        <v>590.37</v>
      </c>
      <c r="H59" s="21">
        <f>ROUND('B&amp;A+DSM - Fuel and % Riders'!H56*H$10,2)</f>
        <v>670.3</v>
      </c>
      <c r="I59" s="21">
        <f>ROUND('B&amp;A+DSM - Fuel and % Riders'!I56*I$10,2)</f>
        <v>777.66</v>
      </c>
      <c r="J59" s="21">
        <f>ROUND('B&amp;A+DSM - Fuel and % Riders'!J56*J$10,2)</f>
        <v>831.26</v>
      </c>
      <c r="K59" s="21">
        <f>ROUND('B&amp;A+DSM - Fuel and % Riders'!K56*K$10,2)</f>
        <v>840.88</v>
      </c>
      <c r="L59" s="21">
        <f>ROUND('B&amp;A+DSM - Fuel and % Riders'!L56*L$10,2)</f>
        <v>1037.55</v>
      </c>
      <c r="M59" s="21">
        <f>ROUND('B&amp;A+DSM - Fuel and % Riders'!M56*M$10,2)</f>
        <v>935.72</v>
      </c>
      <c r="N59" s="21">
        <f>ROUND('B&amp;A+DSM - Fuel and % Riders'!N56*N$10,2)</f>
        <v>1012.36</v>
      </c>
      <c r="O59" s="21">
        <f>ROUND('B&amp;A+DSM - Fuel and % Riders'!O56*O$10,2)</f>
        <v>843.23</v>
      </c>
      <c r="P59" s="21">
        <f t="shared" ref="P59" si="22">SUM(D59:O59)</f>
        <v>9398.08</v>
      </c>
      <c r="R59" s="32" t="s">
        <v>120</v>
      </c>
      <c r="S59" s="32">
        <v>56</v>
      </c>
    </row>
    <row r="60" spans="1:19" x14ac:dyDescent="0.3">
      <c r="A60" s="3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S60" s="32">
        <v>57</v>
      </c>
    </row>
    <row r="61" spans="1:19" x14ac:dyDescent="0.3">
      <c r="A61" s="30" t="s">
        <v>233</v>
      </c>
      <c r="B61" s="21" t="e">
        <f>ROUND('B&amp;A+DSM - Fuel and % Riders'!B58*B$10,2)</f>
        <v>#REF!</v>
      </c>
      <c r="C61" s="21" t="e">
        <f>ROUND('B&amp;A+DSM - Fuel and % Riders'!C58*C$10,2)</f>
        <v>#REF!</v>
      </c>
      <c r="D61" s="21">
        <f>ROUND('B&amp;A+DSM - Fuel and % Riders'!D58*D$10,2)</f>
        <v>2701.37</v>
      </c>
      <c r="E61" s="21">
        <f>ROUND('B&amp;A+DSM - Fuel and % Riders'!E58*E$10,2)</f>
        <v>3436.01</v>
      </c>
      <c r="F61" s="21">
        <f>ROUND('B&amp;A+DSM - Fuel and % Riders'!F58*F$10,2)</f>
        <v>2253.36</v>
      </c>
      <c r="G61" s="21">
        <f>ROUND('B&amp;A+DSM - Fuel and % Riders'!G58*G$10,2)</f>
        <v>2886.31</v>
      </c>
      <c r="H61" s="21">
        <f>ROUND('B&amp;A+DSM - Fuel and % Riders'!H58*H$10,2)</f>
        <v>5388.23</v>
      </c>
      <c r="I61" s="21">
        <f>ROUND('B&amp;A+DSM - Fuel and % Riders'!I58*I$10,2)</f>
        <v>1281.18</v>
      </c>
      <c r="J61" s="21">
        <f>ROUND('B&amp;A+DSM - Fuel and % Riders'!J58*J$10,2)</f>
        <v>3210.82</v>
      </c>
      <c r="K61" s="21">
        <f>ROUND('B&amp;A+DSM - Fuel and % Riders'!K58*K$10,2)</f>
        <v>3337.18</v>
      </c>
      <c r="L61" s="21">
        <f>ROUND('B&amp;A+DSM - Fuel and % Riders'!L58*L$10,2)</f>
        <v>2637.95</v>
      </c>
      <c r="M61" s="21">
        <f>ROUND('B&amp;A+DSM - Fuel and % Riders'!M58*M$10,2)</f>
        <v>2757.51</v>
      </c>
      <c r="N61" s="21">
        <f>ROUND('B&amp;A+DSM - Fuel and % Riders'!N58*N$10,2)</f>
        <v>2729.63</v>
      </c>
      <c r="O61" s="21">
        <f>ROUND('B&amp;A+DSM - Fuel and % Riders'!O58*O$10,2)</f>
        <v>2313.61</v>
      </c>
      <c r="P61" s="21">
        <f t="shared" ref="P61" si="23">SUM(D61:O61)</f>
        <v>34933.159999999996</v>
      </c>
      <c r="R61" s="32" t="s">
        <v>233</v>
      </c>
      <c r="S61" s="32">
        <v>58</v>
      </c>
    </row>
    <row r="62" spans="1:19" x14ac:dyDescent="0.3">
      <c r="A62" s="3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S62" s="32">
        <v>59</v>
      </c>
    </row>
    <row r="63" spans="1:19" x14ac:dyDescent="0.3">
      <c r="A63" s="30" t="s">
        <v>121</v>
      </c>
      <c r="B63" s="21">
        <f>ROUND('B&amp;A+DSM - Fuel and % Riders'!B60*B$10,2)</f>
        <v>0</v>
      </c>
      <c r="C63" s="21">
        <f>ROUND('B&amp;A+DSM - Fuel and % Riders'!C60*C$10,2)</f>
        <v>0</v>
      </c>
      <c r="D63" s="21">
        <f>ROUND('B&amp;A+DSM - Fuel and % Riders'!D60*D$10,2)</f>
        <v>26124.05</v>
      </c>
      <c r="E63" s="21">
        <f>ROUND('B&amp;A+DSM - Fuel and % Riders'!E60*E$10,2)</f>
        <v>27118.57</v>
      </c>
      <c r="F63" s="21">
        <f>ROUND('B&amp;A+DSM - Fuel and % Riders'!F60*F$10,2)</f>
        <v>23688.63</v>
      </c>
      <c r="G63" s="21">
        <f>ROUND('B&amp;A+DSM - Fuel and % Riders'!G60*G$10,2)</f>
        <v>25161.45</v>
      </c>
      <c r="H63" s="21">
        <f>ROUND('B&amp;A+DSM - Fuel and % Riders'!H60*H$10,2)</f>
        <v>28234.65</v>
      </c>
      <c r="I63" s="21">
        <f>ROUND('B&amp;A+DSM - Fuel and % Riders'!I60*I$10,2)</f>
        <v>24034.2</v>
      </c>
      <c r="J63" s="21">
        <f>ROUND('B&amp;A+DSM - Fuel and % Riders'!J60*J$10,2)</f>
        <v>29352.959999999999</v>
      </c>
      <c r="K63" s="21">
        <f>ROUND('B&amp;A+DSM - Fuel and % Riders'!K60*K$10,2)</f>
        <v>20146.82</v>
      </c>
      <c r="L63" s="21">
        <f>ROUND('B&amp;A+DSM - Fuel and % Riders'!L60*L$10,2)</f>
        <v>20925.09</v>
      </c>
      <c r="M63" s="21">
        <f>ROUND('B&amp;A+DSM - Fuel and % Riders'!M60*M$10,2)</f>
        <v>16948.330000000002</v>
      </c>
      <c r="N63" s="21">
        <f>ROUND('B&amp;A+DSM - Fuel and % Riders'!N60*N$10,2)</f>
        <v>21947.94</v>
      </c>
      <c r="O63" s="21">
        <f>ROUND('B&amp;A+DSM - Fuel and % Riders'!O60*O$10,2)</f>
        <v>18324.46</v>
      </c>
      <c r="P63" s="21">
        <f t="shared" ref="P63" si="24">SUM(D63:O63)</f>
        <v>282007.15000000002</v>
      </c>
      <c r="R63" s="32" t="s">
        <v>121</v>
      </c>
      <c r="S63" s="32">
        <v>60</v>
      </c>
    </row>
    <row r="64" spans="1:19" x14ac:dyDescent="0.3">
      <c r="A64" s="3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S64" s="32">
        <v>61</v>
      </c>
    </row>
    <row r="65" spans="1:19" x14ac:dyDescent="0.3">
      <c r="A65" s="30" t="s">
        <v>234</v>
      </c>
      <c r="B65" s="21">
        <f>ROUND('B&amp;A+DSM - Fuel and % Riders'!B62*B$10,2)</f>
        <v>0</v>
      </c>
      <c r="C65" s="21">
        <f>ROUND('B&amp;A+DSM - Fuel and % Riders'!C62*C$10,2)</f>
        <v>0</v>
      </c>
      <c r="D65" s="21">
        <f>ROUND('B&amp;A+DSM - Fuel and % Riders'!D62*D$10,2)</f>
        <v>0</v>
      </c>
      <c r="E65" s="21">
        <f>ROUND('B&amp;A+DSM - Fuel and % Riders'!E62*E$10,2)</f>
        <v>0</v>
      </c>
      <c r="F65" s="21">
        <f>ROUND('B&amp;A+DSM - Fuel and % Riders'!F62*F$10,2)</f>
        <v>0</v>
      </c>
      <c r="G65" s="21">
        <f>ROUND('B&amp;A+DSM - Fuel and % Riders'!G62*G$10,2)</f>
        <v>0</v>
      </c>
      <c r="H65" s="21">
        <f>ROUND('B&amp;A+DSM - Fuel and % Riders'!H62*H$10,2)</f>
        <v>0</v>
      </c>
      <c r="I65" s="21">
        <f>ROUND('B&amp;A+DSM - Fuel and % Riders'!I62*I$10,2)</f>
        <v>0</v>
      </c>
      <c r="J65" s="21">
        <f>ROUND('B&amp;A+DSM - Fuel and % Riders'!J62*J$10,2)</f>
        <v>0</v>
      </c>
      <c r="K65" s="21">
        <f>ROUND('B&amp;A+DSM - Fuel and % Riders'!K62*K$10,2)</f>
        <v>0</v>
      </c>
      <c r="L65" s="21">
        <f>ROUND('B&amp;A+DSM - Fuel and % Riders'!L62*L$10,2)</f>
        <v>0</v>
      </c>
      <c r="M65" s="21">
        <f>ROUND('B&amp;A+DSM - Fuel and % Riders'!M62*M$10,2)</f>
        <v>0</v>
      </c>
      <c r="N65" s="21">
        <f>ROUND('B&amp;A+DSM - Fuel and % Riders'!N62*N$10,2)</f>
        <v>3847.5</v>
      </c>
      <c r="O65" s="21">
        <f>ROUND('B&amp;A+DSM - Fuel and % Riders'!O62*O$10,2)</f>
        <v>3762.68</v>
      </c>
      <c r="P65" s="21">
        <f t="shared" ref="P65" si="25">SUM(D65:O65)</f>
        <v>7610.18</v>
      </c>
      <c r="R65" s="32" t="s">
        <v>234</v>
      </c>
      <c r="S65" s="32">
        <v>62</v>
      </c>
    </row>
    <row r="66" spans="1:19" x14ac:dyDescent="0.3">
      <c r="A66" s="3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S66" s="32">
        <v>63</v>
      </c>
    </row>
    <row r="67" spans="1:19" x14ac:dyDescent="0.3">
      <c r="A67" s="30" t="s">
        <v>235</v>
      </c>
      <c r="B67" s="21">
        <f>ROUND('B&amp;A+DSM - Fuel and % Riders'!B64*B$10,2)</f>
        <v>0</v>
      </c>
      <c r="C67" s="21">
        <f>ROUND('B&amp;A+DSM - Fuel and % Riders'!C64*C$10,2)</f>
        <v>0</v>
      </c>
      <c r="D67" s="21">
        <f>ROUND('B&amp;A+DSM - Fuel and % Riders'!D64*D$10,2)</f>
        <v>0</v>
      </c>
      <c r="E67" s="21">
        <f>ROUND('B&amp;A+DSM - Fuel and % Riders'!E64*E$10,2)</f>
        <v>0</v>
      </c>
      <c r="F67" s="21">
        <f>ROUND('B&amp;A+DSM - Fuel and % Riders'!F64*F$10,2)</f>
        <v>0</v>
      </c>
      <c r="G67" s="21">
        <f>ROUND('B&amp;A+DSM - Fuel and % Riders'!G64*G$10,2)</f>
        <v>0</v>
      </c>
      <c r="H67" s="21">
        <f>ROUND('B&amp;A+DSM - Fuel and % Riders'!H64*H$10,2)</f>
        <v>0</v>
      </c>
      <c r="I67" s="21">
        <f>ROUND('B&amp;A+DSM - Fuel and % Riders'!I64*I$10,2)</f>
        <v>0</v>
      </c>
      <c r="J67" s="21">
        <f>ROUND('B&amp;A+DSM - Fuel and % Riders'!J64*J$10,2)</f>
        <v>0</v>
      </c>
      <c r="K67" s="21">
        <f>ROUND('B&amp;A+DSM - Fuel and % Riders'!K64*K$10,2)</f>
        <v>8830.25</v>
      </c>
      <c r="L67" s="21">
        <f>ROUND('B&amp;A+DSM - Fuel and % Riders'!L64*L$10,2)</f>
        <v>4347.13</v>
      </c>
      <c r="M67" s="21">
        <f>ROUND('B&amp;A+DSM - Fuel and % Riders'!M64*M$10,2)</f>
        <v>5718.46</v>
      </c>
      <c r="N67" s="21">
        <f>ROUND('B&amp;A+DSM - Fuel and % Riders'!N64*N$10,2)</f>
        <v>6027.24</v>
      </c>
      <c r="O67" s="21">
        <f>ROUND('B&amp;A+DSM - Fuel and % Riders'!O64*O$10,2)</f>
        <v>6766.42</v>
      </c>
      <c r="P67" s="21">
        <f t="shared" ref="P67" si="26">SUM(D67:O67)</f>
        <v>31689.5</v>
      </c>
      <c r="R67" s="32" t="s">
        <v>235</v>
      </c>
      <c r="S67" s="32">
        <v>64</v>
      </c>
    </row>
    <row r="68" spans="1:19" x14ac:dyDescent="0.3">
      <c r="A68" s="3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S68" s="32">
        <v>65</v>
      </c>
    </row>
    <row r="69" spans="1:19" x14ac:dyDescent="0.3">
      <c r="A69" s="30" t="s">
        <v>123</v>
      </c>
      <c r="B69" s="21">
        <f>ROUND('B&amp;A+DSM - Fuel and % Riders'!B66*B$10,2)</f>
        <v>0</v>
      </c>
      <c r="C69" s="21">
        <f>ROUND('B&amp;A+DSM - Fuel and % Riders'!C66*C$10,2)</f>
        <v>0</v>
      </c>
      <c r="D69" s="21">
        <f>ROUND('B&amp;A+DSM - Fuel and % Riders'!D66*D$10,2)</f>
        <v>4356.5</v>
      </c>
      <c r="E69" s="21">
        <f>ROUND('B&amp;A+DSM - Fuel and % Riders'!E66*E$10,2)</f>
        <v>8684.93</v>
      </c>
      <c r="F69" s="21">
        <f>ROUND('B&amp;A+DSM - Fuel and % Riders'!F66*F$10,2)</f>
        <v>6465.96</v>
      </c>
      <c r="G69" s="21">
        <f>ROUND('B&amp;A+DSM - Fuel and % Riders'!G66*G$10,2)</f>
        <v>6822.66</v>
      </c>
      <c r="H69" s="21">
        <f>ROUND('B&amp;A+DSM - Fuel and % Riders'!H66*H$10,2)</f>
        <v>6645.55</v>
      </c>
      <c r="I69" s="21">
        <f>ROUND('B&amp;A+DSM - Fuel and % Riders'!I66*I$10,2)</f>
        <v>6409.75</v>
      </c>
      <c r="J69" s="21">
        <f>ROUND('B&amp;A+DSM - Fuel and % Riders'!J66*J$10,2)</f>
        <v>7900.03</v>
      </c>
      <c r="K69" s="21">
        <f>ROUND('B&amp;A+DSM - Fuel and % Riders'!K66*K$10,2)</f>
        <v>9232.59</v>
      </c>
      <c r="L69" s="21">
        <f>ROUND('B&amp;A+DSM - Fuel and % Riders'!L66*L$10,2)</f>
        <v>6199.52</v>
      </c>
      <c r="M69" s="21">
        <f>ROUND('B&amp;A+DSM - Fuel and % Riders'!M66*M$10,2)</f>
        <v>6164.95</v>
      </c>
      <c r="N69" s="21">
        <f>ROUND('B&amp;A+DSM - Fuel and % Riders'!N66*N$10,2)</f>
        <v>8644.39</v>
      </c>
      <c r="O69" s="21">
        <f>ROUND('B&amp;A+DSM - Fuel and % Riders'!O66*O$10,2)</f>
        <v>6907.08</v>
      </c>
      <c r="P69" s="21">
        <f t="shared" ref="P69" si="27">SUM(D69:O69)</f>
        <v>84433.91</v>
      </c>
      <c r="R69" s="32" t="s">
        <v>123</v>
      </c>
      <c r="S69" s="32">
        <v>66</v>
      </c>
    </row>
    <row r="70" spans="1:19" x14ac:dyDescent="0.3">
      <c r="A70" s="3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S70" s="32">
        <v>67</v>
      </c>
    </row>
    <row r="71" spans="1:19" x14ac:dyDescent="0.3">
      <c r="A71" s="30" t="s">
        <v>124</v>
      </c>
      <c r="B71" s="21">
        <f>ROUND('B&amp;A+DSM - Fuel and % Riders'!B68*B$10,2)</f>
        <v>0</v>
      </c>
      <c r="C71" s="21">
        <f>ROUND('B&amp;A+DSM - Fuel and % Riders'!C68*C$10,2)</f>
        <v>0</v>
      </c>
      <c r="D71" s="21">
        <f>ROUND('B&amp;A+DSM - Fuel and % Riders'!D68*D$10,2)</f>
        <v>91435.53</v>
      </c>
      <c r="E71" s="21">
        <f>ROUND('B&amp;A+DSM - Fuel and % Riders'!E68*E$10,2)</f>
        <v>113713.66</v>
      </c>
      <c r="F71" s="21">
        <f>ROUND('B&amp;A+DSM - Fuel and % Riders'!F68*F$10,2)</f>
        <v>100886.94</v>
      </c>
      <c r="G71" s="21">
        <f>ROUND('B&amp;A+DSM - Fuel and % Riders'!G68*G$10,2)</f>
        <v>125155.15</v>
      </c>
      <c r="H71" s="21">
        <f>ROUND('B&amp;A+DSM - Fuel and % Riders'!H68*H$10,2)</f>
        <v>108458.95</v>
      </c>
      <c r="I71" s="21">
        <f>ROUND('B&amp;A+DSM - Fuel and % Riders'!I68*I$10,2)</f>
        <v>102686.53</v>
      </c>
      <c r="J71" s="21">
        <f>ROUND('B&amp;A+DSM - Fuel and % Riders'!J68*J$10,2)</f>
        <v>127349.97</v>
      </c>
      <c r="K71" s="21">
        <f>ROUND('B&amp;A+DSM - Fuel and % Riders'!K68*K$10,2)</f>
        <v>96239.64</v>
      </c>
      <c r="L71" s="21">
        <f>ROUND('B&amp;A+DSM - Fuel and % Riders'!L68*L$10,2)</f>
        <v>116229.13</v>
      </c>
      <c r="M71" s="21">
        <f>ROUND('B&amp;A+DSM - Fuel and % Riders'!M68*M$10,2)</f>
        <v>90877.8</v>
      </c>
      <c r="N71" s="21">
        <f>ROUND('B&amp;A+DSM - Fuel and % Riders'!N68*N$10,2)</f>
        <v>109264.14</v>
      </c>
      <c r="O71" s="21">
        <f>ROUND('B&amp;A+DSM - Fuel and % Riders'!O68*O$10,2)</f>
        <v>92268.99</v>
      </c>
      <c r="P71" s="21">
        <f t="shared" ref="P71" si="28">SUM(D71:O71)</f>
        <v>1274566.43</v>
      </c>
      <c r="R71" s="32" t="s">
        <v>124</v>
      </c>
      <c r="S71" s="32">
        <v>68</v>
      </c>
    </row>
    <row r="72" spans="1:19" x14ac:dyDescent="0.3">
      <c r="A72" s="3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S72" s="32">
        <v>69</v>
      </c>
    </row>
    <row r="73" spans="1:19" x14ac:dyDescent="0.3">
      <c r="A73" s="30" t="s">
        <v>125</v>
      </c>
      <c r="B73" s="21">
        <f>ROUND('B&amp;A+DSM - Fuel and % Riders'!B70*B$10,2)</f>
        <v>0</v>
      </c>
      <c r="C73" s="21">
        <f>ROUND('B&amp;A+DSM - Fuel and % Riders'!C70*C$10,2)</f>
        <v>0</v>
      </c>
      <c r="D73" s="21">
        <f>ROUND('B&amp;A+DSM - Fuel and % Riders'!D70*D$10,2)</f>
        <v>207024.8</v>
      </c>
      <c r="E73" s="21">
        <f>ROUND('B&amp;A+DSM - Fuel and % Riders'!E70*E$10,2)</f>
        <v>213058.35</v>
      </c>
      <c r="F73" s="21">
        <f>ROUND('B&amp;A+DSM - Fuel and % Riders'!F70*F$10,2)</f>
        <v>204609.93</v>
      </c>
      <c r="G73" s="21">
        <f>ROUND('B&amp;A+DSM - Fuel and % Riders'!G70*G$10,2)</f>
        <v>192679.82</v>
      </c>
      <c r="H73" s="21">
        <f>ROUND('B&amp;A+DSM - Fuel and % Riders'!H70*H$10,2)</f>
        <v>188419.96</v>
      </c>
      <c r="I73" s="21">
        <f>ROUND('B&amp;A+DSM - Fuel and % Riders'!I70*I$10,2)</f>
        <v>200078.12</v>
      </c>
      <c r="J73" s="21">
        <f>ROUND('B&amp;A+DSM - Fuel and % Riders'!J70*J$10,2)</f>
        <v>219303.06</v>
      </c>
      <c r="K73" s="21">
        <f>ROUND('B&amp;A+DSM - Fuel and % Riders'!K70*K$10,2)</f>
        <v>208686.38</v>
      </c>
      <c r="L73" s="21">
        <f>ROUND('B&amp;A+DSM - Fuel and % Riders'!L70*L$10,2)</f>
        <v>210832.71</v>
      </c>
      <c r="M73" s="21">
        <f>ROUND('B&amp;A+DSM - Fuel and % Riders'!M70*M$10,2)</f>
        <v>201899.2</v>
      </c>
      <c r="N73" s="21">
        <f>ROUND('B&amp;A+DSM - Fuel and % Riders'!N70*N$10,2)</f>
        <v>211723.39</v>
      </c>
      <c r="O73" s="21">
        <f>ROUND('B&amp;A+DSM - Fuel and % Riders'!O70*O$10,2)</f>
        <v>217892.49</v>
      </c>
      <c r="P73" s="21">
        <f t="shared" ref="P73:P79" si="29">SUM(D73:O73)</f>
        <v>2476208.21</v>
      </c>
      <c r="R73" s="32" t="s">
        <v>125</v>
      </c>
      <c r="S73" s="32">
        <v>70</v>
      </c>
    </row>
    <row r="74" spans="1:19" x14ac:dyDescent="0.3">
      <c r="A74" s="3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S74" s="32">
        <v>71</v>
      </c>
    </row>
    <row r="75" spans="1:19" x14ac:dyDescent="0.3">
      <c r="A75" s="30" t="s">
        <v>126</v>
      </c>
      <c r="B75" s="21"/>
      <c r="C75" s="21"/>
      <c r="D75" s="21">
        <f>ROUND('B&amp;A+DSM - Fuel and % Riders'!D72*D$10,2)</f>
        <v>45440.53</v>
      </c>
      <c r="E75" s="21">
        <f>ROUND('B&amp;A+DSM - Fuel and % Riders'!E72*E$10,2)</f>
        <v>64335.05</v>
      </c>
      <c r="F75" s="21">
        <f>ROUND('B&amp;A+DSM - Fuel and % Riders'!F72*F$10,2)</f>
        <v>50533.21</v>
      </c>
      <c r="G75" s="21">
        <f>ROUND('B&amp;A+DSM - Fuel and % Riders'!G72*G$10,2)</f>
        <v>47703.21</v>
      </c>
      <c r="H75" s="21">
        <f>ROUND('B&amp;A+DSM - Fuel and % Riders'!H72*H$10,2)</f>
        <v>54064.83</v>
      </c>
      <c r="I75" s="21">
        <f>ROUND('B&amp;A+DSM - Fuel and % Riders'!I72*I$10,2)</f>
        <v>31207.279999999999</v>
      </c>
      <c r="J75" s="21">
        <f>ROUND('B&amp;A+DSM - Fuel and % Riders'!J72*J$10,2)</f>
        <v>59361.38</v>
      </c>
      <c r="K75" s="21">
        <f>ROUND('B&amp;A+DSM - Fuel and % Riders'!K72*K$10,2)</f>
        <v>63131.76</v>
      </c>
      <c r="L75" s="21">
        <f>ROUND('B&amp;A+DSM - Fuel and % Riders'!L72*L$10,2)</f>
        <v>39436.800000000003</v>
      </c>
      <c r="M75" s="21">
        <f>ROUND('B&amp;A+DSM - Fuel and % Riders'!M72*M$10,2)</f>
        <v>36498.93</v>
      </c>
      <c r="N75" s="21">
        <f>ROUND('B&amp;A+DSM - Fuel and % Riders'!N72*N$10,2)</f>
        <v>37922.75</v>
      </c>
      <c r="O75" s="21">
        <f>ROUND('B&amp;A+DSM - Fuel and % Riders'!O72*O$10,2)</f>
        <v>36434.82</v>
      </c>
      <c r="P75" s="21">
        <f t="shared" si="29"/>
        <v>566070.54999999993</v>
      </c>
      <c r="R75" s="32" t="s">
        <v>126</v>
      </c>
      <c r="S75" s="32">
        <v>72</v>
      </c>
    </row>
    <row r="76" spans="1:19" x14ac:dyDescent="0.3">
      <c r="A76" s="30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S76" s="32">
        <v>73</v>
      </c>
    </row>
    <row r="77" spans="1:19" x14ac:dyDescent="0.3">
      <c r="A77" s="30" t="s">
        <v>2</v>
      </c>
      <c r="B77" s="21"/>
      <c r="C77" s="21"/>
      <c r="D77" s="21">
        <f>ROUND('B&amp;A+DSM - Fuel and % Riders'!D74*D$10,2)</f>
        <v>6307.85</v>
      </c>
      <c r="E77" s="21">
        <f>ROUND('B&amp;A+DSM - Fuel and % Riders'!E74*E$10,2)</f>
        <v>6379.51</v>
      </c>
      <c r="F77" s="21">
        <f>ROUND('B&amp;A+DSM - Fuel and % Riders'!F74*F$10,2)</f>
        <v>6458.98</v>
      </c>
      <c r="G77" s="21">
        <f>ROUND('B&amp;A+DSM - Fuel and % Riders'!G74*G$10,2)</f>
        <v>6291.3</v>
      </c>
      <c r="H77" s="21">
        <f>ROUND('B&amp;A+DSM - Fuel and % Riders'!H74*H$10,2)</f>
        <v>6405.16</v>
      </c>
      <c r="I77" s="21">
        <f>ROUND('B&amp;A+DSM - Fuel and % Riders'!I74*I$10,2)</f>
        <v>6334.1</v>
      </c>
      <c r="J77" s="21">
        <f>ROUND('B&amp;A+DSM - Fuel and % Riders'!J74*J$10,2)</f>
        <v>7302.31</v>
      </c>
      <c r="K77" s="21">
        <f>ROUND('B&amp;A+DSM - Fuel and % Riders'!K74*K$10,2)</f>
        <v>7494.43</v>
      </c>
      <c r="L77" s="21">
        <f>ROUND('B&amp;A+DSM - Fuel and % Riders'!L74*L$10,2)</f>
        <v>7123.58</v>
      </c>
      <c r="M77" s="21">
        <f>ROUND('B&amp;A+DSM - Fuel and % Riders'!M74*M$10,2)</f>
        <v>7322.4</v>
      </c>
      <c r="N77" s="21">
        <f>ROUND('B&amp;A+DSM - Fuel and % Riders'!N74*N$10,2)</f>
        <v>7419.28</v>
      </c>
      <c r="O77" s="21">
        <f>ROUND('B&amp;A+DSM - Fuel and % Riders'!O74*O$10,2)</f>
        <v>7332.85</v>
      </c>
      <c r="P77" s="21">
        <f t="shared" si="29"/>
        <v>82171.75</v>
      </c>
      <c r="R77" s="32" t="s">
        <v>2</v>
      </c>
      <c r="S77" s="32">
        <v>74</v>
      </c>
    </row>
    <row r="78" spans="1:19" x14ac:dyDescent="0.3">
      <c r="A78" s="3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S78" s="32">
        <v>75</v>
      </c>
    </row>
    <row r="79" spans="1:19" ht="36.75" customHeight="1" x14ac:dyDescent="0.3">
      <c r="A79" s="75" t="s">
        <v>1</v>
      </c>
      <c r="B79" s="33"/>
      <c r="C79" s="33"/>
      <c r="D79" s="21">
        <f>ROUND('B&amp;A+DSM - Fuel and % Riders'!D76*D$10,2)</f>
        <v>513.20000000000005</v>
      </c>
      <c r="E79" s="21">
        <f>ROUND('B&amp;A+DSM - Fuel and % Riders'!E76*E$10,2)</f>
        <v>831.28</v>
      </c>
      <c r="F79" s="21">
        <f>ROUND('B&amp;A+DSM - Fuel and % Riders'!F76*F$10,2)</f>
        <v>682.65</v>
      </c>
      <c r="G79" s="21">
        <f>ROUND('B&amp;A+DSM - Fuel and % Riders'!G76*G$10,2)</f>
        <v>735.12</v>
      </c>
      <c r="H79" s="21">
        <f>ROUND('B&amp;A+DSM - Fuel and % Riders'!H76*H$10,2)</f>
        <v>643.13</v>
      </c>
      <c r="I79" s="21">
        <f>ROUND('B&amp;A+DSM - Fuel and % Riders'!I76*I$10,2)</f>
        <v>633.65</v>
      </c>
      <c r="J79" s="21">
        <f>ROUND('B&amp;A+DSM - Fuel and % Riders'!J76*J$10,2)</f>
        <v>786.88</v>
      </c>
      <c r="K79" s="21">
        <f>ROUND('B&amp;A+DSM - Fuel and % Riders'!K76*K$10,2)</f>
        <v>969.78</v>
      </c>
      <c r="L79" s="21">
        <f>ROUND('B&amp;A+DSM - Fuel and % Riders'!L76*L$10,2)</f>
        <v>722.38</v>
      </c>
      <c r="M79" s="21">
        <f>ROUND('B&amp;A+DSM - Fuel and % Riders'!M76*M$10,2)</f>
        <v>829.31</v>
      </c>
      <c r="N79" s="21">
        <f>ROUND('B&amp;A+DSM - Fuel and % Riders'!N76*N$10,2)</f>
        <v>768.36</v>
      </c>
      <c r="O79" s="21">
        <f>ROUND('B&amp;A+DSM - Fuel and % Riders'!O76*O$10,2)</f>
        <v>704.56</v>
      </c>
      <c r="P79" s="21">
        <f t="shared" si="29"/>
        <v>8820.2999999999993</v>
      </c>
      <c r="R79" s="32" t="s">
        <v>1</v>
      </c>
      <c r="S79" s="32">
        <v>76</v>
      </c>
    </row>
    <row r="80" spans="1:19" x14ac:dyDescent="0.3">
      <c r="A80" s="32" t="s">
        <v>0</v>
      </c>
      <c r="B80" s="21" t="e">
        <f>SUM(B13:B73)</f>
        <v>#REF!</v>
      </c>
      <c r="C80" s="21" t="e">
        <f t="shared" ref="C80" si="30">SUM(C13:C73)</f>
        <v>#REF!</v>
      </c>
      <c r="D80" s="52">
        <f>SUM(D13:D79)-D21</f>
        <v>1396849.84</v>
      </c>
      <c r="E80" s="52">
        <f t="shared" ref="E80:O80" si="31">SUM(E13:E79)-E21</f>
        <v>1646579.2699999998</v>
      </c>
      <c r="F80" s="52">
        <f t="shared" si="31"/>
        <v>1582725.0199999993</v>
      </c>
      <c r="G80" s="52">
        <f t="shared" si="31"/>
        <v>1788072.3499999996</v>
      </c>
      <c r="H80" s="52">
        <f t="shared" si="31"/>
        <v>1755283.6199999996</v>
      </c>
      <c r="I80" s="52">
        <f t="shared" si="31"/>
        <v>1558756.5999999996</v>
      </c>
      <c r="J80" s="52">
        <f t="shared" si="31"/>
        <v>1709487.6599999997</v>
      </c>
      <c r="K80" s="52">
        <f t="shared" si="31"/>
        <v>1965585.3599999994</v>
      </c>
      <c r="L80" s="52">
        <f t="shared" si="31"/>
        <v>2036673.4100000004</v>
      </c>
      <c r="M80" s="52">
        <f t="shared" si="31"/>
        <v>1998208.5399999993</v>
      </c>
      <c r="N80" s="52">
        <f t="shared" si="31"/>
        <v>1990840.7500000005</v>
      </c>
      <c r="O80" s="52">
        <f t="shared" si="31"/>
        <v>1719482.11</v>
      </c>
      <c r="P80" s="52">
        <f>SUM(D80:O80)</f>
        <v>21148544.529999997</v>
      </c>
    </row>
    <row r="81" spans="4:16" x14ac:dyDescent="0.3">
      <c r="P81" s="21">
        <f>SUM(P13:P79)-P20</f>
        <v>21148544.530000001</v>
      </c>
    </row>
    <row r="82" spans="4:16" x14ac:dyDescent="0.3">
      <c r="D82" s="76"/>
      <c r="E82" s="76"/>
      <c r="F82" s="76"/>
      <c r="G82" s="76"/>
      <c r="H82" s="76"/>
      <c r="I82" s="76"/>
      <c r="J82" s="76"/>
      <c r="K82" s="76"/>
      <c r="L82" s="76"/>
      <c r="M82" s="76"/>
    </row>
  </sheetData>
  <pageMargins left="0.7" right="0.36" top="0.75" bottom="0.75" header="0.3" footer="0.3"/>
  <pageSetup scale="43" orientation="portrait" r:id="rId1"/>
  <headerFooter>
    <oddFooter>&amp;L&amp;F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="70" zoomScaleNormal="70" workbookViewId="0">
      <selection activeCell="Q24" sqref="Q24"/>
    </sheetView>
  </sheetViews>
  <sheetFormatPr defaultColWidth="9.109375" defaultRowHeight="13.2" x14ac:dyDescent="0.25"/>
  <cols>
    <col min="1" max="1" width="54.88671875" style="60" customWidth="1"/>
    <col min="2" max="3" width="0" style="60" hidden="1" customWidth="1"/>
    <col min="4" max="4" width="15.44140625" style="60" bestFit="1" customWidth="1"/>
    <col min="5" max="5" width="15.44140625" style="60" customWidth="1"/>
    <col min="6" max="7" width="12" style="60" customWidth="1"/>
    <col min="8" max="14" width="15.44140625" style="60" customWidth="1"/>
    <col min="15" max="15" width="12.44140625" style="60" bestFit="1" customWidth="1"/>
    <col min="16" max="16" width="14.6640625" style="60" bestFit="1" customWidth="1"/>
    <col min="17" max="18" width="9.109375" style="60" customWidth="1"/>
    <col min="19" max="19" width="11.6640625" style="60" bestFit="1" customWidth="1"/>
    <col min="20" max="16384" width="9.109375" style="60"/>
  </cols>
  <sheetData>
    <row r="1" spans="1:21" ht="15.6" x14ac:dyDescent="0.3">
      <c r="A1" s="32" t="s">
        <v>70</v>
      </c>
      <c r="B1" s="32"/>
      <c r="C1" s="32"/>
      <c r="D1" s="68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77"/>
    </row>
    <row r="2" spans="1:21" ht="15.6" x14ac:dyDescent="0.3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77"/>
    </row>
    <row r="3" spans="1:21" ht="15.6" x14ac:dyDescent="0.3">
      <c r="A3" s="32" t="str">
        <f>'B&amp;A kWh'!B3</f>
        <v>TEST YEAR ENDED March 31, 2020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77"/>
    </row>
    <row r="4" spans="1:21" ht="15.6" x14ac:dyDescent="0.3">
      <c r="A4" s="32" t="s">
        <v>81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77"/>
    </row>
    <row r="5" spans="1:21" ht="15.6" x14ac:dyDescent="0.3">
      <c r="A5" s="32" t="s">
        <v>171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77"/>
    </row>
    <row r="6" spans="1:21" ht="15.6" x14ac:dyDescent="0.3">
      <c r="A6" s="78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77"/>
    </row>
    <row r="7" spans="1:21" ht="15.6" x14ac:dyDescent="0.3">
      <c r="A7" s="32"/>
      <c r="B7" s="32"/>
      <c r="C7" s="32"/>
      <c r="D7" s="32">
        <v>2019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>
        <v>2020</v>
      </c>
      <c r="P7" s="40" t="s">
        <v>169</v>
      </c>
      <c r="Q7" s="40"/>
      <c r="R7" s="32"/>
      <c r="S7" s="77"/>
    </row>
    <row r="8" spans="1:21" ht="15.6" x14ac:dyDescent="0.3">
      <c r="A8" s="79" t="s">
        <v>22</v>
      </c>
      <c r="B8" s="70" t="s">
        <v>107</v>
      </c>
      <c r="C8" s="70" t="s">
        <v>108</v>
      </c>
      <c r="D8" s="70" t="s">
        <v>109</v>
      </c>
      <c r="E8" s="70" t="s">
        <v>110</v>
      </c>
      <c r="F8" s="70" t="s">
        <v>111</v>
      </c>
      <c r="G8" s="70" t="s">
        <v>112</v>
      </c>
      <c r="H8" s="70" t="s">
        <v>113</v>
      </c>
      <c r="I8" s="70" t="s">
        <v>114</v>
      </c>
      <c r="J8" s="70" t="s">
        <v>115</v>
      </c>
      <c r="K8" s="70" t="s">
        <v>116</v>
      </c>
      <c r="L8" s="70" t="s">
        <v>117</v>
      </c>
      <c r="M8" s="70" t="s">
        <v>106</v>
      </c>
      <c r="N8" s="70" t="s">
        <v>107</v>
      </c>
      <c r="O8" s="70" t="s">
        <v>108</v>
      </c>
      <c r="P8" s="71" t="s">
        <v>0</v>
      </c>
      <c r="Q8" s="71"/>
      <c r="R8" s="32"/>
      <c r="S8" s="77"/>
    </row>
    <row r="9" spans="1:21" ht="15.6" x14ac:dyDescent="0.3">
      <c r="A9" s="32" t="s">
        <v>87</v>
      </c>
      <c r="B9" s="80"/>
      <c r="C9" s="80"/>
      <c r="D9" s="73">
        <v>0.3</v>
      </c>
      <c r="E9" s="73">
        <v>0.3</v>
      </c>
      <c r="F9" s="73">
        <v>0.3</v>
      </c>
      <c r="G9" s="73">
        <v>0.3</v>
      </c>
      <c r="H9" s="73">
        <v>0.3</v>
      </c>
      <c r="I9" s="73">
        <v>0.3</v>
      </c>
      <c r="J9" s="73">
        <v>0.3</v>
      </c>
      <c r="K9" s="73">
        <v>0.3</v>
      </c>
      <c r="L9" s="73">
        <v>0.3</v>
      </c>
      <c r="M9" s="73">
        <v>0.3</v>
      </c>
      <c r="N9" s="73">
        <v>0.3</v>
      </c>
      <c r="O9" s="73">
        <v>0.3</v>
      </c>
      <c r="P9" s="32"/>
      <c r="Q9" s="32"/>
      <c r="R9" s="80"/>
      <c r="S9" s="77"/>
    </row>
    <row r="10" spans="1:21" ht="15.6" x14ac:dyDescent="0.3">
      <c r="A10" s="32"/>
      <c r="B10" s="80"/>
      <c r="C10" s="80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32"/>
      <c r="Q10" s="32"/>
      <c r="R10" s="80"/>
      <c r="S10" s="77"/>
    </row>
    <row r="11" spans="1:21" ht="15.6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77"/>
      <c r="T11" s="60" t="s">
        <v>263</v>
      </c>
    </row>
    <row r="12" spans="1:21" ht="15.6" x14ac:dyDescent="0.3">
      <c r="A12" s="30" t="s">
        <v>21</v>
      </c>
      <c r="B12" s="21">
        <f>ROUND(B$9*'B&amp;A kWh'!C10,2)</f>
        <v>0</v>
      </c>
      <c r="C12" s="21">
        <f>ROUND(C$9*'B&amp;A kWh'!D10,2)</f>
        <v>0</v>
      </c>
      <c r="D12" s="21">
        <f>'B&amp;A customer by month'!E10*'Residential Energy Assistance'!$D$9</f>
        <v>40215</v>
      </c>
      <c r="E12" s="21">
        <f>'B&amp;A customer by month'!F10*E9</f>
        <v>40135.799999999996</v>
      </c>
      <c r="F12" s="21">
        <f>'B&amp;A customer by month'!G10*F9</f>
        <v>40072.199999999997</v>
      </c>
      <c r="G12" s="21">
        <f>'B&amp;A customer by month'!H10*G9</f>
        <v>40076.1</v>
      </c>
      <c r="H12" s="21">
        <f>'B&amp;A customer by month'!I10*H9</f>
        <v>40064.400000000001</v>
      </c>
      <c r="I12" s="21">
        <f>'B&amp;A customer by month'!J10*I9</f>
        <v>40071.599999999999</v>
      </c>
      <c r="J12" s="21">
        <f>'B&amp;A customer by month'!K10*J9</f>
        <v>40038.299999999996</v>
      </c>
      <c r="K12" s="21">
        <f>'B&amp;A customer by month'!L10*K9</f>
        <v>40035.9</v>
      </c>
      <c r="L12" s="21">
        <f>'B&amp;A customer by month'!M10*L9</f>
        <v>40107</v>
      </c>
      <c r="M12" s="21">
        <f>'B&amp;A customer by month'!N10*M9</f>
        <v>40104.9</v>
      </c>
      <c r="N12" s="21">
        <f>'B&amp;A customer by month'!O10*N9</f>
        <v>40054.199999999997</v>
      </c>
      <c r="O12" s="21">
        <f>'B&amp;A customer by month'!P10*O9</f>
        <v>40078.799999999996</v>
      </c>
      <c r="P12" s="21">
        <f>SUM(D12:O12)</f>
        <v>481054.2</v>
      </c>
      <c r="Q12" s="21"/>
      <c r="R12" s="32"/>
      <c r="S12" s="77"/>
      <c r="T12" s="40">
        <v>10</v>
      </c>
      <c r="U12" s="30" t="s">
        <v>21</v>
      </c>
    </row>
    <row r="13" spans="1:21" ht="15.6" x14ac:dyDescent="0.3">
      <c r="A13" s="30"/>
      <c r="B13" s="32"/>
      <c r="C13" s="3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2"/>
      <c r="Q13" s="32"/>
      <c r="R13" s="32"/>
      <c r="S13" s="77"/>
      <c r="T13" s="40">
        <v>11</v>
      </c>
      <c r="U13" s="30"/>
    </row>
    <row r="14" spans="1:21" ht="15.6" x14ac:dyDescent="0.3">
      <c r="A14" s="30" t="s">
        <v>20</v>
      </c>
      <c r="B14" s="21">
        <f>ROUND(B$9*'B&amp;A kWh'!C12,2)</f>
        <v>0</v>
      </c>
      <c r="C14" s="21">
        <f>ROUND(C$9*'B&amp;A kWh'!D12,2)</f>
        <v>0</v>
      </c>
      <c r="D14" s="21">
        <f>'B&amp;A customer by month'!E12*D9</f>
        <v>47.1</v>
      </c>
      <c r="E14" s="21">
        <f>'B&amp;A customer by month'!F12*E9</f>
        <v>46.8</v>
      </c>
      <c r="F14" s="21">
        <f>'B&amp;A customer by month'!G12*F9</f>
        <v>46.8</v>
      </c>
      <c r="G14" s="21">
        <f>'B&amp;A customer by month'!H12*G9</f>
        <v>46.8</v>
      </c>
      <c r="H14" s="21">
        <f>'B&amp;A customer by month'!I12*H9</f>
        <v>46.199999999999996</v>
      </c>
      <c r="I14" s="21">
        <f>'B&amp;A customer by month'!J12*I9</f>
        <v>45.9</v>
      </c>
      <c r="J14" s="21">
        <f>'B&amp;A customer by month'!K12*J9</f>
        <v>46.199999999999996</v>
      </c>
      <c r="K14" s="21">
        <f>'B&amp;A customer by month'!L12*K9</f>
        <v>45.9</v>
      </c>
      <c r="L14" s="21">
        <f>'B&amp;A customer by month'!M12*L9</f>
        <v>45.3</v>
      </c>
      <c r="M14" s="21">
        <f>'B&amp;A customer by month'!N12*M9</f>
        <v>45.9</v>
      </c>
      <c r="N14" s="21">
        <f>'B&amp;A customer by month'!O12*N9</f>
        <v>46.199999999999996</v>
      </c>
      <c r="O14" s="21">
        <f>'B&amp;A customer by month'!P12*O9</f>
        <v>45.6</v>
      </c>
      <c r="P14" s="21">
        <f t="shared" ref="P14" si="0">SUM(D14:O14)</f>
        <v>554.69999999999993</v>
      </c>
      <c r="Q14" s="21"/>
      <c r="R14" s="32"/>
      <c r="S14" s="77"/>
      <c r="T14" s="40">
        <v>12</v>
      </c>
      <c r="U14" s="30" t="s">
        <v>20</v>
      </c>
    </row>
    <row r="15" spans="1:21" ht="15.6" x14ac:dyDescent="0.3">
      <c r="A15" s="30"/>
      <c r="B15" s="32"/>
      <c r="C15" s="3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2"/>
      <c r="Q15" s="32"/>
      <c r="R15" s="32"/>
      <c r="S15" s="77"/>
      <c r="T15" s="40">
        <v>13</v>
      </c>
      <c r="U15" s="30"/>
    </row>
    <row r="16" spans="1:21" ht="15.6" x14ac:dyDescent="0.3">
      <c r="A16" s="30" t="s">
        <v>19</v>
      </c>
      <c r="B16" s="21">
        <f>ROUND(B$9*'B&amp;A kWh'!C14,2)</f>
        <v>0</v>
      </c>
      <c r="C16" s="21">
        <f>ROUND(C$9*'B&amp;A kWh'!D14,2)</f>
        <v>0</v>
      </c>
      <c r="D16" s="21">
        <f>'B&amp;A customer by month'!E14*D9</f>
        <v>1.5</v>
      </c>
      <c r="E16" s="21">
        <f>'B&amp;A customer by month'!F14*E9</f>
        <v>1.5</v>
      </c>
      <c r="F16" s="21">
        <f>'B&amp;A customer by month'!G14*F9</f>
        <v>1.5</v>
      </c>
      <c r="G16" s="21">
        <f>'B&amp;A customer by month'!H14*G9</f>
        <v>1.5</v>
      </c>
      <c r="H16" s="21">
        <f>'B&amp;A customer by month'!I14*H9</f>
        <v>1.5</v>
      </c>
      <c r="I16" s="21">
        <f>'B&amp;A customer by month'!J14*I9</f>
        <v>1.5</v>
      </c>
      <c r="J16" s="21">
        <f>'B&amp;A customer by month'!K14*J9</f>
        <v>1.5</v>
      </c>
      <c r="K16" s="21">
        <f>'B&amp;A customer by month'!L14*K9</f>
        <v>1.5</v>
      </c>
      <c r="L16" s="21">
        <f>'B&amp;A customer by month'!M14*L9</f>
        <v>1.5</v>
      </c>
      <c r="M16" s="21">
        <f>'B&amp;A customer by month'!N14*M9</f>
        <v>1.5</v>
      </c>
      <c r="N16" s="21">
        <f>'B&amp;A customer by month'!O14*N9</f>
        <v>1.5</v>
      </c>
      <c r="O16" s="21">
        <f>'B&amp;A customer by month'!P14*O9</f>
        <v>1.7999999999999998</v>
      </c>
      <c r="P16" s="21">
        <f t="shared" ref="P16" si="1">SUM(D16:O16)</f>
        <v>18.3</v>
      </c>
      <c r="Q16" s="21"/>
      <c r="R16" s="32"/>
      <c r="S16" s="77"/>
      <c r="T16" s="40">
        <v>14</v>
      </c>
      <c r="U16" s="30" t="s">
        <v>19</v>
      </c>
    </row>
    <row r="17" spans="1:21" ht="15.6" x14ac:dyDescent="0.3">
      <c r="A17" s="30"/>
      <c r="B17" s="32"/>
      <c r="C17" s="3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2"/>
      <c r="R17" s="32" t="s">
        <v>163</v>
      </c>
      <c r="S17" s="77">
        <f>SUM(P12:P16)</f>
        <v>481627.2</v>
      </c>
      <c r="T17" s="40">
        <v>15</v>
      </c>
      <c r="U17" s="30"/>
    </row>
    <row r="18" spans="1:21" ht="15.6" x14ac:dyDescent="0.3">
      <c r="A18" s="51" t="s">
        <v>160</v>
      </c>
      <c r="B18" s="32"/>
      <c r="C18" s="32"/>
      <c r="D18" s="21">
        <f>'B&amp;A customer by month'!E16*D9</f>
        <v>0</v>
      </c>
      <c r="E18" s="21">
        <f>'B&amp;A customer by month'!F16*E9</f>
        <v>0</v>
      </c>
      <c r="F18" s="21">
        <f>'B&amp;A customer by month'!G16*F9</f>
        <v>0</v>
      </c>
      <c r="G18" s="21">
        <f>'B&amp;A customer by month'!H16*G9</f>
        <v>0</v>
      </c>
      <c r="H18" s="21">
        <f>'B&amp;A customer by month'!I16*H9</f>
        <v>0</v>
      </c>
      <c r="I18" s="21">
        <f>'B&amp;A customer by month'!J16*I9</f>
        <v>0</v>
      </c>
      <c r="J18" s="21">
        <f>'B&amp;A customer by month'!K16*J9</f>
        <v>0</v>
      </c>
      <c r="K18" s="21">
        <f>'B&amp;A customer by month'!L16*K9</f>
        <v>0</v>
      </c>
      <c r="L18" s="21">
        <f>'B&amp;A customer by month'!M16*L9</f>
        <v>0</v>
      </c>
      <c r="M18" s="21">
        <f>'B&amp;A customer by month'!N16*M9</f>
        <v>0</v>
      </c>
      <c r="N18" s="21">
        <f>'B&amp;A customer by month'!O16*N9</f>
        <v>0</v>
      </c>
      <c r="O18" s="21">
        <f>'B&amp;A customer by month'!P16*O9</f>
        <v>0</v>
      </c>
      <c r="P18" s="32"/>
      <c r="Q18" s="32"/>
      <c r="R18" s="32"/>
      <c r="S18" s="77"/>
      <c r="T18" s="40">
        <v>16</v>
      </c>
      <c r="U18" s="51" t="s">
        <v>160</v>
      </c>
    </row>
    <row r="19" spans="1:21" ht="15.6" x14ac:dyDescent="0.3">
      <c r="A19" s="51" t="s">
        <v>162</v>
      </c>
      <c r="B19" s="32"/>
      <c r="C19" s="3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2"/>
      <c r="Q19" s="32"/>
      <c r="R19" s="32"/>
      <c r="S19" s="77"/>
      <c r="T19" s="40">
        <v>17</v>
      </c>
      <c r="U19" s="51" t="s">
        <v>162</v>
      </c>
    </row>
    <row r="20" spans="1:21" ht="15.6" x14ac:dyDescent="0.3">
      <c r="A20" s="30" t="s">
        <v>18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32"/>
      <c r="S20" s="77"/>
      <c r="T20" s="40">
        <v>18</v>
      </c>
      <c r="U20" s="30" t="s">
        <v>18</v>
      </c>
    </row>
    <row r="21" spans="1:21" ht="15.6" x14ac:dyDescent="0.3">
      <c r="A21" s="30"/>
      <c r="B21" s="32"/>
      <c r="C21" s="32"/>
      <c r="D21" s="2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77"/>
      <c r="T21" s="40">
        <v>19</v>
      </c>
      <c r="U21" s="30"/>
    </row>
    <row r="22" spans="1:21" ht="15.6" x14ac:dyDescent="0.3">
      <c r="A22" s="30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32"/>
      <c r="S22" s="77"/>
      <c r="T22" s="40">
        <v>20</v>
      </c>
      <c r="U22" s="30" t="s">
        <v>17</v>
      </c>
    </row>
    <row r="23" spans="1:21" ht="15.6" x14ac:dyDescent="0.3">
      <c r="A23" s="30"/>
      <c r="B23" s="32"/>
      <c r="C23" s="32"/>
      <c r="D23" s="2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77"/>
      <c r="T23" s="40">
        <v>21</v>
      </c>
      <c r="U23" s="30"/>
    </row>
    <row r="24" spans="1:21" ht="15.6" x14ac:dyDescent="0.3">
      <c r="A24" s="30" t="s">
        <v>16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32"/>
      <c r="S24" s="77"/>
      <c r="T24" s="40">
        <v>22</v>
      </c>
      <c r="U24" s="30" t="s">
        <v>16</v>
      </c>
    </row>
    <row r="25" spans="1:21" ht="15.6" x14ac:dyDescent="0.3">
      <c r="A25" s="30"/>
      <c r="B25" s="32"/>
      <c r="C25" s="32"/>
      <c r="D25" s="2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77"/>
      <c r="T25" s="40">
        <v>23</v>
      </c>
      <c r="U25" s="30"/>
    </row>
    <row r="26" spans="1:21" ht="15.6" x14ac:dyDescent="0.3">
      <c r="A26" s="30" t="s">
        <v>15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32"/>
      <c r="S26" s="77"/>
      <c r="T26" s="40">
        <v>24</v>
      </c>
      <c r="U26" s="30" t="s">
        <v>15</v>
      </c>
    </row>
    <row r="27" spans="1:21" ht="15.6" x14ac:dyDescent="0.3">
      <c r="A27" s="30"/>
      <c r="B27" s="32"/>
      <c r="C27" s="32"/>
      <c r="D27" s="2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77"/>
      <c r="T27" s="40">
        <v>25</v>
      </c>
      <c r="U27" s="30"/>
    </row>
    <row r="28" spans="1:21" ht="15.6" x14ac:dyDescent="0.3">
      <c r="A28" s="30" t="s">
        <v>14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32"/>
      <c r="S28" s="77"/>
      <c r="T28" s="40">
        <v>26</v>
      </c>
      <c r="U28" s="30" t="s">
        <v>14</v>
      </c>
    </row>
    <row r="29" spans="1:21" ht="15.6" x14ac:dyDescent="0.3">
      <c r="A29" s="30"/>
      <c r="B29" s="32"/>
      <c r="C29" s="32"/>
      <c r="D29" s="2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 t="s">
        <v>164</v>
      </c>
      <c r="S29" s="77">
        <f>SUM(P22:P28)</f>
        <v>0</v>
      </c>
      <c r="T29" s="40">
        <v>27</v>
      </c>
      <c r="U29" s="30"/>
    </row>
    <row r="30" spans="1:21" ht="15.6" x14ac:dyDescent="0.3">
      <c r="A30" s="30" t="s">
        <v>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32"/>
      <c r="S30" s="77"/>
      <c r="T30" s="40">
        <v>28</v>
      </c>
      <c r="U30" s="30" t="s">
        <v>13</v>
      </c>
    </row>
    <row r="31" spans="1:21" ht="15.6" x14ac:dyDescent="0.3">
      <c r="A31" s="30"/>
      <c r="B31" s="32"/>
      <c r="C31" s="32"/>
      <c r="D31" s="2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77"/>
      <c r="T31" s="40">
        <v>29</v>
      </c>
      <c r="U31" s="30"/>
    </row>
    <row r="32" spans="1:21" ht="15.6" x14ac:dyDescent="0.3">
      <c r="A32" s="30" t="s">
        <v>12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2"/>
      <c r="S32" s="77"/>
      <c r="T32" s="40">
        <v>30</v>
      </c>
      <c r="U32" s="30" t="s">
        <v>12</v>
      </c>
    </row>
    <row r="33" spans="1:21" ht="15.6" x14ac:dyDescent="0.3">
      <c r="A33" s="30"/>
      <c r="B33" s="32"/>
      <c r="C33" s="32"/>
      <c r="D33" s="2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77"/>
      <c r="T33" s="40">
        <v>31</v>
      </c>
      <c r="U33" s="30"/>
    </row>
    <row r="34" spans="1:21" ht="15.6" x14ac:dyDescent="0.3">
      <c r="A34" s="30" t="s">
        <v>11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32"/>
      <c r="S34" s="77"/>
      <c r="T34" s="40">
        <v>32</v>
      </c>
      <c r="U34" s="30" t="s">
        <v>11</v>
      </c>
    </row>
    <row r="35" spans="1:21" ht="15.6" x14ac:dyDescent="0.3">
      <c r="A35" s="30"/>
      <c r="B35" s="32"/>
      <c r="C35" s="32"/>
      <c r="D35" s="21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77"/>
      <c r="T35" s="40">
        <v>33</v>
      </c>
      <c r="U35" s="30"/>
    </row>
    <row r="36" spans="1:21" ht="15.6" x14ac:dyDescent="0.3">
      <c r="A36" s="30" t="s">
        <v>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32"/>
      <c r="S36" s="77"/>
      <c r="T36" s="40">
        <v>34</v>
      </c>
      <c r="U36" s="30" t="s">
        <v>10</v>
      </c>
    </row>
    <row r="37" spans="1:21" ht="15.6" x14ac:dyDescent="0.3">
      <c r="A37" s="30"/>
      <c r="B37" s="32"/>
      <c r="C37" s="32"/>
      <c r="D37" s="2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77"/>
      <c r="T37" s="40">
        <v>35</v>
      </c>
      <c r="U37" s="30"/>
    </row>
    <row r="38" spans="1:21" ht="15.6" x14ac:dyDescent="0.3">
      <c r="A38" s="30" t="s">
        <v>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32"/>
      <c r="S38" s="77"/>
      <c r="T38" s="40">
        <v>36</v>
      </c>
      <c r="U38" s="30" t="s">
        <v>9</v>
      </c>
    </row>
    <row r="39" spans="1:21" ht="15.6" x14ac:dyDescent="0.3">
      <c r="A39" s="30"/>
      <c r="B39" s="32"/>
      <c r="C39" s="32"/>
      <c r="D39" s="21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77"/>
      <c r="T39" s="40">
        <v>37</v>
      </c>
      <c r="U39" s="30"/>
    </row>
    <row r="40" spans="1:21" ht="15.6" x14ac:dyDescent="0.3">
      <c r="A40" s="30" t="s">
        <v>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32"/>
      <c r="S40" s="77"/>
      <c r="T40" s="40">
        <v>38</v>
      </c>
      <c r="U40" s="30" t="s">
        <v>8</v>
      </c>
    </row>
    <row r="41" spans="1:21" ht="15.6" x14ac:dyDescent="0.3">
      <c r="A41" s="30"/>
      <c r="B41" s="32"/>
      <c r="C41" s="32"/>
      <c r="D41" s="2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 t="s">
        <v>133</v>
      </c>
      <c r="S41" s="77">
        <f>SUM(P30:P41)</f>
        <v>0</v>
      </c>
      <c r="T41" s="40">
        <v>39</v>
      </c>
      <c r="U41" s="30"/>
    </row>
    <row r="42" spans="1:21" ht="15.6" x14ac:dyDescent="0.3">
      <c r="A42" s="30" t="s">
        <v>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32"/>
      <c r="S42" s="77"/>
      <c r="T42" s="40">
        <v>40</v>
      </c>
      <c r="U42" s="30" t="s">
        <v>7</v>
      </c>
    </row>
    <row r="43" spans="1:21" ht="15.6" x14ac:dyDescent="0.3">
      <c r="A43" s="30"/>
      <c r="B43" s="32"/>
      <c r="C43" s="32"/>
      <c r="D43" s="2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77"/>
      <c r="T43" s="40">
        <v>41</v>
      </c>
      <c r="U43" s="30"/>
    </row>
    <row r="44" spans="1:21" ht="15.6" x14ac:dyDescent="0.3">
      <c r="A44" s="30" t="s">
        <v>6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32"/>
      <c r="S44" s="77"/>
      <c r="T44" s="40">
        <v>42</v>
      </c>
      <c r="U44" s="30" t="s">
        <v>6</v>
      </c>
    </row>
    <row r="45" spans="1:21" ht="15.6" x14ac:dyDescent="0.3">
      <c r="A45" s="30"/>
      <c r="B45" s="32"/>
      <c r="C45" s="32"/>
      <c r="D45" s="2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77"/>
      <c r="T45" s="40">
        <v>43</v>
      </c>
      <c r="U45" s="30"/>
    </row>
    <row r="46" spans="1:21" ht="15.6" x14ac:dyDescent="0.3">
      <c r="A46" s="30" t="s">
        <v>118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32"/>
      <c r="S46" s="77"/>
      <c r="T46" s="40">
        <v>44</v>
      </c>
      <c r="U46" s="30" t="s">
        <v>118</v>
      </c>
    </row>
    <row r="47" spans="1:21" ht="15.6" x14ac:dyDescent="0.3">
      <c r="A47" s="30"/>
      <c r="B47" s="32"/>
      <c r="C47" s="32"/>
      <c r="D47" s="21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77"/>
      <c r="T47" s="40">
        <v>45</v>
      </c>
      <c r="U47" s="40"/>
    </row>
    <row r="48" spans="1:21" ht="15.6" x14ac:dyDescent="0.3">
      <c r="A48" s="30" t="s">
        <v>232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32"/>
      <c r="S48" s="77"/>
      <c r="T48" s="40">
        <v>46</v>
      </c>
      <c r="U48" s="40" t="s">
        <v>232</v>
      </c>
    </row>
    <row r="49" spans="1:21" ht="15.6" x14ac:dyDescent="0.3">
      <c r="A49" s="30"/>
      <c r="B49" s="32"/>
      <c r="C49" s="32"/>
      <c r="D49" s="21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77"/>
      <c r="T49" s="40">
        <v>47</v>
      </c>
      <c r="U49" s="30"/>
    </row>
    <row r="50" spans="1:21" ht="15.6" x14ac:dyDescent="0.3">
      <c r="A50" s="30" t="s">
        <v>5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32"/>
      <c r="S50" s="77"/>
      <c r="T50" s="40">
        <v>48</v>
      </c>
      <c r="U50" s="30" t="s">
        <v>5</v>
      </c>
    </row>
    <row r="51" spans="1:21" ht="15.6" x14ac:dyDescent="0.3">
      <c r="A51" s="30"/>
      <c r="B51" s="32"/>
      <c r="C51" s="32"/>
      <c r="D51" s="2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77"/>
      <c r="T51" s="40">
        <v>49</v>
      </c>
      <c r="U51" s="30"/>
    </row>
    <row r="52" spans="1:21" ht="15.6" x14ac:dyDescent="0.3">
      <c r="A52" s="30" t="s">
        <v>4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32"/>
      <c r="S52" s="77"/>
      <c r="T52" s="40">
        <v>50</v>
      </c>
      <c r="U52" s="30" t="s">
        <v>4</v>
      </c>
    </row>
    <row r="53" spans="1:21" ht="15.6" x14ac:dyDescent="0.3">
      <c r="A53" s="30"/>
      <c r="B53" s="32"/>
      <c r="C53" s="32"/>
      <c r="D53" s="21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 t="s">
        <v>165</v>
      </c>
      <c r="S53" s="77">
        <f>SUM(P42:P52)</f>
        <v>0</v>
      </c>
      <c r="T53" s="40">
        <v>51</v>
      </c>
      <c r="U53" s="30"/>
    </row>
    <row r="54" spans="1:21" ht="15.6" x14ac:dyDescent="0.3">
      <c r="A54" s="30" t="s">
        <v>3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32"/>
      <c r="S54" s="77"/>
      <c r="T54" s="40">
        <v>52</v>
      </c>
      <c r="U54" s="30" t="s">
        <v>3</v>
      </c>
    </row>
    <row r="55" spans="1:21" ht="15.6" x14ac:dyDescent="0.3">
      <c r="A55" s="30"/>
      <c r="B55" s="32"/>
      <c r="C55" s="32"/>
      <c r="D55" s="2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77"/>
      <c r="T55" s="40">
        <v>53</v>
      </c>
      <c r="U55" s="30"/>
    </row>
    <row r="56" spans="1:21" ht="15.6" x14ac:dyDescent="0.3">
      <c r="A56" s="30" t="s">
        <v>119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32"/>
      <c r="S56" s="77"/>
      <c r="T56" s="40">
        <v>54</v>
      </c>
      <c r="U56" s="30" t="s">
        <v>119</v>
      </c>
    </row>
    <row r="57" spans="1:21" ht="15.6" x14ac:dyDescent="0.3">
      <c r="A57" s="30"/>
      <c r="B57" s="32"/>
      <c r="C57" s="32"/>
      <c r="D57" s="21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 t="s">
        <v>134</v>
      </c>
      <c r="S57" s="77">
        <f>SUM(P54:P56)</f>
        <v>0</v>
      </c>
      <c r="T57" s="40">
        <v>55</v>
      </c>
      <c r="U57" s="30"/>
    </row>
    <row r="58" spans="1:21" ht="15.6" x14ac:dyDescent="0.3">
      <c r="A58" s="30" t="s">
        <v>120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32"/>
      <c r="S58" s="77"/>
      <c r="T58" s="40">
        <v>56</v>
      </c>
      <c r="U58" s="30" t="s">
        <v>120</v>
      </c>
    </row>
    <row r="59" spans="1:21" ht="15.6" x14ac:dyDescent="0.3">
      <c r="A59" s="30"/>
      <c r="B59" s="32"/>
      <c r="C59" s="32"/>
      <c r="D59" s="2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77"/>
      <c r="T59" s="40">
        <v>57</v>
      </c>
      <c r="U59" s="30"/>
    </row>
    <row r="60" spans="1:21" ht="15.6" x14ac:dyDescent="0.3">
      <c r="A60" s="30" t="s">
        <v>233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32"/>
      <c r="S60" s="77"/>
      <c r="T60" s="40">
        <v>58</v>
      </c>
      <c r="U60" s="30" t="s">
        <v>233</v>
      </c>
    </row>
    <row r="61" spans="1:21" ht="15.6" x14ac:dyDescent="0.3">
      <c r="A61" s="30"/>
      <c r="B61" s="32"/>
      <c r="C61" s="32"/>
      <c r="D61" s="21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77"/>
      <c r="T61" s="40">
        <v>59</v>
      </c>
      <c r="U61" s="30"/>
    </row>
    <row r="62" spans="1:21" ht="15.6" x14ac:dyDescent="0.3">
      <c r="A62" s="30" t="s">
        <v>121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32"/>
      <c r="S62" s="77"/>
      <c r="T62" s="40">
        <v>60</v>
      </c>
      <c r="U62" s="30" t="s">
        <v>122</v>
      </c>
    </row>
    <row r="63" spans="1:21" ht="15.6" x14ac:dyDescent="0.3">
      <c r="A63" s="30"/>
      <c r="B63" s="32"/>
      <c r="C63" s="32"/>
      <c r="D63" s="2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77"/>
      <c r="T63" s="40">
        <v>61</v>
      </c>
      <c r="U63" s="30"/>
    </row>
    <row r="64" spans="1:21" ht="15.6" x14ac:dyDescent="0.3">
      <c r="A64" s="30" t="s">
        <v>234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32"/>
      <c r="S64" s="77"/>
      <c r="T64" s="40">
        <v>62</v>
      </c>
      <c r="U64" s="30" t="s">
        <v>234</v>
      </c>
    </row>
    <row r="65" spans="1:21" ht="15.6" x14ac:dyDescent="0.3">
      <c r="A65" s="30"/>
      <c r="B65" s="32"/>
      <c r="C65" s="32"/>
      <c r="D65" s="21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77"/>
      <c r="T65" s="40">
        <v>63</v>
      </c>
      <c r="U65" s="30"/>
    </row>
    <row r="66" spans="1:21" ht="15.6" x14ac:dyDescent="0.3">
      <c r="A66" s="30" t="s">
        <v>235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32"/>
      <c r="S66" s="77"/>
      <c r="T66" s="40">
        <v>64</v>
      </c>
      <c r="U66" s="30" t="s">
        <v>235</v>
      </c>
    </row>
    <row r="67" spans="1:21" ht="15.6" x14ac:dyDescent="0.3">
      <c r="A67" s="30"/>
      <c r="B67" s="32"/>
      <c r="C67" s="32"/>
      <c r="D67" s="2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77"/>
      <c r="T67" s="40">
        <v>65</v>
      </c>
      <c r="U67" s="30"/>
    </row>
    <row r="68" spans="1:21" ht="15.6" x14ac:dyDescent="0.3">
      <c r="A68" s="30" t="s">
        <v>123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32"/>
      <c r="S68" s="77"/>
      <c r="T68" s="40">
        <v>66</v>
      </c>
      <c r="U68" s="30" t="s">
        <v>123</v>
      </c>
    </row>
    <row r="69" spans="1:21" ht="15.6" x14ac:dyDescent="0.3">
      <c r="A69" s="30"/>
      <c r="B69" s="32"/>
      <c r="C69" s="32"/>
      <c r="D69" s="2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 t="s">
        <v>166</v>
      </c>
      <c r="S69" s="77">
        <f>SUM(P58:P69)</f>
        <v>0</v>
      </c>
      <c r="T69" s="40">
        <v>67</v>
      </c>
      <c r="U69" s="30"/>
    </row>
    <row r="70" spans="1:21" ht="15.6" x14ac:dyDescent="0.3">
      <c r="A70" s="30" t="s">
        <v>124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32"/>
      <c r="S70" s="77"/>
      <c r="T70" s="40">
        <v>68</v>
      </c>
      <c r="U70" s="30" t="s">
        <v>124</v>
      </c>
    </row>
    <row r="71" spans="1:21" ht="15.6" x14ac:dyDescent="0.3">
      <c r="A71" s="30"/>
      <c r="B71" s="32"/>
      <c r="C71" s="32"/>
      <c r="D71" s="21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77"/>
      <c r="T71" s="40">
        <v>69</v>
      </c>
      <c r="U71" s="30"/>
    </row>
    <row r="72" spans="1:21" ht="15.6" x14ac:dyDescent="0.3">
      <c r="A72" s="30" t="s">
        <v>125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32" t="s">
        <v>135</v>
      </c>
      <c r="S72" s="77">
        <f>P72</f>
        <v>0</v>
      </c>
      <c r="T72" s="40">
        <v>70</v>
      </c>
      <c r="U72" s="30" t="s">
        <v>125</v>
      </c>
    </row>
    <row r="73" spans="1:21" ht="15.6" x14ac:dyDescent="0.3">
      <c r="A73" s="3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32"/>
      <c r="S73" s="77"/>
      <c r="T73" s="40">
        <v>71</v>
      </c>
      <c r="U73" s="30"/>
    </row>
    <row r="74" spans="1:21" ht="15.6" x14ac:dyDescent="0.3">
      <c r="A74" s="30" t="s">
        <v>126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32"/>
      <c r="S74" s="77"/>
      <c r="T74" s="40">
        <v>72</v>
      </c>
      <c r="U74" s="30" t="s">
        <v>126</v>
      </c>
    </row>
    <row r="75" spans="1:21" ht="15.6" x14ac:dyDescent="0.3">
      <c r="A75" s="3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32"/>
      <c r="S75" s="77"/>
      <c r="T75" s="40">
        <v>73</v>
      </c>
      <c r="U75" s="30"/>
    </row>
    <row r="76" spans="1:21" ht="15.6" x14ac:dyDescent="0.3">
      <c r="A76" s="30" t="s">
        <v>2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32"/>
      <c r="S76" s="77"/>
      <c r="T76" s="40">
        <v>74</v>
      </c>
      <c r="U76" s="30" t="s">
        <v>2</v>
      </c>
    </row>
    <row r="77" spans="1:21" ht="15.6" x14ac:dyDescent="0.3">
      <c r="A77" s="30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32"/>
      <c r="S77" s="77"/>
      <c r="T77" s="40">
        <v>75</v>
      </c>
      <c r="U77" s="30"/>
    </row>
    <row r="78" spans="1:21" ht="15.6" x14ac:dyDescent="0.3">
      <c r="A78" s="30" t="s">
        <v>1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32"/>
      <c r="S78" s="77"/>
      <c r="T78" s="40">
        <v>76</v>
      </c>
      <c r="U78" s="30" t="s">
        <v>1</v>
      </c>
    </row>
    <row r="79" spans="1:21" ht="15.6" x14ac:dyDescent="0.3">
      <c r="A79" s="30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32"/>
      <c r="S79" s="77"/>
      <c r="T79" s="40"/>
      <c r="U79" s="30"/>
    </row>
    <row r="80" spans="1:21" ht="15.6" x14ac:dyDescent="0.3">
      <c r="A80" s="75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81"/>
      <c r="R80" s="32"/>
      <c r="S80" s="77"/>
    </row>
    <row r="81" spans="1:19" ht="15.6" x14ac:dyDescent="0.3">
      <c r="A81" s="32" t="s">
        <v>0</v>
      </c>
      <c r="B81" s="21">
        <f>SUM(B12:B72)</f>
        <v>0</v>
      </c>
      <c r="C81" s="21">
        <f t="shared" ref="C81" si="2">SUM(C12:C72)</f>
        <v>0</v>
      </c>
      <c r="D81" s="21">
        <f>SUM(D12:D78)-D20</f>
        <v>40263.599999999999</v>
      </c>
      <c r="E81" s="21">
        <f t="shared" ref="E81:O81" si="3">SUM(E12:E78)-E20</f>
        <v>40184.1</v>
      </c>
      <c r="F81" s="21">
        <f t="shared" si="3"/>
        <v>40120.5</v>
      </c>
      <c r="G81" s="21">
        <f>SUM(G12:G78)-G20</f>
        <v>40124.400000000001</v>
      </c>
      <c r="H81" s="21">
        <f t="shared" si="3"/>
        <v>40112.1</v>
      </c>
      <c r="I81" s="21">
        <f t="shared" si="3"/>
        <v>40119</v>
      </c>
      <c r="J81" s="21">
        <f t="shared" si="3"/>
        <v>40085.999999999993</v>
      </c>
      <c r="K81" s="21">
        <f t="shared" si="3"/>
        <v>40083.300000000003</v>
      </c>
      <c r="L81" s="21">
        <f t="shared" si="3"/>
        <v>40153.800000000003</v>
      </c>
      <c r="M81" s="21">
        <f t="shared" si="3"/>
        <v>40152.300000000003</v>
      </c>
      <c r="N81" s="21">
        <f t="shared" si="3"/>
        <v>40101.899999999994</v>
      </c>
      <c r="O81" s="21">
        <f t="shared" si="3"/>
        <v>40126.199999999997</v>
      </c>
      <c r="P81" s="21">
        <f>SUM(D81:O81)</f>
        <v>481627.2</v>
      </c>
      <c r="Q81" s="21"/>
      <c r="R81" s="32"/>
      <c r="S81" s="77">
        <f>SUM(S17:S72)</f>
        <v>481627.2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A8D66889804D93A541DC7FCD6740" ma:contentTypeVersion="1" ma:contentTypeDescription="Create a new document." ma:contentTypeScope="" ma:versionID="efd721c7cda02a20df6329f4e8d3d67f">
  <xsd:schema xmlns:xsd="http://www.w3.org/2001/XMLSchema" xmlns:xs="http://www.w3.org/2001/XMLSchema" xmlns:p="http://schemas.microsoft.com/office/2006/metadata/properties" xmlns:ns2="a1040523-5304-4b09-b6d4-64a124c994e2" targetNamespace="http://schemas.microsoft.com/office/2006/metadata/properties" ma:root="true" ma:fieldsID="600ce198b5c5104e6f0363384ebebfc8" ns2:_="">
    <xsd:import namespace="a1040523-5304-4b09-b6d4-64a124c994e2"/>
    <xsd:element name="properties">
      <xsd:complexType>
        <xsd:sequence>
          <xsd:element name="documentManagement">
            <xsd:complexType>
              <xsd:all>
                <xsd:element ref="ns2:Operating_x0020_Compan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ETT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Kentucky Power</Operating_x0020_Company>
  </documentManagement>
</p:properties>
</file>

<file path=customXml/itemProps1.xml><?xml version="1.0" encoding="utf-8"?>
<ds:datastoreItem xmlns:ds="http://schemas.openxmlformats.org/officeDocument/2006/customXml" ds:itemID="{9CDD0530-740B-4AED-B72A-531302BC408E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190CA55E-AEE4-47D8-8C69-A62997987891}"/>
</file>

<file path=customXml/itemProps3.xml><?xml version="1.0" encoding="utf-8"?>
<ds:datastoreItem xmlns:ds="http://schemas.openxmlformats.org/officeDocument/2006/customXml" ds:itemID="{AB7982FE-F1CE-4D5E-A277-C0A970C1C815}"/>
</file>

<file path=customXml/itemProps4.xml><?xml version="1.0" encoding="utf-8"?>
<ds:datastoreItem xmlns:ds="http://schemas.openxmlformats.org/officeDocument/2006/customXml" ds:itemID="{6E86E69A-7601-45C4-965B-AFBCA36EB5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FAC</vt:lpstr>
      <vt:lpstr>System Sales</vt:lpstr>
      <vt:lpstr>Capacity Charge</vt:lpstr>
      <vt:lpstr>Environmental</vt:lpstr>
      <vt:lpstr>PPA</vt:lpstr>
      <vt:lpstr>PPA KW</vt:lpstr>
      <vt:lpstr>DSM</vt:lpstr>
      <vt:lpstr>Decommissioning rider</vt:lpstr>
      <vt:lpstr>Residential Energy Assistance</vt:lpstr>
      <vt:lpstr>Ken Economic Dev.</vt:lpstr>
      <vt:lpstr>Federal tax cut</vt:lpstr>
      <vt:lpstr>B&amp;A kWh</vt:lpstr>
      <vt:lpstr>B&amp;A KW</vt:lpstr>
      <vt:lpstr>B&amp;A $</vt:lpstr>
      <vt:lpstr>B&amp;A+DSM $</vt:lpstr>
      <vt:lpstr>B&amp;A+DSM - Fuel and % Riders</vt:lpstr>
      <vt:lpstr> B&amp;A+DSM - % Riders</vt:lpstr>
      <vt:lpstr>Comm kWh (DSM)</vt:lpstr>
      <vt:lpstr>B&amp;A customer by month</vt:lpstr>
      <vt:lpstr>Template</vt:lpstr>
      <vt:lpstr>'PPA KW'!Print_Area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Jason M Stegall</dc:creator>
  <cp:keywords/>
  <cp:lastModifiedBy>s012197</cp:lastModifiedBy>
  <cp:lastPrinted>2020-05-12T17:22:40Z</cp:lastPrinted>
  <dcterms:created xsi:type="dcterms:W3CDTF">2014-10-07T13:23:10Z</dcterms:created>
  <dcterms:modified xsi:type="dcterms:W3CDTF">2020-07-26T21:11:42Z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c2fd791f-3c47-4720-a92d-482eeffd0938</vt:lpwstr>
  </property>
  <property fmtid="{D5CDD505-2E9C-101B-9397-08002B2CF9AE}" pid="3" name="bjSaver">
    <vt:lpwstr>MQfcAhQ8E7BpJjT05HGV6wJ4xMWAiB3x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ContentTypeId">
    <vt:lpwstr>0x0101002135A8D66889804D93A541DC7FCD6740</vt:lpwstr>
  </property>
</Properties>
</file>