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0" yWindow="0" windowWidth="28800" windowHeight="12300"/>
  </bookViews>
  <sheets>
    <sheet name="Summary" sheetId="3" r:id="rId1"/>
    <sheet name="T" sheetId="1" r:id="rId2"/>
    <sheet name="G" sheetId="2" r:id="rId3"/>
  </sheets>
  <definedNames>
    <definedName name="_xlnm.Print_Area" localSheetId="0">Summary!$A$1:$E$28</definedName>
    <definedName name="_xlnm.Print_Area" localSheetId="1">T!$A$1:$E$48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B7" i="2"/>
  <c r="D41" i="1" l="1"/>
  <c r="C19" i="3"/>
  <c r="C18" i="3"/>
  <c r="C23" i="3"/>
  <c r="D14" i="1"/>
  <c r="B26" i="1" l="1"/>
  <c r="C9" i="3" l="1"/>
  <c r="D9" i="3" l="1"/>
  <c r="D46" i="1"/>
  <c r="D18" i="1"/>
  <c r="D16" i="1"/>
  <c r="D15" i="1"/>
  <c r="D17" i="1"/>
  <c r="C46" i="1"/>
  <c r="D6" i="1" s="1"/>
  <c r="D19" i="1"/>
  <c r="C19" i="1"/>
  <c r="C18" i="1"/>
  <c r="C17" i="1"/>
  <c r="C16" i="1"/>
  <c r="C15" i="1"/>
  <c r="C14" i="1"/>
  <c r="B8" i="1"/>
  <c r="C6" i="1" s="1"/>
  <c r="B29" i="1" s="1"/>
  <c r="B30" i="1" s="1"/>
  <c r="D7" i="1"/>
  <c r="D20" i="1" l="1"/>
  <c r="E15" i="1" s="1"/>
  <c r="E19" i="1"/>
  <c r="D8" i="1"/>
  <c r="E16" i="1"/>
  <c r="B37" i="1"/>
  <c r="B35" i="1"/>
  <c r="B33" i="1"/>
  <c r="B38" i="1"/>
  <c r="B36" i="1"/>
  <c r="B34" i="1"/>
  <c r="E14" i="1"/>
  <c r="C7" i="1"/>
  <c r="E17" i="1" l="1"/>
  <c r="E18" i="1"/>
  <c r="D10" i="1"/>
  <c r="E7" i="1"/>
  <c r="E6" i="1"/>
  <c r="C29" i="1" s="1"/>
  <c r="D29" i="1" s="1"/>
  <c r="C30" i="1" l="1"/>
  <c r="C37" i="1" l="1"/>
  <c r="D37" i="1" s="1"/>
  <c r="C35" i="1"/>
  <c r="D35" i="1" s="1"/>
  <c r="C33" i="1"/>
  <c r="C38" i="1"/>
  <c r="D38" i="1" s="1"/>
  <c r="C36" i="1"/>
  <c r="D36" i="1" s="1"/>
  <c r="C34" i="1"/>
  <c r="D34" i="1" s="1"/>
  <c r="D30" i="1"/>
  <c r="D33" i="1" l="1"/>
  <c r="C48" i="1" s="1"/>
  <c r="C8" i="3" s="1"/>
  <c r="D8" i="3" s="1"/>
  <c r="C10" i="3" l="1"/>
  <c r="D10" i="3" s="1"/>
</calcChain>
</file>

<file path=xl/sharedStrings.xml><?xml version="1.0" encoding="utf-8"?>
<sst xmlns="http://schemas.openxmlformats.org/spreadsheetml/2006/main" count="76" uniqueCount="64">
  <si>
    <t xml:space="preserve">AEP LSE OATT PJM Incremental Cost Estimate </t>
  </si>
  <si>
    <t>Used to estimate incremental cost from loads and decremental costs from peak shaving</t>
  </si>
  <si>
    <t>Existing</t>
  </si>
  <si>
    <t>Add Project MW</t>
  </si>
  <si>
    <t>NITS Expense</t>
  </si>
  <si>
    <t>NSPL</t>
  </si>
  <si>
    <t>MW</t>
  </si>
  <si>
    <t>%</t>
  </si>
  <si>
    <t>OpCo ATRR</t>
  </si>
  <si>
    <t>2020 PTRR</t>
  </si>
  <si>
    <t>AEP (Including CRES)</t>
  </si>
  <si>
    <t>Transco ATRR</t>
  </si>
  <si>
    <t>Non-Affiliate</t>
  </si>
  <si>
    <t>Schedule 12 Expense (RTEP)</t>
  </si>
  <si>
    <t>Total Zonal ATRR</t>
  </si>
  <si>
    <t>Increase/(Decrease)</t>
  </si>
  <si>
    <t>% Increase</t>
  </si>
  <si>
    <t>Allocated to AEP %</t>
  </si>
  <si>
    <t>Allocated to AEP $</t>
  </si>
  <si>
    <t>12CP</t>
  </si>
  <si>
    <t>AP - 12CP</t>
  </si>
  <si>
    <t>Allocated to APCo</t>
  </si>
  <si>
    <t>OP - 12CP</t>
  </si>
  <si>
    <t>Allocated to OPCo</t>
  </si>
  <si>
    <t>IM - 12CP</t>
  </si>
  <si>
    <t>Allocated to I&amp;M</t>
  </si>
  <si>
    <t>KP - 12CP</t>
  </si>
  <si>
    <t xml:space="preserve">Allocated to KPCo </t>
  </si>
  <si>
    <t>WPC - 12CP</t>
  </si>
  <si>
    <t xml:space="preserve">Allocated to WPCo </t>
  </si>
  <si>
    <t>KGP - 12CP</t>
  </si>
  <si>
    <t xml:space="preserve">Allocated to KGPCo </t>
  </si>
  <si>
    <t>Operating Company Sum</t>
  </si>
  <si>
    <t xml:space="preserve">NSPL </t>
  </si>
  <si>
    <t>APCo</t>
  </si>
  <si>
    <t>OPCo</t>
  </si>
  <si>
    <t>I&amp;M</t>
  </si>
  <si>
    <t>KP</t>
  </si>
  <si>
    <t>WPCo</t>
  </si>
  <si>
    <t>Total East Change</t>
  </si>
  <si>
    <t>$/MW-Year</t>
  </si>
  <si>
    <t>60 Hours</t>
  </si>
  <si>
    <t>T</t>
  </si>
  <si>
    <t>G</t>
  </si>
  <si>
    <t>Total</t>
  </si>
  <si>
    <t>$/MW-year</t>
  </si>
  <si>
    <t>$/MW-Day</t>
  </si>
  <si>
    <t>IRM</t>
  </si>
  <si>
    <t>1 MW annual Value</t>
  </si>
  <si>
    <t>$/kW-Month</t>
  </si>
  <si>
    <t>$/MW-yr</t>
  </si>
  <si>
    <t>$/MW-day</t>
  </si>
  <si>
    <t>Interruptible kW</t>
  </si>
  <si>
    <t>Generation Capacity Credit Calculation</t>
  </si>
  <si>
    <t>Annual DRS Interruptible Credit</t>
  </si>
  <si>
    <t>DRS Interruptible Credit</t>
  </si>
  <si>
    <t>Annual Discount Cost vs. Cost of Service Benefit</t>
  </si>
  <si>
    <t>Add Inc/Dec  MW</t>
  </si>
  <si>
    <t>PJM LSE OATT Cost Reduction Based on 2020 Filed Rate</t>
  </si>
  <si>
    <t>Tariff DRS Interruptible Credit  and Cost Benefit Calculations</t>
  </si>
  <si>
    <t>Test Year Historic</t>
  </si>
  <si>
    <t>Cost of Service Savings*</t>
  </si>
  <si>
    <t>*Does not include any energy savings</t>
  </si>
  <si>
    <t>Exhibit AEV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</si>
</sst>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3" fillId="0" borderId="0" xfId="0" applyFont="1" applyBorder="1"/>
    <xf numFmtId="165" fontId="0" fillId="0" borderId="0" xfId="0" applyNumberFormat="1" applyBorder="1"/>
    <xf numFmtId="10" fontId="0" fillId="0" borderId="0" xfId="0" applyNumberFormat="1" applyBorder="1"/>
    <xf numFmtId="165" fontId="0" fillId="0" borderId="0" xfId="1" applyNumberFormat="1" applyFont="1" applyBorder="1"/>
    <xf numFmtId="165" fontId="2" fillId="0" borderId="0" xfId="1" applyNumberFormat="1" applyFont="1" applyBorder="1"/>
    <xf numFmtId="164" fontId="0" fillId="0" borderId="0" xfId="2" applyNumberFormat="1" applyFont="1"/>
    <xf numFmtId="0" fontId="0" fillId="0" borderId="0" xfId="0" quotePrefix="1"/>
    <xf numFmtId="10" fontId="0" fillId="0" borderId="0" xfId="0" applyNumberFormat="1"/>
    <xf numFmtId="164" fontId="0" fillId="0" borderId="0" xfId="0" applyNumberFormat="1"/>
    <xf numFmtId="9" fontId="0" fillId="0" borderId="0" xfId="3" applyFont="1"/>
    <xf numFmtId="165" fontId="2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4" fontId="5" fillId="0" borderId="0" xfId="2" applyNumberFormat="1" applyFont="1" applyFill="1"/>
    <xf numFmtId="44" fontId="5" fillId="0" borderId="0" xfId="0" applyNumberFormat="1" applyFont="1" applyFill="1"/>
    <xf numFmtId="0" fontId="5" fillId="0" borderId="1" xfId="0" applyFont="1" applyFill="1" applyBorder="1"/>
    <xf numFmtId="164" fontId="5" fillId="0" borderId="1" xfId="2" applyNumberFormat="1" applyFont="1" applyFill="1" applyBorder="1"/>
    <xf numFmtId="9" fontId="5" fillId="0" borderId="0" xfId="3" applyFont="1" applyFill="1"/>
    <xf numFmtId="164" fontId="5" fillId="0" borderId="0" xfId="0" applyNumberFormat="1" applyFont="1" applyFill="1"/>
    <xf numFmtId="44" fontId="5" fillId="0" borderId="0" xfId="2" applyFont="1" applyFill="1"/>
    <xf numFmtId="166" fontId="5" fillId="0" borderId="0" xfId="0" applyNumberFormat="1" applyFont="1" applyFill="1"/>
    <xf numFmtId="165" fontId="5" fillId="0" borderId="0" xfId="1" applyNumberFormat="1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1" applyNumberFormat="1" applyFont="1" applyFill="1"/>
    <xf numFmtId="10" fontId="0" fillId="0" borderId="0" xfId="3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165" fontId="0" fillId="0" borderId="0" xfId="0" applyNumberFormat="1" applyFill="1"/>
    <xf numFmtId="0" fontId="3" fillId="0" borderId="0" xfId="0" applyFont="1" applyFill="1" applyBorder="1"/>
    <xf numFmtId="0" fontId="0" fillId="0" borderId="0" xfId="0" applyFill="1" applyBorder="1"/>
    <xf numFmtId="164" fontId="0" fillId="0" borderId="0" xfId="2" applyNumberFormat="1" applyFont="1" applyFill="1" applyBorder="1"/>
    <xf numFmtId="164" fontId="0" fillId="0" borderId="1" xfId="2" applyNumberFormat="1" applyFont="1" applyFill="1" applyBorder="1"/>
    <xf numFmtId="165" fontId="0" fillId="0" borderId="0" xfId="0" applyNumberFormat="1" applyFill="1" applyBorder="1"/>
    <xf numFmtId="10" fontId="0" fillId="0" borderId="0" xfId="0" applyNumberFormat="1" applyFill="1" applyBorder="1"/>
    <xf numFmtId="167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ont="1" applyFill="1"/>
    <xf numFmtId="43" fontId="0" fillId="0" borderId="0" xfId="1" applyFont="1" applyFill="1"/>
    <xf numFmtId="0" fontId="0" fillId="0" borderId="0" xfId="0" applyFill="1" applyAlignment="1">
      <alignment horizontal="right"/>
    </xf>
    <xf numFmtId="165" fontId="0" fillId="0" borderId="0" xfId="1" applyNumberFormat="1" applyFont="1" applyFill="1" applyAlignment="1"/>
    <xf numFmtId="0" fontId="0" fillId="0" borderId="1" xfId="0" applyFont="1" applyFill="1" applyBorder="1"/>
    <xf numFmtId="165" fontId="0" fillId="0" borderId="1" xfId="1" applyNumberFormat="1" applyFont="1" applyFill="1" applyBorder="1"/>
    <xf numFmtId="164" fontId="0" fillId="0" borderId="0" xfId="2" applyNumberFormat="1" applyFont="1" applyFill="1"/>
    <xf numFmtId="0" fontId="0" fillId="0" borderId="0" xfId="0" quotePrefix="1" applyFill="1"/>
    <xf numFmtId="44" fontId="5" fillId="0" borderId="1" xfId="0" applyNumberFormat="1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D13" sqref="D13"/>
    </sheetView>
  </sheetViews>
  <sheetFormatPr defaultColWidth="8.6640625" defaultRowHeight="14.4" x14ac:dyDescent="0.3"/>
  <cols>
    <col min="1" max="1" width="4.33203125" style="15" customWidth="1"/>
    <col min="2" max="2" width="31.109375" style="15" customWidth="1"/>
    <col min="3" max="3" width="18.88671875" style="15" customWidth="1"/>
    <col min="4" max="4" width="22.88671875" style="15" customWidth="1"/>
    <col min="5" max="5" width="24.5546875" style="15" customWidth="1"/>
    <col min="6" max="6" width="17.88671875" style="15" customWidth="1"/>
    <col min="7" max="7" width="13" style="15" customWidth="1"/>
    <col min="8" max="8" width="10.6640625" style="15" bestFit="1" customWidth="1"/>
    <col min="9" max="9" width="10.88671875" style="15" customWidth="1"/>
    <col min="10" max="10" width="12" style="15" customWidth="1"/>
    <col min="11" max="11" width="12" style="15" bestFit="1" customWidth="1"/>
    <col min="12" max="14" width="8.6640625" style="15"/>
    <col min="15" max="15" width="16.33203125" style="15" bestFit="1" customWidth="1"/>
    <col min="16" max="16384" width="8.6640625" style="15"/>
  </cols>
  <sheetData>
    <row r="1" spans="1:15" ht="21" x14ac:dyDescent="0.4">
      <c r="A1" s="14" t="s">
        <v>63</v>
      </c>
    </row>
    <row r="2" spans="1:15" ht="21" x14ac:dyDescent="0.4">
      <c r="A2" s="14" t="s">
        <v>59</v>
      </c>
    </row>
    <row r="7" spans="1:15" x14ac:dyDescent="0.3">
      <c r="B7" s="26" t="s">
        <v>41</v>
      </c>
      <c r="C7" s="26" t="s">
        <v>45</v>
      </c>
      <c r="D7" s="26" t="s">
        <v>49</v>
      </c>
      <c r="G7" s="55"/>
      <c r="H7" s="55"/>
      <c r="I7" s="55"/>
    </row>
    <row r="8" spans="1:15" x14ac:dyDescent="0.3">
      <c r="B8" s="15" t="s">
        <v>42</v>
      </c>
      <c r="C8" s="16">
        <f>T!C48</f>
        <v>39582.16798377037</v>
      </c>
      <c r="D8" s="17">
        <f>(C8/1000)/12</f>
        <v>3.2985139986475307</v>
      </c>
    </row>
    <row r="9" spans="1:15" x14ac:dyDescent="0.3">
      <c r="B9" s="18" t="s">
        <v>43</v>
      </c>
      <c r="C9" s="19">
        <f>G!B7</f>
        <v>41938.5</v>
      </c>
      <c r="D9" s="53">
        <f t="shared" ref="D9" si="0">(C9/1000)/12</f>
        <v>3.494875</v>
      </c>
      <c r="G9" s="20"/>
      <c r="H9" s="20"/>
      <c r="I9" s="20"/>
    </row>
    <row r="10" spans="1:15" x14ac:dyDescent="0.3">
      <c r="B10" s="15" t="s">
        <v>44</v>
      </c>
      <c r="C10" s="21">
        <f>SUM(C8:C9)</f>
        <v>81520.66798377037</v>
      </c>
      <c r="D10" s="17">
        <f>(C10/1000)/12</f>
        <v>6.7933889986475302</v>
      </c>
      <c r="G10" s="20"/>
      <c r="H10" s="20"/>
      <c r="I10" s="20"/>
    </row>
    <row r="15" spans="1:15" x14ac:dyDescent="0.3">
      <c r="O15" s="22"/>
    </row>
    <row r="16" spans="1:15" x14ac:dyDescent="0.3">
      <c r="B16" s="13" t="s">
        <v>55</v>
      </c>
      <c r="C16" s="22">
        <v>5.5</v>
      </c>
      <c r="D16" s="15" t="s">
        <v>49</v>
      </c>
      <c r="O16" s="22"/>
    </row>
    <row r="17" spans="2:15" x14ac:dyDescent="0.3">
      <c r="B17" s="23"/>
      <c r="C17" s="22"/>
      <c r="O17" s="22"/>
    </row>
    <row r="18" spans="2:15" x14ac:dyDescent="0.3">
      <c r="C18" s="16">
        <f>C16*1000*12</f>
        <v>66000</v>
      </c>
      <c r="D18" s="15" t="s">
        <v>50</v>
      </c>
      <c r="O18" s="22"/>
    </row>
    <row r="19" spans="2:15" x14ac:dyDescent="0.3">
      <c r="C19" s="21">
        <f>C18/365</f>
        <v>180.82191780821918</v>
      </c>
      <c r="D19" s="15" t="s">
        <v>51</v>
      </c>
      <c r="O19" s="22"/>
    </row>
    <row r="20" spans="2:15" x14ac:dyDescent="0.3">
      <c r="O20" s="22"/>
    </row>
    <row r="21" spans="2:15" x14ac:dyDescent="0.3">
      <c r="B21" s="25" t="s">
        <v>56</v>
      </c>
      <c r="C21" s="18"/>
    </row>
    <row r="22" spans="2:15" x14ac:dyDescent="0.3">
      <c r="B22" s="15" t="s">
        <v>52</v>
      </c>
      <c r="C22" s="24">
        <v>1000</v>
      </c>
      <c r="F22" s="16"/>
    </row>
    <row r="23" spans="2:15" x14ac:dyDescent="0.3">
      <c r="B23" s="15" t="s">
        <v>54</v>
      </c>
      <c r="C23" s="16">
        <f>-C16*C22*12</f>
        <v>-66000</v>
      </c>
    </row>
    <row r="24" spans="2:15" x14ac:dyDescent="0.3">
      <c r="B24" s="15" t="s">
        <v>61</v>
      </c>
      <c r="C24" s="16">
        <f>C22*D10*12</f>
        <v>81520.66798377037</v>
      </c>
    </row>
    <row r="26" spans="2:15" x14ac:dyDescent="0.3">
      <c r="B26" s="54" t="s">
        <v>62</v>
      </c>
    </row>
  </sheetData>
  <mergeCells count="1">
    <mergeCell ref="G7:I7"/>
  </mergeCells>
  <pageMargins left="0.7" right="0.7" top="0.75" bottom="0.75" header="0.3" footer="0.3"/>
  <pageSetup scale="88" orientation="portrait" r:id="rId1"/>
  <headerFooter>
    <oddHeader>&amp;RAPCo Exhibit No.____
Witness: AEV
Schedule 2 DRS Cost Benefit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10" workbookViewId="0">
      <selection activeCell="F27" sqref="F27"/>
    </sheetView>
  </sheetViews>
  <sheetFormatPr defaultRowHeight="14.4" x14ac:dyDescent="0.3"/>
  <cols>
    <col min="1" max="1" width="25.44140625" customWidth="1"/>
    <col min="2" max="2" width="26.109375" customWidth="1"/>
    <col min="3" max="3" width="14.44140625" bestFit="1" customWidth="1"/>
    <col min="4" max="4" width="17.33203125" customWidth="1"/>
    <col min="5" max="6" width="12" customWidth="1"/>
    <col min="7" max="7" width="26.109375" bestFit="1" customWidth="1"/>
    <col min="8" max="8" width="14.33203125" bestFit="1" customWidth="1"/>
    <col min="9" max="9" width="25.6640625" customWidth="1"/>
    <col min="10" max="10" width="19.109375" bestFit="1" customWidth="1"/>
  </cols>
  <sheetData>
    <row r="1" spans="1:11" x14ac:dyDescent="0.3">
      <c r="A1" s="27" t="s">
        <v>0</v>
      </c>
      <c r="B1" s="28"/>
      <c r="C1" s="28"/>
      <c r="D1" s="28"/>
      <c r="E1" s="28"/>
    </row>
    <row r="2" spans="1:11" x14ac:dyDescent="0.3">
      <c r="A2" s="27" t="s">
        <v>1</v>
      </c>
      <c r="B2" s="28"/>
      <c r="C2" s="28"/>
      <c r="D2" s="28"/>
      <c r="E2" s="28"/>
    </row>
    <row r="3" spans="1:11" x14ac:dyDescent="0.3">
      <c r="A3" s="28"/>
      <c r="B3" s="28"/>
      <c r="C3" s="28"/>
      <c r="D3" s="28"/>
      <c r="E3" s="28"/>
      <c r="G3" s="1"/>
      <c r="H3" s="1"/>
      <c r="I3" s="1"/>
      <c r="J3" s="1"/>
      <c r="K3" s="1"/>
    </row>
    <row r="4" spans="1:11" x14ac:dyDescent="0.3">
      <c r="A4" s="28"/>
      <c r="B4" s="56" t="s">
        <v>2</v>
      </c>
      <c r="C4" s="56"/>
      <c r="D4" s="57" t="s">
        <v>57</v>
      </c>
      <c r="E4" s="57"/>
      <c r="K4" s="1"/>
    </row>
    <row r="5" spans="1:11" x14ac:dyDescent="0.3">
      <c r="A5" s="28" t="s">
        <v>5</v>
      </c>
      <c r="B5" s="29" t="s">
        <v>6</v>
      </c>
      <c r="C5" s="29" t="s">
        <v>7</v>
      </c>
      <c r="D5" s="29" t="s">
        <v>6</v>
      </c>
      <c r="E5" s="29" t="s">
        <v>7</v>
      </c>
      <c r="K5" s="1"/>
    </row>
    <row r="6" spans="1:11" x14ac:dyDescent="0.3">
      <c r="A6" s="28" t="s">
        <v>10</v>
      </c>
      <c r="B6" s="30">
        <v>19131</v>
      </c>
      <c r="C6" s="31">
        <f>B6/B8</f>
        <v>0.85117458622530695</v>
      </c>
      <c r="D6" s="30">
        <f>B6+C46</f>
        <v>19130</v>
      </c>
      <c r="E6" s="31">
        <f>D6/D8</f>
        <v>0.85116796440489428</v>
      </c>
      <c r="K6" s="1"/>
    </row>
    <row r="7" spans="1:11" x14ac:dyDescent="0.3">
      <c r="A7" s="28" t="s">
        <v>12</v>
      </c>
      <c r="B7" s="30">
        <v>3345</v>
      </c>
      <c r="C7" s="31">
        <f>B7/B8</f>
        <v>0.14882541377469299</v>
      </c>
      <c r="D7" s="30">
        <f>B7</f>
        <v>3345</v>
      </c>
      <c r="E7" s="31">
        <f>D7/D8</f>
        <v>0.14883203559510566</v>
      </c>
      <c r="K7" s="1"/>
    </row>
    <row r="8" spans="1:11" x14ac:dyDescent="0.3">
      <c r="A8" s="28"/>
      <c r="B8" s="30">
        <f>SUM(B6:B7)</f>
        <v>22476</v>
      </c>
      <c r="C8" s="31"/>
      <c r="D8" s="30">
        <f>SUM(D6:D7)</f>
        <v>22475</v>
      </c>
      <c r="E8" s="28"/>
      <c r="K8" s="1"/>
    </row>
    <row r="9" spans="1:11" x14ac:dyDescent="0.3">
      <c r="A9" s="28"/>
      <c r="B9" s="28"/>
      <c r="C9" s="28"/>
      <c r="D9" s="28"/>
      <c r="E9" s="28"/>
      <c r="F9" s="1"/>
      <c r="K9" s="1"/>
    </row>
    <row r="10" spans="1:11" x14ac:dyDescent="0.3">
      <c r="A10" s="28"/>
      <c r="B10" s="28"/>
      <c r="C10" s="28" t="s">
        <v>16</v>
      </c>
      <c r="D10" s="31">
        <f>(D8-B8)/B8</f>
        <v>-4.4491902473749775E-5</v>
      </c>
      <c r="E10" s="28"/>
      <c r="F10" s="1"/>
      <c r="K10" s="1"/>
    </row>
    <row r="11" spans="1:11" x14ac:dyDescent="0.3">
      <c r="A11" s="28"/>
      <c r="B11" s="28"/>
      <c r="C11" s="28"/>
      <c r="D11" s="31"/>
      <c r="E11" s="28"/>
      <c r="F11" s="1"/>
      <c r="K11" s="1"/>
    </row>
    <row r="12" spans="1:11" x14ac:dyDescent="0.3">
      <c r="A12" s="28"/>
      <c r="B12" s="56" t="s">
        <v>2</v>
      </c>
      <c r="C12" s="56"/>
      <c r="D12" s="32" t="s">
        <v>57</v>
      </c>
      <c r="E12" s="33"/>
      <c r="F12" s="1"/>
      <c r="K12" s="1"/>
    </row>
    <row r="13" spans="1:11" x14ac:dyDescent="0.3">
      <c r="A13" s="28" t="s">
        <v>19</v>
      </c>
      <c r="B13" s="29" t="s">
        <v>6</v>
      </c>
      <c r="C13" s="29" t="s">
        <v>7</v>
      </c>
      <c r="D13" s="29" t="s">
        <v>6</v>
      </c>
      <c r="E13" s="29" t="s">
        <v>7</v>
      </c>
      <c r="F13" s="1"/>
      <c r="K13" s="1"/>
    </row>
    <row r="14" spans="1:11" x14ac:dyDescent="0.3">
      <c r="A14" s="28" t="s">
        <v>20</v>
      </c>
      <c r="B14" s="30">
        <v>4959.7355833333304</v>
      </c>
      <c r="C14" s="31">
        <f t="shared" ref="C14:C18" si="0">B14/$B$20</f>
        <v>0.29727686665785358</v>
      </c>
      <c r="D14" s="34">
        <f>B14+D41</f>
        <v>4959.2355833333304</v>
      </c>
      <c r="E14" s="31">
        <f>D14/$D$20</f>
        <v>0.29725580610043939</v>
      </c>
      <c r="F14" s="1"/>
      <c r="K14" s="1"/>
    </row>
    <row r="15" spans="1:11" x14ac:dyDescent="0.3">
      <c r="A15" s="28" t="s">
        <v>22</v>
      </c>
      <c r="B15" s="30">
        <v>7016.4057500000008</v>
      </c>
      <c r="C15" s="31">
        <f t="shared" si="0"/>
        <v>0.4205496606652398</v>
      </c>
      <c r="D15" s="34">
        <f>B15+D42</f>
        <v>7016.4057500000008</v>
      </c>
      <c r="E15" s="31">
        <f t="shared" ref="E15:E19" si="1">D15/$D$20</f>
        <v>0.42056226450571949</v>
      </c>
      <c r="F15" s="1"/>
      <c r="K15" s="1"/>
    </row>
    <row r="16" spans="1:11" x14ac:dyDescent="0.3">
      <c r="A16" s="28" t="s">
        <v>24</v>
      </c>
      <c r="B16" s="30">
        <v>2939.5420833333337</v>
      </c>
      <c r="C16" s="31">
        <f t="shared" si="0"/>
        <v>0.17619041282739747</v>
      </c>
      <c r="D16" s="34">
        <f>B16+D43</f>
        <v>2939.5420833333337</v>
      </c>
      <c r="E16" s="31">
        <f t="shared" si="1"/>
        <v>0.17619569324030715</v>
      </c>
      <c r="F16" s="1"/>
      <c r="K16" s="1"/>
    </row>
    <row r="17" spans="1:11" x14ac:dyDescent="0.3">
      <c r="A17" s="28" t="s">
        <v>26</v>
      </c>
      <c r="B17" s="30">
        <v>943.88683333333336</v>
      </c>
      <c r="C17" s="31">
        <f t="shared" si="0"/>
        <v>5.6574733789407923E-2</v>
      </c>
      <c r="D17" s="34">
        <f>B17+D44</f>
        <v>943.88683333333336</v>
      </c>
      <c r="E17" s="31">
        <f t="shared" si="1"/>
        <v>5.6576429329760369E-2</v>
      </c>
      <c r="F17" s="1"/>
      <c r="K17" s="1"/>
    </row>
    <row r="18" spans="1:11" x14ac:dyDescent="0.3">
      <c r="A18" s="28" t="s">
        <v>28</v>
      </c>
      <c r="B18" s="30">
        <v>506.31650000000008</v>
      </c>
      <c r="C18" s="31">
        <f t="shared" si="0"/>
        <v>3.034762239401732E-2</v>
      </c>
      <c r="D18" s="34">
        <f>B18+D45</f>
        <v>506.31650000000008</v>
      </c>
      <c r="E18" s="31">
        <f t="shared" si="1"/>
        <v>3.0348531909889922E-2</v>
      </c>
      <c r="K18" s="1"/>
    </row>
    <row r="19" spans="1:11" x14ac:dyDescent="0.3">
      <c r="A19" s="28" t="s">
        <v>30</v>
      </c>
      <c r="B19" s="30">
        <v>318.00675000000001</v>
      </c>
      <c r="C19" s="31">
        <f>B19/$B$20</f>
        <v>1.9060703666083697E-2</v>
      </c>
      <c r="D19" s="34">
        <f>B19</f>
        <v>318.00675000000001</v>
      </c>
      <c r="E19" s="31">
        <f t="shared" si="1"/>
        <v>1.906127491388368E-2</v>
      </c>
      <c r="K19" s="1"/>
    </row>
    <row r="20" spans="1:11" x14ac:dyDescent="0.3">
      <c r="A20" s="28" t="s">
        <v>32</v>
      </c>
      <c r="B20" s="30">
        <v>16683.893500000002</v>
      </c>
      <c r="C20" s="31">
        <v>0.99999999999999989</v>
      </c>
      <c r="D20" s="30">
        <f>SUM(D14:D19)</f>
        <v>16683.393499999998</v>
      </c>
      <c r="E20" s="31">
        <v>0.99999999999999989</v>
      </c>
      <c r="G20" s="2"/>
      <c r="H20" s="5"/>
      <c r="I20" s="1"/>
      <c r="J20" s="1"/>
      <c r="K20" s="1"/>
    </row>
    <row r="21" spans="1:11" x14ac:dyDescent="0.3">
      <c r="A21" s="28"/>
      <c r="B21" s="28"/>
      <c r="C21" s="28"/>
      <c r="D21" s="28"/>
      <c r="E21" s="28"/>
      <c r="G21" s="1"/>
      <c r="H21" s="1"/>
      <c r="I21" s="1"/>
      <c r="J21" s="1"/>
      <c r="K21" s="1"/>
    </row>
    <row r="22" spans="1:11" x14ac:dyDescent="0.3">
      <c r="A22" s="35" t="s">
        <v>4</v>
      </c>
      <c r="B22" s="36"/>
      <c r="C22" s="36"/>
      <c r="D22" s="36"/>
      <c r="E22" s="28"/>
      <c r="G22" s="1"/>
      <c r="H22" s="1"/>
      <c r="I22" s="1"/>
      <c r="J22" s="1"/>
      <c r="K22" s="1"/>
    </row>
    <row r="23" spans="1:11" x14ac:dyDescent="0.3">
      <c r="A23" s="36" t="s">
        <v>8</v>
      </c>
      <c r="B23" s="37">
        <v>871336638</v>
      </c>
      <c r="C23" s="36" t="s">
        <v>9</v>
      </c>
      <c r="D23" s="36"/>
      <c r="E23" s="28"/>
      <c r="G23" s="1"/>
      <c r="H23" s="1"/>
      <c r="I23" s="1"/>
      <c r="J23" s="1"/>
      <c r="K23" s="1"/>
    </row>
    <row r="24" spans="1:11" x14ac:dyDescent="0.3">
      <c r="A24" s="36" t="s">
        <v>11</v>
      </c>
      <c r="B24" s="37">
        <v>935533420</v>
      </c>
      <c r="C24" s="36" t="s">
        <v>9</v>
      </c>
      <c r="D24" s="36"/>
      <c r="E24" s="28"/>
      <c r="G24" s="1"/>
      <c r="H24" s="1"/>
      <c r="I24" s="1"/>
      <c r="J24" s="1"/>
      <c r="K24" s="1"/>
    </row>
    <row r="25" spans="1:11" x14ac:dyDescent="0.3">
      <c r="A25" s="35" t="s">
        <v>13</v>
      </c>
      <c r="B25" s="38">
        <v>182724918.6022065</v>
      </c>
      <c r="C25" s="36" t="s">
        <v>60</v>
      </c>
      <c r="D25" s="36"/>
      <c r="E25" s="28"/>
      <c r="G25" s="1"/>
      <c r="H25" s="1"/>
      <c r="I25" s="1"/>
      <c r="J25" s="1"/>
      <c r="K25" s="1"/>
    </row>
    <row r="26" spans="1:11" x14ac:dyDescent="0.3">
      <c r="A26" s="36" t="s">
        <v>14</v>
      </c>
      <c r="B26" s="39">
        <f>SUM(B23:B25)</f>
        <v>1989594976.6022065</v>
      </c>
      <c r="C26" s="36"/>
      <c r="D26" s="36"/>
      <c r="E26" s="28"/>
      <c r="G26" s="1"/>
      <c r="H26" s="1"/>
      <c r="I26" s="1"/>
      <c r="J26" s="1"/>
      <c r="K26" s="1"/>
    </row>
    <row r="27" spans="1:11" x14ac:dyDescent="0.3">
      <c r="A27" s="36"/>
      <c r="B27" s="39"/>
      <c r="C27" s="36"/>
      <c r="D27" s="36"/>
      <c r="E27" s="28"/>
      <c r="G27" s="1"/>
      <c r="H27" s="1"/>
      <c r="I27" s="1"/>
      <c r="J27" s="1"/>
      <c r="K27" s="1"/>
    </row>
    <row r="28" spans="1:11" x14ac:dyDescent="0.3">
      <c r="A28" s="36"/>
      <c r="B28" s="32" t="s">
        <v>2</v>
      </c>
      <c r="C28" s="32" t="s">
        <v>3</v>
      </c>
      <c r="D28" s="36" t="s">
        <v>15</v>
      </c>
      <c r="E28" s="28"/>
      <c r="G28" s="1"/>
      <c r="H28" s="1"/>
      <c r="I28" s="1"/>
      <c r="J28" s="1"/>
      <c r="K28" s="1"/>
    </row>
    <row r="29" spans="1:11" x14ac:dyDescent="0.3">
      <c r="A29" s="36" t="s">
        <v>17</v>
      </c>
      <c r="B29" s="40">
        <f>C6</f>
        <v>0.85117458622530695</v>
      </c>
      <c r="C29" s="40">
        <f>E6</f>
        <v>0.85116796440489428</v>
      </c>
      <c r="D29" s="41">
        <f>C29-B29</f>
        <v>-6.6218204126666791E-6</v>
      </c>
      <c r="E29" s="28"/>
      <c r="G29" s="1"/>
      <c r="H29" s="1"/>
      <c r="I29" s="1"/>
      <c r="J29" s="1"/>
      <c r="K29" s="1"/>
    </row>
    <row r="30" spans="1:11" x14ac:dyDescent="0.3">
      <c r="A30" s="36" t="s">
        <v>18</v>
      </c>
      <c r="B30" s="39">
        <f>B26*B29</f>
        <v>1693492680.9653323</v>
      </c>
      <c r="C30" s="39">
        <f>B26*C29</f>
        <v>1693479506.2247033</v>
      </c>
      <c r="D30" s="42">
        <f>C30-B30</f>
        <v>-13174.740628957748</v>
      </c>
      <c r="E30" s="28"/>
      <c r="G30" s="1"/>
      <c r="H30" s="1"/>
      <c r="I30" s="1"/>
      <c r="J30" s="1"/>
      <c r="K30" s="1"/>
    </row>
    <row r="31" spans="1:11" x14ac:dyDescent="0.3">
      <c r="A31" s="36"/>
      <c r="B31" s="36"/>
      <c r="C31" s="36"/>
      <c r="D31" s="36"/>
      <c r="E31" s="28"/>
      <c r="G31" s="1"/>
      <c r="H31" s="1"/>
      <c r="I31" s="1"/>
      <c r="J31" s="1"/>
      <c r="K31" s="1"/>
    </row>
    <row r="32" spans="1:11" x14ac:dyDescent="0.3">
      <c r="A32" s="36"/>
      <c r="B32" s="40"/>
      <c r="C32" s="40"/>
      <c r="D32" s="40"/>
      <c r="E32" s="28"/>
      <c r="G32" s="1"/>
      <c r="H32" s="1"/>
      <c r="I32" s="1"/>
      <c r="J32" s="1"/>
      <c r="K32" s="1"/>
    </row>
    <row r="33" spans="1:11" x14ac:dyDescent="0.3">
      <c r="A33" s="28" t="s">
        <v>21</v>
      </c>
      <c r="B33" s="39">
        <f t="shared" ref="B33:B38" si="2">$B$30*C14</f>
        <v>503436197.90538204</v>
      </c>
      <c r="C33" s="39">
        <f t="shared" ref="C33:C38" si="3">$C$30*E14</f>
        <v>503396615.73739827</v>
      </c>
      <c r="D33" s="12">
        <f>C33-B33</f>
        <v>-39582.16798377037</v>
      </c>
      <c r="E33" s="28"/>
      <c r="G33" s="1"/>
      <c r="H33" s="1"/>
      <c r="I33" s="1"/>
      <c r="J33" s="1"/>
      <c r="K33" s="1"/>
    </row>
    <row r="34" spans="1:11" x14ac:dyDescent="0.3">
      <c r="A34" s="36" t="s">
        <v>23</v>
      </c>
      <c r="B34" s="39">
        <f t="shared" si="2"/>
        <v>712197772.31903768</v>
      </c>
      <c r="C34" s="39">
        <f t="shared" si="3"/>
        <v>712213576.03188884</v>
      </c>
      <c r="D34" s="12">
        <f t="shared" ref="D34:D35" si="4">C34-B34</f>
        <v>15803.712851166725</v>
      </c>
      <c r="E34" s="28"/>
      <c r="G34" s="1"/>
      <c r="H34" s="1"/>
      <c r="I34" s="1"/>
      <c r="J34" s="1"/>
      <c r="K34" s="1"/>
    </row>
    <row r="35" spans="1:11" x14ac:dyDescent="0.3">
      <c r="A35" s="36" t="s">
        <v>25</v>
      </c>
      <c r="B35" s="39">
        <f t="shared" si="2"/>
        <v>298377174.579458</v>
      </c>
      <c r="C35" s="39">
        <f t="shared" si="3"/>
        <v>298383795.58751464</v>
      </c>
      <c r="D35" s="12">
        <f t="shared" si="4"/>
        <v>6621.008056640625</v>
      </c>
      <c r="E35" s="28"/>
      <c r="G35" s="1"/>
      <c r="H35" s="1"/>
      <c r="I35" s="1"/>
      <c r="J35" s="1"/>
      <c r="K35" s="1"/>
    </row>
    <row r="36" spans="1:11" x14ac:dyDescent="0.3">
      <c r="A36" s="36" t="s">
        <v>27</v>
      </c>
      <c r="B36" s="39">
        <f t="shared" si="2"/>
        <v>95808897.5999244</v>
      </c>
      <c r="C36" s="39">
        <f t="shared" si="3"/>
        <v>95811023.605319411</v>
      </c>
      <c r="D36" s="12">
        <f>C36-B36</f>
        <v>2126.0053950101137</v>
      </c>
      <c r="E36" s="28"/>
      <c r="G36" s="1"/>
      <c r="H36" s="1"/>
      <c r="I36" s="1"/>
      <c r="J36" s="1"/>
      <c r="K36" s="1"/>
    </row>
    <row r="37" spans="1:11" x14ac:dyDescent="0.3">
      <c r="A37" s="36" t="s">
        <v>29</v>
      </c>
      <c r="B37" s="39">
        <f t="shared" si="2"/>
        <v>51393476.408967949</v>
      </c>
      <c r="C37" s="39">
        <f t="shared" si="3"/>
        <v>51394616.83340504</v>
      </c>
      <c r="D37" s="12">
        <f t="shared" ref="D37" si="5">C37-B37</f>
        <v>1140.4244370907545</v>
      </c>
      <c r="E37" s="28"/>
      <c r="G37" s="1"/>
      <c r="H37" s="1"/>
      <c r="I37" s="1"/>
      <c r="J37" s="1"/>
      <c r="K37" s="1"/>
    </row>
    <row r="38" spans="1:11" x14ac:dyDescent="0.3">
      <c r="A38" s="36" t="s">
        <v>31</v>
      </c>
      <c r="B38" s="39">
        <f t="shared" si="2"/>
        <v>32279162.152561817</v>
      </c>
      <c r="C38" s="39">
        <f t="shared" si="3"/>
        <v>32279878.429177057</v>
      </c>
      <c r="D38" s="12">
        <f>C38-B38</f>
        <v>716.27661523967981</v>
      </c>
      <c r="E38" s="28"/>
      <c r="G38" s="1"/>
      <c r="H38" s="1"/>
      <c r="I38" s="1"/>
      <c r="J38" s="1"/>
      <c r="K38" s="1"/>
    </row>
    <row r="39" spans="1:11" x14ac:dyDescent="0.3">
      <c r="A39" s="28"/>
      <c r="B39" s="28"/>
      <c r="C39" s="28"/>
      <c r="D39" s="28"/>
      <c r="E39" s="28"/>
      <c r="G39" s="1"/>
      <c r="H39" s="1"/>
      <c r="I39" s="1"/>
      <c r="J39" s="1"/>
      <c r="K39" s="1"/>
    </row>
    <row r="40" spans="1:11" x14ac:dyDescent="0.3">
      <c r="A40" s="43"/>
      <c r="B40" s="43"/>
      <c r="C40" s="44" t="s">
        <v>33</v>
      </c>
      <c r="D40" s="44" t="s">
        <v>19</v>
      </c>
      <c r="E40" s="29"/>
      <c r="G40" s="1"/>
      <c r="H40" s="1"/>
      <c r="I40" s="1"/>
      <c r="J40" s="1"/>
      <c r="K40" s="1"/>
    </row>
    <row r="41" spans="1:11" x14ac:dyDescent="0.3">
      <c r="A41" s="45" t="s">
        <v>34</v>
      </c>
      <c r="B41" s="28"/>
      <c r="C41" s="30">
        <v>-1</v>
      </c>
      <c r="D41" s="46">
        <f>C41*(6/12)</f>
        <v>-0.5</v>
      </c>
      <c r="E41" s="47"/>
      <c r="G41" s="1"/>
      <c r="H41" s="4"/>
      <c r="I41" s="4"/>
      <c r="J41" s="4"/>
      <c r="K41" s="1"/>
    </row>
    <row r="42" spans="1:11" x14ac:dyDescent="0.3">
      <c r="A42" s="45" t="s">
        <v>35</v>
      </c>
      <c r="B42" s="28"/>
      <c r="C42" s="48">
        <v>0</v>
      </c>
      <c r="D42" s="48">
        <v>0</v>
      </c>
      <c r="E42" s="48"/>
      <c r="G42" s="1"/>
      <c r="H42" s="3"/>
      <c r="I42" s="3"/>
      <c r="J42" s="6"/>
      <c r="K42" s="1"/>
    </row>
    <row r="43" spans="1:11" x14ac:dyDescent="0.3">
      <c r="A43" s="45" t="s">
        <v>36</v>
      </c>
      <c r="B43" s="28"/>
      <c r="C43" s="30">
        <v>0</v>
      </c>
      <c r="D43" s="30">
        <v>0</v>
      </c>
      <c r="E43" s="48"/>
      <c r="G43" s="1"/>
      <c r="H43" s="1"/>
      <c r="I43" s="1"/>
      <c r="J43" s="1"/>
      <c r="K43" s="1"/>
    </row>
    <row r="44" spans="1:11" x14ac:dyDescent="0.3">
      <c r="A44" s="45" t="s">
        <v>37</v>
      </c>
      <c r="B44" s="28"/>
      <c r="C44" s="46">
        <v>0</v>
      </c>
      <c r="D44" s="46">
        <v>0</v>
      </c>
      <c r="E44" s="28"/>
      <c r="G44" s="1"/>
      <c r="H44" s="4"/>
      <c r="I44" s="4"/>
      <c r="J44" s="4"/>
      <c r="K44" s="1"/>
    </row>
    <row r="45" spans="1:11" x14ac:dyDescent="0.3">
      <c r="A45" s="49" t="s">
        <v>38</v>
      </c>
      <c r="B45" s="43"/>
      <c r="C45" s="50">
        <v>0</v>
      </c>
      <c r="D45" s="50">
        <v>0</v>
      </c>
      <c r="E45" s="28"/>
      <c r="G45" s="1"/>
      <c r="H45" s="3"/>
      <c r="I45" s="3"/>
      <c r="J45" s="6"/>
      <c r="K45" s="1"/>
    </row>
    <row r="46" spans="1:11" x14ac:dyDescent="0.3">
      <c r="A46" s="45" t="s">
        <v>39</v>
      </c>
      <c r="B46" s="28"/>
      <c r="C46" s="46">
        <f>SUM(C41:C45)</f>
        <v>-1</v>
      </c>
      <c r="D46" s="46">
        <f>SUM(D41:D45)</f>
        <v>-0.5</v>
      </c>
      <c r="E46" s="28"/>
      <c r="G46" s="1"/>
      <c r="H46" s="1"/>
      <c r="I46" s="1"/>
      <c r="J46" s="1"/>
      <c r="K46" s="1"/>
    </row>
    <row r="47" spans="1:11" x14ac:dyDescent="0.3">
      <c r="A47" s="28"/>
      <c r="B47" s="28"/>
      <c r="C47" s="28"/>
      <c r="D47" s="28"/>
      <c r="E47" s="28"/>
      <c r="G47" s="1"/>
      <c r="H47" s="1"/>
      <c r="I47" s="1"/>
      <c r="J47" s="1"/>
      <c r="K47" s="1"/>
    </row>
    <row r="48" spans="1:11" x14ac:dyDescent="0.3">
      <c r="A48" s="28" t="s">
        <v>58</v>
      </c>
      <c r="B48" s="30"/>
      <c r="C48" s="51">
        <f>D33/C46</f>
        <v>39582.16798377037</v>
      </c>
      <c r="D48" s="52" t="s">
        <v>40</v>
      </c>
      <c r="E48" s="28"/>
      <c r="F48" s="9"/>
      <c r="G48" s="1"/>
      <c r="H48" s="1"/>
      <c r="I48" s="1"/>
      <c r="J48" s="1"/>
      <c r="K48" s="1"/>
    </row>
    <row r="49" spans="3:4" x14ac:dyDescent="0.3">
      <c r="C49" s="10"/>
      <c r="D49" s="8"/>
    </row>
    <row r="50" spans="3:4" x14ac:dyDescent="0.3">
      <c r="C50" s="10"/>
      <c r="D50" s="8"/>
    </row>
  </sheetData>
  <mergeCells count="3">
    <mergeCell ref="B4:C4"/>
    <mergeCell ref="D4:E4"/>
    <mergeCell ref="B12:C12"/>
  </mergeCells>
  <pageMargins left="0.7" right="0.7" top="0.75" bottom="0.75" header="0.3" footer="0.3"/>
  <pageSetup scale="94" orientation="portrait" r:id="rId1"/>
  <headerFooter>
    <oddHeader>&amp;RAPCo Exhibit No.____
Witness: AEV
Schedule 2 DRS Cost Benefit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A5" sqref="A5:B5"/>
    </sheetView>
  </sheetViews>
  <sheetFormatPr defaultRowHeight="14.4" x14ac:dyDescent="0.3"/>
  <cols>
    <col min="1" max="1" width="18.44140625" customWidth="1"/>
    <col min="2" max="2" width="12.109375" bestFit="1" customWidth="1"/>
  </cols>
  <sheetData>
    <row r="1" spans="1:2" x14ac:dyDescent="0.3">
      <c r="A1" t="s">
        <v>53</v>
      </c>
    </row>
    <row r="4" spans="1:2" x14ac:dyDescent="0.3">
      <c r="A4" t="s">
        <v>46</v>
      </c>
      <c r="B4" s="7">
        <v>100</v>
      </c>
    </row>
    <row r="5" spans="1:2" x14ac:dyDescent="0.3">
      <c r="A5" t="s">
        <v>47</v>
      </c>
      <c r="B5" s="11">
        <v>0.14899999999999999</v>
      </c>
    </row>
    <row r="7" spans="1:2" x14ac:dyDescent="0.3">
      <c r="A7" t="s">
        <v>48</v>
      </c>
      <c r="B7" s="7">
        <f>(1*(1+B5))*B4*365</f>
        <v>41938.5</v>
      </c>
    </row>
    <row r="10" spans="1:2" x14ac:dyDescent="0.3">
      <c r="B10" s="10"/>
    </row>
  </sheetData>
  <pageMargins left="0.7" right="0.7" top="0.75" bottom="0.75" header="0.3" footer="0.3"/>
  <pageSetup orientation="portrait" r:id="rId1"/>
  <headerFooter>
    <oddHeader>&amp;RAPCo Exhibit No.____
Witness: AEV
Schedule 2 DRS Cost Benefit
Page 3 of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B2B36D81-05B9-4B55-9C00-4F9BD91EF815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D0C8544-2936-40D8-8B6B-05C7E8FEC1E8}"/>
</file>

<file path=customXml/itemProps3.xml><?xml version="1.0" encoding="utf-8"?>
<ds:datastoreItem xmlns:ds="http://schemas.openxmlformats.org/officeDocument/2006/customXml" ds:itemID="{D3947DF1-0B36-479F-B391-45855261446A}"/>
</file>

<file path=customXml/itemProps4.xml><?xml version="1.0" encoding="utf-8"?>
<ds:datastoreItem xmlns:ds="http://schemas.openxmlformats.org/officeDocument/2006/customXml" ds:itemID="{91C2C4A3-4774-49CA-B2D7-DEF9253AA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T</vt:lpstr>
      <vt:lpstr>G</vt:lpstr>
      <vt:lpstr>Summary!Print_Area</vt:lpstr>
      <vt:lpstr>T!Print_Area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s207409</dc:creator>
  <cp:keywords/>
  <cp:lastModifiedBy>s012197</cp:lastModifiedBy>
  <cp:lastPrinted>2020-03-25T21:42:21Z</cp:lastPrinted>
  <dcterms:created xsi:type="dcterms:W3CDTF">2020-01-31T13:38:18Z</dcterms:created>
  <dcterms:modified xsi:type="dcterms:W3CDTF">2020-07-26T20:39:52Z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675b5430-3b2b-4007-a4a4-62edad550959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N1DSBWDQZIeY/VRw0Xy3fwx0B1BRPR0Y</vt:lpwstr>
  </property>
  <property fmtid="{D5CDD505-2E9C-101B-9397-08002B2CF9AE}" pid="7" name="ContentTypeId">
    <vt:lpwstr>0x0101002135A8D66889804D93A541DC7FCD6740</vt:lpwstr>
  </property>
</Properties>
</file>