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b\Regulatory\KY 2020 Base Case\Discovery\Staff Set 3\"/>
    </mc:Choice>
  </mc:AlternateContent>
  <bookViews>
    <workbookView xWindow="0" yWindow="5616" windowWidth="19200" windowHeight="6396"/>
  </bookViews>
  <sheets>
    <sheet name="Reconciliation" sheetId="4" r:id="rId1"/>
    <sheet name="Summary Sheet" sheetId="2" r:id="rId2"/>
    <sheet name="Balance Sheet Detail" sheetId="1" r:id="rId3"/>
  </sheets>
  <externalReferences>
    <externalReference r:id="rId4"/>
    <externalReference r:id="rId5"/>
  </externalReferences>
  <definedNames>
    <definedName name="Begin_Print1" localSheetId="0">[1]IS!#REF!</definedName>
    <definedName name="Begin_Print1">[1]IS!#REF!</definedName>
    <definedName name="BS_BEGIN">'[2]BS Feb 2017'!$B$8</definedName>
    <definedName name="BS_CAP">'[2]BS Feb 2017'!$B$401</definedName>
    <definedName name="BS_END">'[2]BS Feb 2017'!$B$739</definedName>
    <definedName name="NvsASD">"V2009-09-30"</definedName>
    <definedName name="NvsAutoDrillOk">"VN"</definedName>
    <definedName name="NvsElapsedTime">0.000486111108330078</definedName>
    <definedName name="NvsEndTime">40094.7228240741</definedName>
    <definedName name="NvsInstanceHook">"""nvsMacro"""</definedName>
    <definedName name="NvsInstLang">"VENG"</definedName>
    <definedName name="NvsInstSpec">"%,FBUSINESS_UNIT,TGL_PRPT_CONS,NKYP_INT_CONSOL"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"VX992"</definedName>
    <definedName name="NvsReqBUOnly">"VN"</definedName>
    <definedName name="NvsTransLed">"VN"</definedName>
    <definedName name="NvsTree.GL_PRPT_CONS">"NNNNN"</definedName>
    <definedName name="NvsTreeASD">"V2009-09-30"</definedName>
    <definedName name="NvsValTbl.ACCOUNT">"GL_ACCOUNT_TBL"</definedName>
    <definedName name="NvsValTbl.CURRENCY_CD">"CURRENCY_CD_TBL"</definedName>
    <definedName name="_xlnm.Print_Area" localSheetId="0">Reconciliation!$A$1:$D$62</definedName>
    <definedName name="_xlnm.Print_Titles" localSheetId="2">'Balance Sheet Detail'!$1:$4</definedName>
    <definedName name="_xlnm.Print_Titles" localSheetId="0">Reconciliation!$1:$6</definedName>
    <definedName name="Rev_End" localSheetId="0">[1]IS!#REF!</definedName>
    <definedName name="Rev_End">[1]IS!#REF!</definedName>
    <definedName name="search_directory_name">"R:\fcm90prd\nvision\rpts\Fin_Reports\"</definedName>
  </definedNames>
  <calcPr calcId="162913" iterate="1" iterateDelta="252"/>
</workbook>
</file>

<file path=xl/calcChain.xml><?xml version="1.0" encoding="utf-8"?>
<calcChain xmlns="http://schemas.openxmlformats.org/spreadsheetml/2006/main">
  <c r="D44" i="4" l="1"/>
  <c r="D28" i="4"/>
  <c r="H50" i="2" l="1"/>
  <c r="H51" i="2"/>
  <c r="C144" i="1"/>
  <c r="D12" i="4"/>
  <c r="H22" i="2" l="1"/>
  <c r="C25" i="1" l="1"/>
  <c r="C37" i="1" s="1"/>
  <c r="C36" i="1"/>
  <c r="C140" i="1" l="1"/>
  <c r="C127" i="1"/>
  <c r="C130" i="1"/>
  <c r="C167" i="1" s="1"/>
  <c r="G129" i="1"/>
  <c r="K129" i="1" s="1"/>
  <c r="C34" i="1"/>
  <c r="I14" i="1"/>
  <c r="I15" i="1"/>
  <c r="C16" i="1"/>
  <c r="C19" i="1" s="1"/>
  <c r="G130" i="1" l="1"/>
  <c r="I155" i="1"/>
  <c r="I351" i="1"/>
  <c r="K130" i="1" l="1"/>
  <c r="I5" i="1"/>
  <c r="H56" i="2" l="1"/>
  <c r="H57" i="2"/>
  <c r="H58" i="2"/>
  <c r="F52" i="2"/>
  <c r="F59" i="2" s="1"/>
  <c r="C439" i="1" l="1"/>
  <c r="G435" i="1"/>
  <c r="K435" i="1" s="1"/>
  <c r="G358" i="1"/>
  <c r="K358" i="1" s="1"/>
  <c r="G359" i="1"/>
  <c r="K359" i="1" s="1"/>
  <c r="G360" i="1"/>
  <c r="K360" i="1" s="1"/>
  <c r="I133" i="1"/>
  <c r="G133" i="1"/>
  <c r="I124" i="1"/>
  <c r="G124" i="1"/>
  <c r="C96" i="1"/>
  <c r="G74" i="1"/>
  <c r="K74" i="1" s="1"/>
  <c r="G43" i="1"/>
  <c r="K43" i="1" s="1"/>
  <c r="I28" i="1"/>
  <c r="G28" i="1"/>
  <c r="I13" i="1"/>
  <c r="G13" i="1"/>
  <c r="I6" i="1"/>
  <c r="I7" i="1"/>
  <c r="I18" i="1"/>
  <c r="I8" i="1"/>
  <c r="I9" i="1"/>
  <c r="I10" i="1"/>
  <c r="G6" i="1"/>
  <c r="K6" i="1" s="1"/>
  <c r="G7" i="1"/>
  <c r="G18" i="1"/>
  <c r="G8" i="1"/>
  <c r="G9" i="1"/>
  <c r="K9" i="1" s="1"/>
  <c r="G10" i="1"/>
  <c r="C520" i="1"/>
  <c r="C498" i="1"/>
  <c r="C495" i="1"/>
  <c r="C29" i="1"/>
  <c r="G517" i="1"/>
  <c r="K517" i="1" s="1"/>
  <c r="G518" i="1"/>
  <c r="K518" i="1" s="1"/>
  <c r="G519" i="1"/>
  <c r="K519" i="1" s="1"/>
  <c r="G494" i="1"/>
  <c r="K494" i="1" s="1"/>
  <c r="G492" i="1"/>
  <c r="K492" i="1" s="1"/>
  <c r="G447" i="1"/>
  <c r="K447" i="1" s="1"/>
  <c r="C413" i="1"/>
  <c r="G412" i="1"/>
  <c r="K412" i="1" s="1"/>
  <c r="G407" i="1"/>
  <c r="K407" i="1" s="1"/>
  <c r="G408" i="1"/>
  <c r="K408" i="1" s="1"/>
  <c r="C409" i="1"/>
  <c r="G380" i="1"/>
  <c r="K380" i="1" s="1"/>
  <c r="G381" i="1"/>
  <c r="G371" i="1"/>
  <c r="K371" i="1" s="1"/>
  <c r="G372" i="1"/>
  <c r="K372" i="1" s="1"/>
  <c r="G373" i="1"/>
  <c r="K373" i="1" s="1"/>
  <c r="G374" i="1"/>
  <c r="K374" i="1" s="1"/>
  <c r="K13" i="1" l="1"/>
  <c r="K8" i="1"/>
  <c r="I297" i="1"/>
  <c r="G295" i="1"/>
  <c r="K295" i="1" s="1"/>
  <c r="G296" i="1"/>
  <c r="K296" i="1" s="1"/>
  <c r="C297" i="1"/>
  <c r="C260" i="1"/>
  <c r="C250" i="1"/>
  <c r="C220" i="1"/>
  <c r="G171" i="1"/>
  <c r="C148" i="1"/>
  <c r="G91" i="1"/>
  <c r="C75" i="1"/>
  <c r="C44" i="1"/>
  <c r="K171" i="1" l="1"/>
  <c r="D49" i="4"/>
  <c r="A11" i="4"/>
  <c r="A12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E521" i="1"/>
  <c r="E316" i="1"/>
  <c r="I315" i="1"/>
  <c r="I288" i="1"/>
  <c r="A27" i="4" l="1"/>
  <c r="A28" i="4" s="1"/>
  <c r="A31" i="4" s="1"/>
  <c r="A32" i="4" s="1"/>
  <c r="A33" i="4" s="1"/>
  <c r="A34" i="4" s="1"/>
  <c r="A35" i="4" s="1"/>
  <c r="A36" i="4" s="1"/>
  <c r="I75" i="1"/>
  <c r="I52" i="1"/>
  <c r="I104" i="1"/>
  <c r="D48" i="4" l="1"/>
  <c r="D50" i="4" s="1"/>
  <c r="D59" i="2" l="1"/>
  <c r="H12" i="2"/>
  <c r="H11" i="2"/>
  <c r="H55" i="2"/>
  <c r="A37" i="4" l="1"/>
  <c r="A38" i="4" s="1"/>
  <c r="A39" i="4" s="1"/>
  <c r="A40" i="4" s="1"/>
  <c r="A41" i="4" s="1"/>
  <c r="A42" i="4" s="1"/>
  <c r="A43" i="4" s="1"/>
  <c r="A44" i="4" s="1"/>
  <c r="A46" i="4" s="1"/>
  <c r="A48" i="4" s="1"/>
  <c r="A49" i="4" s="1"/>
  <c r="A50" i="4" s="1"/>
  <c r="A52" i="4" s="1"/>
  <c r="A55" i="4" s="1"/>
  <c r="A56" i="4" s="1"/>
  <c r="A57" i="4" s="1"/>
  <c r="A58" i="4" s="1"/>
  <c r="A59" i="4" s="1"/>
  <c r="A61" i="4" s="1"/>
  <c r="H44" i="2" l="1"/>
  <c r="H45" i="2"/>
  <c r="H46" i="2"/>
  <c r="H47" i="2"/>
  <c r="H48" i="2"/>
  <c r="H49" i="2"/>
  <c r="G287" i="1" l="1"/>
  <c r="K287" i="1" s="1"/>
  <c r="G490" i="1" l="1"/>
  <c r="G476" i="1"/>
  <c r="G386" i="1"/>
  <c r="K386" i="1" s="1"/>
  <c r="C465" i="1" l="1"/>
  <c r="K476" i="1"/>
  <c r="C480" i="1"/>
  <c r="K490" i="1"/>
  <c r="G450" i="1"/>
  <c r="K450" i="1" s="1"/>
  <c r="C403" i="1"/>
  <c r="C393" i="1" l="1"/>
  <c r="I338" i="1"/>
  <c r="G337" i="1"/>
  <c r="E318" i="1"/>
  <c r="E467" i="1" s="1"/>
  <c r="E284" i="1"/>
  <c r="I96" i="1"/>
  <c r="I107" i="1"/>
  <c r="I114" i="1"/>
  <c r="I144" i="1"/>
  <c r="I148" i="1"/>
  <c r="G312" i="1"/>
  <c r="K312" i="1" s="1"/>
  <c r="C268" i="1"/>
  <c r="C315" i="1" l="1"/>
  <c r="C285" i="1"/>
  <c r="C288" i="1" s="1"/>
  <c r="G310" i="1"/>
  <c r="K310" i="1" s="1"/>
  <c r="C338" i="1"/>
  <c r="K337" i="1"/>
  <c r="C275" i="1"/>
  <c r="C278" i="1" s="1"/>
  <c r="C107" i="1"/>
  <c r="C316" i="1" l="1"/>
  <c r="C290" i="1"/>
  <c r="C63" i="1"/>
  <c r="G197" i="1"/>
  <c r="K197" i="1" s="1"/>
  <c r="G198" i="1"/>
  <c r="K198" i="1" s="1"/>
  <c r="G199" i="1"/>
  <c r="K199" i="1" s="1"/>
  <c r="G200" i="1"/>
  <c r="K200" i="1" s="1"/>
  <c r="G201" i="1"/>
  <c r="K201" i="1" s="1"/>
  <c r="G202" i="1"/>
  <c r="K202" i="1" s="1"/>
  <c r="G203" i="1"/>
  <c r="K203" i="1" s="1"/>
  <c r="G204" i="1"/>
  <c r="K204" i="1" s="1"/>
  <c r="G205" i="1"/>
  <c r="K205" i="1" s="1"/>
  <c r="G206" i="1"/>
  <c r="K206" i="1" s="1"/>
  <c r="G207" i="1"/>
  <c r="K207" i="1" s="1"/>
  <c r="G208" i="1"/>
  <c r="K208" i="1" s="1"/>
  <c r="G209" i="1"/>
  <c r="K209" i="1" s="1"/>
  <c r="G210" i="1"/>
  <c r="K210" i="1" s="1"/>
  <c r="G211" i="1"/>
  <c r="K211" i="1" s="1"/>
  <c r="G212" i="1"/>
  <c r="K212" i="1" s="1"/>
  <c r="G213" i="1"/>
  <c r="K213" i="1" s="1"/>
  <c r="G214" i="1"/>
  <c r="K214" i="1" s="1"/>
  <c r="G215" i="1"/>
  <c r="K215" i="1" s="1"/>
  <c r="G216" i="1"/>
  <c r="K216" i="1" s="1"/>
  <c r="G217" i="1"/>
  <c r="K217" i="1" s="1"/>
  <c r="G218" i="1"/>
  <c r="K218" i="1" s="1"/>
  <c r="G219" i="1"/>
  <c r="K219" i="1" s="1"/>
  <c r="G196" i="1"/>
  <c r="K196" i="1" s="1"/>
  <c r="G256" i="1" l="1"/>
  <c r="K256" i="1" s="1"/>
  <c r="G239" i="1"/>
  <c r="K239" i="1" s="1"/>
  <c r="G238" i="1"/>
  <c r="K238" i="1" s="1"/>
  <c r="G227" i="1" l="1"/>
  <c r="K227" i="1" s="1"/>
  <c r="G194" i="1"/>
  <c r="I220" i="1"/>
  <c r="I161" i="1"/>
  <c r="I153" i="1"/>
  <c r="G153" i="1" l="1"/>
  <c r="K153" i="1" s="1"/>
  <c r="I126" i="1"/>
  <c r="I125" i="1"/>
  <c r="I127" i="1" s="1"/>
  <c r="I119" i="1"/>
  <c r="G93" i="1"/>
  <c r="K93" i="1" s="1"/>
  <c r="G92" i="1"/>
  <c r="K92" i="1" s="1"/>
  <c r="G87" i="1"/>
  <c r="K87" i="1" s="1"/>
  <c r="G73" i="1"/>
  <c r="I59" i="1"/>
  <c r="G49" i="1"/>
  <c r="K49" i="1" s="1"/>
  <c r="I11" i="1"/>
  <c r="C52" i="1" l="1"/>
  <c r="C104" i="1"/>
  <c r="C56" i="1"/>
  <c r="C114" i="1"/>
  <c r="C122" i="1"/>
  <c r="G119" i="1"/>
  <c r="K119" i="1" s="1"/>
  <c r="K73" i="1"/>
  <c r="C59" i="1"/>
  <c r="C115" i="1" l="1"/>
  <c r="C38" i="1"/>
  <c r="E530" i="1" l="1"/>
  <c r="H19" i="2"/>
  <c r="H20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52" i="2"/>
  <c r="H54" i="2"/>
  <c r="H53" i="2"/>
  <c r="H10" i="2"/>
  <c r="D57" i="4" l="1"/>
  <c r="D58" i="4"/>
  <c r="H59" i="2"/>
  <c r="G505" i="1"/>
  <c r="K505" i="1" s="1"/>
  <c r="G506" i="1"/>
  <c r="K506" i="1" s="1"/>
  <c r="G507" i="1"/>
  <c r="K507" i="1" s="1"/>
  <c r="G508" i="1"/>
  <c r="K508" i="1" s="1"/>
  <c r="G509" i="1"/>
  <c r="K509" i="1" s="1"/>
  <c r="G510" i="1"/>
  <c r="K510" i="1" s="1"/>
  <c r="G511" i="1"/>
  <c r="K511" i="1" s="1"/>
  <c r="G512" i="1"/>
  <c r="K512" i="1" s="1"/>
  <c r="G513" i="1"/>
  <c r="K513" i="1" s="1"/>
  <c r="G514" i="1"/>
  <c r="K514" i="1" s="1"/>
  <c r="G515" i="1"/>
  <c r="K515" i="1" s="1"/>
  <c r="G516" i="1"/>
  <c r="K516" i="1" s="1"/>
  <c r="G504" i="1"/>
  <c r="G501" i="1"/>
  <c r="G502" i="1" s="1"/>
  <c r="G314" i="1"/>
  <c r="K314" i="1" s="1"/>
  <c r="G313" i="1"/>
  <c r="K313" i="1" s="1"/>
  <c r="G497" i="1"/>
  <c r="K497" i="1" s="1"/>
  <c r="G496" i="1"/>
  <c r="K496" i="1" s="1"/>
  <c r="G488" i="1"/>
  <c r="G489" i="1"/>
  <c r="K489" i="1" s="1"/>
  <c r="G491" i="1"/>
  <c r="K491" i="1" s="1"/>
  <c r="G493" i="1"/>
  <c r="K493" i="1" s="1"/>
  <c r="G486" i="1"/>
  <c r="G479" i="1"/>
  <c r="K479" i="1" s="1"/>
  <c r="G478" i="1"/>
  <c r="K478" i="1" s="1"/>
  <c r="G477" i="1"/>
  <c r="K477" i="1" s="1"/>
  <c r="G475" i="1"/>
  <c r="G474" i="1"/>
  <c r="G473" i="1"/>
  <c r="G472" i="1"/>
  <c r="K472" i="1" s="1"/>
  <c r="G471" i="1"/>
  <c r="K471" i="1" s="1"/>
  <c r="G470" i="1"/>
  <c r="G469" i="1"/>
  <c r="G464" i="1"/>
  <c r="K464" i="1" s="1"/>
  <c r="G463" i="1"/>
  <c r="K463" i="1" s="1"/>
  <c r="G462" i="1"/>
  <c r="K462" i="1" s="1"/>
  <c r="G461" i="1"/>
  <c r="K461" i="1" s="1"/>
  <c r="G460" i="1"/>
  <c r="K460" i="1" s="1"/>
  <c r="G459" i="1"/>
  <c r="K459" i="1" s="1"/>
  <c r="G458" i="1"/>
  <c r="K458" i="1" s="1"/>
  <c r="G457" i="1"/>
  <c r="K457" i="1" s="1"/>
  <c r="G456" i="1"/>
  <c r="K456" i="1" s="1"/>
  <c r="G455" i="1"/>
  <c r="K455" i="1" s="1"/>
  <c r="G454" i="1"/>
  <c r="K454" i="1" s="1"/>
  <c r="G453" i="1"/>
  <c r="K453" i="1" s="1"/>
  <c r="G452" i="1"/>
  <c r="K452" i="1" s="1"/>
  <c r="G451" i="1"/>
  <c r="K451" i="1" s="1"/>
  <c r="G449" i="1"/>
  <c r="K449" i="1" s="1"/>
  <c r="G448" i="1"/>
  <c r="K448" i="1" s="1"/>
  <c r="G446" i="1"/>
  <c r="K446" i="1" s="1"/>
  <c r="G445" i="1"/>
  <c r="K445" i="1" s="1"/>
  <c r="G444" i="1"/>
  <c r="K444" i="1" s="1"/>
  <c r="G443" i="1"/>
  <c r="K443" i="1" s="1"/>
  <c r="G442" i="1"/>
  <c r="G440" i="1"/>
  <c r="K440" i="1" s="1"/>
  <c r="G438" i="1"/>
  <c r="K438" i="1" s="1"/>
  <c r="G437" i="1"/>
  <c r="K437" i="1" s="1"/>
  <c r="G436" i="1"/>
  <c r="G432" i="1"/>
  <c r="K432" i="1" s="1"/>
  <c r="G431" i="1"/>
  <c r="K431" i="1" s="1"/>
  <c r="G428" i="1"/>
  <c r="K428" i="1" s="1"/>
  <c r="G429" i="1"/>
  <c r="K429" i="1" s="1"/>
  <c r="G425" i="1"/>
  <c r="K425" i="1" s="1"/>
  <c r="G423" i="1"/>
  <c r="K423" i="1" s="1"/>
  <c r="G421" i="1"/>
  <c r="K421" i="1" s="1"/>
  <c r="G420" i="1"/>
  <c r="K420" i="1" s="1"/>
  <c r="G419" i="1"/>
  <c r="K419" i="1" s="1"/>
  <c r="G418" i="1"/>
  <c r="K418" i="1" s="1"/>
  <c r="G417" i="1"/>
  <c r="K417" i="1" s="1"/>
  <c r="G416" i="1"/>
  <c r="K416" i="1" s="1"/>
  <c r="G415" i="1"/>
  <c r="K415" i="1" s="1"/>
  <c r="G411" i="1"/>
  <c r="K411" i="1" s="1"/>
  <c r="G406" i="1"/>
  <c r="K406" i="1" s="1"/>
  <c r="G405" i="1"/>
  <c r="G402" i="1"/>
  <c r="K402" i="1" s="1"/>
  <c r="G401" i="1"/>
  <c r="K401" i="1" s="1"/>
  <c r="G400" i="1"/>
  <c r="K400" i="1" s="1"/>
  <c r="G399" i="1"/>
  <c r="K399" i="1" s="1"/>
  <c r="G398" i="1"/>
  <c r="K398" i="1" s="1"/>
  <c r="G397" i="1"/>
  <c r="K397" i="1" s="1"/>
  <c r="G396" i="1"/>
  <c r="K396" i="1" s="1"/>
  <c r="G395" i="1"/>
  <c r="K395" i="1" s="1"/>
  <c r="G355" i="1"/>
  <c r="K355" i="1" s="1"/>
  <c r="G356" i="1"/>
  <c r="K356" i="1" s="1"/>
  <c r="G357" i="1"/>
  <c r="K357" i="1" s="1"/>
  <c r="G361" i="1"/>
  <c r="K361" i="1" s="1"/>
  <c r="G362" i="1"/>
  <c r="K362" i="1" s="1"/>
  <c r="G363" i="1"/>
  <c r="K363" i="1" s="1"/>
  <c r="G364" i="1"/>
  <c r="K364" i="1" s="1"/>
  <c r="G365" i="1"/>
  <c r="K365" i="1" s="1"/>
  <c r="G366" i="1"/>
  <c r="K366" i="1" s="1"/>
  <c r="G367" i="1"/>
  <c r="K367" i="1" s="1"/>
  <c r="G368" i="1"/>
  <c r="K368" i="1" s="1"/>
  <c r="G369" i="1"/>
  <c r="K369" i="1" s="1"/>
  <c r="G370" i="1"/>
  <c r="K370" i="1" s="1"/>
  <c r="G375" i="1"/>
  <c r="K375" i="1" s="1"/>
  <c r="G376" i="1"/>
  <c r="K376" i="1" s="1"/>
  <c r="G377" i="1"/>
  <c r="K377" i="1" s="1"/>
  <c r="G378" i="1"/>
  <c r="K378" i="1" s="1"/>
  <c r="G379" i="1"/>
  <c r="K379" i="1" s="1"/>
  <c r="K381" i="1"/>
  <c r="G382" i="1"/>
  <c r="K382" i="1" s="1"/>
  <c r="G383" i="1"/>
  <c r="K383" i="1" s="1"/>
  <c r="G384" i="1"/>
  <c r="K384" i="1" s="1"/>
  <c r="G385" i="1"/>
  <c r="K385" i="1" s="1"/>
  <c r="G387" i="1"/>
  <c r="K387" i="1" s="1"/>
  <c r="G388" i="1"/>
  <c r="G389" i="1"/>
  <c r="K389" i="1" s="1"/>
  <c r="G390" i="1"/>
  <c r="K390" i="1" s="1"/>
  <c r="G391" i="1"/>
  <c r="K391" i="1" s="1"/>
  <c r="G392" i="1"/>
  <c r="K392" i="1" s="1"/>
  <c r="G354" i="1"/>
  <c r="G351" i="1"/>
  <c r="G350" i="1"/>
  <c r="G340" i="1"/>
  <c r="K340" i="1" s="1"/>
  <c r="G341" i="1"/>
  <c r="K341" i="1" s="1"/>
  <c r="G342" i="1"/>
  <c r="K342" i="1" s="1"/>
  <c r="G343" i="1"/>
  <c r="K343" i="1" s="1"/>
  <c r="G344" i="1"/>
  <c r="K344" i="1" s="1"/>
  <c r="G345" i="1"/>
  <c r="K345" i="1" s="1"/>
  <c r="G346" i="1"/>
  <c r="K346" i="1" s="1"/>
  <c r="G347" i="1"/>
  <c r="K347" i="1" s="1"/>
  <c r="G321" i="1"/>
  <c r="K321" i="1" s="1"/>
  <c r="G322" i="1"/>
  <c r="K322" i="1" s="1"/>
  <c r="G323" i="1"/>
  <c r="K323" i="1" s="1"/>
  <c r="G324" i="1"/>
  <c r="K324" i="1" s="1"/>
  <c r="G325" i="1"/>
  <c r="K325" i="1" s="1"/>
  <c r="G326" i="1"/>
  <c r="K326" i="1" s="1"/>
  <c r="G327" i="1"/>
  <c r="K327" i="1" s="1"/>
  <c r="G328" i="1"/>
  <c r="K328" i="1" s="1"/>
  <c r="G329" i="1"/>
  <c r="K329" i="1" s="1"/>
  <c r="G330" i="1"/>
  <c r="K330" i="1" s="1"/>
  <c r="G331" i="1"/>
  <c r="K331" i="1" s="1"/>
  <c r="G332" i="1"/>
  <c r="K332" i="1" s="1"/>
  <c r="G333" i="1"/>
  <c r="K333" i="1" s="1"/>
  <c r="G334" i="1"/>
  <c r="K334" i="1" s="1"/>
  <c r="G335" i="1"/>
  <c r="K335" i="1" s="1"/>
  <c r="G336" i="1"/>
  <c r="K336" i="1" s="1"/>
  <c r="G320" i="1"/>
  <c r="G318" i="1"/>
  <c r="K318" i="1" s="1"/>
  <c r="G284" i="1"/>
  <c r="K284" i="1" s="1"/>
  <c r="G311" i="1"/>
  <c r="K311" i="1" s="1"/>
  <c r="G309" i="1"/>
  <c r="K309" i="1" s="1"/>
  <c r="G308" i="1"/>
  <c r="K308" i="1" s="1"/>
  <c r="G307" i="1"/>
  <c r="K307" i="1" s="1"/>
  <c r="G306" i="1"/>
  <c r="K306" i="1" s="1"/>
  <c r="G305" i="1"/>
  <c r="K305" i="1" s="1"/>
  <c r="G304" i="1"/>
  <c r="K304" i="1" s="1"/>
  <c r="G303" i="1"/>
  <c r="K303" i="1" s="1"/>
  <c r="G302" i="1"/>
  <c r="K302" i="1" s="1"/>
  <c r="G301" i="1"/>
  <c r="K301" i="1" s="1"/>
  <c r="G300" i="1"/>
  <c r="G294" i="1"/>
  <c r="G293" i="1"/>
  <c r="G252" i="1"/>
  <c r="K252" i="1" s="1"/>
  <c r="G253" i="1"/>
  <c r="G254" i="1"/>
  <c r="K254" i="1" s="1"/>
  <c r="G255" i="1"/>
  <c r="G257" i="1"/>
  <c r="K257" i="1" s="1"/>
  <c r="G258" i="1"/>
  <c r="K258" i="1" s="1"/>
  <c r="G259" i="1"/>
  <c r="K259" i="1" s="1"/>
  <c r="G235" i="1"/>
  <c r="K235" i="1" s="1"/>
  <c r="G236" i="1"/>
  <c r="K236" i="1" s="1"/>
  <c r="G237" i="1"/>
  <c r="G241" i="1"/>
  <c r="K241" i="1" s="1"/>
  <c r="G242" i="1"/>
  <c r="K242" i="1" s="1"/>
  <c r="G243" i="1"/>
  <c r="K243" i="1" s="1"/>
  <c r="G244" i="1"/>
  <c r="K244" i="1" s="1"/>
  <c r="G245" i="1"/>
  <c r="K245" i="1" s="1"/>
  <c r="G246" i="1"/>
  <c r="K246" i="1" s="1"/>
  <c r="G247" i="1"/>
  <c r="K247" i="1" s="1"/>
  <c r="G248" i="1"/>
  <c r="K248" i="1" s="1"/>
  <c r="G249" i="1"/>
  <c r="K249" i="1" s="1"/>
  <c r="G234" i="1"/>
  <c r="K234" i="1" s="1"/>
  <c r="G231" i="1"/>
  <c r="G228" i="1"/>
  <c r="K228" i="1" s="1"/>
  <c r="G226" i="1"/>
  <c r="G223" i="1"/>
  <c r="K223" i="1" s="1"/>
  <c r="K224" i="1" s="1"/>
  <c r="G173" i="1"/>
  <c r="G174" i="1"/>
  <c r="K174" i="1" s="1"/>
  <c r="G175" i="1"/>
  <c r="K175" i="1" s="1"/>
  <c r="G176" i="1"/>
  <c r="K176" i="1" s="1"/>
  <c r="G14" i="1"/>
  <c r="K14" i="1" s="1"/>
  <c r="G15" i="1"/>
  <c r="K15" i="1" s="1"/>
  <c r="G177" i="1"/>
  <c r="K177" i="1" s="1"/>
  <c r="G178" i="1"/>
  <c r="K178" i="1" s="1"/>
  <c r="G179" i="1"/>
  <c r="K179" i="1" s="1"/>
  <c r="G180" i="1"/>
  <c r="K180" i="1" s="1"/>
  <c r="G181" i="1"/>
  <c r="K181" i="1" s="1"/>
  <c r="G182" i="1"/>
  <c r="K182" i="1" s="1"/>
  <c r="G183" i="1"/>
  <c r="K183" i="1" s="1"/>
  <c r="G184" i="1"/>
  <c r="K184" i="1" s="1"/>
  <c r="G185" i="1"/>
  <c r="K185" i="1" s="1"/>
  <c r="G186" i="1"/>
  <c r="K186" i="1" s="1"/>
  <c r="G187" i="1"/>
  <c r="K187" i="1" s="1"/>
  <c r="G188" i="1"/>
  <c r="K188" i="1" s="1"/>
  <c r="G189" i="1"/>
  <c r="K189" i="1" s="1"/>
  <c r="G190" i="1"/>
  <c r="K190" i="1" s="1"/>
  <c r="G191" i="1"/>
  <c r="K191" i="1" s="1"/>
  <c r="G192" i="1"/>
  <c r="K192" i="1" s="1"/>
  <c r="G193" i="1"/>
  <c r="K193" i="1" s="1"/>
  <c r="K194" i="1"/>
  <c r="G195" i="1"/>
  <c r="K195" i="1" s="1"/>
  <c r="G172" i="1"/>
  <c r="G68" i="1"/>
  <c r="G69" i="1"/>
  <c r="G70" i="1"/>
  <c r="K70" i="1" s="1"/>
  <c r="G240" i="1"/>
  <c r="K240" i="1" s="1"/>
  <c r="G46" i="1"/>
  <c r="G151" i="1"/>
  <c r="G152" i="1"/>
  <c r="G154" i="1"/>
  <c r="G155" i="1"/>
  <c r="K155" i="1" s="1"/>
  <c r="G156" i="1"/>
  <c r="G157" i="1"/>
  <c r="G158" i="1"/>
  <c r="G159" i="1"/>
  <c r="G160" i="1"/>
  <c r="G161" i="1"/>
  <c r="G162" i="1"/>
  <c r="G163" i="1"/>
  <c r="G164" i="1"/>
  <c r="G165" i="1"/>
  <c r="G150" i="1"/>
  <c r="G147" i="1"/>
  <c r="G146" i="1"/>
  <c r="G143" i="1"/>
  <c r="K143" i="1" s="1"/>
  <c r="G142" i="1"/>
  <c r="G126" i="1"/>
  <c r="K126" i="1" s="1"/>
  <c r="G125" i="1"/>
  <c r="G134" i="1"/>
  <c r="G135" i="1"/>
  <c r="G136" i="1"/>
  <c r="G137" i="1"/>
  <c r="G138" i="1"/>
  <c r="G139" i="1"/>
  <c r="G132" i="1"/>
  <c r="G118" i="1"/>
  <c r="G120" i="1"/>
  <c r="G121" i="1"/>
  <c r="G117" i="1"/>
  <c r="G110" i="1"/>
  <c r="G111" i="1"/>
  <c r="K111" i="1" s="1"/>
  <c r="G112" i="1"/>
  <c r="K112" i="1" s="1"/>
  <c r="G113" i="1"/>
  <c r="K113" i="1" s="1"/>
  <c r="G109" i="1"/>
  <c r="G106" i="1"/>
  <c r="G107" i="1" s="1"/>
  <c r="G99" i="1"/>
  <c r="K99" i="1" s="1"/>
  <c r="G100" i="1"/>
  <c r="K100" i="1" s="1"/>
  <c r="G101" i="1"/>
  <c r="K101" i="1" s="1"/>
  <c r="G102" i="1"/>
  <c r="K102" i="1" s="1"/>
  <c r="G103" i="1"/>
  <c r="K103" i="1" s="1"/>
  <c r="G166" i="1"/>
  <c r="K166" i="1" s="1"/>
  <c r="G98" i="1"/>
  <c r="G81" i="1"/>
  <c r="K81" i="1" s="1"/>
  <c r="G82" i="1"/>
  <c r="K82" i="1" s="1"/>
  <c r="G83" i="1"/>
  <c r="G84" i="1"/>
  <c r="K84" i="1" s="1"/>
  <c r="G85" i="1"/>
  <c r="K85" i="1" s="1"/>
  <c r="G86" i="1"/>
  <c r="K86" i="1" s="1"/>
  <c r="G88" i="1"/>
  <c r="K88" i="1" s="1"/>
  <c r="G89" i="1"/>
  <c r="K89" i="1" s="1"/>
  <c r="G90" i="1"/>
  <c r="K90" i="1" s="1"/>
  <c r="K91" i="1"/>
  <c r="G94" i="1"/>
  <c r="K94" i="1" s="1"/>
  <c r="G95" i="1"/>
  <c r="K95" i="1" s="1"/>
  <c r="G80" i="1"/>
  <c r="G77" i="1"/>
  <c r="K77" i="1" s="1"/>
  <c r="K78" i="1" s="1"/>
  <c r="G72" i="1"/>
  <c r="G71" i="1"/>
  <c r="G67" i="1"/>
  <c r="G62" i="1"/>
  <c r="G61" i="1"/>
  <c r="K61" i="1" s="1"/>
  <c r="G58" i="1"/>
  <c r="G54" i="1"/>
  <c r="G55" i="1"/>
  <c r="K55" i="1" s="1"/>
  <c r="G47" i="1"/>
  <c r="K47" i="1" s="1"/>
  <c r="G51" i="1"/>
  <c r="K51" i="1" s="1"/>
  <c r="G45" i="1"/>
  <c r="G50" i="1"/>
  <c r="K50" i="1" s="1"/>
  <c r="G48" i="1"/>
  <c r="K48" i="1" s="1"/>
  <c r="G42" i="1"/>
  <c r="G40" i="1"/>
  <c r="G41" i="1" s="1"/>
  <c r="G21" i="1"/>
  <c r="G22" i="1"/>
  <c r="G23" i="1"/>
  <c r="G24" i="1"/>
  <c r="K24" i="1" s="1"/>
  <c r="G27" i="1"/>
  <c r="G29" i="1" s="1"/>
  <c r="G33" i="1"/>
  <c r="G11" i="1"/>
  <c r="K11" i="1" s="1"/>
  <c r="G32" i="1"/>
  <c r="G12" i="1"/>
  <c r="G5" i="1"/>
  <c r="I498" i="1"/>
  <c r="I499" i="1" s="1"/>
  <c r="I484" i="1"/>
  <c r="I465" i="1"/>
  <c r="I441" i="1"/>
  <c r="I439" i="1"/>
  <c r="I433" i="1"/>
  <c r="I430" i="1"/>
  <c r="I426" i="1"/>
  <c r="I427" i="1" s="1"/>
  <c r="I424" i="1"/>
  <c r="I422" i="1"/>
  <c r="I413" i="1"/>
  <c r="I409" i="1"/>
  <c r="I403" i="1"/>
  <c r="I393" i="1"/>
  <c r="I348" i="1"/>
  <c r="I316" i="1"/>
  <c r="I268" i="1"/>
  <c r="I250" i="1"/>
  <c r="I232" i="1"/>
  <c r="I229" i="1"/>
  <c r="I224" i="1"/>
  <c r="I78" i="1"/>
  <c r="I56" i="1"/>
  <c r="I44" i="1"/>
  <c r="I41" i="1"/>
  <c r="I275" i="1"/>
  <c r="G526" i="1"/>
  <c r="K526" i="1" s="1"/>
  <c r="I350" i="1"/>
  <c r="I352" i="1" s="1"/>
  <c r="I501" i="1"/>
  <c r="I502" i="1" s="1"/>
  <c r="I521" i="1" s="1"/>
  <c r="I260" i="1"/>
  <c r="I21" i="1"/>
  <c r="I22" i="1"/>
  <c r="I23" i="1"/>
  <c r="I27" i="1"/>
  <c r="I29" i="1" s="1"/>
  <c r="I118" i="1"/>
  <c r="I120" i="1"/>
  <c r="I121" i="1"/>
  <c r="I117" i="1"/>
  <c r="I134" i="1"/>
  <c r="I135" i="1"/>
  <c r="I136" i="1"/>
  <c r="I137" i="1"/>
  <c r="I138" i="1"/>
  <c r="I139" i="1"/>
  <c r="I132" i="1"/>
  <c r="I151" i="1"/>
  <c r="I152" i="1"/>
  <c r="I154" i="1"/>
  <c r="I156" i="1"/>
  <c r="I157" i="1"/>
  <c r="I158" i="1"/>
  <c r="I159" i="1"/>
  <c r="I162" i="1"/>
  <c r="I163" i="1"/>
  <c r="I164" i="1"/>
  <c r="I150" i="1"/>
  <c r="I33" i="1"/>
  <c r="I32" i="1"/>
  <c r="I12" i="1"/>
  <c r="I16" i="1" s="1"/>
  <c r="I19" i="1" s="1"/>
  <c r="E483" i="1"/>
  <c r="E277" i="1"/>
  <c r="G277" i="1" s="1"/>
  <c r="K277" i="1" s="1"/>
  <c r="E271" i="1"/>
  <c r="G271" i="1" s="1"/>
  <c r="K271" i="1" s="1"/>
  <c r="E272" i="1"/>
  <c r="G272" i="1" s="1"/>
  <c r="E273" i="1"/>
  <c r="G273" i="1" s="1"/>
  <c r="K273" i="1" s="1"/>
  <c r="E274" i="1"/>
  <c r="G274" i="1" s="1"/>
  <c r="K274" i="1" s="1"/>
  <c r="E270" i="1"/>
  <c r="G270" i="1" s="1"/>
  <c r="K270" i="1" s="1"/>
  <c r="E267" i="1"/>
  <c r="E283" i="1"/>
  <c r="G283" i="1" s="1"/>
  <c r="E282" i="1"/>
  <c r="G282" i="1" s="1"/>
  <c r="E281" i="1"/>
  <c r="C502" i="1"/>
  <c r="C521" i="1" s="1"/>
  <c r="C487" i="1"/>
  <c r="C499" i="1" s="1"/>
  <c r="C484" i="1"/>
  <c r="C441" i="1"/>
  <c r="C433" i="1"/>
  <c r="C430" i="1"/>
  <c r="C426" i="1"/>
  <c r="C427" i="1" s="1"/>
  <c r="G427" i="1" s="1"/>
  <c r="C424" i="1"/>
  <c r="C422" i="1"/>
  <c r="C352" i="1"/>
  <c r="C348" i="1"/>
  <c r="C232" i="1"/>
  <c r="C229" i="1"/>
  <c r="C224" i="1"/>
  <c r="C78" i="1"/>
  <c r="C168" i="1" s="1"/>
  <c r="C41" i="1"/>
  <c r="C64" i="1" s="1"/>
  <c r="I167" i="1" l="1"/>
  <c r="G16" i="1"/>
  <c r="G19" i="1" s="1"/>
  <c r="G167" i="1"/>
  <c r="K351" i="1"/>
  <c r="D35" i="4" s="1"/>
  <c r="G127" i="1"/>
  <c r="G34" i="1"/>
  <c r="I34" i="1"/>
  <c r="C522" i="1"/>
  <c r="I480" i="1"/>
  <c r="K504" i="1"/>
  <c r="K520" i="1" s="1"/>
  <c r="G520" i="1"/>
  <c r="G521" i="1" s="1"/>
  <c r="I140" i="1"/>
  <c r="K147" i="1"/>
  <c r="G148" i="1"/>
  <c r="I25" i="1"/>
  <c r="I30" i="1" s="1"/>
  <c r="G75" i="1"/>
  <c r="G495" i="1"/>
  <c r="K495" i="1" s="1"/>
  <c r="I122" i="1"/>
  <c r="I64" i="1"/>
  <c r="K42" i="1"/>
  <c r="K44" i="1" s="1"/>
  <c r="G44" i="1"/>
  <c r="K125" i="1"/>
  <c r="K436" i="1"/>
  <c r="K439" i="1" s="1"/>
  <c r="G439" i="1"/>
  <c r="G297" i="1"/>
  <c r="K405" i="1"/>
  <c r="K409" i="1" s="1"/>
  <c r="D38" i="4" s="1"/>
  <c r="G409" i="1"/>
  <c r="G220" i="1"/>
  <c r="D55" i="4"/>
  <c r="H15" i="2"/>
  <c r="D56" i="4" s="1"/>
  <c r="G315" i="1"/>
  <c r="E285" i="1"/>
  <c r="E288" i="1" s="1"/>
  <c r="K285" i="1"/>
  <c r="K288" i="1" s="1"/>
  <c r="D31" i="4" s="1"/>
  <c r="G25" i="1"/>
  <c r="K45" i="1"/>
  <c r="G52" i="1"/>
  <c r="G104" i="1"/>
  <c r="I261" i="1"/>
  <c r="K68" i="1"/>
  <c r="K46" i="1"/>
  <c r="C261" i="1"/>
  <c r="K348" i="1"/>
  <c r="K5" i="1"/>
  <c r="K18" i="1"/>
  <c r="G96" i="1"/>
  <c r="K226" i="1"/>
  <c r="K229" i="1" s="1"/>
  <c r="G229" i="1"/>
  <c r="K33" i="1"/>
  <c r="K354" i="1"/>
  <c r="G393" i="1"/>
  <c r="I278" i="1"/>
  <c r="I290" i="1" s="1"/>
  <c r="K488" i="1"/>
  <c r="K442" i="1"/>
  <c r="K465" i="1" s="1"/>
  <c r="G465" i="1"/>
  <c r="K388" i="1"/>
  <c r="K320" i="1"/>
  <c r="K338" i="1" s="1"/>
  <c r="G338" i="1"/>
  <c r="K80" i="1"/>
  <c r="K109" i="1"/>
  <c r="G114" i="1"/>
  <c r="K146" i="1"/>
  <c r="K172" i="1"/>
  <c r="G144" i="1"/>
  <c r="K293" i="1"/>
  <c r="G281" i="1"/>
  <c r="G122" i="1"/>
  <c r="K300" i="1"/>
  <c r="K315" i="1" s="1"/>
  <c r="D33" i="4" s="1"/>
  <c r="K54" i="1"/>
  <c r="G56" i="1"/>
  <c r="K117" i="1"/>
  <c r="G424" i="1"/>
  <c r="K138" i="1"/>
  <c r="K134" i="1"/>
  <c r="K71" i="1"/>
  <c r="K67" i="1"/>
  <c r="K58" i="1"/>
  <c r="G59" i="1"/>
  <c r="K59" i="1" s="1"/>
  <c r="K10" i="1"/>
  <c r="G224" i="1"/>
  <c r="K474" i="1"/>
  <c r="K255" i="1"/>
  <c r="K161" i="1"/>
  <c r="K152" i="1"/>
  <c r="K21" i="1"/>
  <c r="G413" i="1"/>
  <c r="K12" i="1"/>
  <c r="K32" i="1"/>
  <c r="K7" i="1"/>
  <c r="K150" i="1"/>
  <c r="K158" i="1"/>
  <c r="K154" i="1"/>
  <c r="K424" i="1"/>
  <c r="K165" i="1"/>
  <c r="K157" i="1"/>
  <c r="K413" i="1"/>
  <c r="D39" i="4" s="1"/>
  <c r="K475" i="1"/>
  <c r="K40" i="1"/>
  <c r="K121" i="1"/>
  <c r="K427" i="1"/>
  <c r="K120" i="1"/>
  <c r="K162" i="1"/>
  <c r="K430" i="1"/>
  <c r="K498" i="1"/>
  <c r="K132" i="1"/>
  <c r="K350" i="1"/>
  <c r="K469" i="1"/>
  <c r="K62" i="1"/>
  <c r="G63" i="1"/>
  <c r="K98" i="1"/>
  <c r="K104" i="1" s="1"/>
  <c r="K69" i="1"/>
  <c r="K173" i="1"/>
  <c r="K27" i="1"/>
  <c r="K29" i="1" s="1"/>
  <c r="G426" i="1"/>
  <c r="K106" i="1"/>
  <c r="K107" i="1" s="1"/>
  <c r="K110" i="1"/>
  <c r="K231" i="1"/>
  <c r="G232" i="1"/>
  <c r="G441" i="1"/>
  <c r="K22" i="1"/>
  <c r="E268" i="1"/>
  <c r="G267" i="1"/>
  <c r="G78" i="1"/>
  <c r="G275" i="1"/>
  <c r="K272" i="1"/>
  <c r="E484" i="1"/>
  <c r="E522" i="1" s="1"/>
  <c r="G483" i="1"/>
  <c r="K139" i="1"/>
  <c r="K135" i="1"/>
  <c r="K294" i="1"/>
  <c r="K501" i="1"/>
  <c r="I434" i="1"/>
  <c r="I466" i="1" s="1"/>
  <c r="I467" i="1" s="1"/>
  <c r="K137" i="1"/>
  <c r="G250" i="1"/>
  <c r="K72" i="1"/>
  <c r="G140" i="1"/>
  <c r="K136" i="1"/>
  <c r="K164" i="1"/>
  <c r="K160" i="1"/>
  <c r="K156" i="1"/>
  <c r="K151" i="1"/>
  <c r="G260" i="1"/>
  <c r="K253" i="1"/>
  <c r="G487" i="1"/>
  <c r="K486" i="1"/>
  <c r="K237" i="1"/>
  <c r="K250" i="1" s="1"/>
  <c r="D26" i="4" s="1"/>
  <c r="K142" i="1"/>
  <c r="K163" i="1"/>
  <c r="K159" i="1"/>
  <c r="K470" i="1"/>
  <c r="K473" i="1"/>
  <c r="K83" i="1"/>
  <c r="K118" i="1"/>
  <c r="K422" i="1"/>
  <c r="K23" i="1"/>
  <c r="E275" i="1"/>
  <c r="G422" i="1"/>
  <c r="K403" i="1"/>
  <c r="D37" i="4" s="1"/>
  <c r="G433" i="1"/>
  <c r="K433" i="1" s="1"/>
  <c r="C434" i="1"/>
  <c r="C466" i="1" s="1"/>
  <c r="C467" i="1" s="1"/>
  <c r="G430" i="1"/>
  <c r="G480" i="1"/>
  <c r="G498" i="1"/>
  <c r="G403" i="1"/>
  <c r="G352" i="1"/>
  <c r="G348" i="1"/>
  <c r="I168" i="1" l="1"/>
  <c r="K34" i="1"/>
  <c r="K114" i="1"/>
  <c r="G168" i="1"/>
  <c r="K144" i="1"/>
  <c r="D21" i="4" s="1"/>
  <c r="K220" i="1"/>
  <c r="K167" i="1"/>
  <c r="D23" i="4" s="1"/>
  <c r="G115" i="1"/>
  <c r="D59" i="4"/>
  <c r="K148" i="1"/>
  <c r="D22" i="4" s="1"/>
  <c r="G64" i="1"/>
  <c r="K75" i="1"/>
  <c r="K297" i="1"/>
  <c r="D24" i="4"/>
  <c r="D25" i="4"/>
  <c r="G316" i="1"/>
  <c r="D34" i="4"/>
  <c r="G499" i="1"/>
  <c r="G285" i="1"/>
  <c r="G288" i="1" s="1"/>
  <c r="K25" i="1"/>
  <c r="K16" i="1"/>
  <c r="K19" i="1" s="1"/>
  <c r="K52" i="1"/>
  <c r="G261" i="1"/>
  <c r="K140" i="1"/>
  <c r="K96" i="1"/>
  <c r="K260" i="1"/>
  <c r="D27" i="4" s="1"/>
  <c r="K56" i="1"/>
  <c r="K393" i="1"/>
  <c r="D36" i="4" s="1"/>
  <c r="E278" i="1"/>
  <c r="E290" i="1" s="1"/>
  <c r="E524" i="1" s="1"/>
  <c r="K122" i="1"/>
  <c r="I522" i="1"/>
  <c r="I524" i="1" s="1"/>
  <c r="K127" i="1"/>
  <c r="K480" i="1"/>
  <c r="D41" i="4" s="1"/>
  <c r="K63" i="1"/>
  <c r="K502" i="1"/>
  <c r="K521" i="1" s="1"/>
  <c r="D43" i="4" s="1"/>
  <c r="K441" i="1"/>
  <c r="K275" i="1"/>
  <c r="K487" i="1"/>
  <c r="K499" i="1" s="1"/>
  <c r="D42" i="4" s="1"/>
  <c r="K41" i="1"/>
  <c r="K426" i="1"/>
  <c r="G434" i="1"/>
  <c r="K434" i="1" s="1"/>
  <c r="K232" i="1"/>
  <c r="K352" i="1"/>
  <c r="K483" i="1"/>
  <c r="G484" i="1"/>
  <c r="K267" i="1"/>
  <c r="G268" i="1"/>
  <c r="K30" i="1" l="1"/>
  <c r="K115" i="1"/>
  <c r="K168" i="1"/>
  <c r="K64" i="1"/>
  <c r="I528" i="1"/>
  <c r="I531" i="1" s="1"/>
  <c r="D20" i="4"/>
  <c r="K466" i="1"/>
  <c r="D40" i="4" s="1"/>
  <c r="K316" i="1"/>
  <c r="D32" i="4"/>
  <c r="K261" i="1"/>
  <c r="E528" i="1"/>
  <c r="E531" i="1" s="1"/>
  <c r="D19" i="4"/>
  <c r="C524" i="1"/>
  <c r="C528" i="1" s="1"/>
  <c r="G466" i="1"/>
  <c r="G467" i="1" s="1"/>
  <c r="G278" i="1"/>
  <c r="G290" i="1" s="1"/>
  <c r="K484" i="1"/>
  <c r="K522" i="1" s="1"/>
  <c r="K268" i="1"/>
  <c r="G522" i="1"/>
  <c r="K467" i="1" l="1"/>
  <c r="D18" i="4"/>
  <c r="C531" i="1"/>
  <c r="G524" i="1"/>
  <c r="K278" i="1"/>
  <c r="K290" i="1" s="1"/>
  <c r="D7" i="2"/>
  <c r="D14" i="2" s="1"/>
  <c r="K524" i="1" l="1"/>
  <c r="K528" i="1" s="1"/>
  <c r="K531" i="1" s="1"/>
  <c r="G528" i="1"/>
  <c r="G531" i="1" s="1"/>
  <c r="D16" i="2"/>
  <c r="D61" i="2" s="1"/>
  <c r="E532" i="1"/>
  <c r="C30" i="1" l="1"/>
  <c r="G30" i="1"/>
  <c r="G263" i="1" s="1"/>
  <c r="G530" i="1" s="1"/>
  <c r="G532" i="1" s="1"/>
  <c r="C263" i="1" l="1"/>
  <c r="C530" i="1" s="1"/>
  <c r="I263" i="1"/>
  <c r="I530" i="1" s="1"/>
  <c r="I532" i="1" s="1"/>
  <c r="F7" i="2" l="1"/>
  <c r="F14" i="2" s="1"/>
  <c r="F16" i="2" s="1"/>
  <c r="F61" i="2" s="1"/>
  <c r="D17" i="4" l="1"/>
  <c r="D46" i="4" l="1"/>
  <c r="D52" i="4" s="1"/>
  <c r="D61" i="4" s="1"/>
  <c r="K263" i="1"/>
  <c r="K530" i="1" l="1"/>
  <c r="K532" i="1" s="1"/>
  <c r="H7" i="2" l="1"/>
  <c r="H14" i="2" s="1"/>
  <c r="H16" i="2" s="1"/>
  <c r="H61" i="2" s="1"/>
</calcChain>
</file>

<file path=xl/sharedStrings.xml><?xml version="1.0" encoding="utf-8"?>
<sst xmlns="http://schemas.openxmlformats.org/spreadsheetml/2006/main" count="702" uniqueCount="618">
  <si>
    <t>ASSETS</t>
  </si>
  <si>
    <t>Plant in Service</t>
  </si>
  <si>
    <t>Capital Leases</t>
  </si>
  <si>
    <t>Held For Fut Use</t>
  </si>
  <si>
    <t>Const Not Classifd</t>
  </si>
  <si>
    <t>Plant In Service</t>
  </si>
  <si>
    <t>Accrued Capital Leases</t>
  </si>
  <si>
    <t>CWIP - Project</t>
  </si>
  <si>
    <t>ELECTRIC UTILITY PLANT</t>
  </si>
  <si>
    <t>Prov-Leased Assets</t>
  </si>
  <si>
    <t>A/P for Deprec of Plt</t>
  </si>
  <si>
    <t>RWIP - Project Detail</t>
  </si>
  <si>
    <t>Cost of Removal Reserve</t>
  </si>
  <si>
    <t>ARO Removal Deprec - Accretion</t>
  </si>
  <si>
    <t>A/P for Amort of Plt</t>
  </si>
  <si>
    <t>NET ELECTRIC UTILITY PLANT</t>
  </si>
  <si>
    <t>Nonutility Property - Owned</t>
  </si>
  <si>
    <t>Gross NonUtility Property</t>
  </si>
  <si>
    <t>Depr&amp;Amrt of Nonutl Prop-Ownd</t>
  </si>
  <si>
    <t>Less Depr &amp; Amort NonUtility Property</t>
  </si>
  <si>
    <t>Other Property - RWIP</t>
  </si>
  <si>
    <t>Other Property - CPR</t>
  </si>
  <si>
    <t>Oth Investments-Nonassociated</t>
  </si>
  <si>
    <t>Deferred Compensation Benefits</t>
  </si>
  <si>
    <t>Fbr Opt Lns-In Kind Sv-Invest</t>
  </si>
  <si>
    <t>Other Investments</t>
  </si>
  <si>
    <t>Non-UMWA PRW Funded Position</t>
  </si>
  <si>
    <t>SFAS 106 - Non-UMWA PRW</t>
  </si>
  <si>
    <t>Other Special Funds</t>
  </si>
  <si>
    <t>SO2 Allowance Inventory</t>
  </si>
  <si>
    <t>Allowance - NonCurrent</t>
  </si>
  <si>
    <t>Long-Term Unreal Gns - Non Aff</t>
  </si>
  <si>
    <t>L/T Asset MTM Collateral</t>
  </si>
  <si>
    <t>Long Term Energy Trading Contracts</t>
  </si>
  <si>
    <t>OTHER PROPERTY AND INVESTMENTS</t>
  </si>
  <si>
    <t>Cash</t>
  </si>
  <si>
    <t>Cash and Cash Equivalents</t>
  </si>
  <si>
    <t>Spec Deposit Mizuho Securities</t>
  </si>
  <si>
    <t>Spec Depost RBC</t>
  </si>
  <si>
    <t>Corp Borrow Prg (NR-Assoc)</t>
  </si>
  <si>
    <t>Advances to Affiliates</t>
  </si>
  <si>
    <t>Customer A/R - Electric</t>
  </si>
  <si>
    <t>Customer A/R-System Sales</t>
  </si>
  <si>
    <t>Transmission Sales Receivable</t>
  </si>
  <si>
    <t>Cust A/R - Factored</t>
  </si>
  <si>
    <t>Cust A/R-System Sales - MLR</t>
  </si>
  <si>
    <t>Cust A/R-Options &amp; Swaps - MLR</t>
  </si>
  <si>
    <t>Low Inc Energy Asst Pr (LIEAP)</t>
  </si>
  <si>
    <t>Customer A/R - Estimated</t>
  </si>
  <si>
    <t>Accrued Power Brokers</t>
  </si>
  <si>
    <t>AR Peoplesoft Billing - Cust</t>
  </si>
  <si>
    <t>Acct Rec - Customers</t>
  </si>
  <si>
    <t>2001 Employee Biweekly Pay Cnv</t>
  </si>
  <si>
    <t>Damage Recovery - Third Party</t>
  </si>
  <si>
    <t>Damage Recovery Offset Demand</t>
  </si>
  <si>
    <t>Other Accounts Rec - Misc</t>
  </si>
  <si>
    <t>AR Peoplesoft Billing - Misc</t>
  </si>
  <si>
    <t>Rents Receivable</t>
  </si>
  <si>
    <t>Acct Rec - Miscellaneous</t>
  </si>
  <si>
    <t>Uncoll Accts-Other Receivables</t>
  </si>
  <si>
    <t>Acct Rec - AP for Uncollectible Accounts</t>
  </si>
  <si>
    <t>A/R Assoc Co - InterUnit G/L</t>
  </si>
  <si>
    <t>A/R Assoc Co - Intercompany</t>
  </si>
  <si>
    <t>A/R Assoc Co - InterUnit A/P</t>
  </si>
  <si>
    <t>A/R Assoc Co - Multi Pmts</t>
  </si>
  <si>
    <t>Fleet - M4 - A/R</t>
  </si>
  <si>
    <t>Acct Rec - Associated Companies</t>
  </si>
  <si>
    <t>Fuel Stock - Coal</t>
  </si>
  <si>
    <t>Fuel Stock - Oil</t>
  </si>
  <si>
    <t>Fuel Stock Coal - Intransit</t>
  </si>
  <si>
    <t>Fuel Stock Exp Undistributed</t>
  </si>
  <si>
    <t>Fuel Stock</t>
  </si>
  <si>
    <t>M&amp;S - Regular</t>
  </si>
  <si>
    <t>M&amp;S -  Exempt Material</t>
  </si>
  <si>
    <t>M&amp;S - Lime and Limestone</t>
  </si>
  <si>
    <t>Materials &amp; Supplies - Urea</t>
  </si>
  <si>
    <t>Transportation Inventory</t>
  </si>
  <si>
    <t>M&amp;S-Lime &amp; Limestone Intransit</t>
  </si>
  <si>
    <t>M&amp;S Inv - Urea In-Transit</t>
  </si>
  <si>
    <t>Plant Materials and Supplies</t>
  </si>
  <si>
    <t>SO2 Allowance Inventory - Curr</t>
  </si>
  <si>
    <t>CSAPR Current SO2 Inv</t>
  </si>
  <si>
    <t>Allowance Inventory</t>
  </si>
  <si>
    <t>Accrued Utility Revenues</t>
  </si>
  <si>
    <t>Acrd Utility Rev-Factored-Assc</t>
  </si>
  <si>
    <t>Curr. Unreal Gains - NonAffil</t>
  </si>
  <si>
    <t>Energy Trading</t>
  </si>
  <si>
    <t>Prepaid Insurance</t>
  </si>
  <si>
    <t>Prepaid Taxes</t>
  </si>
  <si>
    <t>Prepaid Carry Cost-Factored AR</t>
  </si>
  <si>
    <t>Prepaid Pension Benefits</t>
  </si>
  <si>
    <t>Prepaid Sales Taxes</t>
  </si>
  <si>
    <t>Prepaid Use Taxes</t>
  </si>
  <si>
    <t>FAS 158 Qual Contra Asset</t>
  </si>
  <si>
    <t>Prepaid Insurance - EIS</t>
  </si>
  <si>
    <t>Prepaid Lease</t>
  </si>
  <si>
    <t>PRW Without MED-D Benefits</t>
  </si>
  <si>
    <t>PRW for Med-D Benefits</t>
  </si>
  <si>
    <t>FAS158 Contra-PRW Exclud Med-D</t>
  </si>
  <si>
    <t>Spec Allowance Inv NOx</t>
  </si>
  <si>
    <t>Spec Deposits - Elect Trading</t>
  </si>
  <si>
    <t>Spec Deposit UBS Securities</t>
  </si>
  <si>
    <t>Spec Deposits-Trading Contra</t>
  </si>
  <si>
    <t>Billings and Deferred Projects</t>
  </si>
  <si>
    <t>CURRENT ASSETS</t>
  </si>
  <si>
    <t>SFAS 112 Postemployment Benef</t>
  </si>
  <si>
    <t>DSM Incentives</t>
  </si>
  <si>
    <t>Energy Efficiency Recovery</t>
  </si>
  <si>
    <t>DSM Lost Revenues</t>
  </si>
  <si>
    <t>DSM Program Costs</t>
  </si>
  <si>
    <t>HRJ 765kV Post Service AFUDC</t>
  </si>
  <si>
    <t>HRJ 765kV Depreciation Expense</t>
  </si>
  <si>
    <t>Unrecovered Fuel Cost</t>
  </si>
  <si>
    <t>Unreal Loss on Fwd Commitments</t>
  </si>
  <si>
    <t>Deferred Storm Expense</t>
  </si>
  <si>
    <t>Asset Retirement Obligations</t>
  </si>
  <si>
    <t>Defd Equity Carry Chg-Non Fuel</t>
  </si>
  <si>
    <t>BridgeCo TO Funding</t>
  </si>
  <si>
    <t>Other PJM Integration</t>
  </si>
  <si>
    <t>Carry Chgs-RTO Startup Costs</t>
  </si>
  <si>
    <t>Alliance RTO Deferred Expense</t>
  </si>
  <si>
    <t>REG ASSET FAS 158 QUAL PLAN</t>
  </si>
  <si>
    <t>REG ASSET FAS 158 OPEB PLAN</t>
  </si>
  <si>
    <t>REG Asset FAS 158 SERP Plan</t>
  </si>
  <si>
    <t>Deferred Carbon Mgmt Research</t>
  </si>
  <si>
    <t>SFAS 106 Medicare Subsidy</t>
  </si>
  <si>
    <t>SFAS 109 Flow Thru Defd FIT</t>
  </si>
  <si>
    <t>SFAS 109 Flow Thru Defrd SIT</t>
  </si>
  <si>
    <t>Net CCS FEED Study Costs</t>
  </si>
  <si>
    <t>Loss Rec Debt-Debentures</t>
  </si>
  <si>
    <t>Unamortized Loss on Reacquired Debt</t>
  </si>
  <si>
    <t>Unamort Debt Exp - Inst Pur Cn</t>
  </si>
  <si>
    <t>Unamort Debt Exp - Sr Unsec Nt</t>
  </si>
  <si>
    <t>Unamortized Debt Expense</t>
  </si>
  <si>
    <t>Transp-Assigned Vehicles</t>
  </si>
  <si>
    <t>Clearing Accounts</t>
  </si>
  <si>
    <t>Prelimin Surv&amp;Investgtn Chrgs</t>
  </si>
  <si>
    <t>Prelim Survey &amp; Invstgtn Resrv</t>
  </si>
  <si>
    <t>MDD-Internal Billing Only</t>
  </si>
  <si>
    <t>Allowances</t>
  </si>
  <si>
    <t>Deferred Property Taxes</t>
  </si>
  <si>
    <t>Agency Fees - Factored A/R</t>
  </si>
  <si>
    <t>Defd Property Tax - Cap Leases</t>
  </si>
  <si>
    <t>Estimated Barging Bills</t>
  </si>
  <si>
    <t>Unamortized Credit Line Fees</t>
  </si>
  <si>
    <t>Def Lease Assets - Non Taxable</t>
  </si>
  <si>
    <t>Other Deferred Debits</t>
  </si>
  <si>
    <t>ADIT Federal - Pension OCI</t>
  </si>
  <si>
    <t>ADIT Federal Non-UMWA PRW OCI</t>
  </si>
  <si>
    <t>ADIT-Fed-Hdg-CF-Int Rate</t>
  </si>
  <si>
    <t>Accum Defd FIT - Oth Inc &amp; Ded</t>
  </si>
  <si>
    <t>Acc Dfd FIT - FAS109 Flow Thru</t>
  </si>
  <si>
    <t>Accum Dfd FIT - FAS 109 Excess</t>
  </si>
  <si>
    <t>Accumulated Deferred Income Taxes</t>
  </si>
  <si>
    <t>TOTAL DEFERRED CHARGES</t>
  </si>
  <si>
    <t>TOTAL ASSETS</t>
  </si>
  <si>
    <t xml:space="preserve"> </t>
  </si>
  <si>
    <t>CAPITALIZATION and LIABILITIES</t>
  </si>
  <si>
    <t>COMMON STOCK</t>
  </si>
  <si>
    <t>Common Stock Issued-Affiliated</t>
  </si>
  <si>
    <t>Common Stock</t>
  </si>
  <si>
    <t>Donations Recvd from Stckhldrs</t>
  </si>
  <si>
    <t>DSIT Apportionment Adj.</t>
  </si>
  <si>
    <t>OCI-Min Pen Liab FAS 158-Qual</t>
  </si>
  <si>
    <t>OCI-Min Pen Liab FAS 158-OPEB</t>
  </si>
  <si>
    <t>Accum OCI-Hdg-CF-Int Rate</t>
  </si>
  <si>
    <t>Paid-In-Capital</t>
  </si>
  <si>
    <t>Retained Earnings</t>
  </si>
  <si>
    <t>COMMON SHAREHOLDERS' EQUITY</t>
  </si>
  <si>
    <t>Other Long Term Debt - Other</t>
  </si>
  <si>
    <t>Senior Unsecured Notes</t>
  </si>
  <si>
    <t>Unam Disc LTD-Dr-Sr Unsec Note</t>
  </si>
  <si>
    <t>CAPITALIZATION</t>
  </si>
  <si>
    <t>Obligatns Undr Cap Lse-Noncurr</t>
  </si>
  <si>
    <t>Accrued Noncur Lease Oblig</t>
  </si>
  <si>
    <t>Obligations Under Capital  Lease-NonCurrent</t>
  </si>
  <si>
    <t>Accumulated Provision Rate Relief</t>
  </si>
  <si>
    <t>Accm Prv I/D - Worker's Com</t>
  </si>
  <si>
    <t>Accm Prv for Pensions&amp;Benefits</t>
  </si>
  <si>
    <t>Supplemental Savings Plan</t>
  </si>
  <si>
    <t>SFAS 87 - Pensions</t>
  </si>
  <si>
    <t>Perf Share Incentive Plan</t>
  </si>
  <si>
    <t>Incentive Comp Deferral Plan</t>
  </si>
  <si>
    <t>FAS 158 SERP Payable Long Term</t>
  </si>
  <si>
    <t>FAS 158 Qual Payable Long Term</t>
  </si>
  <si>
    <t>Econ. Development Fund NonCurr</t>
  </si>
  <si>
    <t>Accumlated Provision - Miscellanous</t>
  </si>
  <si>
    <t>Other NonCurrent Liabilities</t>
  </si>
  <si>
    <t>Instl Purchase Contracts-Curr</t>
  </si>
  <si>
    <t>Corp Borrow Program (NP-Assoc)</t>
  </si>
  <si>
    <t>Accounts Payable - Regular</t>
  </si>
  <si>
    <t>Unvouchered Invoices</t>
  </si>
  <si>
    <t>Retention</t>
  </si>
  <si>
    <t>Uninvoiced Fuel</t>
  </si>
  <si>
    <t>Accounts Payable - Purch Power</t>
  </si>
  <si>
    <t>Elect Trad-Options&amp;Swaps</t>
  </si>
  <si>
    <t>Emission Allowance Trading</t>
  </si>
  <si>
    <t>Gas Physicals</t>
  </si>
  <si>
    <t>Broker Fees Payable</t>
  </si>
  <si>
    <t>A/P Misc Dedic. Power</t>
  </si>
  <si>
    <t>Corporate Credit Card Liab</t>
  </si>
  <si>
    <t>INDUS Unvouchered Liabilities</t>
  </si>
  <si>
    <t>Broker Commisn Spark/Merch Gen</t>
  </si>
  <si>
    <t>PJM Net AP Accrual</t>
  </si>
  <si>
    <t>Accrued Broker - Power</t>
  </si>
  <si>
    <t>A/P General</t>
  </si>
  <si>
    <t>A/P Assoc Co - InterUnit G/L</t>
  </si>
  <si>
    <t>A/P-Assc Co-AEPSC-Agent</t>
  </si>
  <si>
    <t>A/P Assoc Co - CM Bills</t>
  </si>
  <si>
    <t>A/P Assoc Co - Intercompany</t>
  </si>
  <si>
    <t>A/P Assoc Co - AEPSC Bills</t>
  </si>
  <si>
    <t>A/P Assoc Co - InterUnit A/P</t>
  </si>
  <si>
    <t>A/P Assoc Co - Multi Pmts</t>
  </si>
  <si>
    <t>Fleet - M4 - A/P</t>
  </si>
  <si>
    <t>A/P Associated Companies</t>
  </si>
  <si>
    <t>Customer Deposits-Active</t>
  </si>
  <si>
    <t>Deposits - Trading Activity</t>
  </si>
  <si>
    <t>Customer Deposits</t>
  </si>
  <si>
    <t>Federal Income Tax</t>
  </si>
  <si>
    <t>State Income Taxes</t>
  </si>
  <si>
    <t>FICA</t>
  </si>
  <si>
    <t>Federal Unemployment Tax</t>
  </si>
  <si>
    <t>State Unemployment Tax</t>
  </si>
  <si>
    <t>State Sales and Use Taxes</t>
  </si>
  <si>
    <t>Real Personal Property Taxes</t>
  </si>
  <si>
    <t>State Franchise Taxes</t>
  </si>
  <si>
    <t>State Business Occupatn Taxes</t>
  </si>
  <si>
    <t>State Gross Receipts Tax</t>
  </si>
  <si>
    <t>Municipal License Fees Accrd</t>
  </si>
  <si>
    <t>Pers Prop Tax-Cap Leases</t>
  </si>
  <si>
    <t>Real Prop Tax-Cap Leases</t>
  </si>
  <si>
    <t>FICA - Incentive accrual</t>
  </si>
  <si>
    <t>State Inc Tax-Short Term FIN48</t>
  </si>
  <si>
    <t>Fed Inc Tax-Long Term FIN48</t>
  </si>
  <si>
    <t>State Inc Tax-Long Term FIN48</t>
  </si>
  <si>
    <t>SEC Accum Defd SIT - FIN 48</t>
  </si>
  <si>
    <t>Federal Income Tax - IRS Audit</t>
  </si>
  <si>
    <t>Accum Defd FIT- IRS Audit</t>
  </si>
  <si>
    <t>Taxes Accrued</t>
  </si>
  <si>
    <t>Interest Accrued-Inst Pur Con</t>
  </si>
  <si>
    <t>Interest Accrd-Other LT Debt</t>
  </si>
  <si>
    <t>Interest Accrd-Sen Unsec Notes</t>
  </si>
  <si>
    <t>Interest Accrd-Customer Depsts</t>
  </si>
  <si>
    <t>Accrued Margin Interest</t>
  </si>
  <si>
    <t>Acrd Int.- FIT Reserve - LT</t>
  </si>
  <si>
    <t>Acrd Int. - SIT Reserve - ST</t>
  </si>
  <si>
    <t>Interest Accrued</t>
  </si>
  <si>
    <t>Oblig Under Cap Leases - Curr</t>
  </si>
  <si>
    <t>Accrued Cur Lease Oblig</t>
  </si>
  <si>
    <t>Obligation Under Capital Leases</t>
  </si>
  <si>
    <t>Curr. Unreal Losses - NonAffil</t>
  </si>
  <si>
    <t>S/T Liability MTM Collateral</t>
  </si>
  <si>
    <t>Energy Contracts Current</t>
  </si>
  <si>
    <t>Federal Income Tax Withheld</t>
  </si>
  <si>
    <t>State Income Tax Withheld</t>
  </si>
  <si>
    <t>Local Income Tax Withheld</t>
  </si>
  <si>
    <t>State Sales Tax Collected</t>
  </si>
  <si>
    <t>School District Tax Withheld</t>
  </si>
  <si>
    <t>Franchise Fee Collected</t>
  </si>
  <si>
    <t>KY Utility Gr Receipts Lic Tax</t>
  </si>
  <si>
    <t>Tax Collections Payable</t>
  </si>
  <si>
    <t>Revenue Refunds Accrued</t>
  </si>
  <si>
    <t>Revenue Refunds Accured</t>
  </si>
  <si>
    <t>Accrued Lease Expense</t>
  </si>
  <si>
    <t>Accrued Rents - NonAffiliated</t>
  </si>
  <si>
    <t>Accrued Rents</t>
  </si>
  <si>
    <t>Vacation Pay - This Year</t>
  </si>
  <si>
    <t>Vacation Pay - Next Year</t>
  </si>
  <si>
    <t>Accrued Vacations</t>
  </si>
  <si>
    <t>Non-Productive Payroll</t>
  </si>
  <si>
    <t>Miscellaneous Employee Benefits</t>
  </si>
  <si>
    <t>Employee Benefits</t>
  </si>
  <si>
    <t>P/R Ded - Medical Insurance</t>
  </si>
  <si>
    <t>P/R Ded - Dental Insurance</t>
  </si>
  <si>
    <t>P/R Ded - LTD Ins Premiums</t>
  </si>
  <si>
    <t>Payroll Deductions</t>
  </si>
  <si>
    <t>Adm Liab-Cur-S/Ins-W/C</t>
  </si>
  <si>
    <t>Accrued Workers' Compensation</t>
  </si>
  <si>
    <t>FAS 112 CURRENT LIAB</t>
  </si>
  <si>
    <t>FAS 158 SERP Payable - Current</t>
  </si>
  <si>
    <t>P/R Ded - Vision Plan</t>
  </si>
  <si>
    <t>P/R - Payroll Adjustment</t>
  </si>
  <si>
    <t>P/R Savings Plan - Incentive</t>
  </si>
  <si>
    <t>Econ. Development Fund Curr</t>
  </si>
  <si>
    <t>Control Cash Disburse Account</t>
  </si>
  <si>
    <t>Unclaimed Funds</t>
  </si>
  <si>
    <t>Acc Cash Franchise Req</t>
  </si>
  <si>
    <t>Admitted Liab NC-Self/Ins-W/C</t>
  </si>
  <si>
    <t>Sales Use Tax - Lease Equip</t>
  </si>
  <si>
    <t>Accrued Payroll</t>
  </si>
  <si>
    <t>Distr, Cust Ops &amp; Reg Svcs ICP</t>
  </si>
  <si>
    <t>Corp &amp; Shrd Srv Incentive Plan</t>
  </si>
  <si>
    <t>Generation Incentive Plan</t>
  </si>
  <si>
    <t>Accrued Audit Fees</t>
  </si>
  <si>
    <t>Federal Mitigation Accru (NSR)</t>
  </si>
  <si>
    <t>Miscellaneous Current and Accrued Liab</t>
  </si>
  <si>
    <t>Other Current and Accrued Liabilities</t>
  </si>
  <si>
    <t>Current Liabilities</t>
  </si>
  <si>
    <t>Acc Dfrd FIT FAS 109 Flow Thru</t>
  </si>
  <si>
    <t>Acc Dfrd FIT - SFAS 109 Excess</t>
  </si>
  <si>
    <t>Accum Deferred SIT - Other</t>
  </si>
  <si>
    <t>Accum Dfrd FIT - Oth Inc &amp; Ded</t>
  </si>
  <si>
    <t>Acc Dfd FIT FAS 109 Flow Thru</t>
  </si>
  <si>
    <t>Acc Dfrd SIT FAS 109 Flow Thru</t>
  </si>
  <si>
    <t>Deferred Income Taxes</t>
  </si>
  <si>
    <t>Accum Deferred ITC - Federal</t>
  </si>
  <si>
    <t>Deferred Investment Tax Credits</t>
  </si>
  <si>
    <t>Over Recovered Fuel Cost</t>
  </si>
  <si>
    <t>Over Recover of Fuel Cost</t>
  </si>
  <si>
    <t>Other Regulatory Liabilities</t>
  </si>
  <si>
    <t>Unreal Gain on Fwd Commitments</t>
  </si>
  <si>
    <t>Home Energy Assist Prgm - KPCO</t>
  </si>
  <si>
    <t>Other Regulatory Liability</t>
  </si>
  <si>
    <t>SFAS109 Flow Thru Def FIT Liab</t>
  </si>
  <si>
    <t>SFAS 109 Exces Deferred FIT</t>
  </si>
  <si>
    <t>FAS109 DFIT Reclass (Acct 254)</t>
  </si>
  <si>
    <t>Regulatory Liabilities</t>
  </si>
  <si>
    <t>LT Unreal Losses - Non Affil</t>
  </si>
  <si>
    <t>L/T Liability MTM Collateral</t>
  </si>
  <si>
    <t>Customer Adv for Construction</t>
  </si>
  <si>
    <t>Customer Advances for Construction</t>
  </si>
  <si>
    <t>Other Deferred Credits</t>
  </si>
  <si>
    <t>Customer Advance Receipts</t>
  </si>
  <si>
    <t>Deferred Rev -Pole Attachments</t>
  </si>
  <si>
    <t>IPP - System Upgrade Credits</t>
  </si>
  <si>
    <t>Fbr Opt Lns-In Kind Sv-Dfd Gns</t>
  </si>
  <si>
    <t>MACSS Unidentified EDI Cash</t>
  </si>
  <si>
    <t>Other Deferred Credits-Curr</t>
  </si>
  <si>
    <t>Federl Mitigation Deferal(NSR)</t>
  </si>
  <si>
    <t>Contr In Aid of Constr Advance</t>
  </si>
  <si>
    <t>Fbr Opt Lns-Sold-Defd Rev</t>
  </si>
  <si>
    <t>Deferred Rev-Bonus Lease Curr</t>
  </si>
  <si>
    <t>Deferred Rev-Bonus Lease NC</t>
  </si>
  <si>
    <t>Deferred Credits</t>
  </si>
  <si>
    <t>DEFERRED CREDITS &amp; REGULATED LIABILITIES</t>
  </si>
  <si>
    <t>CAPITAL &amp; LIABILITIES</t>
  </si>
  <si>
    <t>Capitalization</t>
  </si>
  <si>
    <t>Rate Base</t>
  </si>
  <si>
    <t>Accounts Receivable / Cash Working Capital</t>
  </si>
  <si>
    <t>Adjustments</t>
  </si>
  <si>
    <t>Weather Normalization</t>
  </si>
  <si>
    <t>Customer Annualization</t>
  </si>
  <si>
    <t>FGD Movement from Base to Environmental (Mitchell)</t>
  </si>
  <si>
    <t>Mitchell Coal Stock</t>
  </si>
  <si>
    <t xml:space="preserve">Rate Base </t>
  </si>
  <si>
    <t>Adj #</t>
  </si>
  <si>
    <t>Adjustment Subtotals</t>
  </si>
  <si>
    <t>Proforma Debt Adjustment</t>
  </si>
  <si>
    <t>FRECO A/C 124 Property</t>
  </si>
  <si>
    <t>Non-Utility</t>
  </si>
  <si>
    <t>Jurisdictional Allocation Adjustment</t>
  </si>
  <si>
    <t>Schedule 3</t>
  </si>
  <si>
    <t>Section V Exhibit 1</t>
  </si>
  <si>
    <t>Schedule 4</t>
  </si>
  <si>
    <t>Difference in</t>
  </si>
  <si>
    <t>Capitalization &amp;</t>
  </si>
  <si>
    <t>All Balance Sheet</t>
  </si>
  <si>
    <t>Items Not in</t>
  </si>
  <si>
    <t>Section IV</t>
  </si>
  <si>
    <t>Page 3 &amp; 4</t>
  </si>
  <si>
    <t>Assets</t>
  </si>
  <si>
    <t>Liabilities</t>
  </si>
  <si>
    <t>Totals from Balance Sheet Detail:</t>
  </si>
  <si>
    <t>Subtotal</t>
  </si>
  <si>
    <t>Total</t>
  </si>
  <si>
    <t>Other Property - RETIRE</t>
  </si>
  <si>
    <t>Other Property and Investments</t>
  </si>
  <si>
    <t>Emergency LIEAP</t>
  </si>
  <si>
    <t>Cust A/R-Contra-Home Warranty</t>
  </si>
  <si>
    <t>AR PS Bill-Cust Home Warranty</t>
  </si>
  <si>
    <t>Fuel Stock - Gas</t>
  </si>
  <si>
    <t>Other Prepayments</t>
  </si>
  <si>
    <t>Unamort Debt Exp Notes Payable</t>
  </si>
  <si>
    <t>1823376</t>
  </si>
  <si>
    <t>Cost of Removal-Big Sandy Coal</t>
  </si>
  <si>
    <t>1823377</t>
  </si>
  <si>
    <t>NBV - AROs Retired Plants</t>
  </si>
  <si>
    <t>1823378</t>
  </si>
  <si>
    <t>M&amp;S - Retiring Plants</t>
  </si>
  <si>
    <t>1823379</t>
  </si>
  <si>
    <t>Unrecovered Plant - Big Sandy</t>
  </si>
  <si>
    <t>1823380</t>
  </si>
  <si>
    <t>Spent AROs - Big Sandy Coal</t>
  </si>
  <si>
    <t>1823410</t>
  </si>
  <si>
    <t>BS1OR Unrecognized Equity CC</t>
  </si>
  <si>
    <t>1823411</t>
  </si>
  <si>
    <t>BS1OR Under Recovery CC</t>
  </si>
  <si>
    <t>1823414</t>
  </si>
  <si>
    <t>Capacity Charge Tariff Rev</t>
  </si>
  <si>
    <t>1823515</t>
  </si>
  <si>
    <t>IGCC Pre-Construction Costs</t>
  </si>
  <si>
    <t>1823516</t>
  </si>
  <si>
    <t>BS1OR Under Recovery</t>
  </si>
  <si>
    <t>1823517</t>
  </si>
  <si>
    <t>Big Sandy Recov O/U Balancing</t>
  </si>
  <si>
    <t>1823518</t>
  </si>
  <si>
    <t>BSRR Unit 2 O&amp;M</t>
  </si>
  <si>
    <t>1823519</t>
  </si>
  <si>
    <t>Unrecovered Purch Power-PPA</t>
  </si>
  <si>
    <t>1823520</t>
  </si>
  <si>
    <t>Deferred Dep - Environmental</t>
  </si>
  <si>
    <t>1823536</t>
  </si>
  <si>
    <t>CC-NERC Compl/Cyber Unrec Eqty</t>
  </si>
  <si>
    <t>1823537</t>
  </si>
  <si>
    <t>CC-NERC Compliance/Cyber Sec</t>
  </si>
  <si>
    <t>1823538</t>
  </si>
  <si>
    <t>Def Depr-NERC Compli/Cybersec</t>
  </si>
  <si>
    <t>1823547</t>
  </si>
  <si>
    <t>Def Depr-Big Sandy Unit 1 Gas</t>
  </si>
  <si>
    <t>1823550</t>
  </si>
  <si>
    <t>Def Prop Tax-Big Sandy U1 Gas</t>
  </si>
  <si>
    <t>Deferred Expenses</t>
  </si>
  <si>
    <t>Unidentified Cash Receipts</t>
  </si>
  <si>
    <t>ARO - Current</t>
  </si>
  <si>
    <t>Home Warranty Payables</t>
  </si>
  <si>
    <t>Reorg Payroll Tax Accrual</t>
  </si>
  <si>
    <t>Acrd Int. - SIT Reserve - LT</t>
  </si>
  <si>
    <t>Severance Accrual</t>
  </si>
  <si>
    <t>Reorg Severance Accrual</t>
  </si>
  <si>
    <t>KY Enhanced Reliability Liab</t>
  </si>
  <si>
    <t>Deposits Flexible Spending</t>
  </si>
  <si>
    <t>Big Sandy/Decommissioning Rider Removal</t>
  </si>
  <si>
    <t>Removal of Mitchell FGD Consumables</t>
  </si>
  <si>
    <t>Going-Level Adjustments to Cash Working Capital &amp; Other Ratebase Items</t>
  </si>
  <si>
    <t>Fuel over/under</t>
  </si>
  <si>
    <t>Normalize major storms</t>
  </si>
  <si>
    <t>Rate case expense</t>
  </si>
  <si>
    <t>Eliminate advertising expense</t>
  </si>
  <si>
    <t>Annulaize lease costs</t>
  </si>
  <si>
    <t>Pension and OPEB expense</t>
  </si>
  <si>
    <t>Incentive comp &amp; payroll</t>
  </si>
  <si>
    <t>KENTUCKY POWER COMPANY</t>
  </si>
  <si>
    <t>Line</t>
  </si>
  <si>
    <t>No.</t>
  </si>
  <si>
    <t>Description</t>
  </si>
  <si>
    <t>Total KPSC Jurisdiction Rate Base</t>
  </si>
  <si>
    <t>Accounts Receivable Net</t>
  </si>
  <si>
    <t>Energy Trading Contracts</t>
  </si>
  <si>
    <t>Accounts Payable</t>
  </si>
  <si>
    <t>Total KPSC Jurisdiction Capitalization</t>
  </si>
  <si>
    <t>Capitalization - A/R Financing</t>
  </si>
  <si>
    <t>Effect of Adjustments</t>
  </si>
  <si>
    <t>Summary of Differences</t>
  </si>
  <si>
    <t>Jurisdictional Adjustment</t>
  </si>
  <si>
    <t>Adjustments to Cash Working Capital</t>
  </si>
  <si>
    <t>Adjustments to Rate Base</t>
  </si>
  <si>
    <t>Difference (Capitalization less Rate Base)</t>
  </si>
  <si>
    <t>Adjustments to Capitalization</t>
  </si>
  <si>
    <t>(Section V, Schedule 1, line 18)</t>
  </si>
  <si>
    <t>(Section V, Schedule 1, line 16)</t>
  </si>
  <si>
    <t>(Section V, Schedule 4, column 2, line 43)</t>
  </si>
  <si>
    <t>Capital and Liabilities</t>
  </si>
  <si>
    <t>Regulatory Assets</t>
  </si>
  <si>
    <t>less Accum Provision - Depre, Depl</t>
  </si>
  <si>
    <t>less Accum Provision - Amort.</t>
  </si>
  <si>
    <t>Prepayments &amp; Other Current Assets</t>
  </si>
  <si>
    <t>Long-Term Debt</t>
  </si>
  <si>
    <t>Subtotal as Shown in Application</t>
  </si>
  <si>
    <t>A</t>
  </si>
  <si>
    <t>B</t>
  </si>
  <si>
    <t>A + B</t>
  </si>
  <si>
    <t>Original Cost - Electric Plant in Service</t>
  </si>
  <si>
    <t>Accum Prov for Depr, Depl &amp; Amort</t>
  </si>
  <si>
    <t>C</t>
  </si>
  <si>
    <t>D</t>
  </si>
  <si>
    <t>Net Original Cost</t>
  </si>
  <si>
    <t>Net Plant</t>
  </si>
  <si>
    <t>Prepayments and Other Current Assets</t>
  </si>
  <si>
    <t>Long Term Debt</t>
  </si>
  <si>
    <t>Accumulated Provisions - Misc. - NonCurrent</t>
  </si>
  <si>
    <t>Obligations Under Capital Leases - Noncurrent</t>
  </si>
  <si>
    <t>Trading Deposits</t>
  </si>
  <si>
    <t>Obligations Under Capital Leases - Current</t>
  </si>
  <si>
    <t>Energy Contracts</t>
  </si>
  <si>
    <t>Total (14 + 29)</t>
  </si>
  <si>
    <t>Less: Cash Working Capital</t>
  </si>
  <si>
    <t>(Section V, Schedule 3, column 3, line 16)</t>
  </si>
  <si>
    <t>Unamortized Debt</t>
  </si>
  <si>
    <t>Accts Receivable</t>
  </si>
  <si>
    <t>Subtotal (4 through 14)</t>
  </si>
  <si>
    <t>Subtotal (16 through 29)</t>
  </si>
  <si>
    <t>Subtotal (31 + 32)</t>
  </si>
  <si>
    <t>Difference (pre-adjustments) (30 + 33)</t>
  </si>
  <si>
    <t>Subtotal (35 through 38)</t>
  </si>
  <si>
    <t>Overall Difference (34 + 39)</t>
  </si>
  <si>
    <t>C + D</t>
  </si>
  <si>
    <t>Per Books 3/31/2020</t>
  </si>
  <si>
    <t>Cloud Implement - PIS</t>
  </si>
  <si>
    <t>1011012</t>
  </si>
  <si>
    <t>1011031</t>
  </si>
  <si>
    <t>Operating Lease</t>
  </si>
  <si>
    <t>Accrued Operating Leases</t>
  </si>
  <si>
    <t>Prov - Operating Lease Assets</t>
  </si>
  <si>
    <t>Cloud Implement - CCNC</t>
  </si>
  <si>
    <t>1110007</t>
  </si>
  <si>
    <t>Cloud Implement - A/P Amrt Plt</t>
  </si>
  <si>
    <t>Depr&amp;Amrt of Nonutl Prop-WIP</t>
  </si>
  <si>
    <t>1340057</t>
  </si>
  <si>
    <t>Wells Fargo Securities, LLC</t>
  </si>
  <si>
    <t>1420060</t>
  </si>
  <si>
    <t>PJM Trans Enhancement Refund</t>
  </si>
  <si>
    <t>AR Long-Term-Customer</t>
  </si>
  <si>
    <t>Cust A/R - Special Contracts</t>
  </si>
  <si>
    <t>1581000</t>
  </si>
  <si>
    <t>1540003</t>
  </si>
  <si>
    <t>Material in Transit</t>
  </si>
  <si>
    <t>1823000</t>
  </si>
  <si>
    <t>Other Regulatory Assets</t>
  </si>
  <si>
    <t>1823108</t>
  </si>
  <si>
    <t>Reg Asset - Rate Case Expenses</t>
  </si>
  <si>
    <t>1823557</t>
  </si>
  <si>
    <t>1823571</t>
  </si>
  <si>
    <t>1823587</t>
  </si>
  <si>
    <t>1823588</t>
  </si>
  <si>
    <t>1823429</t>
  </si>
  <si>
    <t>1823430</t>
  </si>
  <si>
    <t>1823431</t>
  </si>
  <si>
    <t>Rockport Capacity Def-Eqty CC</t>
  </si>
  <si>
    <t>Rockport Capacity CC Deferral</t>
  </si>
  <si>
    <t>Rockport Capacity Deferral</t>
  </si>
  <si>
    <t>1860332</t>
  </si>
  <si>
    <t>Prov Opr Lease Assets-Gen&amp;Misc</t>
  </si>
  <si>
    <t>2240021</t>
  </si>
  <si>
    <t>Other LTD - Term Loan</t>
  </si>
  <si>
    <t>2270031</t>
  </si>
  <si>
    <t>Oblig undr Oper Lease-Non Curr</t>
  </si>
  <si>
    <t>2270033</t>
  </si>
  <si>
    <t>Acrued Noncur Oper Lease Oblig</t>
  </si>
  <si>
    <t>2320100</t>
  </si>
  <si>
    <t>PJM Greenhat Default Payable</t>
  </si>
  <si>
    <t>2320101</t>
  </si>
  <si>
    <t>RTO AP Accrual for Cong Deriv</t>
  </si>
  <si>
    <t>236000319</t>
  </si>
  <si>
    <t>Local Income Tax</t>
  </si>
  <si>
    <t>236000700</t>
  </si>
  <si>
    <t>236000720</t>
  </si>
  <si>
    <t>236000817</t>
  </si>
  <si>
    <t>236000818</t>
  </si>
  <si>
    <t>236000819</t>
  </si>
  <si>
    <t>236001217</t>
  </si>
  <si>
    <t>236001218</t>
  </si>
  <si>
    <t>236001219</t>
  </si>
  <si>
    <t>236001220</t>
  </si>
  <si>
    <t>236001319</t>
  </si>
  <si>
    <t>236001320</t>
  </si>
  <si>
    <t>236001620</t>
  </si>
  <si>
    <t>236001719</t>
  </si>
  <si>
    <t>236001720</t>
  </si>
  <si>
    <t>236002219</t>
  </si>
  <si>
    <t>State License Registration Tax</t>
  </si>
  <si>
    <t>236003319</t>
  </si>
  <si>
    <t>236003320</t>
  </si>
  <si>
    <t>236003520</t>
  </si>
  <si>
    <t>2430031</t>
  </si>
  <si>
    <t>Oblig undr Oper Lease -Current</t>
  </si>
  <si>
    <t>2430033</t>
  </si>
  <si>
    <t>Acrued Curent Oper Lease Oblig</t>
  </si>
  <si>
    <t>2440001</t>
  </si>
  <si>
    <t>2440021</t>
  </si>
  <si>
    <t>2420083</t>
  </si>
  <si>
    <t>Active Med and Dental IBNR</t>
  </si>
  <si>
    <t>2420691</t>
  </si>
  <si>
    <t>Asbestos Accrual - Current</t>
  </si>
  <si>
    <t>2420715</t>
  </si>
  <si>
    <t>KY RPO Rider Liabilty</t>
  </si>
  <si>
    <t>2834001</t>
  </si>
  <si>
    <t>Acc Defd FIT - SFAS 109 Excess</t>
  </si>
  <si>
    <t>2814001</t>
  </si>
  <si>
    <t>Acc Dfd FIT - FAS 109 Excess</t>
  </si>
  <si>
    <t>2540125</t>
  </si>
  <si>
    <t>OSS Margin Sharing</t>
  </si>
  <si>
    <t>2540230</t>
  </si>
  <si>
    <t>PJM trans enhancement reg liab</t>
  </si>
  <si>
    <t>2543247</t>
  </si>
  <si>
    <t>KY - DSM Over Recovery</t>
  </si>
  <si>
    <t>2530185</t>
  </si>
  <si>
    <t>O\U Accounting of ExpensesT</t>
  </si>
  <si>
    <t>2530190</t>
  </si>
  <si>
    <t>QUAL OF SVC PENALTIES - LT</t>
  </si>
  <si>
    <t>2530191</t>
  </si>
  <si>
    <t>Asbestos Accrual - Non-Current</t>
  </si>
  <si>
    <t>2420000</t>
  </si>
  <si>
    <t>Misc Current &amp; Accrued Liab</t>
  </si>
  <si>
    <t>Env Surcharge - Remove Mitchel FGD expenses</t>
  </si>
  <si>
    <t>Remove PPA Rider Revenue, Expenses</t>
  </si>
  <si>
    <t>Remove HEAP Surcharge</t>
  </si>
  <si>
    <t>Remove Economic Dev. Surcharge</t>
  </si>
  <si>
    <t>Specific Customer Adj</t>
  </si>
  <si>
    <t>Amort Big Sandy Operation Rider</t>
  </si>
  <si>
    <t>Employee Related Group Benefit Expense</t>
  </si>
  <si>
    <t>PJM LSE OATT Expense</t>
  </si>
  <si>
    <t>Annualize PJM Admin Fees</t>
  </si>
  <si>
    <t>Severance Related Payroll Expenses</t>
  </si>
  <si>
    <t>27-33</t>
  </si>
  <si>
    <t>Remove Non-Recoverable Business Expenses</t>
  </si>
  <si>
    <t>Veg Management Tree Trimming</t>
  </si>
  <si>
    <t>Eliminate Tariff Insert Expenses</t>
  </si>
  <si>
    <t>Rockport UPA Demand Expense</t>
  </si>
  <si>
    <t>PJM Capacity Performance Insurance Premium Cost</t>
  </si>
  <si>
    <t>Def and Amortize Greenhate Default Charges</t>
  </si>
  <si>
    <t>Removal of Pole Rental Revenue and Expenses to prior periods</t>
  </si>
  <si>
    <t>Removal Non-Ongoing Expense related to COVID-19</t>
  </si>
  <si>
    <t>Removal Prior Period Insurance Proceeds</t>
  </si>
  <si>
    <t>Removal Prior Period Rockport Bill</t>
  </si>
  <si>
    <t>Amort. Def. Plant Maintenance Costs</t>
  </si>
  <si>
    <t>Anualize EOP Rates</t>
  </si>
  <si>
    <t>Removal Regulatory Asset Amort</t>
  </si>
  <si>
    <t>Def. Plant Maint. Reg Asset to Cap.</t>
  </si>
  <si>
    <t>Removal NERC Compliance Asset from Cap.</t>
  </si>
  <si>
    <t>Removal Rockport Def. Asset of Def Tax from Cap.</t>
  </si>
  <si>
    <t>Less SO2 Allowance Inventory</t>
  </si>
  <si>
    <t>Remove DSM Rider</t>
  </si>
  <si>
    <t>*</t>
  </si>
  <si>
    <t>Accum Deferred FIT - Other*</t>
  </si>
  <si>
    <t>Acc Dfd FIT - Accel Amort Prop*</t>
  </si>
  <si>
    <t>Accum Defd FIT - Utility Prop*</t>
  </si>
  <si>
    <t>Acc Dfd SIT-WV Pollution Cntrl*</t>
  </si>
  <si>
    <t>*Differences in accumulated deferred federal income tax account balances are due to tax accounting preparation for filing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</si>
</sst>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&quot;&quot;;_(@_)"/>
    <numFmt numFmtId="166" formatCode="[Blue]#,##0,_);[Red]\(#,##0,\)"/>
    <numFmt numFmtId="167" formatCode="_(&quot;$&quot;* #,##0_);_(&quot;$&quot;* \(#,##0\);_(&quot;$&quot;* &quot;-&quot;??_);_(@_)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 Unicode MS"/>
      <family val="2"/>
    </font>
    <font>
      <sz val="12"/>
      <name val="Arial MT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8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5" fillId="4" borderId="0" applyNumberFormat="0" applyBorder="0" applyAlignment="0" applyProtection="0"/>
    <xf numFmtId="0" fontId="14" fillId="4" borderId="0" applyNumberFormat="0" applyBorder="0" applyAlignment="0" applyProtection="0"/>
    <xf numFmtId="0" fontId="13" fillId="4" borderId="0" applyNumberFormat="0" applyBorder="0" applyAlignment="0" applyProtection="0"/>
    <xf numFmtId="0" fontId="16" fillId="2" borderId="2" applyNumberFormat="0" applyAlignment="0" applyProtection="0"/>
    <xf numFmtId="0" fontId="17" fillId="2" borderId="2" applyNumberFormat="0" applyAlignment="0" applyProtection="0"/>
    <xf numFmtId="0" fontId="17" fillId="2" borderId="2" applyNumberFormat="0" applyAlignment="0" applyProtection="0"/>
    <xf numFmtId="0" fontId="17" fillId="2" borderId="2" applyNumberFormat="0" applyAlignment="0" applyProtection="0"/>
    <xf numFmtId="0" fontId="18" fillId="2" borderId="2" applyNumberFormat="0" applyAlignment="0" applyProtection="0"/>
    <xf numFmtId="0" fontId="19" fillId="10" borderId="3" applyNumberFormat="0" applyAlignment="0" applyProtection="0"/>
    <xf numFmtId="0" fontId="20" fillId="10" borderId="3" applyNumberFormat="0" applyAlignment="0" applyProtection="0"/>
    <xf numFmtId="0" fontId="20" fillId="10" borderId="3" applyNumberFormat="0" applyAlignment="0" applyProtection="0"/>
    <xf numFmtId="0" fontId="20" fillId="10" borderId="3" applyNumberFormat="0" applyAlignment="0" applyProtection="0"/>
    <xf numFmtId="0" fontId="21" fillId="26" borderId="3" applyNumberFormat="0" applyAlignment="0" applyProtection="0"/>
    <xf numFmtId="0" fontId="20" fillId="26" borderId="3" applyNumberFormat="0" applyAlignment="0" applyProtection="0"/>
    <xf numFmtId="0" fontId="19" fillId="26" borderId="3" applyNumberFormat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5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8" fillId="0" borderId="7" applyNumberFormat="0" applyFill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2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9" borderId="2" applyNumberFormat="0" applyAlignment="0" applyProtection="0"/>
    <xf numFmtId="0" fontId="46" fillId="9" borderId="2" applyNumberFormat="0" applyAlignment="0" applyProtection="0"/>
    <xf numFmtId="0" fontId="46" fillId="9" borderId="2" applyNumberFormat="0" applyAlignment="0" applyProtection="0"/>
    <xf numFmtId="0" fontId="46" fillId="9" borderId="2" applyNumberFormat="0" applyAlignment="0" applyProtection="0"/>
    <xf numFmtId="0" fontId="47" fillId="9" borderId="2" applyNumberFormat="0" applyAlignment="0" applyProtection="0"/>
    <xf numFmtId="41" fontId="48" fillId="0" borderId="0">
      <alignment horizontal="left"/>
    </xf>
    <xf numFmtId="0" fontId="49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0" applyNumberFormat="0" applyFill="0" applyAlignment="0" applyProtection="0"/>
    <xf numFmtId="0" fontId="52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/>
    <xf numFmtId="0" fontId="5" fillId="0" borderId="0"/>
    <xf numFmtId="37" fontId="6" fillId="0" borderId="0"/>
    <xf numFmtId="0" fontId="6" fillId="0" borderId="0"/>
    <xf numFmtId="0" fontId="23" fillId="0" borderId="0"/>
    <xf numFmtId="0" fontId="1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5" fillId="0" borderId="0"/>
    <xf numFmtId="0" fontId="56" fillId="0" borderId="0"/>
    <xf numFmtId="0" fontId="56" fillId="0" borderId="0"/>
    <xf numFmtId="0" fontId="5" fillId="0" borderId="0"/>
    <xf numFmtId="0" fontId="56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3" fillId="5" borderId="11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43" fontId="46" fillId="0" borderId="0"/>
    <xf numFmtId="166" fontId="57" fillId="0" borderId="0"/>
    <xf numFmtId="0" fontId="58" fillId="2" borderId="12" applyNumberFormat="0" applyAlignment="0" applyProtection="0"/>
    <xf numFmtId="0" fontId="59" fillId="2" borderId="12" applyNumberFormat="0" applyAlignment="0" applyProtection="0"/>
    <xf numFmtId="0" fontId="59" fillId="2" borderId="12" applyNumberFormat="0" applyAlignment="0" applyProtection="0"/>
    <xf numFmtId="0" fontId="59" fillId="2" borderId="12" applyNumberFormat="0" applyAlignment="0" applyProtection="0"/>
    <xf numFmtId="0" fontId="60" fillId="2" borderId="12" applyNumberFormat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4" fillId="0" borderId="15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NumberFormat="0" applyFont="0" applyFill="0" applyBorder="0" applyAlignment="0" applyProtection="0">
      <alignment horizontal="left"/>
    </xf>
    <xf numFmtId="15" fontId="75" fillId="0" borderId="0" applyFont="0" applyFill="0" applyBorder="0" applyAlignment="0" applyProtection="0"/>
    <xf numFmtId="4" fontId="75" fillId="0" borderId="0" applyFont="0" applyFill="0" applyBorder="0" applyAlignment="0" applyProtection="0"/>
    <xf numFmtId="0" fontId="76" fillId="0" borderId="13">
      <alignment horizontal="center"/>
    </xf>
    <xf numFmtId="3" fontId="75" fillId="0" borderId="0" applyFont="0" applyFill="0" applyBorder="0" applyAlignment="0" applyProtection="0"/>
    <xf numFmtId="0" fontId="75" fillId="27" borderId="0" applyNumberFormat="0" applyFont="0" applyBorder="0" applyAlignment="0" applyProtection="0"/>
    <xf numFmtId="0" fontId="77" fillId="0" borderId="0"/>
    <xf numFmtId="44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ill="1"/>
    <xf numFmtId="164" fontId="0" fillId="0" borderId="0" xfId="1" applyNumberFormat="1" applyFont="1" applyFill="1"/>
    <xf numFmtId="37" fontId="0" fillId="0" borderId="0" xfId="1" applyNumberFormat="1" applyFont="1" applyFill="1" applyAlignment="1"/>
    <xf numFmtId="37" fontId="0" fillId="0" borderId="1" xfId="1" applyNumberFormat="1" applyFont="1" applyFill="1" applyBorder="1" applyAlignment="1"/>
    <xf numFmtId="37" fontId="2" fillId="0" borderId="0" xfId="1" applyNumberFormat="1" applyFont="1" applyFill="1" applyAlignment="1"/>
    <xf numFmtId="37" fontId="4" fillId="0" borderId="0" xfId="1" applyNumberFormat="1" applyFont="1" applyFill="1" applyBorder="1" applyAlignment="1"/>
    <xf numFmtId="37" fontId="4" fillId="0" borderId="0" xfId="1" applyNumberFormat="1" applyFont="1" applyFill="1" applyAlignment="1"/>
    <xf numFmtId="37" fontId="4" fillId="0" borderId="0" xfId="1" applyNumberFormat="1" applyFont="1" applyFill="1" applyAlignment="1">
      <alignment horizontal="center"/>
    </xf>
    <xf numFmtId="37" fontId="0" fillId="0" borderId="0" xfId="1" applyNumberFormat="1" applyFont="1" applyFill="1" applyBorder="1" applyAlignment="1"/>
    <xf numFmtId="37" fontId="4" fillId="0" borderId="0" xfId="0" applyNumberFormat="1" applyFont="1" applyFill="1"/>
    <xf numFmtId="37" fontId="0" fillId="0" borderId="0" xfId="0" applyNumberFormat="1" applyFill="1"/>
    <xf numFmtId="0" fontId="4" fillId="0" borderId="0" xfId="0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0" fontId="2" fillId="0" borderId="0" xfId="0" applyFont="1" applyFill="1"/>
    <xf numFmtId="37" fontId="0" fillId="0" borderId="1" xfId="0" applyNumberFormat="1" applyFill="1" applyBorder="1"/>
    <xf numFmtId="37" fontId="0" fillId="0" borderId="0" xfId="0" applyNumberFormat="1" applyFill="1" applyBorder="1"/>
    <xf numFmtId="37" fontId="4" fillId="0" borderId="0" xfId="0" applyNumberFormat="1" applyFont="1" applyFill="1" applyBorder="1"/>
    <xf numFmtId="37" fontId="2" fillId="0" borderId="0" xfId="0" applyNumberFormat="1" applyFont="1" applyFill="1"/>
    <xf numFmtId="49" fontId="70" fillId="0" borderId="0" xfId="5" applyNumberFormat="1" applyFont="1" applyFill="1" applyAlignment="1">
      <alignment horizontal="left" vertical="center"/>
    </xf>
    <xf numFmtId="49" fontId="71" fillId="0" borderId="0" xfId="5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37" fontId="4" fillId="0" borderId="0" xfId="0" applyNumberFormat="1" applyFont="1" applyFill="1" applyAlignment="1">
      <alignment horizontal="center" vertical="center"/>
    </xf>
    <xf numFmtId="49" fontId="70" fillId="0" borderId="0" xfId="5" applyNumberFormat="1" applyFont="1" applyFill="1" applyAlignment="1">
      <alignment horizontal="right" vertical="center"/>
    </xf>
    <xf numFmtId="37" fontId="1" fillId="0" borderId="0" xfId="1" applyNumberFormat="1" applyFont="1" applyFill="1" applyAlignment="1"/>
    <xf numFmtId="37" fontId="1" fillId="0" borderId="0" xfId="1" applyNumberFormat="1" applyFont="1" applyFill="1" applyBorder="1" applyAlignment="1"/>
    <xf numFmtId="0" fontId="0" fillId="0" borderId="0" xfId="0" quotePrefix="1" applyFill="1"/>
    <xf numFmtId="164" fontId="0" fillId="0" borderId="1" xfId="1" applyNumberFormat="1" applyFont="1" applyFill="1" applyBorder="1"/>
    <xf numFmtId="0" fontId="73" fillId="0" borderId="0" xfId="736" applyFont="1"/>
    <xf numFmtId="0" fontId="74" fillId="0" borderId="0" xfId="736" applyFont="1" applyBorder="1" applyAlignment="1">
      <alignment horizontal="left" wrapText="1"/>
    </xf>
    <xf numFmtId="0" fontId="3" fillId="0" borderId="0" xfId="736" applyFont="1"/>
    <xf numFmtId="0" fontId="74" fillId="0" borderId="0" xfId="736" applyFont="1"/>
    <xf numFmtId="0" fontId="3" fillId="0" borderId="0" xfId="736" applyFont="1" applyAlignment="1">
      <alignment horizontal="center"/>
    </xf>
    <xf numFmtId="0" fontId="3" fillId="0" borderId="0" xfId="736" applyFont="1" applyAlignment="1">
      <alignment horizontal="centerContinuous"/>
    </xf>
    <xf numFmtId="0" fontId="78" fillId="0" borderId="0" xfId="0" applyFont="1" applyAlignment="1">
      <alignment horizontal="center" wrapText="1"/>
    </xf>
    <xf numFmtId="0" fontId="3" fillId="0" borderId="0" xfId="736" applyFont="1" applyFill="1"/>
    <xf numFmtId="37" fontId="3" fillId="0" borderId="0" xfId="736" applyNumberFormat="1" applyFont="1"/>
    <xf numFmtId="43" fontId="3" fillId="0" borderId="0" xfId="1" applyFont="1"/>
    <xf numFmtId="43" fontId="3" fillId="0" borderId="0" xfId="736" applyNumberFormat="1" applyFont="1"/>
    <xf numFmtId="0" fontId="4" fillId="0" borderId="0" xfId="0" applyFont="1" applyFill="1"/>
    <xf numFmtId="0" fontId="1" fillId="0" borderId="0" xfId="0" applyFont="1" applyFill="1"/>
    <xf numFmtId="37" fontId="1" fillId="0" borderId="0" xfId="0" applyNumberFormat="1" applyFont="1" applyFill="1"/>
    <xf numFmtId="0" fontId="0" fillId="0" borderId="0" xfId="0" applyFill="1" applyBorder="1"/>
    <xf numFmtId="37" fontId="2" fillId="0" borderId="1" xfId="1" applyNumberFormat="1" applyFont="1" applyFill="1" applyBorder="1" applyAlignment="1"/>
    <xf numFmtId="0" fontId="1" fillId="0" borderId="0" xfId="0" applyFont="1" applyFill="1" applyBorder="1"/>
    <xf numFmtId="37" fontId="1" fillId="0" borderId="0" xfId="0" applyNumberFormat="1" applyFont="1" applyFill="1" applyBorder="1"/>
    <xf numFmtId="37" fontId="0" fillId="0" borderId="18" xfId="1" applyNumberFormat="1" applyFont="1" applyFill="1" applyBorder="1" applyAlignment="1"/>
    <xf numFmtId="0" fontId="0" fillId="0" borderId="18" xfId="0" applyFill="1" applyBorder="1"/>
    <xf numFmtId="37" fontId="0" fillId="0" borderId="19" xfId="0" applyNumberFormat="1" applyFill="1" applyBorder="1"/>
    <xf numFmtId="37" fontId="0" fillId="0" borderId="21" xfId="0" applyNumberFormat="1" applyFill="1" applyBorder="1"/>
    <xf numFmtId="37" fontId="0" fillId="0" borderId="13" xfId="1" applyNumberFormat="1" applyFont="1" applyFill="1" applyBorder="1" applyAlignment="1"/>
    <xf numFmtId="0" fontId="0" fillId="0" borderId="13" xfId="0" applyFill="1" applyBorder="1"/>
    <xf numFmtId="37" fontId="0" fillId="0" borderId="24" xfId="0" applyNumberFormat="1" applyFill="1" applyBorder="1"/>
    <xf numFmtId="167" fontId="73" fillId="0" borderId="0" xfId="736" applyNumberFormat="1" applyFont="1" applyFill="1"/>
    <xf numFmtId="167" fontId="3" fillId="0" borderId="0" xfId="736" applyNumberFormat="1" applyFont="1" applyFill="1"/>
    <xf numFmtId="0" fontId="78" fillId="0" borderId="0" xfId="0" applyFont="1" applyFill="1" applyAlignment="1">
      <alignment horizontal="center" wrapText="1"/>
    </xf>
    <xf numFmtId="37" fontId="3" fillId="0" borderId="0" xfId="736" applyNumberFormat="1" applyFont="1" applyFill="1"/>
    <xf numFmtId="37" fontId="3" fillId="0" borderId="1" xfId="736" applyNumberFormat="1" applyFont="1" applyFill="1" applyBorder="1"/>
    <xf numFmtId="37" fontId="3" fillId="0" borderId="0" xfId="736" applyNumberFormat="1" applyFont="1" applyFill="1" applyBorder="1"/>
    <xf numFmtId="37" fontId="3" fillId="0" borderId="13" xfId="736" applyNumberFormat="1" applyFont="1" applyFill="1" applyBorder="1"/>
    <xf numFmtId="164" fontId="78" fillId="0" borderId="0" xfId="738" applyNumberFormat="1" applyFont="1" applyFill="1"/>
    <xf numFmtId="164" fontId="55" fillId="0" borderId="0" xfId="738" applyNumberFormat="1" applyFont="1" applyFill="1"/>
    <xf numFmtId="164" fontId="55" fillId="0" borderId="1" xfId="738" applyNumberFormat="1" applyFont="1" applyFill="1" applyBorder="1"/>
    <xf numFmtId="164" fontId="3" fillId="0" borderId="0" xfId="736" applyNumberFormat="1" applyFont="1" applyFill="1"/>
    <xf numFmtId="164" fontId="73" fillId="0" borderId="1" xfId="736" applyNumberFormat="1" applyFont="1" applyFill="1" applyBorder="1"/>
    <xf numFmtId="164" fontId="73" fillId="0" borderId="16" xfId="736" applyNumberFormat="1" applyFont="1" applyFill="1" applyBorder="1"/>
    <xf numFmtId="37" fontId="2" fillId="0" borderId="0" xfId="1" applyNumberFormat="1" applyFont="1" applyFill="1" applyBorder="1" applyAlignment="1"/>
    <xf numFmtId="37" fontId="1" fillId="0" borderId="1" xfId="1" applyNumberFormat="1" applyFont="1" applyFill="1" applyBorder="1" applyAlignment="1"/>
    <xf numFmtId="164" fontId="0" fillId="0" borderId="0" xfId="1" applyNumberFormat="1" applyFont="1" applyFill="1" applyBorder="1"/>
    <xf numFmtId="0" fontId="0" fillId="0" borderId="0" xfId="0" applyFill="1" applyAlignment="1">
      <alignment horizontal="right"/>
    </xf>
    <xf numFmtId="0" fontId="0" fillId="0" borderId="0" xfId="0" quotePrefix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37" fontId="4" fillId="0" borderId="1" xfId="0" applyNumberFormat="1" applyFont="1" applyFill="1" applyBorder="1"/>
    <xf numFmtId="43" fontId="0" fillId="0" borderId="0" xfId="1" applyFont="1" applyFill="1"/>
    <xf numFmtId="43" fontId="0" fillId="0" borderId="0" xfId="0" applyNumberFormat="1" applyFill="1"/>
    <xf numFmtId="0" fontId="0" fillId="0" borderId="0" xfId="0" applyFill="1" applyAlignment="1">
      <alignment horizontal="left"/>
    </xf>
    <xf numFmtId="37" fontId="2" fillId="0" borderId="1" xfId="0" applyNumberFormat="1" applyFont="1" applyFill="1" applyBorder="1"/>
    <xf numFmtId="43" fontId="3" fillId="0" borderId="0" xfId="736" applyNumberFormat="1" applyFont="1" applyFill="1"/>
    <xf numFmtId="43" fontId="3" fillId="0" borderId="0" xfId="1" applyFont="1" applyFill="1"/>
    <xf numFmtId="0" fontId="3" fillId="0" borderId="0" xfId="736" applyFont="1" applyFill="1" applyAlignment="1">
      <alignment horizontal="center"/>
    </xf>
    <xf numFmtId="43" fontId="0" fillId="0" borderId="1" xfId="1" applyFont="1" applyFill="1" applyBorder="1"/>
    <xf numFmtId="167" fontId="55" fillId="0" borderId="1" xfId="737" applyNumberFormat="1" applyFont="1" applyFill="1" applyBorder="1"/>
    <xf numFmtId="164" fontId="0" fillId="0" borderId="0" xfId="0" applyNumberFormat="1" applyFill="1"/>
    <xf numFmtId="43" fontId="0" fillId="0" borderId="0" xfId="1" applyNumberFormat="1" applyFont="1" applyFill="1"/>
    <xf numFmtId="0" fontId="0" fillId="0" borderId="0" xfId="0" applyFill="1" applyAlignment="1">
      <alignment vertical="center" wrapText="1"/>
    </xf>
    <xf numFmtId="49" fontId="70" fillId="0" borderId="0" xfId="2" applyNumberFormat="1" applyFont="1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0" fillId="0" borderId="13" xfId="0" applyFill="1" applyBorder="1" applyAlignment="1">
      <alignment vertical="center"/>
    </xf>
    <xf numFmtId="164" fontId="0" fillId="0" borderId="13" xfId="1" applyNumberFormat="1" applyFont="1" applyFill="1" applyBorder="1"/>
    <xf numFmtId="0" fontId="2" fillId="0" borderId="0" xfId="0" applyFont="1" applyFill="1" applyAlignment="1">
      <alignment horizontal="right" vertical="center"/>
    </xf>
    <xf numFmtId="164" fontId="2" fillId="0" borderId="0" xfId="1" applyNumberFormat="1" applyFont="1" applyFill="1"/>
    <xf numFmtId="0" fontId="0" fillId="0" borderId="0" xfId="0" applyFill="1" applyAlignment="1">
      <alignment wrapText="1"/>
    </xf>
    <xf numFmtId="37" fontId="0" fillId="0" borderId="0" xfId="0" applyNumberFormat="1" applyFill="1" applyAlignment="1">
      <alignment horizontal="center"/>
    </xf>
    <xf numFmtId="37" fontId="0" fillId="0" borderId="0" xfId="0" applyNumberFormat="1" applyFill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37" fontId="0" fillId="0" borderId="0" xfId="1" applyNumberFormat="1" applyFont="1" applyFill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37" fontId="80" fillId="0" borderId="0" xfId="0" applyNumberFormat="1" applyFont="1" applyFill="1" applyAlignment="1">
      <alignment horizontal="center"/>
    </xf>
    <xf numFmtId="0" fontId="79" fillId="0" borderId="17" xfId="0" applyFont="1" applyFill="1" applyBorder="1"/>
    <xf numFmtId="0" fontId="2" fillId="0" borderId="20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0" fontId="73" fillId="0" borderId="0" xfId="736" applyFont="1" applyBorder="1" applyAlignment="1">
      <alignment horizontal="center" wrapText="1"/>
    </xf>
    <xf numFmtId="0" fontId="78" fillId="0" borderId="0" xfId="0" applyFont="1" applyAlignment="1">
      <alignment horizontal="center" wrapText="1"/>
    </xf>
    <xf numFmtId="0" fontId="73" fillId="0" borderId="0" xfId="736" applyFont="1" applyAlignment="1">
      <alignment horizontal="center"/>
    </xf>
    <xf numFmtId="0" fontId="2" fillId="0" borderId="25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</cellXfs>
  <cellStyles count="740">
    <cellStyle name="20% - Accent1 2" xfId="9"/>
    <cellStyle name="20% - Accent1 2 2" xfId="10"/>
    <cellStyle name="20% - Accent1 3" xfId="11"/>
    <cellStyle name="20% - Accent1 4" xfId="12"/>
    <cellStyle name="20% - Accent1 5" xfId="13"/>
    <cellStyle name="20% - Accent1 6" xfId="14"/>
    <cellStyle name="20% - Accent1 7" xfId="15"/>
    <cellStyle name="20% - Accent1 8" xfId="16"/>
    <cellStyle name="20% - Accent2 2" xfId="17"/>
    <cellStyle name="20% - Accent2 2 2" xfId="18"/>
    <cellStyle name="20% - Accent2 3" xfId="19"/>
    <cellStyle name="20% - Accent2 4" xfId="20"/>
    <cellStyle name="20% - Accent2 5" xfId="21"/>
    <cellStyle name="20% - Accent2 6" xfId="22"/>
    <cellStyle name="20% - Accent3 2" xfId="23"/>
    <cellStyle name="20% - Accent3 2 2" xfId="24"/>
    <cellStyle name="20% - Accent3 3" xfId="25"/>
    <cellStyle name="20% - Accent3 4" xfId="26"/>
    <cellStyle name="20% - Accent3 5" xfId="27"/>
    <cellStyle name="20% - Accent3 6" xfId="28"/>
    <cellStyle name="20% - Accent3 7" xfId="29"/>
    <cellStyle name="20% - Accent3 8" xfId="30"/>
    <cellStyle name="20% - Accent4 2" xfId="31"/>
    <cellStyle name="20% - Accent4 2 2" xfId="32"/>
    <cellStyle name="20% - Accent4 3" xfId="33"/>
    <cellStyle name="20% - Accent4 4" xfId="34"/>
    <cellStyle name="20% - Accent4 5" xfId="35"/>
    <cellStyle name="20% - Accent4 6" xfId="36"/>
    <cellStyle name="20% - Accent4 7" xfId="37"/>
    <cellStyle name="20% - Accent4 8" xfId="38"/>
    <cellStyle name="20% - Accent5 2" xfId="39"/>
    <cellStyle name="20% - Accent5 2 2" xfId="40"/>
    <cellStyle name="20% - Accent5 3" xfId="41"/>
    <cellStyle name="20% - Accent5 4" xfId="42"/>
    <cellStyle name="20% - Accent5 5" xfId="43"/>
    <cellStyle name="20% - Accent5 6" xfId="44"/>
    <cellStyle name="20% - Accent6 2" xfId="45"/>
    <cellStyle name="20% - Accent6 2 2" xfId="46"/>
    <cellStyle name="20% - Accent6 3" xfId="47"/>
    <cellStyle name="20% - Accent6 4" xfId="48"/>
    <cellStyle name="20% - Accent6 5" xfId="49"/>
    <cellStyle name="20% - Accent6 6" xfId="50"/>
    <cellStyle name="40% - Accent1 2" xfId="51"/>
    <cellStyle name="40% - Accent1 2 2" xfId="52"/>
    <cellStyle name="40% - Accent1 3" xfId="53"/>
    <cellStyle name="40% - Accent1 4" xfId="54"/>
    <cellStyle name="40% - Accent1 5" xfId="55"/>
    <cellStyle name="40% - Accent1 6" xfId="56"/>
    <cellStyle name="40% - Accent1 7" xfId="57"/>
    <cellStyle name="40% - Accent1 8" xfId="58"/>
    <cellStyle name="40% - Accent2 2" xfId="59"/>
    <cellStyle name="40% - Accent2 2 2" xfId="60"/>
    <cellStyle name="40% - Accent2 3" xfId="61"/>
    <cellStyle name="40% - Accent2 4" xfId="62"/>
    <cellStyle name="40% - Accent2 5" xfId="63"/>
    <cellStyle name="40% - Accent2 6" xfId="64"/>
    <cellStyle name="40% - Accent3 2" xfId="65"/>
    <cellStyle name="40% - Accent3 2 2" xfId="66"/>
    <cellStyle name="40% - Accent3 3" xfId="67"/>
    <cellStyle name="40% - Accent3 4" xfId="68"/>
    <cellStyle name="40% - Accent3 5" xfId="69"/>
    <cellStyle name="40% - Accent3 6" xfId="70"/>
    <cellStyle name="40% - Accent3 7" xfId="71"/>
    <cellStyle name="40% - Accent3 8" xfId="72"/>
    <cellStyle name="40% - Accent4 2" xfId="73"/>
    <cellStyle name="40% - Accent4 2 2" xfId="74"/>
    <cellStyle name="40% - Accent4 3" xfId="75"/>
    <cellStyle name="40% - Accent4 4" xfId="76"/>
    <cellStyle name="40% - Accent4 5" xfId="77"/>
    <cellStyle name="40% - Accent4 6" xfId="78"/>
    <cellStyle name="40% - Accent4 7" xfId="79"/>
    <cellStyle name="40% - Accent4 8" xfId="80"/>
    <cellStyle name="40% - Accent5 2" xfId="81"/>
    <cellStyle name="40% - Accent5 2 2" xfId="82"/>
    <cellStyle name="40% - Accent5 3" xfId="83"/>
    <cellStyle name="40% - Accent5 4" xfId="84"/>
    <cellStyle name="40% - Accent5 5" xfId="85"/>
    <cellStyle name="40% - Accent5 6" xfId="86"/>
    <cellStyle name="40% - Accent6 2" xfId="87"/>
    <cellStyle name="40% - Accent6 2 2" xfId="88"/>
    <cellStyle name="40% - Accent6 3" xfId="89"/>
    <cellStyle name="40% - Accent6 4" xfId="90"/>
    <cellStyle name="40% - Accent6 5" xfId="91"/>
    <cellStyle name="40% - Accent6 6" xfId="92"/>
    <cellStyle name="40% - Accent6 7" xfId="93"/>
    <cellStyle name="40% - Accent6 8" xfId="94"/>
    <cellStyle name="60% - Accent1 2" xfId="95"/>
    <cellStyle name="60% - Accent1 3" xfId="96"/>
    <cellStyle name="60% - Accent1 4" xfId="97"/>
    <cellStyle name="60% - Accent1 5" xfId="98"/>
    <cellStyle name="60% - Accent1 6" xfId="99"/>
    <cellStyle name="60% - Accent1 7" xfId="100"/>
    <cellStyle name="60% - Accent1 8" xfId="101"/>
    <cellStyle name="60% - Accent2 2" xfId="102"/>
    <cellStyle name="60% - Accent2 3" xfId="103"/>
    <cellStyle name="60% - Accent2 4" xfId="104"/>
    <cellStyle name="60% - Accent2 5" xfId="105"/>
    <cellStyle name="60% - Accent2 6" xfId="106"/>
    <cellStyle name="60% - Accent3 2" xfId="107"/>
    <cellStyle name="60% - Accent3 3" xfId="108"/>
    <cellStyle name="60% - Accent3 4" xfId="109"/>
    <cellStyle name="60% - Accent3 5" xfId="110"/>
    <cellStyle name="60% - Accent3 6" xfId="111"/>
    <cellStyle name="60% - Accent3 7" xfId="112"/>
    <cellStyle name="60% - Accent3 8" xfId="113"/>
    <cellStyle name="60% - Accent4 2" xfId="114"/>
    <cellStyle name="60% - Accent4 3" xfId="115"/>
    <cellStyle name="60% - Accent4 4" xfId="116"/>
    <cellStyle name="60% - Accent4 5" xfId="117"/>
    <cellStyle name="60% - Accent4 6" xfId="118"/>
    <cellStyle name="60% - Accent4 7" xfId="119"/>
    <cellStyle name="60% - Accent4 8" xfId="120"/>
    <cellStyle name="60% - Accent5 2" xfId="121"/>
    <cellStyle name="60% - Accent5 3" xfId="122"/>
    <cellStyle name="60% - Accent5 4" xfId="123"/>
    <cellStyle name="60% - Accent5 5" xfId="124"/>
    <cellStyle name="60% - Accent5 6" xfId="125"/>
    <cellStyle name="60% - Accent6 2" xfId="126"/>
    <cellStyle name="60% - Accent6 3" xfId="127"/>
    <cellStyle name="60% - Accent6 4" xfId="128"/>
    <cellStyle name="60% - Accent6 5" xfId="129"/>
    <cellStyle name="60% - Accent6 6" xfId="130"/>
    <cellStyle name="60% - Accent6 7" xfId="131"/>
    <cellStyle name="60% - Accent6 8" xfId="132"/>
    <cellStyle name="Accent1 2" xfId="133"/>
    <cellStyle name="Accent1 3" xfId="134"/>
    <cellStyle name="Accent1 4" xfId="135"/>
    <cellStyle name="Accent1 5" xfId="136"/>
    <cellStyle name="Accent1 6" xfId="137"/>
    <cellStyle name="Accent1 7" xfId="138"/>
    <cellStyle name="Accent1 8" xfId="139"/>
    <cellStyle name="Accent2 2" xfId="140"/>
    <cellStyle name="Accent2 3" xfId="141"/>
    <cellStyle name="Accent2 4" xfId="142"/>
    <cellStyle name="Accent2 5" xfId="143"/>
    <cellStyle name="Accent2 6" xfId="144"/>
    <cellStyle name="Accent3 2" xfId="145"/>
    <cellStyle name="Accent3 3" xfId="146"/>
    <cellStyle name="Accent3 4" xfId="147"/>
    <cellStyle name="Accent3 5" xfId="148"/>
    <cellStyle name="Accent3 6" xfId="149"/>
    <cellStyle name="Accent4 2" xfId="150"/>
    <cellStyle name="Accent4 3" xfId="151"/>
    <cellStyle name="Accent4 4" xfId="152"/>
    <cellStyle name="Accent4 5" xfId="153"/>
    <cellStyle name="Accent4 6" xfId="154"/>
    <cellStyle name="Accent4 7" xfId="155"/>
    <cellStyle name="Accent4 8" xfId="156"/>
    <cellStyle name="Accent5 2" xfId="157"/>
    <cellStyle name="Accent5 3" xfId="158"/>
    <cellStyle name="Accent5 4" xfId="159"/>
    <cellStyle name="Accent5 5" xfId="160"/>
    <cellStyle name="Accent5 6" xfId="161"/>
    <cellStyle name="Accent6 2" xfId="162"/>
    <cellStyle name="Accent6 3" xfId="163"/>
    <cellStyle name="Accent6 4" xfId="164"/>
    <cellStyle name="Accent6 5" xfId="165"/>
    <cellStyle name="Accent6 6" xfId="166"/>
    <cellStyle name="Bad 2" xfId="167"/>
    <cellStyle name="Bad 3" xfId="168"/>
    <cellStyle name="Bad 4" xfId="169"/>
    <cellStyle name="Bad 5" xfId="170"/>
    <cellStyle name="Bad 6" xfId="171"/>
    <cellStyle name="Bad 7" xfId="172"/>
    <cellStyle name="Bad 8" xfId="173"/>
    <cellStyle name="Calculation 2" xfId="174"/>
    <cellStyle name="Calculation 3" xfId="175"/>
    <cellStyle name="Calculation 4" xfId="176"/>
    <cellStyle name="Calculation 5" xfId="177"/>
    <cellStyle name="Calculation 6" xfId="178"/>
    <cellStyle name="Check Cell 2" xfId="179"/>
    <cellStyle name="Check Cell 3" xfId="180"/>
    <cellStyle name="Check Cell 4" xfId="181"/>
    <cellStyle name="Check Cell 5" xfId="182"/>
    <cellStyle name="Check Cell 6" xfId="183"/>
    <cellStyle name="Check Cell 7" xfId="184"/>
    <cellStyle name="Check Cell 8" xfId="185"/>
    <cellStyle name="Comma" xfId="1" builtinId="3"/>
    <cellStyle name="Comma 10" xfId="186"/>
    <cellStyle name="Comma 11" xfId="187"/>
    <cellStyle name="Comma 12" xfId="188"/>
    <cellStyle name="Comma 13" xfId="189"/>
    <cellStyle name="Comma 14" xfId="190"/>
    <cellStyle name="Comma 15" xfId="191"/>
    <cellStyle name="Comma 16" xfId="6"/>
    <cellStyle name="Comma 17" xfId="192"/>
    <cellStyle name="Comma 17 2" xfId="474"/>
    <cellStyle name="Comma 17 2 2" xfId="523"/>
    <cellStyle name="Comma 17 2 2 2" xfId="647"/>
    <cellStyle name="Comma 17 2 3" xfId="606"/>
    <cellStyle name="Comma 17 3" xfId="502"/>
    <cellStyle name="Comma 17 3 2" xfId="524"/>
    <cellStyle name="Comma 17 3 2 2" xfId="648"/>
    <cellStyle name="Comma 17 3 3" xfId="626"/>
    <cellStyle name="Comma 17 4" xfId="522"/>
    <cellStyle name="Comma 17 4 2" xfId="646"/>
    <cellStyle name="Comma 17 5" xfId="584"/>
    <cellStyle name="Comma 18" xfId="193"/>
    <cellStyle name="Comma 19" xfId="7"/>
    <cellStyle name="Comma 2" xfId="194"/>
    <cellStyle name="Comma 2 2" xfId="195"/>
    <cellStyle name="Comma 2 2 2" xfId="453"/>
    <cellStyle name="Comma 2 2 3" xfId="475"/>
    <cellStyle name="Comma 2 2 4" xfId="709"/>
    <cellStyle name="Comma 2 2 5" xfId="710"/>
    <cellStyle name="Comma 2 3" xfId="196"/>
    <cellStyle name="Comma 2 4" xfId="197"/>
    <cellStyle name="Comma 2 5" xfId="711"/>
    <cellStyle name="Comma 2 6" xfId="712"/>
    <cellStyle name="Comma 2 7" xfId="713"/>
    <cellStyle name="Comma 2_Allocators" xfId="198"/>
    <cellStyle name="Comma 20" xfId="199"/>
    <cellStyle name="Comma 20 2" xfId="476"/>
    <cellStyle name="Comma 20 2 2" xfId="526"/>
    <cellStyle name="Comma 20 2 2 2" xfId="650"/>
    <cellStyle name="Comma 20 2 3" xfId="607"/>
    <cellStyle name="Comma 20 3" xfId="503"/>
    <cellStyle name="Comma 20 3 2" xfId="527"/>
    <cellStyle name="Comma 20 3 2 2" xfId="651"/>
    <cellStyle name="Comma 20 3 3" xfId="627"/>
    <cellStyle name="Comma 20 4" xfId="525"/>
    <cellStyle name="Comma 20 4 2" xfId="649"/>
    <cellStyle name="Comma 20 5" xfId="585"/>
    <cellStyle name="Comma 21" xfId="3"/>
    <cellStyle name="Comma 22" xfId="738"/>
    <cellStyle name="Comma 3" xfId="200"/>
    <cellStyle name="Comma 3 10" xfId="470"/>
    <cellStyle name="Comma 3 10 2" xfId="500"/>
    <cellStyle name="Comma 3 10 2 2" xfId="529"/>
    <cellStyle name="Comma 3 10 2 2 2" xfId="653"/>
    <cellStyle name="Comma 3 10 2 3" xfId="624"/>
    <cellStyle name="Comma 3 10 3" xfId="520"/>
    <cellStyle name="Comma 3 10 3 2" xfId="530"/>
    <cellStyle name="Comma 3 10 3 2 2" xfId="654"/>
    <cellStyle name="Comma 3 10 3 3" xfId="644"/>
    <cellStyle name="Comma 3 10 4" xfId="528"/>
    <cellStyle name="Comma 3 10 4 2" xfId="652"/>
    <cellStyle name="Comma 3 10 5" xfId="602"/>
    <cellStyle name="Comma 3 11" xfId="477"/>
    <cellStyle name="Comma 3 12" xfId="472"/>
    <cellStyle name="Comma 3 12 2" xfId="531"/>
    <cellStyle name="Comma 3 12 2 2" xfId="655"/>
    <cellStyle name="Comma 3 12 3" xfId="604"/>
    <cellStyle name="Comma 3 13" xfId="714"/>
    <cellStyle name="Comma 3 13 2" xfId="715"/>
    <cellStyle name="Comma 3 2" xfId="201"/>
    <cellStyle name="Comma 3 3" xfId="202"/>
    <cellStyle name="Comma 3 4" xfId="454"/>
    <cellStyle name="Comma 3 4 2" xfId="488"/>
    <cellStyle name="Comma 3 4 2 2" xfId="533"/>
    <cellStyle name="Comma 3 4 2 2 2" xfId="657"/>
    <cellStyle name="Comma 3 4 2 3" xfId="612"/>
    <cellStyle name="Comma 3 4 3" xfId="508"/>
    <cellStyle name="Comma 3 4 3 2" xfId="534"/>
    <cellStyle name="Comma 3 4 3 2 2" xfId="658"/>
    <cellStyle name="Comma 3 4 3 3" xfId="632"/>
    <cellStyle name="Comma 3 4 4" xfId="532"/>
    <cellStyle name="Comma 3 4 4 2" xfId="656"/>
    <cellStyle name="Comma 3 4 5" xfId="590"/>
    <cellStyle name="Comma 3 5" xfId="460"/>
    <cellStyle name="Comma 3 5 2" xfId="490"/>
    <cellStyle name="Comma 3 5 2 2" xfId="536"/>
    <cellStyle name="Comma 3 5 2 2 2" xfId="660"/>
    <cellStyle name="Comma 3 5 2 3" xfId="614"/>
    <cellStyle name="Comma 3 5 3" xfId="510"/>
    <cellStyle name="Comma 3 5 3 2" xfId="537"/>
    <cellStyle name="Comma 3 5 3 2 2" xfId="661"/>
    <cellStyle name="Comma 3 5 3 3" xfId="634"/>
    <cellStyle name="Comma 3 5 4" xfId="535"/>
    <cellStyle name="Comma 3 5 4 2" xfId="659"/>
    <cellStyle name="Comma 3 5 5" xfId="592"/>
    <cellStyle name="Comma 3 6" xfId="462"/>
    <cellStyle name="Comma 3 6 2" xfId="492"/>
    <cellStyle name="Comma 3 6 2 2" xfId="539"/>
    <cellStyle name="Comma 3 6 2 2 2" xfId="663"/>
    <cellStyle name="Comma 3 6 2 3" xfId="616"/>
    <cellStyle name="Comma 3 6 3" xfId="512"/>
    <cellStyle name="Comma 3 6 3 2" xfId="540"/>
    <cellStyle name="Comma 3 6 3 2 2" xfId="664"/>
    <cellStyle name="Comma 3 6 3 3" xfId="636"/>
    <cellStyle name="Comma 3 6 4" xfId="538"/>
    <cellStyle name="Comma 3 6 4 2" xfId="662"/>
    <cellStyle name="Comma 3 6 5" xfId="594"/>
    <cellStyle name="Comma 3 7" xfId="464"/>
    <cellStyle name="Comma 3 7 2" xfId="494"/>
    <cellStyle name="Comma 3 7 2 2" xfId="542"/>
    <cellStyle name="Comma 3 7 2 2 2" xfId="666"/>
    <cellStyle name="Comma 3 7 2 3" xfId="618"/>
    <cellStyle name="Comma 3 7 3" xfId="514"/>
    <cellStyle name="Comma 3 7 3 2" xfId="543"/>
    <cellStyle name="Comma 3 7 3 2 2" xfId="667"/>
    <cellStyle name="Comma 3 7 3 3" xfId="638"/>
    <cellStyle name="Comma 3 7 4" xfId="541"/>
    <cellStyle name="Comma 3 7 4 2" xfId="665"/>
    <cellStyle name="Comma 3 7 5" xfId="596"/>
    <cellStyle name="Comma 3 8" xfId="466"/>
    <cellStyle name="Comma 3 8 2" xfId="496"/>
    <cellStyle name="Comma 3 8 2 2" xfId="545"/>
    <cellStyle name="Comma 3 8 2 2 2" xfId="669"/>
    <cellStyle name="Comma 3 8 2 3" xfId="620"/>
    <cellStyle name="Comma 3 8 3" xfId="516"/>
    <cellStyle name="Comma 3 8 3 2" xfId="546"/>
    <cellStyle name="Comma 3 8 3 2 2" xfId="670"/>
    <cellStyle name="Comma 3 8 3 3" xfId="640"/>
    <cellStyle name="Comma 3 8 4" xfId="544"/>
    <cellStyle name="Comma 3 8 4 2" xfId="668"/>
    <cellStyle name="Comma 3 8 5" xfId="598"/>
    <cellStyle name="Comma 3 9" xfId="468"/>
    <cellStyle name="Comma 3 9 2" xfId="498"/>
    <cellStyle name="Comma 3 9 2 2" xfId="548"/>
    <cellStyle name="Comma 3 9 2 2 2" xfId="672"/>
    <cellStyle name="Comma 3 9 2 3" xfId="622"/>
    <cellStyle name="Comma 3 9 3" xfId="518"/>
    <cellStyle name="Comma 3 9 3 2" xfId="549"/>
    <cellStyle name="Comma 3 9 3 2 2" xfId="673"/>
    <cellStyle name="Comma 3 9 3 3" xfId="642"/>
    <cellStyle name="Comma 3 9 4" xfId="547"/>
    <cellStyle name="Comma 3 9 4 2" xfId="671"/>
    <cellStyle name="Comma 3 9 5" xfId="600"/>
    <cellStyle name="Comma 4" xfId="203"/>
    <cellStyle name="Comma 4 2" xfId="8"/>
    <cellStyle name="Comma 4 3" xfId="204"/>
    <cellStyle name="Comma 5" xfId="205"/>
    <cellStyle name="Comma 6" xfId="206"/>
    <cellStyle name="Comma 6 2" xfId="207"/>
    <cellStyle name="Comma 7" xfId="208"/>
    <cellStyle name="Comma 7 2" xfId="209"/>
    <cellStyle name="Comma 8" xfId="210"/>
    <cellStyle name="Comma 8 2" xfId="211"/>
    <cellStyle name="Comma 9" xfId="212"/>
    <cellStyle name="CommaBlank" xfId="213"/>
    <cellStyle name="CommaBlank 2" xfId="214"/>
    <cellStyle name="Currency 10" xfId="215"/>
    <cellStyle name="Currency 10 2" xfId="478"/>
    <cellStyle name="Currency 10 2 2" xfId="551"/>
    <cellStyle name="Currency 10 2 2 2" xfId="675"/>
    <cellStyle name="Currency 10 2 3" xfId="608"/>
    <cellStyle name="Currency 10 3" xfId="504"/>
    <cellStyle name="Currency 10 3 2" xfId="552"/>
    <cellStyle name="Currency 10 3 2 2" xfId="676"/>
    <cellStyle name="Currency 10 3 3" xfId="628"/>
    <cellStyle name="Currency 10 4" xfId="550"/>
    <cellStyle name="Currency 10 4 2" xfId="674"/>
    <cellStyle name="Currency 10 5" xfId="586"/>
    <cellStyle name="Currency 11" xfId="459"/>
    <cellStyle name="Currency 12" xfId="737"/>
    <cellStyle name="Currency 2" xfId="216"/>
    <cellStyle name="Currency 2 2" xfId="217"/>
    <cellStyle name="Currency 2 3" xfId="452"/>
    <cellStyle name="Currency 2 4" xfId="716"/>
    <cellStyle name="Currency 3" xfId="218"/>
    <cellStyle name="Currency 3 2" xfId="219"/>
    <cellStyle name="Currency 3 3" xfId="220"/>
    <cellStyle name="Currency 3 4" xfId="221"/>
    <cellStyle name="Currency 3 5" xfId="479"/>
    <cellStyle name="Currency 4" xfId="222"/>
    <cellStyle name="Currency 4 2" xfId="223"/>
    <cellStyle name="Currency 4 3" xfId="224"/>
    <cellStyle name="Currency 4 4" xfId="225"/>
    <cellStyle name="Currency 5" xfId="226"/>
    <cellStyle name="Currency 6" xfId="227"/>
    <cellStyle name="Currency 7" xfId="228"/>
    <cellStyle name="Currency 8" xfId="229"/>
    <cellStyle name="Currency 9" xfId="230"/>
    <cellStyle name="Explanatory Text 2" xfId="231"/>
    <cellStyle name="Explanatory Text 3" xfId="232"/>
    <cellStyle name="Explanatory Text 4" xfId="233"/>
    <cellStyle name="Explanatory Text 5" xfId="234"/>
    <cellStyle name="Explanatory Text 6" xfId="235"/>
    <cellStyle name="Good 2" xfId="236"/>
    <cellStyle name="Good 3" xfId="237"/>
    <cellStyle name="Good 4" xfId="238"/>
    <cellStyle name="Good 5" xfId="239"/>
    <cellStyle name="Good 6" xfId="240"/>
    <cellStyle name="Heading 1 2" xfId="241"/>
    <cellStyle name="Heading 1 3" xfId="242"/>
    <cellStyle name="Heading 1 4" xfId="243"/>
    <cellStyle name="Heading 1 5" xfId="244"/>
    <cellStyle name="Heading 1 6" xfId="245"/>
    <cellStyle name="Heading 1 7" xfId="246"/>
    <cellStyle name="Heading 1 8" xfId="247"/>
    <cellStyle name="Heading 2 2" xfId="248"/>
    <cellStyle name="Heading 2 3" xfId="249"/>
    <cellStyle name="Heading 2 4" xfId="250"/>
    <cellStyle name="Heading 2 5" xfId="251"/>
    <cellStyle name="Heading 2 6" xfId="252"/>
    <cellStyle name="Heading 2 7" xfId="253"/>
    <cellStyle name="Heading 2 8" xfId="254"/>
    <cellStyle name="Heading 3 2" xfId="255"/>
    <cellStyle name="Heading 3 3" xfId="256"/>
    <cellStyle name="Heading 3 4" xfId="257"/>
    <cellStyle name="Heading 3 5" xfId="258"/>
    <cellStyle name="Heading 3 6" xfId="259"/>
    <cellStyle name="Heading 3 7" xfId="260"/>
    <cellStyle name="Heading 3 8" xfId="261"/>
    <cellStyle name="Heading 4 2" xfId="262"/>
    <cellStyle name="Heading 4 3" xfId="263"/>
    <cellStyle name="Heading 4 4" xfId="264"/>
    <cellStyle name="Heading 4 5" xfId="265"/>
    <cellStyle name="Heading 4 6" xfId="266"/>
    <cellStyle name="Heading 4 7" xfId="267"/>
    <cellStyle name="Heading 4 8" xfId="268"/>
    <cellStyle name="Input 2" xfId="269"/>
    <cellStyle name="Input 3" xfId="270"/>
    <cellStyle name="Input 4" xfId="271"/>
    <cellStyle name="Input 5" xfId="272"/>
    <cellStyle name="Input 6" xfId="273"/>
    <cellStyle name="kirkdollars" xfId="274"/>
    <cellStyle name="Linked Cell 2" xfId="275"/>
    <cellStyle name="Linked Cell 3" xfId="276"/>
    <cellStyle name="Linked Cell 4" xfId="277"/>
    <cellStyle name="Linked Cell 5" xfId="278"/>
    <cellStyle name="Linked Cell 6" xfId="279"/>
    <cellStyle name="Neutral 2" xfId="280"/>
    <cellStyle name="Neutral 3" xfId="281"/>
    <cellStyle name="Neutral 4" xfId="282"/>
    <cellStyle name="Neutral 5" xfId="283"/>
    <cellStyle name="Neutral 6" xfId="284"/>
    <cellStyle name="Normal" xfId="0" builtinId="0"/>
    <cellStyle name="Normal 10" xfId="285"/>
    <cellStyle name="Normal 11" xfId="286"/>
    <cellStyle name="Normal 12" xfId="287"/>
    <cellStyle name="Normal 13" xfId="288"/>
    <cellStyle name="Normal 14" xfId="289"/>
    <cellStyle name="Normal 15" xfId="290"/>
    <cellStyle name="Normal 15 2" xfId="480"/>
    <cellStyle name="Normal 15 2 2" xfId="554"/>
    <cellStyle name="Normal 15 2 2 2" xfId="678"/>
    <cellStyle name="Normal 15 2 3" xfId="609"/>
    <cellStyle name="Normal 15 3" xfId="505"/>
    <cellStyle name="Normal 15 3 2" xfId="555"/>
    <cellStyle name="Normal 15 3 2 2" xfId="679"/>
    <cellStyle name="Normal 15 3 3" xfId="629"/>
    <cellStyle name="Normal 15 4" xfId="553"/>
    <cellStyle name="Normal 15 4 2" xfId="677"/>
    <cellStyle name="Normal 15 5" xfId="587"/>
    <cellStyle name="Normal 16" xfId="291"/>
    <cellStyle name="Normal 17" xfId="292"/>
    <cellStyle name="Normal 18" xfId="293"/>
    <cellStyle name="Normal 19" xfId="294"/>
    <cellStyle name="Normal 2" xfId="295"/>
    <cellStyle name="Normal 2 2" xfId="296"/>
    <cellStyle name="Normal 2 2 2" xfId="717"/>
    <cellStyle name="Normal 2 2 2 2" xfId="718"/>
    <cellStyle name="Normal 2 2 3" xfId="719"/>
    <cellStyle name="Normal 2 2 4" xfId="720"/>
    <cellStyle name="Normal 2 3" xfId="5"/>
    <cellStyle name="Normal 2 4" xfId="297"/>
    <cellStyle name="Normal 2_Adjustment WP" xfId="298"/>
    <cellStyle name="Normal 20" xfId="299"/>
    <cellStyle name="Normal 21" xfId="300"/>
    <cellStyle name="Normal 22" xfId="301"/>
    <cellStyle name="Normal 23" xfId="302"/>
    <cellStyle name="Normal 24" xfId="303"/>
    <cellStyle name="Normal 25" xfId="304"/>
    <cellStyle name="Normal 26" xfId="305"/>
    <cellStyle name="Normal 27" xfId="306"/>
    <cellStyle name="Normal 28" xfId="307"/>
    <cellStyle name="Normal 29" xfId="308"/>
    <cellStyle name="Normal 3" xfId="309"/>
    <cellStyle name="Normal 3 2" xfId="310"/>
    <cellStyle name="Normal 3 3" xfId="311"/>
    <cellStyle name="Normal 3 4" xfId="312"/>
    <cellStyle name="Normal 3 5" xfId="451"/>
    <cellStyle name="Normal 3 6" xfId="481"/>
    <cellStyle name="Normal 3 7" xfId="721"/>
    <cellStyle name="Normal 3_108 Summary" xfId="313"/>
    <cellStyle name="Normal 30" xfId="314"/>
    <cellStyle name="Normal 31" xfId="315"/>
    <cellStyle name="Normal 32" xfId="316"/>
    <cellStyle name="Normal 33" xfId="317"/>
    <cellStyle name="Normal 34" xfId="318"/>
    <cellStyle name="Normal 35" xfId="319"/>
    <cellStyle name="Normal 35 2" xfId="482"/>
    <cellStyle name="Normal 35 2 2" xfId="557"/>
    <cellStyle name="Normal 35 2 2 2" xfId="681"/>
    <cellStyle name="Normal 35 2 3" xfId="610"/>
    <cellStyle name="Normal 35 3" xfId="506"/>
    <cellStyle name="Normal 35 3 2" xfId="558"/>
    <cellStyle name="Normal 35 3 2 2" xfId="682"/>
    <cellStyle name="Normal 35 3 3" xfId="630"/>
    <cellStyle name="Normal 35 4" xfId="556"/>
    <cellStyle name="Normal 35 4 2" xfId="680"/>
    <cellStyle name="Normal 35 5" xfId="588"/>
    <cellStyle name="Normal 36" xfId="2"/>
    <cellStyle name="Normal 37" xfId="708"/>
    <cellStyle name="Normal 38" xfId="736"/>
    <cellStyle name="Normal 4" xfId="320"/>
    <cellStyle name="Normal 4 2" xfId="455"/>
    <cellStyle name="Normal 4 3" xfId="483"/>
    <cellStyle name="Normal 4 4" xfId="722"/>
    <cellStyle name="Normal 4 5" xfId="723"/>
    <cellStyle name="Normal 5" xfId="321"/>
    <cellStyle name="Normal 5 2" xfId="456"/>
    <cellStyle name="Normal 5 3" xfId="484"/>
    <cellStyle name="Normal 6" xfId="322"/>
    <cellStyle name="Normal 6 10" xfId="473"/>
    <cellStyle name="Normal 6 10 2" xfId="559"/>
    <cellStyle name="Normal 6 10 2 2" xfId="683"/>
    <cellStyle name="Normal 6 10 3" xfId="605"/>
    <cellStyle name="Normal 6 11" xfId="724"/>
    <cellStyle name="Normal 6 2" xfId="458"/>
    <cellStyle name="Normal 6 2 2" xfId="489"/>
    <cellStyle name="Normal 6 2 2 2" xfId="561"/>
    <cellStyle name="Normal 6 2 2 2 2" xfId="685"/>
    <cellStyle name="Normal 6 2 2 3" xfId="613"/>
    <cellStyle name="Normal 6 2 3" xfId="509"/>
    <cellStyle name="Normal 6 2 3 2" xfId="562"/>
    <cellStyle name="Normal 6 2 3 2 2" xfId="686"/>
    <cellStyle name="Normal 6 2 3 3" xfId="633"/>
    <cellStyle name="Normal 6 2 4" xfId="560"/>
    <cellStyle name="Normal 6 2 4 2" xfId="684"/>
    <cellStyle name="Normal 6 2 5" xfId="591"/>
    <cellStyle name="Normal 6 3" xfId="461"/>
    <cellStyle name="Normal 6 3 2" xfId="491"/>
    <cellStyle name="Normal 6 3 2 2" xfId="564"/>
    <cellStyle name="Normal 6 3 2 2 2" xfId="688"/>
    <cellStyle name="Normal 6 3 2 3" xfId="615"/>
    <cellStyle name="Normal 6 3 3" xfId="511"/>
    <cellStyle name="Normal 6 3 3 2" xfId="565"/>
    <cellStyle name="Normal 6 3 3 2 2" xfId="689"/>
    <cellStyle name="Normal 6 3 3 3" xfId="635"/>
    <cellStyle name="Normal 6 3 4" xfId="563"/>
    <cellStyle name="Normal 6 3 4 2" xfId="687"/>
    <cellStyle name="Normal 6 3 5" xfId="593"/>
    <cellStyle name="Normal 6 4" xfId="463"/>
    <cellStyle name="Normal 6 4 2" xfId="493"/>
    <cellStyle name="Normal 6 4 2 2" xfId="567"/>
    <cellStyle name="Normal 6 4 2 2 2" xfId="691"/>
    <cellStyle name="Normal 6 4 2 3" xfId="617"/>
    <cellStyle name="Normal 6 4 3" xfId="513"/>
    <cellStyle name="Normal 6 4 3 2" xfId="568"/>
    <cellStyle name="Normal 6 4 3 2 2" xfId="692"/>
    <cellStyle name="Normal 6 4 3 3" xfId="637"/>
    <cellStyle name="Normal 6 4 4" xfId="566"/>
    <cellStyle name="Normal 6 4 4 2" xfId="690"/>
    <cellStyle name="Normal 6 4 5" xfId="595"/>
    <cellStyle name="Normal 6 5" xfId="465"/>
    <cellStyle name="Normal 6 5 2" xfId="495"/>
    <cellStyle name="Normal 6 5 2 2" xfId="570"/>
    <cellStyle name="Normal 6 5 2 2 2" xfId="694"/>
    <cellStyle name="Normal 6 5 2 3" xfId="619"/>
    <cellStyle name="Normal 6 5 3" xfId="515"/>
    <cellStyle name="Normal 6 5 3 2" xfId="571"/>
    <cellStyle name="Normal 6 5 3 2 2" xfId="695"/>
    <cellStyle name="Normal 6 5 3 3" xfId="639"/>
    <cellStyle name="Normal 6 5 4" xfId="569"/>
    <cellStyle name="Normal 6 5 4 2" xfId="693"/>
    <cellStyle name="Normal 6 5 5" xfId="597"/>
    <cellStyle name="Normal 6 6" xfId="467"/>
    <cellStyle name="Normal 6 6 2" xfId="497"/>
    <cellStyle name="Normal 6 6 2 2" xfId="573"/>
    <cellStyle name="Normal 6 6 2 2 2" xfId="697"/>
    <cellStyle name="Normal 6 6 2 3" xfId="621"/>
    <cellStyle name="Normal 6 6 3" xfId="517"/>
    <cellStyle name="Normal 6 6 3 2" xfId="574"/>
    <cellStyle name="Normal 6 6 3 2 2" xfId="698"/>
    <cellStyle name="Normal 6 6 3 3" xfId="641"/>
    <cellStyle name="Normal 6 6 4" xfId="572"/>
    <cellStyle name="Normal 6 6 4 2" xfId="696"/>
    <cellStyle name="Normal 6 6 5" xfId="599"/>
    <cellStyle name="Normal 6 7" xfId="469"/>
    <cellStyle name="Normal 6 7 2" xfId="499"/>
    <cellStyle name="Normal 6 7 2 2" xfId="576"/>
    <cellStyle name="Normal 6 7 2 2 2" xfId="700"/>
    <cellStyle name="Normal 6 7 2 3" xfId="623"/>
    <cellStyle name="Normal 6 7 3" xfId="519"/>
    <cellStyle name="Normal 6 7 3 2" xfId="577"/>
    <cellStyle name="Normal 6 7 3 2 2" xfId="701"/>
    <cellStyle name="Normal 6 7 3 3" xfId="643"/>
    <cellStyle name="Normal 6 7 4" xfId="575"/>
    <cellStyle name="Normal 6 7 4 2" xfId="699"/>
    <cellStyle name="Normal 6 7 5" xfId="601"/>
    <cellStyle name="Normal 6 8" xfId="471"/>
    <cellStyle name="Normal 6 8 2" xfId="501"/>
    <cellStyle name="Normal 6 8 2 2" xfId="579"/>
    <cellStyle name="Normal 6 8 2 2 2" xfId="703"/>
    <cellStyle name="Normal 6 8 2 3" xfId="625"/>
    <cellStyle name="Normal 6 8 3" xfId="521"/>
    <cellStyle name="Normal 6 8 3 2" xfId="580"/>
    <cellStyle name="Normal 6 8 3 2 2" xfId="704"/>
    <cellStyle name="Normal 6 8 3 3" xfId="645"/>
    <cellStyle name="Normal 6 8 4" xfId="578"/>
    <cellStyle name="Normal 6 8 4 2" xfId="702"/>
    <cellStyle name="Normal 6 8 5" xfId="603"/>
    <cellStyle name="Normal 6 9" xfId="485"/>
    <cellStyle name="Normal 7" xfId="323"/>
    <cellStyle name="Normal 8" xfId="324"/>
    <cellStyle name="Normal 9" xfId="325"/>
    <cellStyle name="Note 10" xfId="326"/>
    <cellStyle name="Note 11" xfId="327"/>
    <cellStyle name="Note 2" xfId="328"/>
    <cellStyle name="Note 2 2" xfId="329"/>
    <cellStyle name="Note 2_Allocators" xfId="330"/>
    <cellStyle name="Note 3" xfId="331"/>
    <cellStyle name="Note 3 2" xfId="332"/>
    <cellStyle name="Note 3 3" xfId="333"/>
    <cellStyle name="Note 3_Allocators" xfId="334"/>
    <cellStyle name="Note 4" xfId="335"/>
    <cellStyle name="Note 4 2" xfId="336"/>
    <cellStyle name="Note 4_Allocators" xfId="337"/>
    <cellStyle name="Note 5" xfId="338"/>
    <cellStyle name="Note 6" xfId="339"/>
    <cellStyle name="Note 6 2" xfId="340"/>
    <cellStyle name="Note 6_Allocators" xfId="341"/>
    <cellStyle name="Note 7" xfId="342"/>
    <cellStyle name="Note 7 2" xfId="343"/>
    <cellStyle name="Note 8" xfId="344"/>
    <cellStyle name="Note 9" xfId="345"/>
    <cellStyle name="nPlosion" xfId="346"/>
    <cellStyle name="nvision" xfId="347"/>
    <cellStyle name="Output 2" xfId="348"/>
    <cellStyle name="Output 3" xfId="349"/>
    <cellStyle name="Output 4" xfId="350"/>
    <cellStyle name="Output 5" xfId="351"/>
    <cellStyle name="Output 6" xfId="352"/>
    <cellStyle name="Percent 10" xfId="353"/>
    <cellStyle name="Percent 11" xfId="354"/>
    <cellStyle name="Percent 12" xfId="355"/>
    <cellStyle name="Percent 13" xfId="356"/>
    <cellStyle name="Percent 13 2" xfId="486"/>
    <cellStyle name="Percent 13 2 2" xfId="582"/>
    <cellStyle name="Percent 13 2 2 2" xfId="706"/>
    <cellStyle name="Percent 13 2 3" xfId="611"/>
    <cellStyle name="Percent 13 3" xfId="507"/>
    <cellStyle name="Percent 13 3 2" xfId="583"/>
    <cellStyle name="Percent 13 3 2 2" xfId="707"/>
    <cellStyle name="Percent 13 3 3" xfId="631"/>
    <cellStyle name="Percent 13 4" xfId="581"/>
    <cellStyle name="Percent 13 4 2" xfId="705"/>
    <cellStyle name="Percent 13 5" xfId="589"/>
    <cellStyle name="Percent 14" xfId="4"/>
    <cellStyle name="Percent 15" xfId="739"/>
    <cellStyle name="Percent 2" xfId="357"/>
    <cellStyle name="Percent 2 2" xfId="358"/>
    <cellStyle name="Percent 2 2 2" xfId="725"/>
    <cellStyle name="Percent 2 2 3" xfId="726"/>
    <cellStyle name="Percent 2 3" xfId="727"/>
    <cellStyle name="Percent 2 4" xfId="728"/>
    <cellStyle name="Percent 2 5" xfId="729"/>
    <cellStyle name="Percent 3" xfId="359"/>
    <cellStyle name="Percent 3 2" xfId="360"/>
    <cellStyle name="Percent 3 3" xfId="361"/>
    <cellStyle name="Percent 3 4" xfId="457"/>
    <cellStyle name="Percent 3 5" xfId="487"/>
    <cellStyle name="Percent 4" xfId="362"/>
    <cellStyle name="Percent 4 2" xfId="363"/>
    <cellStyle name="Percent 4 3" xfId="364"/>
    <cellStyle name="Percent 4 4" xfId="365"/>
    <cellStyle name="Percent 5" xfId="366"/>
    <cellStyle name="Percent 5 2" xfId="367"/>
    <cellStyle name="Percent 6" xfId="368"/>
    <cellStyle name="Percent 6 2" xfId="369"/>
    <cellStyle name="Percent 7" xfId="370"/>
    <cellStyle name="Percent 8" xfId="371"/>
    <cellStyle name="Percent 9" xfId="372"/>
    <cellStyle name="PSChar" xfId="373"/>
    <cellStyle name="PSChar 2" xfId="374"/>
    <cellStyle name="PSChar 2 2" xfId="375"/>
    <cellStyle name="PSChar 2 3" xfId="376"/>
    <cellStyle name="PSChar 3" xfId="377"/>
    <cellStyle name="PSChar 3 2" xfId="378"/>
    <cellStyle name="PSChar 4" xfId="379"/>
    <cellStyle name="PSChar 5" xfId="380"/>
    <cellStyle name="PSChar 6" xfId="381"/>
    <cellStyle name="PSChar 7" xfId="730"/>
    <cellStyle name="PSDate" xfId="382"/>
    <cellStyle name="PSDate 2" xfId="383"/>
    <cellStyle name="PSDate 2 2" xfId="384"/>
    <cellStyle name="PSDate 2 3" xfId="385"/>
    <cellStyle name="PSDate 3" xfId="386"/>
    <cellStyle name="PSDate 3 2" xfId="387"/>
    <cellStyle name="PSDate 4" xfId="388"/>
    <cellStyle name="PSDate 5" xfId="389"/>
    <cellStyle name="PSDate 6" xfId="390"/>
    <cellStyle name="PSDate 7" xfId="731"/>
    <cellStyle name="PSDec" xfId="391"/>
    <cellStyle name="PSDec 2" xfId="392"/>
    <cellStyle name="PSDec 2 2" xfId="393"/>
    <cellStyle name="PSDec 2 3" xfId="394"/>
    <cellStyle name="PSDec 3" xfId="395"/>
    <cellStyle name="PSDec 3 2" xfId="396"/>
    <cellStyle name="PSDec 4" xfId="397"/>
    <cellStyle name="PSDec 5" xfId="398"/>
    <cellStyle name="PSDec 6" xfId="399"/>
    <cellStyle name="PSDec 7" xfId="732"/>
    <cellStyle name="PSHeading" xfId="400"/>
    <cellStyle name="PSHeading 10" xfId="401"/>
    <cellStyle name="PSHeading 11" xfId="402"/>
    <cellStyle name="PSHeading 12" xfId="733"/>
    <cellStyle name="PSHeading 2" xfId="403"/>
    <cellStyle name="PSHeading 2 2" xfId="404"/>
    <cellStyle name="PSHeading 2 3" xfId="405"/>
    <cellStyle name="PSHeading 2_108 Summary" xfId="406"/>
    <cellStyle name="PSHeading 3" xfId="407"/>
    <cellStyle name="PSHeading 3 2" xfId="408"/>
    <cellStyle name="PSHeading 3_108 Summary" xfId="409"/>
    <cellStyle name="PSHeading 4" xfId="410"/>
    <cellStyle name="PSHeading 5" xfId="411"/>
    <cellStyle name="PSHeading 6" xfId="412"/>
    <cellStyle name="PSHeading 7" xfId="413"/>
    <cellStyle name="PSHeading 8" xfId="414"/>
    <cellStyle name="PSHeading 9" xfId="415"/>
    <cellStyle name="PSHeading_101 check" xfId="416"/>
    <cellStyle name="PSInt" xfId="417"/>
    <cellStyle name="PSInt 2" xfId="418"/>
    <cellStyle name="PSInt 2 2" xfId="419"/>
    <cellStyle name="PSInt 2 3" xfId="420"/>
    <cellStyle name="PSInt 3" xfId="421"/>
    <cellStyle name="PSInt 3 2" xfId="422"/>
    <cellStyle name="PSInt 4" xfId="423"/>
    <cellStyle name="PSInt 5" xfId="424"/>
    <cellStyle name="PSInt 6" xfId="425"/>
    <cellStyle name="PSInt 7" xfId="734"/>
    <cellStyle name="PSSpacer" xfId="426"/>
    <cellStyle name="PSSpacer 2" xfId="427"/>
    <cellStyle name="PSSpacer 2 2" xfId="428"/>
    <cellStyle name="PSSpacer 2 3" xfId="429"/>
    <cellStyle name="PSSpacer 3" xfId="430"/>
    <cellStyle name="PSSpacer 3 2" xfId="431"/>
    <cellStyle name="PSSpacer 4" xfId="432"/>
    <cellStyle name="PSSpacer 5" xfId="433"/>
    <cellStyle name="PSSpacer 6" xfId="434"/>
    <cellStyle name="PSSpacer 7" xfId="735"/>
    <cellStyle name="Title 2" xfId="435"/>
    <cellStyle name="Title 3" xfId="436"/>
    <cellStyle name="Title 4" xfId="437"/>
    <cellStyle name="Title 5" xfId="438"/>
    <cellStyle name="Total 2" xfId="439"/>
    <cellStyle name="Total 3" xfId="440"/>
    <cellStyle name="Total 4" xfId="441"/>
    <cellStyle name="Total 5" xfId="442"/>
    <cellStyle name="Total 6" xfId="443"/>
    <cellStyle name="Total 7" xfId="444"/>
    <cellStyle name="Total 8" xfId="445"/>
    <cellStyle name="Warning Text 2" xfId="446"/>
    <cellStyle name="Warning Text 3" xfId="447"/>
    <cellStyle name="Warning Text 4" xfId="448"/>
    <cellStyle name="Warning Text 5" xfId="449"/>
    <cellStyle name="Warning Text 6" xfId="4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ing\Rate%20Cases\KPCo\2017%20Base%20Case\February%20Test%20Year\JCOS\Financial%20Statements\2017_2%20%20GLR3000%20KYP_CORP_CONSOL%20FER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Modification History"/>
      <sheetName val="BS"/>
      <sheetName val="O&amp;M"/>
      <sheetName val="O&amp;M QRT"/>
      <sheetName val="TRIAL BALANCE"/>
      <sheetName val="KW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Feb 2017"/>
    </sheetNames>
    <sheetDataSet>
      <sheetData sheetId="0">
        <row r="8">
          <cell r="B8" t="str">
            <v>Line 1</v>
          </cell>
        </row>
        <row r="401">
          <cell r="B401" t="str">
            <v>Line 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zoomScaleNormal="100" workbookViewId="0">
      <pane ySplit="5" topLeftCell="A8" activePane="bottomLeft" state="frozen"/>
      <selection pane="bottomLeft" activeCell="B63" sqref="B63"/>
    </sheetView>
  </sheetViews>
  <sheetFormatPr defaultColWidth="8.77734375" defaultRowHeight="13.2"/>
  <cols>
    <col min="1" max="1" width="6.77734375" style="32" customWidth="1"/>
    <col min="2" max="2" width="40.21875" style="32" bestFit="1" customWidth="1"/>
    <col min="3" max="3" width="36.77734375" style="32" bestFit="1" customWidth="1"/>
    <col min="4" max="4" width="16.44140625" style="37" customWidth="1"/>
    <col min="5" max="5" width="8.77734375" style="32" customWidth="1"/>
    <col min="6" max="6" width="15.77734375" style="32" bestFit="1" customWidth="1"/>
    <col min="7" max="7" width="8.77734375" style="32"/>
    <col min="8" max="8" width="9.77734375" style="32" bestFit="1" customWidth="1"/>
    <col min="9" max="9" width="11.21875" style="32" bestFit="1" customWidth="1"/>
    <col min="10" max="16384" width="8.77734375" style="32"/>
  </cols>
  <sheetData>
    <row r="1" spans="1:4" ht="15" customHeight="1">
      <c r="A1" s="110" t="s">
        <v>431</v>
      </c>
      <c r="B1" s="110"/>
      <c r="C1" s="110"/>
      <c r="D1" s="110"/>
    </row>
    <row r="4" spans="1:4">
      <c r="A4" s="34" t="s">
        <v>432</v>
      </c>
    </row>
    <row r="5" spans="1:4">
      <c r="A5" s="34" t="s">
        <v>433</v>
      </c>
      <c r="B5" s="35" t="s">
        <v>434</v>
      </c>
      <c r="C5" s="35"/>
    </row>
    <row r="9" spans="1:4">
      <c r="A9" s="34">
        <v>1</v>
      </c>
      <c r="B9" s="32" t="s">
        <v>439</v>
      </c>
      <c r="C9" s="32" t="s">
        <v>448</v>
      </c>
      <c r="D9" s="84">
        <v>1399886232.36409</v>
      </c>
    </row>
    <row r="10" spans="1:4">
      <c r="A10" s="34"/>
    </row>
    <row r="11" spans="1:4">
      <c r="A11" s="34">
        <f>A9+1</f>
        <v>2</v>
      </c>
      <c r="B11" s="32" t="s">
        <v>435</v>
      </c>
      <c r="C11" s="32" t="s">
        <v>449</v>
      </c>
      <c r="D11" s="84">
        <v>1407374967.8194454</v>
      </c>
    </row>
    <row r="12" spans="1:4">
      <c r="A12" s="34">
        <f>A11+1</f>
        <v>3</v>
      </c>
      <c r="B12" s="32" t="s">
        <v>446</v>
      </c>
      <c r="D12" s="55">
        <f>D9-D11</f>
        <v>-7488735.4553554058</v>
      </c>
    </row>
    <row r="13" spans="1:4">
      <c r="D13" s="56"/>
    </row>
    <row r="15" spans="1:4">
      <c r="B15" s="108" t="s">
        <v>442</v>
      </c>
      <c r="C15" s="109"/>
      <c r="D15" s="109"/>
    </row>
    <row r="16" spans="1:4">
      <c r="B16" s="31" t="s">
        <v>360</v>
      </c>
      <c r="C16" s="36"/>
      <c r="D16" s="57"/>
    </row>
    <row r="17" spans="1:9">
      <c r="A17" s="34">
        <f>A12+1</f>
        <v>4</v>
      </c>
      <c r="B17" s="37" t="s">
        <v>466</v>
      </c>
      <c r="D17" s="58">
        <f>'Balance Sheet Detail'!K30</f>
        <v>3138249.45</v>
      </c>
    </row>
    <row r="18" spans="1:9">
      <c r="A18" s="34">
        <f>A17+1</f>
        <v>5</v>
      </c>
      <c r="B18" s="32" t="s">
        <v>366</v>
      </c>
      <c r="D18" s="58">
        <f>'Balance Sheet Detail'!K64</f>
        <v>40720741.279999994</v>
      </c>
    </row>
    <row r="19" spans="1:9">
      <c r="A19" s="34">
        <f t="shared" ref="A19:A27" si="0">A18+1</f>
        <v>6</v>
      </c>
      <c r="B19" s="32" t="s">
        <v>36</v>
      </c>
      <c r="D19" s="58">
        <f>'Balance Sheet Detail'!K75</f>
        <v>1010863.682</v>
      </c>
    </row>
    <row r="20" spans="1:9">
      <c r="A20" s="34">
        <f t="shared" si="0"/>
        <v>7</v>
      </c>
      <c r="B20" s="32" t="s">
        <v>436</v>
      </c>
      <c r="D20" s="58">
        <f>'Balance Sheet Detail'!K115</f>
        <v>30608876.356999993</v>
      </c>
    </row>
    <row r="21" spans="1:9">
      <c r="A21" s="34">
        <f t="shared" si="0"/>
        <v>8</v>
      </c>
      <c r="B21" s="32" t="s">
        <v>83</v>
      </c>
      <c r="D21" s="58">
        <f>'Balance Sheet Detail'!K144</f>
        <v>11542670.120000001</v>
      </c>
    </row>
    <row r="22" spans="1:9">
      <c r="A22" s="34">
        <f t="shared" si="0"/>
        <v>9</v>
      </c>
      <c r="B22" s="32" t="s">
        <v>437</v>
      </c>
      <c r="D22" s="58">
        <f>'Balance Sheet Detail'!K148</f>
        <v>3457220.91</v>
      </c>
    </row>
    <row r="23" spans="1:9">
      <c r="A23" s="34">
        <f t="shared" si="0"/>
        <v>10</v>
      </c>
      <c r="B23" s="32" t="s">
        <v>467</v>
      </c>
      <c r="D23" s="58">
        <f>'Balance Sheet Detail'!K167</f>
        <v>-69622585.239999995</v>
      </c>
    </row>
    <row r="24" spans="1:9">
      <c r="A24" s="34">
        <f t="shared" si="0"/>
        <v>11</v>
      </c>
      <c r="B24" s="32" t="s">
        <v>452</v>
      </c>
      <c r="D24" s="58">
        <f>'Balance Sheet Detail'!K220</f>
        <v>579555867.85199988</v>
      </c>
    </row>
    <row r="25" spans="1:9">
      <c r="A25" s="34">
        <f t="shared" ref="A25:A26" si="1">A24+1</f>
        <v>12</v>
      </c>
      <c r="B25" s="32" t="s">
        <v>477</v>
      </c>
      <c r="D25" s="58">
        <f>'Balance Sheet Detail'!K224+'Balance Sheet Detail'!K229</f>
        <v>2809643.73</v>
      </c>
    </row>
    <row r="26" spans="1:9">
      <c r="A26" s="34">
        <f t="shared" si="1"/>
        <v>13</v>
      </c>
      <c r="B26" s="32" t="s">
        <v>146</v>
      </c>
      <c r="D26" s="58">
        <f>'Balance Sheet Detail'!K250</f>
        <v>17558242.979000002</v>
      </c>
    </row>
    <row r="27" spans="1:9">
      <c r="A27" s="34">
        <f t="shared" si="0"/>
        <v>14</v>
      </c>
      <c r="B27" s="32" t="s">
        <v>153</v>
      </c>
      <c r="D27" s="59">
        <f>'Balance Sheet Detail'!K260</f>
        <v>97611406.049999997</v>
      </c>
    </row>
    <row r="28" spans="1:9">
      <c r="A28" s="34">
        <f>A27+1</f>
        <v>15</v>
      </c>
      <c r="B28" s="32" t="s">
        <v>479</v>
      </c>
      <c r="D28" s="58">
        <f>SUM(D17:D27)</f>
        <v>718391197.16999984</v>
      </c>
      <c r="F28" s="38"/>
      <c r="H28" s="38"/>
      <c r="I28" s="39"/>
    </row>
    <row r="29" spans="1:9">
      <c r="A29" s="34"/>
      <c r="D29" s="58"/>
      <c r="F29" s="38"/>
    </row>
    <row r="30" spans="1:9">
      <c r="A30" s="34"/>
      <c r="B30" s="33" t="s">
        <v>451</v>
      </c>
      <c r="F30" s="38"/>
    </row>
    <row r="31" spans="1:9" s="37" customFormat="1">
      <c r="A31" s="82">
        <f>A28+1</f>
        <v>16</v>
      </c>
      <c r="B31" s="37" t="s">
        <v>468</v>
      </c>
      <c r="D31" s="58">
        <f>'Balance Sheet Detail'!K288</f>
        <v>0</v>
      </c>
    </row>
    <row r="32" spans="1:9" s="37" customFormat="1">
      <c r="A32" s="82">
        <f t="shared" ref="A32:A44" si="2">+A31+1</f>
        <v>17</v>
      </c>
      <c r="B32" s="37" t="s">
        <v>470</v>
      </c>
      <c r="D32" s="58">
        <f>'Balance Sheet Detail'!K297</f>
        <v>-11607823.01</v>
      </c>
    </row>
    <row r="33" spans="1:6" s="37" customFormat="1">
      <c r="A33" s="82">
        <f t="shared" si="2"/>
        <v>18</v>
      </c>
      <c r="B33" s="37" t="s">
        <v>469</v>
      </c>
      <c r="D33" s="58">
        <f>'Balance Sheet Detail'!K315</f>
        <v>-45994638.109999999</v>
      </c>
    </row>
    <row r="34" spans="1:6" s="37" customFormat="1">
      <c r="A34" s="82">
        <f t="shared" si="2"/>
        <v>19</v>
      </c>
      <c r="B34" s="37" t="s">
        <v>438</v>
      </c>
      <c r="D34" s="58">
        <f>'Balance Sheet Detail'!K338+'Balance Sheet Detail'!K348</f>
        <v>-65603847.316999987</v>
      </c>
    </row>
    <row r="35" spans="1:6" s="37" customFormat="1">
      <c r="A35" s="82">
        <f t="shared" si="2"/>
        <v>20</v>
      </c>
      <c r="B35" s="37" t="s">
        <v>471</v>
      </c>
      <c r="D35" s="58">
        <f>'Balance Sheet Detail'!K351</f>
        <v>0</v>
      </c>
    </row>
    <row r="36" spans="1:6">
      <c r="A36" s="34">
        <f t="shared" si="2"/>
        <v>21</v>
      </c>
      <c r="B36" s="32" t="s">
        <v>238</v>
      </c>
      <c r="D36" s="58">
        <f>'Balance Sheet Detail'!K393</f>
        <v>-17552923.094000001</v>
      </c>
    </row>
    <row r="37" spans="1:6">
      <c r="A37" s="34">
        <f t="shared" ref="A37" si="3">+A36+1</f>
        <v>22</v>
      </c>
      <c r="B37" s="32" t="s">
        <v>246</v>
      </c>
      <c r="D37" s="58">
        <f>'Balance Sheet Detail'!K403</f>
        <v>-6608654.9039999992</v>
      </c>
    </row>
    <row r="38" spans="1:6">
      <c r="A38" s="34">
        <f t="shared" si="2"/>
        <v>23</v>
      </c>
      <c r="B38" s="32" t="s">
        <v>472</v>
      </c>
      <c r="D38" s="58">
        <f>'Balance Sheet Detail'!K409</f>
        <v>-2944249.82</v>
      </c>
    </row>
    <row r="39" spans="1:6">
      <c r="A39" s="34">
        <f t="shared" si="2"/>
        <v>24</v>
      </c>
      <c r="B39" s="32" t="s">
        <v>473</v>
      </c>
      <c r="D39" s="58">
        <f>'Balance Sheet Detail'!K413</f>
        <v>-1930877.7400000002</v>
      </c>
    </row>
    <row r="40" spans="1:6">
      <c r="A40" s="34">
        <f t="shared" si="2"/>
        <v>25</v>
      </c>
      <c r="B40" s="32" t="s">
        <v>296</v>
      </c>
      <c r="D40" s="58">
        <f>'Balance Sheet Detail'!K466</f>
        <v>-20926638.120999999</v>
      </c>
    </row>
    <row r="41" spans="1:6">
      <c r="A41" s="34">
        <f t="shared" si="2"/>
        <v>26</v>
      </c>
      <c r="B41" s="32" t="s">
        <v>304</v>
      </c>
      <c r="D41" s="58">
        <f>'Balance Sheet Detail'!K480</f>
        <v>17264863.280000046</v>
      </c>
    </row>
    <row r="42" spans="1:6">
      <c r="A42" s="34">
        <f t="shared" si="2"/>
        <v>27</v>
      </c>
      <c r="B42" s="32" t="s">
        <v>316</v>
      </c>
      <c r="D42" s="58">
        <f>'Balance Sheet Detail'!K499</f>
        <v>-260654513.96799999</v>
      </c>
    </row>
    <row r="43" spans="1:6">
      <c r="A43" s="34">
        <f t="shared" si="2"/>
        <v>28</v>
      </c>
      <c r="B43" s="32" t="s">
        <v>321</v>
      </c>
      <c r="D43" s="59">
        <f>'Balance Sheet Detail'!K521</f>
        <v>-6327328.6229999997</v>
      </c>
      <c r="F43" s="38"/>
    </row>
    <row r="44" spans="1:6">
      <c r="A44" s="34">
        <f t="shared" si="2"/>
        <v>29</v>
      </c>
      <c r="B44" s="32" t="s">
        <v>480</v>
      </c>
      <c r="D44" s="60">
        <f>SUM(D31:D43)</f>
        <v>-422886631.42699999</v>
      </c>
      <c r="F44" s="38"/>
    </row>
    <row r="45" spans="1:6" ht="13.8" thickBot="1">
      <c r="A45" s="34"/>
      <c r="D45" s="61"/>
      <c r="F45" s="38"/>
    </row>
    <row r="46" spans="1:6">
      <c r="A46" s="34">
        <f>+A44+1</f>
        <v>30</v>
      </c>
      <c r="B46" s="32" t="s">
        <v>474</v>
      </c>
      <c r="D46" s="62">
        <f>D28+D44</f>
        <v>295504565.74299985</v>
      </c>
      <c r="F46" s="39"/>
    </row>
    <row r="47" spans="1:6">
      <c r="A47" s="34"/>
      <c r="D47" s="63"/>
      <c r="F47" s="39"/>
    </row>
    <row r="48" spans="1:6">
      <c r="A48" s="34">
        <f>A46+1</f>
        <v>31</v>
      </c>
      <c r="B48" s="32" t="s">
        <v>440</v>
      </c>
      <c r="C48" s="37" t="s">
        <v>476</v>
      </c>
      <c r="D48" s="58">
        <f>'Balance Sheet Detail'!E526</f>
        <v>42892316.409999996</v>
      </c>
      <c r="F48" s="40"/>
    </row>
    <row r="49" spans="1:6">
      <c r="A49" s="34">
        <f>A48+1</f>
        <v>32</v>
      </c>
      <c r="B49" s="32" t="s">
        <v>475</v>
      </c>
      <c r="C49" s="37" t="s">
        <v>450</v>
      </c>
      <c r="D49" s="64">
        <f>'Balance Sheet Detail'!I526</f>
        <v>20349994.371624999</v>
      </c>
      <c r="F49" s="38"/>
    </row>
    <row r="50" spans="1:6">
      <c r="A50" s="34">
        <f>A49+1</f>
        <v>33</v>
      </c>
      <c r="B50" s="32" t="s">
        <v>481</v>
      </c>
      <c r="D50" s="65">
        <f>D48-D49</f>
        <v>22542322.038374998</v>
      </c>
      <c r="F50" s="38"/>
    </row>
    <row r="51" spans="1:6">
      <c r="A51" s="34"/>
      <c r="C51" s="37"/>
      <c r="D51" s="65"/>
      <c r="F51" s="38"/>
    </row>
    <row r="52" spans="1:6">
      <c r="A52" s="34">
        <f>A50+1</f>
        <v>34</v>
      </c>
      <c r="B52" s="30" t="s">
        <v>482</v>
      </c>
      <c r="D52" s="66">
        <f>D46+D50</f>
        <v>318046887.78137487</v>
      </c>
      <c r="F52" s="38"/>
    </row>
    <row r="53" spans="1:6">
      <c r="A53" s="34"/>
      <c r="F53" s="38"/>
    </row>
    <row r="54" spans="1:6">
      <c r="A54" s="34"/>
      <c r="B54" s="30" t="s">
        <v>441</v>
      </c>
      <c r="F54" s="38"/>
    </row>
    <row r="55" spans="1:6">
      <c r="A55" s="34">
        <f>A52+1</f>
        <v>35</v>
      </c>
      <c r="B55" s="32" t="s">
        <v>447</v>
      </c>
      <c r="D55" s="58">
        <f>SUM('Summary Sheet'!H10:H12)</f>
        <v>-8461030.5199999996</v>
      </c>
      <c r="F55" s="38"/>
    </row>
    <row r="56" spans="1:6">
      <c r="A56" s="34">
        <f t="shared" ref="A56:A59" si="4">+A55+1</f>
        <v>36</v>
      </c>
      <c r="B56" s="32" t="s">
        <v>443</v>
      </c>
      <c r="D56" s="58">
        <f>'Summary Sheet'!H15</f>
        <v>16619953.140000001</v>
      </c>
      <c r="F56" s="38"/>
    </row>
    <row r="57" spans="1:6">
      <c r="A57" s="34">
        <f t="shared" si="4"/>
        <v>37</v>
      </c>
      <c r="B57" s="32" t="s">
        <v>444</v>
      </c>
      <c r="D57" s="58">
        <f>SUM('Summary Sheet'!H19:H51)</f>
        <v>-682666.18124999991</v>
      </c>
      <c r="F57" s="38"/>
    </row>
    <row r="58" spans="1:6">
      <c r="A58" s="34">
        <f t="shared" si="4"/>
        <v>38</v>
      </c>
      <c r="B58" s="32" t="s">
        <v>445</v>
      </c>
      <c r="D58" s="59">
        <f>SUM('Summary Sheet'!H52:H58)</f>
        <v>-333011879.99620003</v>
      </c>
      <c r="F58" s="38"/>
    </row>
    <row r="59" spans="1:6">
      <c r="A59" s="34">
        <f t="shared" si="4"/>
        <v>39</v>
      </c>
      <c r="B59" s="32" t="s">
        <v>483</v>
      </c>
      <c r="D59" s="58">
        <f>SUM(D55:D58)</f>
        <v>-325535623.55745</v>
      </c>
      <c r="F59" s="38"/>
    </row>
    <row r="60" spans="1:6">
      <c r="A60" s="34"/>
      <c r="F60" s="38"/>
    </row>
    <row r="61" spans="1:6" ht="13.8" thickBot="1">
      <c r="A61" s="34">
        <f>A59+1</f>
        <v>40</v>
      </c>
      <c r="B61" s="30" t="s">
        <v>484</v>
      </c>
      <c r="D61" s="67">
        <f>D52+D59</f>
        <v>-7488735.7760751247</v>
      </c>
      <c r="F61" s="38"/>
    </row>
    <row r="62" spans="1:6" ht="13.8" thickTop="1">
      <c r="A62" s="34"/>
      <c r="F62" s="38"/>
    </row>
    <row r="63" spans="1:6">
      <c r="A63" s="34"/>
    </row>
    <row r="64" spans="1:6">
      <c r="D64" s="81"/>
    </row>
    <row r="65" spans="4:4">
      <c r="D65" s="80"/>
    </row>
    <row r="66" spans="4:4">
      <c r="D66" s="81"/>
    </row>
  </sheetData>
  <mergeCells count="2">
    <mergeCell ref="B15:D15"/>
    <mergeCell ref="A1:D1"/>
  </mergeCells>
  <printOptions horizontalCentered="1"/>
  <pageMargins left="0.75" right="0" top="1.5" bottom="0" header="0.5" footer="0"/>
  <pageSetup scale="78" orientation="portrait" r:id="rId1"/>
  <headerFooter alignWithMargins="0">
    <oddHeader xml:space="preserve">&amp;CFiling Requirement
807KAR5:001, Section 16 (9)(i)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zoomScaleNormal="100" workbookViewId="0"/>
  </sheetViews>
  <sheetFormatPr defaultColWidth="9.21875" defaultRowHeight="14.4"/>
  <cols>
    <col min="1" max="1" width="9.21875" style="23"/>
    <col min="2" max="2" width="50.21875" style="22" customWidth="1"/>
    <col min="3" max="3" width="2.77734375" style="1" customWidth="1"/>
    <col min="4" max="4" width="17.5546875" style="1" bestFit="1" customWidth="1"/>
    <col min="5" max="5" width="2.77734375" style="1" customWidth="1"/>
    <col min="6" max="6" width="17.5546875" style="1" bestFit="1" customWidth="1"/>
    <col min="7" max="7" width="2.77734375" style="1" customWidth="1"/>
    <col min="8" max="8" width="15.21875" style="1" bestFit="1" customWidth="1"/>
    <col min="9" max="10" width="9.21875" style="1"/>
    <col min="11" max="11" width="15" style="1" bestFit="1" customWidth="1"/>
    <col min="12" max="16384" width="9.21875" style="1"/>
  </cols>
  <sheetData>
    <row r="1" spans="1:8">
      <c r="F1" s="85"/>
      <c r="H1" s="85"/>
    </row>
    <row r="2" spans="1:8">
      <c r="H2" s="85"/>
    </row>
    <row r="3" spans="1:8">
      <c r="D3" s="13" t="s">
        <v>352</v>
      </c>
      <c r="E3" s="11"/>
      <c r="F3" s="10" t="s">
        <v>352</v>
      </c>
      <c r="G3" s="11"/>
      <c r="H3" s="13" t="s">
        <v>354</v>
      </c>
    </row>
    <row r="4" spans="1:8">
      <c r="A4" s="12" t="s">
        <v>344</v>
      </c>
      <c r="D4" s="13" t="s">
        <v>351</v>
      </c>
      <c r="E4" s="11"/>
      <c r="F4" s="13" t="s">
        <v>353</v>
      </c>
      <c r="G4" s="11"/>
      <c r="H4" s="13" t="s">
        <v>355</v>
      </c>
    </row>
    <row r="5" spans="1:8" s="12" customFormat="1">
      <c r="A5" s="12" t="s">
        <v>345</v>
      </c>
      <c r="B5" s="21"/>
      <c r="D5" s="13" t="s">
        <v>336</v>
      </c>
      <c r="E5" s="13"/>
      <c r="F5" s="13" t="s">
        <v>337</v>
      </c>
      <c r="G5" s="13"/>
      <c r="H5" s="13" t="s">
        <v>337</v>
      </c>
    </row>
    <row r="7" spans="1:8">
      <c r="B7" s="1" t="s">
        <v>362</v>
      </c>
      <c r="C7" s="2"/>
      <c r="D7" s="2">
        <f>'Balance Sheet Detail'!E528</f>
        <v>1849615356.7430003</v>
      </c>
      <c r="E7" s="2"/>
      <c r="F7" s="2">
        <f>'Balance Sheet Detail'!I532</f>
        <v>1531568468.9546251</v>
      </c>
      <c r="G7" s="2"/>
      <c r="H7" s="2">
        <f>'Balance Sheet Detail'!K532</f>
        <v>318046887.78137493</v>
      </c>
    </row>
    <row r="8" spans="1:8">
      <c r="C8" s="2"/>
      <c r="D8" s="2"/>
      <c r="E8" s="2"/>
      <c r="F8" s="2"/>
      <c r="G8" s="2"/>
      <c r="H8" s="2"/>
    </row>
    <row r="9" spans="1:8">
      <c r="B9" s="21" t="s">
        <v>339</v>
      </c>
      <c r="C9" s="2"/>
      <c r="D9" s="2"/>
      <c r="E9" s="2"/>
      <c r="F9" s="2"/>
      <c r="G9" s="2"/>
      <c r="H9" s="2"/>
    </row>
    <row r="10" spans="1:8">
      <c r="B10" s="22" t="s">
        <v>347</v>
      </c>
      <c r="C10" s="2"/>
      <c r="D10" s="2">
        <v>0</v>
      </c>
      <c r="E10" s="2"/>
      <c r="F10" s="2"/>
      <c r="G10" s="2"/>
      <c r="H10" s="2">
        <f>D10-F10</f>
        <v>0</v>
      </c>
    </row>
    <row r="11" spans="1:8">
      <c r="B11" s="22" t="s">
        <v>348</v>
      </c>
      <c r="C11" s="2"/>
      <c r="D11" s="2">
        <v>-1790332.73</v>
      </c>
      <c r="E11" s="2"/>
      <c r="F11" s="2"/>
      <c r="G11" s="2"/>
      <c r="H11" s="2">
        <f>D11-F11</f>
        <v>-1790332.73</v>
      </c>
    </row>
    <row r="12" spans="1:8">
      <c r="B12" s="22" t="s">
        <v>349</v>
      </c>
      <c r="C12" s="2"/>
      <c r="D12" s="2">
        <v>-6670697.79</v>
      </c>
      <c r="E12" s="2"/>
      <c r="F12" s="2"/>
      <c r="G12" s="2"/>
      <c r="H12" s="2">
        <f>D12-F12</f>
        <v>-6670697.79</v>
      </c>
    </row>
    <row r="13" spans="1:8">
      <c r="B13" s="19"/>
      <c r="C13" s="2"/>
      <c r="D13" s="29"/>
      <c r="E13" s="2"/>
      <c r="F13" s="29"/>
      <c r="G13" s="2"/>
      <c r="H13" s="29"/>
    </row>
    <row r="14" spans="1:8">
      <c r="B14" s="25" t="s">
        <v>363</v>
      </c>
      <c r="C14" s="2"/>
      <c r="D14" s="70">
        <f>SUM(D7:D12)</f>
        <v>1841154326.2230003</v>
      </c>
      <c r="E14" s="2"/>
      <c r="F14" s="70">
        <f>SUM(F7:F12)</f>
        <v>1531568468.9546251</v>
      </c>
      <c r="G14" s="2"/>
      <c r="H14" s="70">
        <f>SUM(H7:H12)</f>
        <v>309585857.26137489</v>
      </c>
    </row>
    <row r="15" spans="1:8">
      <c r="B15" s="19" t="s">
        <v>350</v>
      </c>
      <c r="C15" s="2"/>
      <c r="D15" s="29">
        <v>-24839012.859999999</v>
      </c>
      <c r="E15" s="2"/>
      <c r="F15" s="29">
        <v>-41458966</v>
      </c>
      <c r="G15" s="2"/>
      <c r="H15" s="29">
        <f>D15-F15</f>
        <v>16619953.140000001</v>
      </c>
    </row>
    <row r="16" spans="1:8">
      <c r="B16" s="25" t="s">
        <v>363</v>
      </c>
      <c r="C16" s="2"/>
      <c r="D16" s="70">
        <f>SUM(D14:D15)</f>
        <v>1816315313.3630004</v>
      </c>
      <c r="E16" s="2"/>
      <c r="F16" s="70">
        <f>SUM(F14:F15)</f>
        <v>1490109502.9546251</v>
      </c>
      <c r="G16" s="2"/>
      <c r="H16" s="70">
        <f>SUM(H14:H15)</f>
        <v>326205810.40137488</v>
      </c>
    </row>
    <row r="17" spans="1:8">
      <c r="B17" s="19"/>
      <c r="C17" s="2"/>
      <c r="D17" s="70"/>
      <c r="E17" s="2"/>
      <c r="F17" s="2"/>
      <c r="G17" s="2"/>
      <c r="H17" s="2"/>
    </row>
    <row r="18" spans="1:8">
      <c r="B18" s="20" t="s">
        <v>423</v>
      </c>
      <c r="C18" s="2"/>
      <c r="D18" s="70"/>
      <c r="E18" s="2"/>
      <c r="F18" s="86"/>
      <c r="G18" s="2"/>
      <c r="H18" s="2"/>
    </row>
    <row r="19" spans="1:8">
      <c r="A19" s="23">
        <v>3</v>
      </c>
      <c r="B19" s="22" t="s">
        <v>583</v>
      </c>
      <c r="C19" s="2"/>
      <c r="D19" s="2"/>
      <c r="E19" s="2"/>
      <c r="F19" s="2">
        <v>-480400.75</v>
      </c>
      <c r="G19" s="2"/>
      <c r="H19" s="2">
        <f t="shared" ref="H19:H58" si="0">D19-F19</f>
        <v>480400.75</v>
      </c>
    </row>
    <row r="20" spans="1:8">
      <c r="A20" s="23">
        <v>6</v>
      </c>
      <c r="B20" s="22" t="s">
        <v>424</v>
      </c>
      <c r="C20" s="2"/>
      <c r="D20" s="2"/>
      <c r="E20" s="2"/>
      <c r="F20" s="2">
        <v>352862.875</v>
      </c>
      <c r="G20" s="2"/>
      <c r="H20" s="2">
        <f t="shared" si="0"/>
        <v>-352862.875</v>
      </c>
    </row>
    <row r="21" spans="1:8">
      <c r="A21" s="23">
        <v>8</v>
      </c>
      <c r="B21" s="22" t="s">
        <v>584</v>
      </c>
      <c r="C21" s="2"/>
      <c r="D21" s="2"/>
      <c r="E21" s="2"/>
      <c r="F21" s="2">
        <v>262326.75</v>
      </c>
      <c r="G21" s="2"/>
      <c r="H21" s="2">
        <f t="shared" si="0"/>
        <v>-262326.75</v>
      </c>
    </row>
    <row r="22" spans="1:8">
      <c r="A22" s="23">
        <v>9</v>
      </c>
      <c r="B22" s="22" t="s">
        <v>611</v>
      </c>
      <c r="C22" s="2"/>
      <c r="D22" s="2"/>
      <c r="E22" s="2"/>
      <c r="F22" s="2">
        <v>62235</v>
      </c>
      <c r="G22" s="2"/>
      <c r="H22" s="2">
        <f t="shared" si="0"/>
        <v>-62235</v>
      </c>
    </row>
    <row r="23" spans="1:8">
      <c r="A23" s="23">
        <v>10</v>
      </c>
      <c r="B23" s="22" t="s">
        <v>585</v>
      </c>
      <c r="C23" s="2"/>
      <c r="D23" s="2"/>
      <c r="E23" s="2"/>
      <c r="F23" s="2">
        <v>-60309.75</v>
      </c>
      <c r="G23" s="2"/>
      <c r="H23" s="2">
        <f t="shared" si="0"/>
        <v>60309.75</v>
      </c>
    </row>
    <row r="24" spans="1:8">
      <c r="A24" s="23">
        <v>11</v>
      </c>
      <c r="B24" s="22" t="s">
        <v>586</v>
      </c>
      <c r="C24" s="2"/>
      <c r="D24" s="2"/>
      <c r="E24" s="2"/>
      <c r="F24" s="2">
        <v>-46278</v>
      </c>
      <c r="G24" s="2"/>
      <c r="H24" s="2">
        <f t="shared" si="0"/>
        <v>46278</v>
      </c>
    </row>
    <row r="25" spans="1:8">
      <c r="A25" s="23">
        <v>12</v>
      </c>
      <c r="B25" s="22" t="s">
        <v>587</v>
      </c>
      <c r="C25" s="2"/>
      <c r="D25" s="2"/>
      <c r="E25" s="2"/>
      <c r="F25" s="2">
        <v>-801552</v>
      </c>
      <c r="G25" s="2"/>
      <c r="H25" s="2">
        <f t="shared" si="0"/>
        <v>801552</v>
      </c>
    </row>
    <row r="26" spans="1:8">
      <c r="A26" s="23">
        <v>13</v>
      </c>
      <c r="B26" s="22" t="s">
        <v>341</v>
      </c>
      <c r="C26" s="2"/>
      <c r="D26" s="2"/>
      <c r="E26" s="2"/>
      <c r="F26" s="2">
        <v>-1226783</v>
      </c>
      <c r="G26" s="2"/>
      <c r="H26" s="2">
        <f t="shared" si="0"/>
        <v>1226783</v>
      </c>
    </row>
    <row r="27" spans="1:8">
      <c r="A27" s="23">
        <v>14</v>
      </c>
      <c r="B27" s="22" t="s">
        <v>340</v>
      </c>
      <c r="C27" s="2"/>
      <c r="D27" s="2"/>
      <c r="E27" s="2"/>
      <c r="F27" s="2">
        <v>358801.75</v>
      </c>
      <c r="G27" s="2"/>
      <c r="H27" s="2">
        <f t="shared" si="0"/>
        <v>-358801.75</v>
      </c>
    </row>
    <row r="28" spans="1:8">
      <c r="A28" s="23">
        <v>16</v>
      </c>
      <c r="B28" s="22" t="s">
        <v>425</v>
      </c>
      <c r="C28" s="2"/>
      <c r="D28" s="2"/>
      <c r="E28" s="2"/>
      <c r="F28" s="2">
        <v>63966.125</v>
      </c>
      <c r="G28" s="2"/>
      <c r="H28" s="2">
        <f t="shared" si="0"/>
        <v>-63966.125</v>
      </c>
    </row>
    <row r="29" spans="1:8">
      <c r="A29" s="23">
        <v>17</v>
      </c>
      <c r="B29" s="22" t="s">
        <v>588</v>
      </c>
      <c r="C29" s="2"/>
      <c r="D29" s="2"/>
      <c r="E29" s="2"/>
      <c r="F29" s="2">
        <v>45143.25</v>
      </c>
      <c r="G29" s="2"/>
      <c r="H29" s="2">
        <f t="shared" si="0"/>
        <v>-45143.25</v>
      </c>
    </row>
    <row r="30" spans="1:8">
      <c r="A30" s="23">
        <v>18</v>
      </c>
      <c r="B30" s="22" t="s">
        <v>426</v>
      </c>
      <c r="C30" s="2"/>
      <c r="D30" s="2"/>
      <c r="E30" s="2"/>
      <c r="F30" s="2">
        <v>65974</v>
      </c>
      <c r="G30" s="2"/>
      <c r="H30" s="2">
        <f t="shared" si="0"/>
        <v>-65974</v>
      </c>
    </row>
    <row r="31" spans="1:8">
      <c r="A31" s="23">
        <v>19</v>
      </c>
      <c r="B31" s="22" t="s">
        <v>427</v>
      </c>
      <c r="C31" s="2"/>
      <c r="D31" s="2"/>
      <c r="E31" s="2"/>
      <c r="F31" s="2">
        <v>-13997.75</v>
      </c>
      <c r="G31" s="2"/>
      <c r="H31" s="2">
        <f t="shared" si="0"/>
        <v>13997.75</v>
      </c>
    </row>
    <row r="32" spans="1:8">
      <c r="A32" s="23">
        <v>20</v>
      </c>
      <c r="B32" s="22" t="s">
        <v>428</v>
      </c>
      <c r="C32" s="2"/>
      <c r="D32" s="2"/>
      <c r="E32" s="2"/>
      <c r="F32" s="2">
        <v>-13707.068749999997</v>
      </c>
      <c r="G32" s="2"/>
      <c r="H32" s="2">
        <f t="shared" si="0"/>
        <v>13707.068749999997</v>
      </c>
    </row>
    <row r="33" spans="1:8">
      <c r="A33" s="23">
        <v>21</v>
      </c>
      <c r="B33" s="87" t="s">
        <v>429</v>
      </c>
      <c r="C33" s="2"/>
      <c r="D33" s="2"/>
      <c r="E33" s="2"/>
      <c r="F33" s="2">
        <v>-1105</v>
      </c>
      <c r="G33" s="2"/>
      <c r="H33" s="2">
        <f>D33-F33</f>
        <v>1105</v>
      </c>
    </row>
    <row r="34" spans="1:8">
      <c r="A34" s="23">
        <v>22</v>
      </c>
      <c r="B34" s="22" t="s">
        <v>589</v>
      </c>
      <c r="C34" s="2"/>
      <c r="D34" s="2"/>
      <c r="E34" s="2"/>
      <c r="F34" s="2">
        <v>-47955.5</v>
      </c>
      <c r="G34" s="2"/>
      <c r="H34" s="2">
        <f>D34-F34</f>
        <v>47955.5</v>
      </c>
    </row>
    <row r="35" spans="1:8">
      <c r="A35" s="23">
        <v>23</v>
      </c>
      <c r="B35" s="87" t="s">
        <v>590</v>
      </c>
      <c r="C35" s="2"/>
      <c r="D35" s="2"/>
      <c r="E35" s="2"/>
      <c r="F35" s="2">
        <v>1530107.75</v>
      </c>
      <c r="G35" s="2"/>
      <c r="H35" s="2">
        <f t="shared" si="0"/>
        <v>-1530107.75</v>
      </c>
    </row>
    <row r="36" spans="1:8">
      <c r="A36" s="23">
        <v>24</v>
      </c>
      <c r="B36" s="22" t="s">
        <v>591</v>
      </c>
      <c r="C36" s="2"/>
      <c r="D36" s="2"/>
      <c r="E36" s="2"/>
      <c r="F36" s="2">
        <v>26054.5</v>
      </c>
      <c r="G36" s="2"/>
      <c r="H36" s="2">
        <f t="shared" si="0"/>
        <v>-26054.5</v>
      </c>
    </row>
    <row r="37" spans="1:8">
      <c r="A37" s="23">
        <v>26</v>
      </c>
      <c r="B37" s="22" t="s">
        <v>592</v>
      </c>
      <c r="C37" s="2"/>
      <c r="D37" s="2"/>
      <c r="E37" s="2"/>
      <c r="F37" s="2">
        <v>-192652.125</v>
      </c>
      <c r="G37" s="2"/>
      <c r="H37" s="2">
        <f t="shared" si="0"/>
        <v>192652.125</v>
      </c>
    </row>
    <row r="38" spans="1:8">
      <c r="A38" s="23" t="s">
        <v>593</v>
      </c>
      <c r="B38" s="22" t="s">
        <v>430</v>
      </c>
      <c r="C38" s="2"/>
      <c r="D38" s="2"/>
      <c r="E38" s="2"/>
      <c r="F38" s="2">
        <v>-186775.375</v>
      </c>
      <c r="G38" s="2"/>
      <c r="H38" s="2">
        <f t="shared" si="0"/>
        <v>186775.375</v>
      </c>
    </row>
    <row r="39" spans="1:8">
      <c r="A39" s="23">
        <v>34</v>
      </c>
      <c r="B39" s="87" t="s">
        <v>594</v>
      </c>
      <c r="C39" s="2"/>
      <c r="D39" s="2"/>
      <c r="E39" s="2"/>
      <c r="F39" s="2">
        <v>-3444.5</v>
      </c>
      <c r="G39" s="2"/>
      <c r="H39" s="2">
        <f t="shared" si="0"/>
        <v>3444.5</v>
      </c>
    </row>
    <row r="40" spans="1:8">
      <c r="A40" s="23">
        <v>45</v>
      </c>
      <c r="B40" s="87" t="s">
        <v>595</v>
      </c>
      <c r="C40" s="2"/>
      <c r="D40" s="2"/>
      <c r="E40" s="2"/>
      <c r="F40" s="2">
        <v>-32919.125</v>
      </c>
      <c r="G40" s="2"/>
      <c r="H40" s="2">
        <f t="shared" si="0"/>
        <v>32919.125</v>
      </c>
    </row>
    <row r="41" spans="1:8">
      <c r="A41" s="23">
        <v>46</v>
      </c>
      <c r="B41" s="22" t="s">
        <v>596</v>
      </c>
      <c r="C41" s="2"/>
      <c r="D41" s="2"/>
      <c r="E41" s="2"/>
      <c r="F41" s="2">
        <v>-1187</v>
      </c>
      <c r="G41" s="2"/>
      <c r="H41" s="2">
        <f t="shared" si="0"/>
        <v>1187</v>
      </c>
    </row>
    <row r="42" spans="1:8">
      <c r="A42" s="23">
        <v>47</v>
      </c>
      <c r="B42" s="22" t="s">
        <v>597</v>
      </c>
      <c r="C42" s="2"/>
      <c r="D42" s="2"/>
      <c r="E42" s="2"/>
      <c r="F42" s="2">
        <v>211939.125</v>
      </c>
      <c r="G42" s="2"/>
      <c r="H42" s="2">
        <f t="shared" si="0"/>
        <v>-211939.125</v>
      </c>
    </row>
    <row r="43" spans="1:8">
      <c r="A43" s="23">
        <v>48</v>
      </c>
      <c r="B43" s="22" t="s">
        <v>598</v>
      </c>
      <c r="C43" s="2"/>
      <c r="D43" s="2"/>
      <c r="E43" s="2"/>
      <c r="F43" s="2">
        <v>6440.875</v>
      </c>
      <c r="G43" s="2"/>
      <c r="H43" s="2">
        <f t="shared" si="0"/>
        <v>-6440.875</v>
      </c>
    </row>
    <row r="44" spans="1:8">
      <c r="A44" s="23">
        <v>49</v>
      </c>
      <c r="B44" s="22" t="s">
        <v>599</v>
      </c>
      <c r="C44" s="2"/>
      <c r="D44" s="2"/>
      <c r="E44" s="2"/>
      <c r="F44" s="2">
        <v>-4145.375</v>
      </c>
      <c r="G44" s="2"/>
      <c r="H44" s="2">
        <f t="shared" si="0"/>
        <v>4145.375</v>
      </c>
    </row>
    <row r="45" spans="1:8">
      <c r="A45" s="23">
        <v>50</v>
      </c>
      <c r="B45" s="22" t="s">
        <v>600</v>
      </c>
      <c r="C45" s="2"/>
      <c r="D45" s="2"/>
      <c r="E45" s="2"/>
      <c r="F45" s="2">
        <v>28317.25</v>
      </c>
      <c r="G45" s="2"/>
      <c r="H45" s="2">
        <f t="shared" si="0"/>
        <v>-28317.25</v>
      </c>
    </row>
    <row r="46" spans="1:8">
      <c r="A46" s="23">
        <v>51</v>
      </c>
      <c r="B46" s="22" t="s">
        <v>601</v>
      </c>
      <c r="C46" s="2"/>
      <c r="D46" s="2"/>
      <c r="E46" s="2"/>
      <c r="F46" s="2">
        <v>-17872.5</v>
      </c>
      <c r="G46" s="2"/>
      <c r="H46" s="2">
        <f t="shared" si="0"/>
        <v>17872.5</v>
      </c>
    </row>
    <row r="47" spans="1:8">
      <c r="A47" s="23">
        <v>52</v>
      </c>
      <c r="B47" s="22" t="s">
        <v>602</v>
      </c>
      <c r="C47" s="2"/>
      <c r="D47" s="2"/>
      <c r="E47" s="2"/>
      <c r="F47" s="2">
        <v>5213.375</v>
      </c>
      <c r="G47" s="2"/>
      <c r="H47" s="2">
        <f t="shared" si="0"/>
        <v>-5213.375</v>
      </c>
    </row>
    <row r="48" spans="1:8">
      <c r="A48" s="23">
        <v>53</v>
      </c>
      <c r="B48" s="22" t="s">
        <v>603</v>
      </c>
      <c r="C48" s="2"/>
      <c r="D48" s="2"/>
      <c r="E48" s="2"/>
      <c r="F48" s="2">
        <v>114916.375</v>
      </c>
      <c r="G48" s="2"/>
      <c r="H48" s="2">
        <f t="shared" si="0"/>
        <v>-114916.375</v>
      </c>
    </row>
    <row r="49" spans="1:11">
      <c r="A49" s="23">
        <v>54</v>
      </c>
      <c r="B49" s="22" t="s">
        <v>604</v>
      </c>
      <c r="C49" s="2"/>
      <c r="D49" s="2"/>
      <c r="E49" s="2"/>
      <c r="F49" s="2">
        <v>29008.125</v>
      </c>
      <c r="G49" s="2"/>
      <c r="H49" s="2">
        <f t="shared" si="0"/>
        <v>-29008.125</v>
      </c>
    </row>
    <row r="50" spans="1:11">
      <c r="A50" s="23">
        <v>63</v>
      </c>
      <c r="B50" s="22" t="s">
        <v>605</v>
      </c>
      <c r="C50" s="2"/>
      <c r="D50" s="2"/>
      <c r="E50" s="2"/>
      <c r="F50" s="2">
        <v>707735.5</v>
      </c>
      <c r="G50" s="2"/>
      <c r="H50" s="2">
        <f t="shared" si="0"/>
        <v>-707735.5</v>
      </c>
    </row>
    <row r="51" spans="1:11">
      <c r="A51" s="23">
        <v>64</v>
      </c>
      <c r="B51" s="22" t="s">
        <v>606</v>
      </c>
      <c r="C51" s="2"/>
      <c r="D51" s="2"/>
      <c r="E51" s="2"/>
      <c r="F51" s="2">
        <v>-57291.625</v>
      </c>
      <c r="G51" s="2"/>
      <c r="H51" s="2">
        <f t="shared" si="0"/>
        <v>57291.625</v>
      </c>
    </row>
    <row r="52" spans="1:11">
      <c r="A52" s="23">
        <v>4</v>
      </c>
      <c r="B52" s="88" t="s">
        <v>342</v>
      </c>
      <c r="C52" s="2"/>
      <c r="D52" s="2">
        <v>-170687320.745</v>
      </c>
      <c r="E52" s="2"/>
      <c r="F52" s="2">
        <f>-323850066+121568119+34154936</f>
        <v>-168127011</v>
      </c>
      <c r="G52" s="2"/>
      <c r="H52" s="2">
        <f t="shared" si="0"/>
        <v>-2560309.7450000048</v>
      </c>
    </row>
    <row r="53" spans="1:11">
      <c r="A53" s="23">
        <v>4</v>
      </c>
      <c r="B53" s="19" t="s">
        <v>422</v>
      </c>
      <c r="C53" s="2"/>
      <c r="D53" s="2">
        <v>-1723249.02</v>
      </c>
      <c r="E53" s="70"/>
      <c r="F53" s="70">
        <v>-1699124</v>
      </c>
      <c r="G53" s="70"/>
      <c r="H53" s="70">
        <f>D53-F53</f>
        <v>-24125.020000000019</v>
      </c>
    </row>
    <row r="54" spans="1:11">
      <c r="A54" s="23">
        <v>41</v>
      </c>
      <c r="B54" s="19" t="s">
        <v>343</v>
      </c>
      <c r="C54" s="2"/>
      <c r="D54" s="2">
        <v>-13084362</v>
      </c>
      <c r="E54" s="2"/>
      <c r="F54" s="2">
        <v>-12888097</v>
      </c>
      <c r="G54" s="2"/>
      <c r="H54" s="2">
        <f t="shared" si="0"/>
        <v>-196265</v>
      </c>
    </row>
    <row r="55" spans="1:11">
      <c r="A55" s="23">
        <v>42</v>
      </c>
      <c r="B55" s="19" t="s">
        <v>421</v>
      </c>
      <c r="C55" s="2"/>
      <c r="D55" s="70">
        <v>-203926657</v>
      </c>
      <c r="E55" s="70"/>
      <c r="F55" s="70">
        <v>91862902</v>
      </c>
      <c r="G55" s="70"/>
      <c r="H55" s="70">
        <f t="shared" si="0"/>
        <v>-295789559</v>
      </c>
    </row>
    <row r="56" spans="1:11">
      <c r="A56" s="23">
        <v>60</v>
      </c>
      <c r="B56" s="19" t="s">
        <v>607</v>
      </c>
      <c r="C56" s="2"/>
      <c r="D56" s="70">
        <v>408999</v>
      </c>
      <c r="E56" s="70"/>
      <c r="F56" s="70">
        <v>146201</v>
      </c>
      <c r="G56" s="70"/>
      <c r="H56" s="70">
        <f t="shared" si="0"/>
        <v>262798</v>
      </c>
    </row>
    <row r="57" spans="1:11">
      <c r="A57" s="23">
        <v>61</v>
      </c>
      <c r="B57" s="19" t="s">
        <v>608</v>
      </c>
      <c r="C57" s="2"/>
      <c r="D57" s="70">
        <v>-1417564.3712000002</v>
      </c>
      <c r="E57" s="70"/>
      <c r="F57" s="70">
        <v>376821</v>
      </c>
      <c r="G57" s="70"/>
      <c r="H57" s="70">
        <f t="shared" si="0"/>
        <v>-1794385.3712000002</v>
      </c>
    </row>
    <row r="58" spans="1:11">
      <c r="A58" s="23">
        <v>62</v>
      </c>
      <c r="B58" s="19" t="s">
        <v>609</v>
      </c>
      <c r="C58" s="2"/>
      <c r="D58" s="29">
        <v>-25998926.859999999</v>
      </c>
      <c r="E58" s="70"/>
      <c r="F58" s="29">
        <v>6911107</v>
      </c>
      <c r="G58" s="70"/>
      <c r="H58" s="29">
        <f t="shared" si="0"/>
        <v>-32910033.859999999</v>
      </c>
    </row>
    <row r="59" spans="1:11">
      <c r="B59" s="89" t="s">
        <v>346</v>
      </c>
      <c r="C59" s="2"/>
      <c r="D59" s="2">
        <f>SUM(D19:D58)</f>
        <v>-416429080.99620003</v>
      </c>
      <c r="E59" s="2"/>
      <c r="F59" s="2">
        <f>SUM(F19:F58)</f>
        <v>-82734534.818749994</v>
      </c>
      <c r="G59" s="2"/>
      <c r="H59" s="2">
        <f>SUM(H19:H58)</f>
        <v>-333694546.17745006</v>
      </c>
      <c r="K59" s="76"/>
    </row>
    <row r="60" spans="1:11" ht="15" thickBot="1">
      <c r="B60" s="90"/>
      <c r="C60" s="91"/>
      <c r="D60" s="91"/>
      <c r="E60" s="91"/>
      <c r="F60" s="91"/>
      <c r="G60" s="91"/>
      <c r="H60" s="91"/>
      <c r="K60" s="77"/>
    </row>
    <row r="61" spans="1:11">
      <c r="B61" s="92" t="s">
        <v>364</v>
      </c>
      <c r="C61" s="93"/>
      <c r="D61" s="93">
        <f>D16+D59</f>
        <v>1399886232.3668003</v>
      </c>
      <c r="E61" s="93"/>
      <c r="F61" s="93">
        <f>F16+F59</f>
        <v>1407374968.1358752</v>
      </c>
      <c r="G61" s="93"/>
      <c r="H61" s="93">
        <f>H16+H59</f>
        <v>-7488735.7760751843</v>
      </c>
    </row>
    <row r="62" spans="1:11">
      <c r="C62" s="2"/>
      <c r="D62" s="2"/>
      <c r="E62" s="2"/>
      <c r="F62" s="2"/>
      <c r="G62" s="2"/>
      <c r="H62" s="2"/>
    </row>
    <row r="63" spans="1:11">
      <c r="C63" s="2"/>
      <c r="D63" s="2"/>
      <c r="E63" s="2"/>
      <c r="F63" s="2"/>
      <c r="G63" s="2"/>
      <c r="H63" s="2"/>
    </row>
    <row r="64" spans="1:11">
      <c r="C64" s="2"/>
      <c r="D64" s="2"/>
      <c r="E64" s="2"/>
      <c r="F64" s="2"/>
      <c r="G64" s="2"/>
      <c r="H64" s="2"/>
    </row>
    <row r="65" spans="3:8">
      <c r="C65" s="2"/>
      <c r="D65" s="2"/>
      <c r="E65" s="2"/>
      <c r="F65" s="2"/>
      <c r="G65" s="2"/>
      <c r="H65" s="2"/>
    </row>
    <row r="66" spans="3:8">
      <c r="C66" s="2"/>
      <c r="D66" s="2"/>
      <c r="E66" s="2"/>
      <c r="F66" s="2"/>
      <c r="G66" s="2"/>
      <c r="H66" s="2"/>
    </row>
    <row r="67" spans="3:8">
      <c r="C67" s="2"/>
      <c r="D67" s="2"/>
      <c r="E67" s="2"/>
      <c r="F67" s="2"/>
      <c r="G67" s="2"/>
      <c r="H67" s="2"/>
    </row>
    <row r="68" spans="3:8">
      <c r="C68" s="2"/>
      <c r="D68" s="2"/>
      <c r="E68" s="2"/>
      <c r="F68" s="2"/>
      <c r="G68" s="2"/>
      <c r="H68" s="2"/>
    </row>
    <row r="69" spans="3:8">
      <c r="C69" s="2"/>
      <c r="D69" s="2"/>
      <c r="E69" s="2"/>
      <c r="F69" s="2"/>
      <c r="G69" s="2"/>
      <c r="H69" s="2"/>
    </row>
    <row r="70" spans="3:8">
      <c r="C70" s="2"/>
      <c r="D70" s="2"/>
      <c r="E70" s="2"/>
      <c r="F70" s="2"/>
      <c r="G70" s="2"/>
      <c r="H70" s="2"/>
    </row>
    <row r="71" spans="3:8">
      <c r="C71" s="2"/>
      <c r="D71" s="2"/>
      <c r="E71" s="2"/>
      <c r="F71" s="2"/>
      <c r="G71" s="2"/>
      <c r="H71" s="2"/>
    </row>
    <row r="72" spans="3:8">
      <c r="C72" s="2"/>
      <c r="D72" s="2"/>
      <c r="E72" s="2"/>
      <c r="F72" s="2"/>
      <c r="G72" s="2"/>
      <c r="H72" s="2"/>
    </row>
    <row r="73" spans="3:8">
      <c r="C73" s="2"/>
      <c r="D73" s="2"/>
      <c r="E73" s="2"/>
      <c r="F73" s="2"/>
      <c r="G73" s="2"/>
      <c r="H73" s="2"/>
    </row>
    <row r="74" spans="3:8">
      <c r="C74" s="2"/>
      <c r="D74" s="2"/>
      <c r="E74" s="2"/>
      <c r="F74" s="2"/>
      <c r="G74" s="2"/>
      <c r="H74" s="2"/>
    </row>
    <row r="75" spans="3:8">
      <c r="C75" s="2"/>
      <c r="D75" s="2"/>
      <c r="E75" s="2"/>
      <c r="F75" s="2"/>
      <c r="G75" s="2"/>
      <c r="H75" s="2"/>
    </row>
    <row r="76" spans="3:8">
      <c r="C76" s="2"/>
      <c r="D76" s="2"/>
      <c r="E76" s="2"/>
      <c r="F76" s="2"/>
      <c r="G76" s="2"/>
      <c r="H76" s="2"/>
    </row>
    <row r="77" spans="3:8">
      <c r="C77" s="2"/>
      <c r="D77" s="2"/>
      <c r="E77" s="2"/>
      <c r="F77" s="2"/>
      <c r="G77" s="2"/>
      <c r="H77" s="2"/>
    </row>
    <row r="78" spans="3:8">
      <c r="C78" s="2"/>
      <c r="D78" s="2"/>
      <c r="E78" s="2"/>
      <c r="F78" s="2"/>
      <c r="G78" s="2"/>
      <c r="H78" s="2"/>
    </row>
    <row r="79" spans="3:8">
      <c r="C79" s="2"/>
      <c r="D79" s="2"/>
      <c r="E79" s="2"/>
      <c r="F79" s="2"/>
      <c r="G79" s="2"/>
      <c r="H79" s="2"/>
    </row>
    <row r="80" spans="3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C82" s="2"/>
      <c r="D82" s="2"/>
      <c r="E82" s="2"/>
      <c r="F82" s="2"/>
      <c r="G82" s="2"/>
      <c r="H82" s="2"/>
    </row>
    <row r="83" spans="3:8">
      <c r="C83" s="2"/>
      <c r="D83" s="2"/>
      <c r="E83" s="2"/>
      <c r="F83" s="2"/>
      <c r="G83" s="2"/>
      <c r="H83" s="2"/>
    </row>
    <row r="84" spans="3:8">
      <c r="C84" s="2"/>
      <c r="D84" s="2"/>
      <c r="E84" s="2"/>
      <c r="F84" s="2"/>
      <c r="G84" s="2"/>
      <c r="H84" s="2"/>
    </row>
    <row r="85" spans="3:8">
      <c r="C85" s="2"/>
      <c r="D85" s="2"/>
      <c r="E85" s="2"/>
      <c r="F85" s="2"/>
      <c r="G85" s="2"/>
      <c r="H85" s="2"/>
    </row>
    <row r="86" spans="3:8">
      <c r="C86" s="2"/>
      <c r="D86" s="2"/>
      <c r="E86" s="2"/>
      <c r="F86" s="2"/>
      <c r="G86" s="2"/>
      <c r="H86" s="2"/>
    </row>
    <row r="87" spans="3:8">
      <c r="C87" s="2"/>
      <c r="D87" s="2"/>
      <c r="E87" s="2"/>
      <c r="F87" s="2"/>
      <c r="G87" s="2"/>
      <c r="H87" s="2"/>
    </row>
    <row r="88" spans="3:8">
      <c r="C88" s="2"/>
      <c r="D88" s="2"/>
      <c r="E88" s="2"/>
      <c r="F88" s="2"/>
      <c r="G88" s="2"/>
      <c r="H88" s="2"/>
    </row>
    <row r="89" spans="3:8">
      <c r="C89" s="2"/>
      <c r="D89" s="2"/>
      <c r="E89" s="2"/>
      <c r="F89" s="2"/>
      <c r="G89" s="2"/>
      <c r="H89" s="2"/>
    </row>
    <row r="90" spans="3:8">
      <c r="C90" s="2"/>
      <c r="D90" s="2"/>
      <c r="E90" s="2"/>
      <c r="F90" s="2"/>
      <c r="G90" s="2"/>
      <c r="H90" s="2"/>
    </row>
    <row r="91" spans="3:8">
      <c r="C91" s="2"/>
      <c r="D91" s="2"/>
      <c r="E91" s="2"/>
      <c r="F91" s="2"/>
      <c r="G91" s="2"/>
      <c r="H91" s="2"/>
    </row>
    <row r="92" spans="3:8">
      <c r="C92" s="2"/>
      <c r="D92" s="2"/>
      <c r="E92" s="2"/>
      <c r="F92" s="2"/>
      <c r="G92" s="2"/>
      <c r="H92" s="2"/>
    </row>
    <row r="93" spans="3:8">
      <c r="C93" s="2"/>
      <c r="D93" s="2"/>
      <c r="E93" s="2"/>
      <c r="F93" s="2"/>
      <c r="G93" s="2"/>
      <c r="H93" s="2"/>
    </row>
    <row r="94" spans="3:8">
      <c r="C94" s="2"/>
      <c r="D94" s="2"/>
      <c r="E94" s="2"/>
      <c r="F94" s="2"/>
      <c r="G94" s="2"/>
      <c r="H94" s="2"/>
    </row>
    <row r="95" spans="3:8">
      <c r="C95" s="2"/>
      <c r="D95" s="2"/>
      <c r="E95" s="2"/>
      <c r="F95" s="2"/>
      <c r="G95" s="2"/>
      <c r="H95" s="2"/>
    </row>
    <row r="96" spans="3:8">
      <c r="C96" s="2"/>
      <c r="D96" s="2"/>
      <c r="E96" s="2"/>
      <c r="F96" s="2"/>
      <c r="G96" s="2"/>
      <c r="H96" s="2"/>
    </row>
    <row r="97" spans="3:8">
      <c r="C97" s="2"/>
      <c r="D97" s="2"/>
      <c r="E97" s="2"/>
      <c r="F97" s="2"/>
      <c r="G97" s="2"/>
      <c r="H97" s="2"/>
    </row>
    <row r="98" spans="3:8">
      <c r="C98" s="2"/>
      <c r="D98" s="2"/>
      <c r="E98" s="2"/>
      <c r="F98" s="2"/>
      <c r="G98" s="2"/>
      <c r="H98" s="2"/>
    </row>
    <row r="99" spans="3:8">
      <c r="C99" s="2"/>
      <c r="D99" s="2"/>
      <c r="E99" s="2"/>
      <c r="F99" s="2"/>
      <c r="G99" s="2"/>
      <c r="H99" s="2"/>
    </row>
    <row r="100" spans="3:8">
      <c r="C100" s="2"/>
      <c r="D100" s="2"/>
      <c r="E100" s="2"/>
      <c r="F100" s="2"/>
      <c r="G100" s="2"/>
      <c r="H100" s="2"/>
    </row>
    <row r="101" spans="3:8">
      <c r="C101" s="2"/>
      <c r="D101" s="2"/>
      <c r="E101" s="2"/>
      <c r="F101" s="2"/>
      <c r="G101" s="2"/>
      <c r="H101" s="2"/>
    </row>
    <row r="102" spans="3:8">
      <c r="C102" s="2"/>
      <c r="D102" s="2"/>
      <c r="E102" s="2"/>
      <c r="F102" s="2"/>
      <c r="G102" s="2"/>
      <c r="H102" s="2"/>
    </row>
    <row r="103" spans="3:8">
      <c r="C103" s="2"/>
      <c r="D103" s="2"/>
      <c r="E103" s="2"/>
      <c r="F103" s="2"/>
      <c r="G103" s="2"/>
      <c r="H103" s="2"/>
    </row>
    <row r="104" spans="3:8">
      <c r="C104" s="2"/>
      <c r="D104" s="2"/>
      <c r="E104" s="2"/>
      <c r="F104" s="2"/>
      <c r="G104" s="2"/>
      <c r="H104" s="2"/>
    </row>
    <row r="105" spans="3:8">
      <c r="C105" s="2"/>
      <c r="D105" s="2"/>
      <c r="E105" s="2"/>
      <c r="F105" s="2"/>
      <c r="G105" s="2"/>
      <c r="H105" s="2"/>
    </row>
    <row r="106" spans="3:8">
      <c r="C106" s="2"/>
      <c r="D106" s="2"/>
      <c r="E106" s="2"/>
      <c r="F106" s="2"/>
      <c r="G106" s="2"/>
      <c r="H106" s="2"/>
    </row>
    <row r="107" spans="3:8">
      <c r="C107" s="2"/>
      <c r="D107" s="2"/>
      <c r="E107" s="2"/>
      <c r="F107" s="2"/>
      <c r="G107" s="2"/>
      <c r="H107" s="2"/>
    </row>
  </sheetData>
  <pageMargins left="0.45" right="0.45" top="0.5" bottom="0.5" header="0.3" footer="0.3"/>
  <pageSetup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3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9.21875" defaultRowHeight="14.4"/>
  <cols>
    <col min="1" max="1" width="11.21875" style="71" bestFit="1" customWidth="1"/>
    <col min="2" max="2" width="41.5546875" style="1" bestFit="1" customWidth="1"/>
    <col min="3" max="3" width="20.77734375" style="3" bestFit="1" customWidth="1"/>
    <col min="4" max="4" width="2.77734375" style="1" customWidth="1"/>
    <col min="5" max="5" width="19.21875" style="11" bestFit="1" customWidth="1"/>
    <col min="6" max="6" width="2.77734375" style="11" customWidth="1"/>
    <col min="7" max="7" width="18.77734375" style="11" bestFit="1" customWidth="1"/>
    <col min="8" max="8" width="2.77734375" style="11" customWidth="1"/>
    <col min="9" max="9" width="19.21875" style="11" bestFit="1" customWidth="1"/>
    <col min="10" max="10" width="2.77734375" style="95" customWidth="1"/>
    <col min="11" max="11" width="17.21875" style="11" bestFit="1" customWidth="1"/>
    <col min="12" max="13" width="9.21875" style="1"/>
    <col min="14" max="14" width="16" style="1" bestFit="1" customWidth="1"/>
    <col min="15" max="16384" width="9.21875" style="1"/>
  </cols>
  <sheetData>
    <row r="1" spans="1:11">
      <c r="C1" s="8" t="s">
        <v>358</v>
      </c>
      <c r="E1" s="13" t="s">
        <v>352</v>
      </c>
      <c r="G1" s="24" t="s">
        <v>356</v>
      </c>
      <c r="I1" s="10" t="s">
        <v>352</v>
      </c>
      <c r="K1" s="13" t="s">
        <v>354</v>
      </c>
    </row>
    <row r="2" spans="1:11">
      <c r="C2" s="8" t="s">
        <v>359</v>
      </c>
      <c r="E2" s="13" t="s">
        <v>351</v>
      </c>
      <c r="G2" s="13" t="s">
        <v>357</v>
      </c>
      <c r="I2" s="13" t="s">
        <v>353</v>
      </c>
      <c r="K2" s="13" t="s">
        <v>355</v>
      </c>
    </row>
    <row r="3" spans="1:11" s="12" customFormat="1">
      <c r="A3" s="73"/>
      <c r="B3" s="12" t="s">
        <v>0</v>
      </c>
      <c r="C3" s="8" t="s">
        <v>486</v>
      </c>
      <c r="E3" s="13" t="s">
        <v>336</v>
      </c>
      <c r="F3" s="13"/>
      <c r="G3" s="13" t="s">
        <v>336</v>
      </c>
      <c r="H3" s="13"/>
      <c r="I3" s="13" t="s">
        <v>337</v>
      </c>
      <c r="J3" s="13"/>
      <c r="K3" s="13" t="s">
        <v>337</v>
      </c>
    </row>
    <row r="5" spans="1:11">
      <c r="A5" s="71">
        <v>1010001</v>
      </c>
      <c r="B5" s="1" t="s">
        <v>1</v>
      </c>
      <c r="C5" s="3">
        <v>2776251410.9000001</v>
      </c>
      <c r="D5" s="1" t="s">
        <v>458</v>
      </c>
      <c r="G5" s="3">
        <f>C5-E5</f>
        <v>2776251410.9000001</v>
      </c>
      <c r="I5" s="11">
        <f>C5</f>
        <v>2776251410.9000001</v>
      </c>
      <c r="K5" s="3">
        <f>G5-I5</f>
        <v>0</v>
      </c>
    </row>
    <row r="6" spans="1:11">
      <c r="A6" s="71">
        <v>1010008</v>
      </c>
      <c r="B6" s="1" t="s">
        <v>487</v>
      </c>
      <c r="C6" s="3">
        <v>101691.05</v>
      </c>
      <c r="D6" s="1" t="s">
        <v>458</v>
      </c>
      <c r="G6" s="3">
        <f t="shared" ref="G6:G10" si="0">C6-E6</f>
        <v>101691.05</v>
      </c>
      <c r="I6" s="11">
        <f t="shared" ref="I6:I10" si="1">C6</f>
        <v>101691.05</v>
      </c>
      <c r="K6" s="3">
        <f>G6-I6</f>
        <v>0</v>
      </c>
    </row>
    <row r="7" spans="1:11">
      <c r="A7" s="71">
        <v>1011001</v>
      </c>
      <c r="B7" s="1" t="s">
        <v>2</v>
      </c>
      <c r="C7" s="3">
        <v>5124115.4400000004</v>
      </c>
      <c r="G7" s="3">
        <f t="shared" si="0"/>
        <v>5124115.4400000004</v>
      </c>
      <c r="I7" s="11">
        <f t="shared" si="1"/>
        <v>5124115.4400000004</v>
      </c>
      <c r="K7" s="3">
        <f t="shared" ref="K7" si="2">G7-I7</f>
        <v>0</v>
      </c>
    </row>
    <row r="8" spans="1:11">
      <c r="A8" s="71" t="s">
        <v>488</v>
      </c>
      <c r="B8" s="1" t="s">
        <v>6</v>
      </c>
      <c r="C8" s="3">
        <v>366065.54</v>
      </c>
      <c r="G8" s="3">
        <f t="shared" si="0"/>
        <v>366065.54</v>
      </c>
      <c r="I8" s="11">
        <f t="shared" si="1"/>
        <v>366065.54</v>
      </c>
      <c r="K8" s="3">
        <f>G8-I8</f>
        <v>0</v>
      </c>
    </row>
    <row r="9" spans="1:11">
      <c r="A9" s="71" t="s">
        <v>489</v>
      </c>
      <c r="B9" s="1" t="s">
        <v>490</v>
      </c>
      <c r="C9" s="3">
        <v>12489107.57</v>
      </c>
      <c r="G9" s="3">
        <f t="shared" si="0"/>
        <v>12489107.57</v>
      </c>
      <c r="I9" s="11">
        <f t="shared" si="1"/>
        <v>12489107.57</v>
      </c>
      <c r="K9" s="3">
        <f>G9-I9</f>
        <v>0</v>
      </c>
    </row>
    <row r="10" spans="1:11">
      <c r="A10" s="71">
        <v>1011032</v>
      </c>
      <c r="B10" s="1" t="s">
        <v>491</v>
      </c>
      <c r="C10" s="3">
        <v>611516.44000000006</v>
      </c>
      <c r="G10" s="3">
        <f t="shared" si="0"/>
        <v>611516.44000000006</v>
      </c>
      <c r="I10" s="11">
        <f t="shared" si="1"/>
        <v>611516.44000000006</v>
      </c>
      <c r="K10" s="3">
        <f>G10-I10</f>
        <v>0</v>
      </c>
    </row>
    <row r="11" spans="1:11">
      <c r="A11" s="71">
        <v>1011036</v>
      </c>
      <c r="B11" s="1" t="s">
        <v>492</v>
      </c>
      <c r="C11" s="9">
        <v>-2255261.54</v>
      </c>
      <c r="G11" s="9">
        <f>C11-E11</f>
        <v>-2255261.54</v>
      </c>
      <c r="H11" s="16"/>
      <c r="I11" s="16">
        <f>C11</f>
        <v>-2255261.54</v>
      </c>
      <c r="J11" s="96"/>
      <c r="K11" s="9">
        <f t="shared" ref="K11" si="3">G11-I11</f>
        <v>0</v>
      </c>
    </row>
    <row r="12" spans="1:11">
      <c r="A12" s="71">
        <v>1060001</v>
      </c>
      <c r="B12" s="1" t="s">
        <v>4</v>
      </c>
      <c r="C12" s="9">
        <v>127412236.7</v>
      </c>
      <c r="D12" s="44" t="s">
        <v>459</v>
      </c>
      <c r="E12" s="16"/>
      <c r="F12" s="16"/>
      <c r="G12" s="9">
        <f>C12-E12</f>
        <v>127412236.7</v>
      </c>
      <c r="H12" s="16"/>
      <c r="I12" s="16">
        <f>C12</f>
        <v>127412236.7</v>
      </c>
      <c r="J12" s="96"/>
      <c r="K12" s="9">
        <f>G12-I12</f>
        <v>0</v>
      </c>
    </row>
    <row r="13" spans="1:11">
      <c r="A13" s="71">
        <v>1060007</v>
      </c>
      <c r="B13" s="1" t="s">
        <v>493</v>
      </c>
      <c r="C13" s="9">
        <v>40670.43</v>
      </c>
      <c r="D13" s="44" t="s">
        <v>459</v>
      </c>
      <c r="E13" s="16"/>
      <c r="F13" s="16"/>
      <c r="G13" s="9">
        <f>C13-E13</f>
        <v>40670.43</v>
      </c>
      <c r="H13" s="16"/>
      <c r="I13" s="16">
        <f>C13</f>
        <v>40670.43</v>
      </c>
      <c r="J13" s="96"/>
      <c r="K13" s="3">
        <f>G13-I13</f>
        <v>0</v>
      </c>
    </row>
    <row r="14" spans="1:11">
      <c r="A14" s="71">
        <v>1823022</v>
      </c>
      <c r="B14" s="1" t="s">
        <v>110</v>
      </c>
      <c r="C14" s="3">
        <v>423432</v>
      </c>
      <c r="G14" s="3">
        <f>C14-E14</f>
        <v>423432</v>
      </c>
      <c r="I14" s="16">
        <f t="shared" ref="I14:I15" si="4">C14</f>
        <v>423432</v>
      </c>
      <c r="K14" s="3">
        <f>G14-I14</f>
        <v>0</v>
      </c>
    </row>
    <row r="15" spans="1:11">
      <c r="A15" s="71">
        <v>1823054</v>
      </c>
      <c r="B15" s="1" t="s">
        <v>111</v>
      </c>
      <c r="C15" s="4">
        <v>65971</v>
      </c>
      <c r="G15" s="4">
        <f>C15-E15</f>
        <v>65971</v>
      </c>
      <c r="I15" s="15">
        <f t="shared" si="4"/>
        <v>65971</v>
      </c>
      <c r="K15" s="4">
        <f>G15-I15</f>
        <v>0</v>
      </c>
    </row>
    <row r="16" spans="1:11">
      <c r="B16" s="1" t="s">
        <v>5</v>
      </c>
      <c r="C16" s="3">
        <f>SUM(C5:C15)</f>
        <v>2920630955.5300002</v>
      </c>
      <c r="G16" s="3">
        <f>SUM(G5:G15)</f>
        <v>2920630955.5300002</v>
      </c>
      <c r="I16" s="3">
        <f>SUM(I5:I15)</f>
        <v>2920630955.5300002</v>
      </c>
      <c r="K16" s="3">
        <f>SUM(K5:K11)</f>
        <v>0</v>
      </c>
    </row>
    <row r="17" spans="1:11">
      <c r="G17" s="3"/>
      <c r="K17" s="3"/>
    </row>
    <row r="18" spans="1:11">
      <c r="A18" s="71">
        <v>1011006</v>
      </c>
      <c r="B18" s="1" t="s">
        <v>9</v>
      </c>
      <c r="C18" s="3">
        <v>-1808164.81</v>
      </c>
      <c r="G18" s="3">
        <f>C18-E18</f>
        <v>-1808164.81</v>
      </c>
      <c r="I18" s="11">
        <f>C18</f>
        <v>-1808164.81</v>
      </c>
      <c r="K18" s="3">
        <f>G18-I18</f>
        <v>0</v>
      </c>
    </row>
    <row r="19" spans="1:11" s="14" customFormat="1">
      <c r="A19" s="74"/>
      <c r="B19" s="14" t="s">
        <v>8</v>
      </c>
      <c r="C19" s="5">
        <f>SUM(C16:C18)</f>
        <v>2918822790.7200003</v>
      </c>
      <c r="E19" s="18"/>
      <c r="F19" s="18"/>
      <c r="G19" s="5">
        <f>SUM(G16:G18)</f>
        <v>2918822790.7200003</v>
      </c>
      <c r="H19" s="18"/>
      <c r="I19" s="5">
        <f>SUM(I16:I18)</f>
        <v>2918822790.7200003</v>
      </c>
      <c r="J19" s="97"/>
      <c r="K19" s="5">
        <f>SUM(K16:K18)</f>
        <v>0</v>
      </c>
    </row>
    <row r="20" spans="1:11">
      <c r="G20" s="3"/>
      <c r="K20" s="3"/>
    </row>
    <row r="21" spans="1:11">
      <c r="A21" s="71">
        <v>1080001</v>
      </c>
      <c r="B21" s="1" t="s">
        <v>10</v>
      </c>
      <c r="C21" s="3">
        <v>1001549786.9680001</v>
      </c>
      <c r="G21" s="3">
        <f>C21-E21</f>
        <v>1001549786.9680001</v>
      </c>
      <c r="I21" s="11">
        <f>C21</f>
        <v>1001549786.9680001</v>
      </c>
      <c r="K21" s="3">
        <f>G21-I21</f>
        <v>0</v>
      </c>
    </row>
    <row r="22" spans="1:11">
      <c r="A22" s="71">
        <v>1080005</v>
      </c>
      <c r="B22" s="1" t="s">
        <v>11</v>
      </c>
      <c r="C22" s="3">
        <v>-5979065.9289999995</v>
      </c>
      <c r="G22" s="3">
        <f>C22-E22</f>
        <v>-5979065.9289999995</v>
      </c>
      <c r="I22" s="11">
        <f>C22</f>
        <v>-5979065.9289999995</v>
      </c>
      <c r="K22" s="3">
        <f>G22-I22</f>
        <v>0</v>
      </c>
    </row>
    <row r="23" spans="1:11">
      <c r="A23" s="71">
        <v>1080011</v>
      </c>
      <c r="B23" s="1" t="s">
        <v>12</v>
      </c>
      <c r="C23" s="3">
        <v>30043113.649999999</v>
      </c>
      <c r="G23" s="3">
        <f>C23-E23</f>
        <v>30043113.649999999</v>
      </c>
      <c r="I23" s="11">
        <f>C23</f>
        <v>30043113.649999999</v>
      </c>
      <c r="K23" s="3">
        <f>G23-I23</f>
        <v>0</v>
      </c>
    </row>
    <row r="24" spans="1:11">
      <c r="A24" s="71">
        <v>1080013</v>
      </c>
      <c r="B24" s="1" t="s">
        <v>13</v>
      </c>
      <c r="C24" s="69">
        <v>-3138249.45</v>
      </c>
      <c r="D24" s="41"/>
      <c r="E24" s="10"/>
      <c r="F24" s="10"/>
      <c r="G24" s="69">
        <f>C24-E24</f>
        <v>-3138249.45</v>
      </c>
      <c r="H24" s="10"/>
      <c r="I24" s="75">
        <v>0</v>
      </c>
      <c r="J24" s="13"/>
      <c r="K24" s="69">
        <f>G24-I24</f>
        <v>-3138249.45</v>
      </c>
    </row>
    <row r="25" spans="1:11">
      <c r="B25" s="1" t="s">
        <v>453</v>
      </c>
      <c r="C25" s="3">
        <f>SUM(C21:C24)</f>
        <v>1022475585.239</v>
      </c>
      <c r="D25" s="1" t="s">
        <v>463</v>
      </c>
      <c r="G25" s="5">
        <f>SUM(G21:G24)</f>
        <v>1022475585.239</v>
      </c>
      <c r="I25" s="18">
        <f>SUM(I21:I24)</f>
        <v>1025613834.689</v>
      </c>
      <c r="K25" s="3">
        <f>SUM(K21:K24)</f>
        <v>-3138249.45</v>
      </c>
    </row>
    <row r="26" spans="1:11">
      <c r="G26" s="3"/>
      <c r="K26" s="3"/>
    </row>
    <row r="27" spans="1:11">
      <c r="A27" s="71">
        <v>1110001</v>
      </c>
      <c r="B27" s="1" t="s">
        <v>14</v>
      </c>
      <c r="C27" s="27">
        <v>19969092.329999998</v>
      </c>
      <c r="D27" s="1" t="s">
        <v>464</v>
      </c>
      <c r="G27" s="26">
        <f t="shared" ref="G27:G28" si="5">C27-E27</f>
        <v>19969092.329999998</v>
      </c>
      <c r="I27" s="43">
        <f t="shared" ref="I27:I28" si="6">C27</f>
        <v>19969092.329999998</v>
      </c>
      <c r="J27" s="13"/>
      <c r="K27" s="26">
        <f t="shared" ref="K27" si="7">G27-I27</f>
        <v>0</v>
      </c>
    </row>
    <row r="28" spans="1:11">
      <c r="A28" s="71" t="s">
        <v>494</v>
      </c>
      <c r="B28" s="1" t="s">
        <v>495</v>
      </c>
      <c r="C28" s="6">
        <v>2724.34</v>
      </c>
      <c r="D28" s="1" t="s">
        <v>464</v>
      </c>
      <c r="G28" s="7">
        <f t="shared" si="5"/>
        <v>2724.34</v>
      </c>
      <c r="I28" s="10">
        <f t="shared" si="6"/>
        <v>2724.34</v>
      </c>
      <c r="J28" s="13"/>
      <c r="K28" s="7">
        <v>0</v>
      </c>
    </row>
    <row r="29" spans="1:11">
      <c r="B29" s="1" t="s">
        <v>454</v>
      </c>
      <c r="C29" s="4">
        <f>C27+C28</f>
        <v>19971816.669999998</v>
      </c>
      <c r="G29" s="45">
        <f>G27+G28</f>
        <v>19971816.669999998</v>
      </c>
      <c r="I29" s="45">
        <f>I27+I28</f>
        <v>19971816.669999998</v>
      </c>
      <c r="J29" s="96"/>
      <c r="K29" s="4">
        <f>K27</f>
        <v>0</v>
      </c>
    </row>
    <row r="30" spans="1:11" s="14" customFormat="1">
      <c r="A30" s="74"/>
      <c r="B30" s="14" t="s">
        <v>15</v>
      </c>
      <c r="C30" s="5">
        <f>C19-C25-C29</f>
        <v>1876375388.8110003</v>
      </c>
      <c r="E30" s="18"/>
      <c r="F30" s="18"/>
      <c r="G30" s="5">
        <f>G19-G25-G29</f>
        <v>1876375388.8110003</v>
      </c>
      <c r="H30" s="18"/>
      <c r="I30" s="5">
        <f>I19-I25-I29</f>
        <v>1873237139.3610001</v>
      </c>
      <c r="J30" s="98"/>
      <c r="K30" s="5">
        <f>K19-K25-K29</f>
        <v>3138249.45</v>
      </c>
    </row>
    <row r="31" spans="1:11" s="14" customFormat="1">
      <c r="A31" s="74"/>
      <c r="C31" s="5"/>
      <c r="E31" s="18"/>
      <c r="F31" s="18"/>
      <c r="G31" s="5"/>
      <c r="H31" s="18"/>
      <c r="I31" s="5"/>
      <c r="J31" s="98"/>
      <c r="K31" s="5"/>
    </row>
    <row r="32" spans="1:11">
      <c r="A32" s="71">
        <v>1050001</v>
      </c>
      <c r="B32" s="1" t="s">
        <v>3</v>
      </c>
      <c r="C32" s="3">
        <v>556145.38</v>
      </c>
      <c r="G32" s="3">
        <f>C32-E32</f>
        <v>556145.38</v>
      </c>
      <c r="I32" s="11">
        <f>C32</f>
        <v>556145.38</v>
      </c>
      <c r="K32" s="3">
        <f>G32-I32</f>
        <v>0</v>
      </c>
    </row>
    <row r="33" spans="1:11">
      <c r="A33" s="71">
        <v>1070001</v>
      </c>
      <c r="B33" s="1" t="s">
        <v>7</v>
      </c>
      <c r="C33" s="4">
        <v>91925129.835999995</v>
      </c>
      <c r="G33" s="4">
        <f>C33-E33</f>
        <v>91925129.835999995</v>
      </c>
      <c r="I33" s="15">
        <f>C33</f>
        <v>91925129.835999995</v>
      </c>
      <c r="J33" s="96"/>
      <c r="K33" s="4">
        <f>G33-I33</f>
        <v>0</v>
      </c>
    </row>
    <row r="34" spans="1:11" ht="15" thickBot="1">
      <c r="C34" s="5">
        <f>+C32+C33</f>
        <v>92481275.215999991</v>
      </c>
      <c r="G34" s="5">
        <f>+G32+G33</f>
        <v>92481275.215999991</v>
      </c>
      <c r="I34" s="5">
        <f>+I32+I33</f>
        <v>92481275.215999991</v>
      </c>
      <c r="K34" s="5">
        <f>+K32+K33</f>
        <v>0</v>
      </c>
    </row>
    <row r="35" spans="1:11">
      <c r="B35" s="104" t="s">
        <v>457</v>
      </c>
      <c r="C35" s="48"/>
      <c r="D35" s="49"/>
      <c r="E35" s="50"/>
      <c r="G35" s="3"/>
      <c r="K35" s="3"/>
    </row>
    <row r="36" spans="1:11">
      <c r="B36" s="105" t="s">
        <v>461</v>
      </c>
      <c r="C36" s="9">
        <f>C5+C6+C12+C13</f>
        <v>2903806009.0799999</v>
      </c>
      <c r="D36" s="44" t="s">
        <v>460</v>
      </c>
      <c r="E36" s="51"/>
      <c r="G36" s="3"/>
      <c r="K36" s="3"/>
    </row>
    <row r="37" spans="1:11">
      <c r="B37" s="106" t="s">
        <v>462</v>
      </c>
      <c r="C37" s="4">
        <f>C25+C27+C28</f>
        <v>1042447401.909</v>
      </c>
      <c r="D37" s="44" t="s">
        <v>485</v>
      </c>
      <c r="E37" s="51"/>
      <c r="G37" s="3"/>
      <c r="K37" s="3"/>
    </row>
    <row r="38" spans="1:11" ht="15" thickBot="1">
      <c r="B38" s="107" t="s">
        <v>465</v>
      </c>
      <c r="C38" s="52">
        <f>C36+C37</f>
        <v>3946253410.9889998</v>
      </c>
      <c r="D38" s="53"/>
      <c r="E38" s="54"/>
      <c r="G38" s="3"/>
      <c r="K38" s="3"/>
    </row>
    <row r="39" spans="1:11">
      <c r="G39" s="3"/>
      <c r="K39" s="3"/>
    </row>
    <row r="40" spans="1:11">
      <c r="A40" s="71">
        <v>1210001</v>
      </c>
      <c r="B40" s="1" t="s">
        <v>16</v>
      </c>
      <c r="C40" s="7">
        <v>6670697.79</v>
      </c>
      <c r="G40" s="7">
        <f>C40-E40</f>
        <v>6670697.79</v>
      </c>
      <c r="I40" s="43"/>
      <c r="K40" s="7">
        <f>G40-I40</f>
        <v>6670697.79</v>
      </c>
    </row>
    <row r="41" spans="1:11">
      <c r="B41" s="1" t="s">
        <v>17</v>
      </c>
      <c r="C41" s="3">
        <f>SUM(C40)</f>
        <v>6670697.79</v>
      </c>
      <c r="G41" s="5">
        <f>SUM(G40)</f>
        <v>6670697.79</v>
      </c>
      <c r="I41" s="3">
        <f>SUM(I40)</f>
        <v>0</v>
      </c>
      <c r="K41" s="3">
        <f>SUM(K40)</f>
        <v>6670697.79</v>
      </c>
    </row>
    <row r="42" spans="1:11">
      <c r="A42" s="71">
        <v>1220001</v>
      </c>
      <c r="B42" s="1" t="s">
        <v>18</v>
      </c>
      <c r="C42" s="26">
        <v>256641.5</v>
      </c>
      <c r="G42" s="26">
        <f>C42-E42</f>
        <v>256641.5</v>
      </c>
      <c r="K42" s="26">
        <f>G42-I42</f>
        <v>256641.5</v>
      </c>
    </row>
    <row r="43" spans="1:11">
      <c r="A43" s="71">
        <v>1220003</v>
      </c>
      <c r="B43" s="1" t="s">
        <v>496</v>
      </c>
      <c r="C43" s="7">
        <v>-96666.49</v>
      </c>
      <c r="G43" s="7">
        <f>C43-E43</f>
        <v>-96666.49</v>
      </c>
      <c r="K43" s="7">
        <f>G43-I43</f>
        <v>-96666.49</v>
      </c>
    </row>
    <row r="44" spans="1:11">
      <c r="B44" s="1" t="s">
        <v>19</v>
      </c>
      <c r="C44" s="3">
        <f>SUM(C42:C43)</f>
        <v>159975.01</v>
      </c>
      <c r="G44" s="5">
        <f>SUM(G42:G43)</f>
        <v>159975.01</v>
      </c>
      <c r="I44" s="3">
        <f>SUM(I42)</f>
        <v>0</v>
      </c>
      <c r="K44" s="3">
        <f>SUM(K42:K43)</f>
        <v>159975.01</v>
      </c>
    </row>
    <row r="45" spans="1:11">
      <c r="A45" s="71">
        <v>1240002</v>
      </c>
      <c r="B45" s="1" t="s">
        <v>22</v>
      </c>
      <c r="C45" s="3">
        <v>806</v>
      </c>
      <c r="G45" s="3">
        <f t="shared" ref="G45:G50" si="8">C45-E45</f>
        <v>806</v>
      </c>
      <c r="K45" s="3">
        <f t="shared" ref="K45:K50" si="9">G45-I45</f>
        <v>806</v>
      </c>
    </row>
    <row r="46" spans="1:11">
      <c r="A46" s="71">
        <v>1240005</v>
      </c>
      <c r="B46" s="1" t="s">
        <v>99</v>
      </c>
      <c r="C46" s="3">
        <v>8299.4</v>
      </c>
      <c r="G46" s="3">
        <f t="shared" si="8"/>
        <v>8299.4</v>
      </c>
      <c r="K46" s="3">
        <f t="shared" si="9"/>
        <v>8299.4</v>
      </c>
    </row>
    <row r="47" spans="1:11">
      <c r="A47" s="71">
        <v>1240007</v>
      </c>
      <c r="B47" s="1" t="s">
        <v>23</v>
      </c>
      <c r="C47" s="3">
        <v>28847.93</v>
      </c>
      <c r="G47" s="3">
        <f t="shared" si="8"/>
        <v>28847.93</v>
      </c>
      <c r="K47" s="3">
        <f t="shared" si="9"/>
        <v>28847.93</v>
      </c>
    </row>
    <row r="48" spans="1:11">
      <c r="A48" s="71">
        <v>1240027</v>
      </c>
      <c r="B48" s="1" t="s">
        <v>20</v>
      </c>
      <c r="C48" s="3">
        <v>-42635.040000000001</v>
      </c>
      <c r="G48" s="3">
        <f t="shared" si="8"/>
        <v>-42635.040000000001</v>
      </c>
      <c r="K48" s="3">
        <f t="shared" si="9"/>
        <v>-42635.040000000001</v>
      </c>
    </row>
    <row r="49" spans="1:11">
      <c r="A49" s="71">
        <v>1240028</v>
      </c>
      <c r="B49" s="1" t="s">
        <v>365</v>
      </c>
      <c r="C49" s="3">
        <v>-18.87</v>
      </c>
      <c r="G49" s="3">
        <f t="shared" si="8"/>
        <v>-18.87</v>
      </c>
      <c r="I49" s="11">
        <v>0</v>
      </c>
      <c r="K49" s="3">
        <f t="shared" si="9"/>
        <v>-18.87</v>
      </c>
    </row>
    <row r="50" spans="1:11">
      <c r="A50" s="71">
        <v>1240029</v>
      </c>
      <c r="B50" s="1" t="s">
        <v>21</v>
      </c>
      <c r="C50" s="26">
        <v>1790332.73</v>
      </c>
      <c r="D50" s="42"/>
      <c r="E50" s="43"/>
      <c r="F50" s="43"/>
      <c r="G50" s="26">
        <f t="shared" si="8"/>
        <v>1790332.73</v>
      </c>
      <c r="H50" s="43"/>
      <c r="I50" s="43"/>
      <c r="J50" s="99"/>
      <c r="K50" s="26">
        <f t="shared" si="9"/>
        <v>1790332.73</v>
      </c>
    </row>
    <row r="51" spans="1:11">
      <c r="A51" s="71">
        <v>1240092</v>
      </c>
      <c r="B51" s="1" t="s">
        <v>24</v>
      </c>
      <c r="C51" s="7">
        <v>98716</v>
      </c>
      <c r="G51" s="7">
        <f t="shared" ref="G51" si="10">C51-E51</f>
        <v>98716</v>
      </c>
      <c r="K51" s="7">
        <f t="shared" ref="K51" si="11">G51-I51</f>
        <v>98716</v>
      </c>
    </row>
    <row r="52" spans="1:11">
      <c r="B52" s="1" t="s">
        <v>25</v>
      </c>
      <c r="C52" s="9">
        <f>SUM(C45:C51)</f>
        <v>1884348.15</v>
      </c>
      <c r="D52" s="44"/>
      <c r="E52" s="16"/>
      <c r="F52" s="16"/>
      <c r="G52" s="68">
        <f>SUM(G45:G51)</f>
        <v>1884348.15</v>
      </c>
      <c r="H52" s="16"/>
      <c r="I52" s="9">
        <f>SUM(I45:I51)</f>
        <v>0</v>
      </c>
      <c r="J52" s="96"/>
      <c r="K52" s="9">
        <f>SUM(K45:K51)</f>
        <v>1884348.15</v>
      </c>
    </row>
    <row r="53" spans="1:11">
      <c r="C53" s="9"/>
      <c r="D53" s="44"/>
      <c r="E53" s="16"/>
      <c r="F53" s="16"/>
      <c r="G53" s="9"/>
      <c r="H53" s="16"/>
      <c r="I53" s="16"/>
      <c r="J53" s="96"/>
      <c r="K53" s="9"/>
    </row>
    <row r="54" spans="1:11">
      <c r="A54" s="71">
        <v>1290001</v>
      </c>
      <c r="B54" s="1" t="s">
        <v>26</v>
      </c>
      <c r="C54" s="3">
        <v>22868170.629999999</v>
      </c>
      <c r="G54" s="3">
        <f t="shared" ref="G54:G55" si="12">C54-E54</f>
        <v>22868170.629999999</v>
      </c>
      <c r="K54" s="3">
        <f t="shared" ref="K54:K55" si="13">G54-I54</f>
        <v>22868170.629999999</v>
      </c>
    </row>
    <row r="55" spans="1:11">
      <c r="A55" s="71">
        <v>1290002</v>
      </c>
      <c r="B55" s="1" t="s">
        <v>27</v>
      </c>
      <c r="C55" s="7">
        <v>1031681.98</v>
      </c>
      <c r="D55" s="41"/>
      <c r="E55" s="10"/>
      <c r="F55" s="10"/>
      <c r="G55" s="7">
        <f t="shared" si="12"/>
        <v>1031681.98</v>
      </c>
      <c r="H55" s="10"/>
      <c r="I55" s="10"/>
      <c r="J55" s="13"/>
      <c r="K55" s="7">
        <f t="shared" si="13"/>
        <v>1031681.98</v>
      </c>
    </row>
    <row r="56" spans="1:11">
      <c r="B56" s="1" t="s">
        <v>28</v>
      </c>
      <c r="C56" s="3">
        <f>SUM(C54:C55)</f>
        <v>23899852.609999999</v>
      </c>
      <c r="G56" s="5">
        <f>SUM(G54:G55)</f>
        <v>23899852.609999999</v>
      </c>
      <c r="I56" s="3">
        <f>SUM(I54:I55)</f>
        <v>0</v>
      </c>
      <c r="K56" s="3">
        <f>SUM(K54:K55)</f>
        <v>23899852.609999999</v>
      </c>
    </row>
    <row r="57" spans="1:11">
      <c r="G57" s="3"/>
      <c r="K57" s="3"/>
    </row>
    <row r="58" spans="1:11">
      <c r="A58" s="71">
        <v>1581000</v>
      </c>
      <c r="B58" s="1" t="s">
        <v>29</v>
      </c>
      <c r="C58" s="7">
        <v>8404073.2599999998</v>
      </c>
      <c r="G58" s="7">
        <f>C58-E58</f>
        <v>8404073.2599999998</v>
      </c>
      <c r="I58" s="10">
        <v>0</v>
      </c>
      <c r="K58" s="7">
        <f>G58-I58</f>
        <v>8404073.2599999998</v>
      </c>
    </row>
    <row r="59" spans="1:11">
      <c r="B59" s="1" t="s">
        <v>30</v>
      </c>
      <c r="C59" s="3">
        <f>SUM(C58:C58)</f>
        <v>8404073.2599999998</v>
      </c>
      <c r="G59" s="5">
        <f>SUM(G58:G58)</f>
        <v>8404073.2599999998</v>
      </c>
      <c r="I59" s="3">
        <f>SUM(I58:I58)</f>
        <v>0</v>
      </c>
      <c r="K59" s="26">
        <f t="shared" ref="K59" si="14">G59-I59</f>
        <v>8404073.2599999998</v>
      </c>
    </row>
    <row r="60" spans="1:11">
      <c r="G60" s="3"/>
      <c r="K60" s="3"/>
    </row>
    <row r="61" spans="1:11">
      <c r="A61" s="71">
        <v>1750002</v>
      </c>
      <c r="B61" s="1" t="s">
        <v>31</v>
      </c>
      <c r="C61" s="3">
        <v>21744.48</v>
      </c>
      <c r="G61" s="3">
        <f>C61-E61</f>
        <v>21744.48</v>
      </c>
      <c r="K61" s="3">
        <f>G61-I61</f>
        <v>21744.48</v>
      </c>
    </row>
    <row r="62" spans="1:11">
      <c r="A62" s="71">
        <v>1750022</v>
      </c>
      <c r="B62" s="1" t="s">
        <v>32</v>
      </c>
      <c r="C62" s="7">
        <v>0</v>
      </c>
      <c r="D62" s="41"/>
      <c r="E62" s="10"/>
      <c r="F62" s="10"/>
      <c r="G62" s="7">
        <f t="shared" ref="G62" si="15">C62-E62</f>
        <v>0</v>
      </c>
      <c r="H62" s="10"/>
      <c r="I62" s="10"/>
      <c r="J62" s="13"/>
      <c r="K62" s="7">
        <f t="shared" ref="K62" si="16">G62-I62</f>
        <v>0</v>
      </c>
    </row>
    <row r="63" spans="1:11">
      <c r="B63" s="1" t="s">
        <v>33</v>
      </c>
      <c r="C63" s="4">
        <f>SUM(C61:C62)</f>
        <v>21744.48</v>
      </c>
      <c r="G63" s="45">
        <f>SUM(G61:G62)</f>
        <v>21744.48</v>
      </c>
      <c r="I63" s="15"/>
      <c r="K63" s="4">
        <f>SUM(K61:K62)</f>
        <v>21744.48</v>
      </c>
    </row>
    <row r="64" spans="1:11">
      <c r="B64" s="1" t="s">
        <v>34</v>
      </c>
      <c r="C64" s="3">
        <f>C41-C44+C52+C56+C59+C63</f>
        <v>40720741.279999994</v>
      </c>
      <c r="G64" s="3">
        <f>G41-G44+G52+G56+G59+G63</f>
        <v>40720741.279999994</v>
      </c>
      <c r="I64" s="3">
        <f>I41+I44+I52+I56+I59+I63</f>
        <v>0</v>
      </c>
      <c r="K64" s="3">
        <f>K41-K44+K52+K56+K59+K63</f>
        <v>40720741.279999994</v>
      </c>
    </row>
    <row r="65" spans="1:11">
      <c r="G65" s="3"/>
      <c r="K65" s="3"/>
    </row>
    <row r="66" spans="1:11">
      <c r="G66" s="3"/>
      <c r="K66" s="3"/>
    </row>
    <row r="67" spans="1:11">
      <c r="A67" s="71">
        <v>1310000</v>
      </c>
      <c r="B67" s="1" t="s">
        <v>35</v>
      </c>
      <c r="C67" s="27">
        <v>629015.21</v>
      </c>
      <c r="D67" s="42"/>
      <c r="E67" s="43"/>
      <c r="F67" s="43"/>
      <c r="G67" s="27">
        <f t="shared" ref="G67:G74" si="17">C67-E67</f>
        <v>629015.21</v>
      </c>
      <c r="H67" s="43"/>
      <c r="I67" s="43"/>
      <c r="J67" s="99"/>
      <c r="K67" s="27">
        <f t="shared" ref="K67:K74" si="18">G67-I67</f>
        <v>629015.21</v>
      </c>
    </row>
    <row r="68" spans="1:11">
      <c r="A68" s="71">
        <v>1340018</v>
      </c>
      <c r="B68" s="1" t="s">
        <v>100</v>
      </c>
      <c r="C68" s="26">
        <v>23.622</v>
      </c>
      <c r="D68" s="42"/>
      <c r="E68" s="43"/>
      <c r="F68" s="43"/>
      <c r="G68" s="26">
        <f t="shared" si="17"/>
        <v>23.622</v>
      </c>
      <c r="H68" s="43"/>
      <c r="I68" s="43"/>
      <c r="J68" s="99"/>
      <c r="K68" s="26">
        <f t="shared" si="18"/>
        <v>23.622</v>
      </c>
    </row>
    <row r="69" spans="1:11">
      <c r="A69" s="71">
        <v>1340043</v>
      </c>
      <c r="B69" s="1" t="s">
        <v>101</v>
      </c>
      <c r="C69" s="26">
        <v>0</v>
      </c>
      <c r="D69" s="42"/>
      <c r="E69" s="43"/>
      <c r="F69" s="43"/>
      <c r="G69" s="26">
        <f t="shared" si="17"/>
        <v>0</v>
      </c>
      <c r="H69" s="43"/>
      <c r="I69" s="43"/>
      <c r="J69" s="99"/>
      <c r="K69" s="26">
        <f t="shared" si="18"/>
        <v>0</v>
      </c>
    </row>
    <row r="70" spans="1:11">
      <c r="A70" s="71">
        <v>1340048</v>
      </c>
      <c r="B70" s="1" t="s">
        <v>102</v>
      </c>
      <c r="C70" s="26">
        <v>-1016028.11</v>
      </c>
      <c r="D70" s="42"/>
      <c r="E70" s="43"/>
      <c r="F70" s="43"/>
      <c r="G70" s="26">
        <f t="shared" si="17"/>
        <v>-1016028.11</v>
      </c>
      <c r="H70" s="43"/>
      <c r="I70" s="43"/>
      <c r="J70" s="99"/>
      <c r="K70" s="26">
        <f t="shared" si="18"/>
        <v>-1016028.11</v>
      </c>
    </row>
    <row r="71" spans="1:11">
      <c r="A71" s="71">
        <v>1340050</v>
      </c>
      <c r="B71" s="1" t="s">
        <v>37</v>
      </c>
      <c r="C71" s="26">
        <v>77996.89</v>
      </c>
      <c r="D71" s="42"/>
      <c r="E71" s="43"/>
      <c r="F71" s="43"/>
      <c r="G71" s="26">
        <f t="shared" si="17"/>
        <v>77996.89</v>
      </c>
      <c r="H71" s="43"/>
      <c r="I71" s="43"/>
      <c r="J71" s="99"/>
      <c r="K71" s="26">
        <f t="shared" si="18"/>
        <v>77996.89</v>
      </c>
    </row>
    <row r="72" spans="1:11">
      <c r="A72" s="71">
        <v>1340051</v>
      </c>
      <c r="B72" s="1" t="s">
        <v>38</v>
      </c>
      <c r="C72" s="26">
        <v>499801.14</v>
      </c>
      <c r="D72" s="42"/>
      <c r="E72" s="43"/>
      <c r="F72" s="43"/>
      <c r="G72" s="26">
        <f t="shared" si="17"/>
        <v>499801.14</v>
      </c>
      <c r="H72" s="43"/>
      <c r="I72" s="43"/>
      <c r="J72" s="99"/>
      <c r="K72" s="26">
        <f t="shared" si="18"/>
        <v>499801.14</v>
      </c>
    </row>
    <row r="73" spans="1:11">
      <c r="A73" s="71">
        <v>1340053</v>
      </c>
      <c r="B73" s="1" t="s">
        <v>420</v>
      </c>
      <c r="C73" s="26">
        <v>17597.330000000002</v>
      </c>
      <c r="D73" s="41"/>
      <c r="E73" s="10"/>
      <c r="F73" s="10"/>
      <c r="G73" s="26">
        <f t="shared" si="17"/>
        <v>17597.330000000002</v>
      </c>
      <c r="H73" s="10"/>
      <c r="I73" s="10"/>
      <c r="J73" s="13"/>
      <c r="K73" s="26">
        <f t="shared" si="18"/>
        <v>17597.330000000002</v>
      </c>
    </row>
    <row r="74" spans="1:11">
      <c r="A74" s="72" t="s">
        <v>497</v>
      </c>
      <c r="B74" s="1" t="s">
        <v>498</v>
      </c>
      <c r="C74" s="7">
        <v>802457.59999999998</v>
      </c>
      <c r="D74" s="41"/>
      <c r="E74" s="10"/>
      <c r="F74" s="10"/>
      <c r="G74" s="7">
        <f t="shared" si="17"/>
        <v>802457.59999999998</v>
      </c>
      <c r="H74" s="10"/>
      <c r="I74" s="10"/>
      <c r="J74" s="13"/>
      <c r="K74" s="7">
        <f t="shared" si="18"/>
        <v>802457.59999999998</v>
      </c>
    </row>
    <row r="75" spans="1:11">
      <c r="B75" s="1" t="s">
        <v>36</v>
      </c>
      <c r="C75" s="3">
        <f>SUM(C67:C74)</f>
        <v>1010863.682</v>
      </c>
      <c r="G75" s="5">
        <f>SUM(G67:G74)</f>
        <v>1010863.682</v>
      </c>
      <c r="I75" s="3">
        <f>SUM(I67:I73)</f>
        <v>0</v>
      </c>
      <c r="K75" s="3">
        <f>SUM(K67:K74)</f>
        <v>1010863.682</v>
      </c>
    </row>
    <row r="76" spans="1:11">
      <c r="G76" s="3"/>
      <c r="K76" s="3"/>
    </row>
    <row r="77" spans="1:11">
      <c r="A77" s="71">
        <v>1450000</v>
      </c>
      <c r="B77" s="1" t="s">
        <v>39</v>
      </c>
      <c r="C77" s="7">
        <v>0</v>
      </c>
      <c r="G77" s="7">
        <f>C77-E77</f>
        <v>0</v>
      </c>
      <c r="K77" s="7">
        <f>G77-I77</f>
        <v>0</v>
      </c>
    </row>
    <row r="78" spans="1:11">
      <c r="B78" s="1" t="s">
        <v>40</v>
      </c>
      <c r="C78" s="3">
        <f>SUM(C77)</f>
        <v>0</v>
      </c>
      <c r="G78" s="5">
        <f>SUM(G77)</f>
        <v>0</v>
      </c>
      <c r="I78" s="3">
        <f>SUM(I77)</f>
        <v>0</v>
      </c>
      <c r="K78" s="3">
        <f>SUM(K77)</f>
        <v>0</v>
      </c>
    </row>
    <row r="79" spans="1:11">
      <c r="G79" s="3"/>
      <c r="K79" s="3"/>
    </row>
    <row r="80" spans="1:11">
      <c r="A80" s="71">
        <v>1420001</v>
      </c>
      <c r="B80" s="1" t="s">
        <v>41</v>
      </c>
      <c r="C80" s="3">
        <v>38660101.295999996</v>
      </c>
      <c r="G80" s="3">
        <f>C80-E80</f>
        <v>38660101.295999996</v>
      </c>
      <c r="K80" s="3">
        <f>G80-I80</f>
        <v>38660101.295999996</v>
      </c>
    </row>
    <row r="81" spans="1:11">
      <c r="A81" s="71">
        <v>1420014</v>
      </c>
      <c r="B81" s="1" t="s">
        <v>42</v>
      </c>
      <c r="C81" s="3">
        <v>551894.39</v>
      </c>
      <c r="G81" s="3">
        <f t="shared" ref="G81:G95" si="19">C81-E81</f>
        <v>551894.39</v>
      </c>
      <c r="K81" s="3">
        <f t="shared" ref="K81:K95" si="20">G81-I81</f>
        <v>551894.39</v>
      </c>
    </row>
    <row r="82" spans="1:11">
      <c r="A82" s="71">
        <v>1420019</v>
      </c>
      <c r="B82" s="1" t="s">
        <v>43</v>
      </c>
      <c r="C82" s="3">
        <v>9166.5</v>
      </c>
      <c r="G82" s="3">
        <f t="shared" si="19"/>
        <v>9166.5</v>
      </c>
      <c r="K82" s="3">
        <f t="shared" si="20"/>
        <v>9166.5</v>
      </c>
    </row>
    <row r="83" spans="1:11">
      <c r="A83" s="71">
        <v>1420022</v>
      </c>
      <c r="B83" s="1" t="s">
        <v>44</v>
      </c>
      <c r="C83" s="3">
        <v>-35533298.68</v>
      </c>
      <c r="G83" s="3">
        <f t="shared" si="19"/>
        <v>-35533298.68</v>
      </c>
      <c r="K83" s="3">
        <f t="shared" si="20"/>
        <v>-35533298.68</v>
      </c>
    </row>
    <row r="84" spans="1:11">
      <c r="A84" s="71">
        <v>1420023</v>
      </c>
      <c r="B84" s="1" t="s">
        <v>45</v>
      </c>
      <c r="C84" s="3">
        <v>888023.94499999995</v>
      </c>
      <c r="G84" s="3">
        <f t="shared" si="19"/>
        <v>888023.94499999995</v>
      </c>
      <c r="K84" s="3">
        <f t="shared" si="20"/>
        <v>888023.94499999995</v>
      </c>
    </row>
    <row r="85" spans="1:11">
      <c r="A85" s="71">
        <v>1420024</v>
      </c>
      <c r="B85" s="1" t="s">
        <v>46</v>
      </c>
      <c r="C85" s="3">
        <v>27262.36</v>
      </c>
      <c r="G85" s="3">
        <f t="shared" si="19"/>
        <v>27262.36</v>
      </c>
      <c r="K85" s="3">
        <f t="shared" si="20"/>
        <v>27262.36</v>
      </c>
    </row>
    <row r="86" spans="1:11">
      <c r="A86" s="71">
        <v>1420027</v>
      </c>
      <c r="B86" s="1" t="s">
        <v>47</v>
      </c>
      <c r="C86" s="3">
        <v>1364</v>
      </c>
      <c r="G86" s="3">
        <f t="shared" si="19"/>
        <v>1364</v>
      </c>
      <c r="K86" s="3">
        <f t="shared" si="20"/>
        <v>1364</v>
      </c>
    </row>
    <row r="87" spans="1:11">
      <c r="A87" s="71">
        <v>1420028</v>
      </c>
      <c r="B87" s="1" t="s">
        <v>367</v>
      </c>
      <c r="C87" s="3">
        <v>360184.04</v>
      </c>
      <c r="G87" s="3">
        <f t="shared" si="19"/>
        <v>360184.04</v>
      </c>
      <c r="K87" s="3">
        <f t="shared" si="20"/>
        <v>360184.04</v>
      </c>
    </row>
    <row r="88" spans="1:11">
      <c r="A88" s="71">
        <v>1420042</v>
      </c>
      <c r="B88" s="1" t="s">
        <v>502</v>
      </c>
      <c r="C88" s="3">
        <v>-22954.44</v>
      </c>
      <c r="G88" s="3">
        <f t="shared" si="19"/>
        <v>-22954.44</v>
      </c>
      <c r="K88" s="3">
        <f t="shared" si="20"/>
        <v>-22954.44</v>
      </c>
    </row>
    <row r="89" spans="1:11">
      <c r="A89" s="71">
        <v>1420044</v>
      </c>
      <c r="B89" s="1" t="s">
        <v>48</v>
      </c>
      <c r="C89" s="3">
        <v>80119</v>
      </c>
      <c r="G89" s="3">
        <f t="shared" si="19"/>
        <v>80119</v>
      </c>
      <c r="K89" s="3">
        <f t="shared" si="20"/>
        <v>80119</v>
      </c>
    </row>
    <row r="90" spans="1:11">
      <c r="A90" s="71">
        <v>1420054</v>
      </c>
      <c r="B90" s="1" t="s">
        <v>49</v>
      </c>
      <c r="C90" s="3">
        <v>0</v>
      </c>
      <c r="G90" s="3">
        <f t="shared" si="19"/>
        <v>0</v>
      </c>
      <c r="K90" s="3">
        <f t="shared" si="20"/>
        <v>0</v>
      </c>
    </row>
    <row r="91" spans="1:11">
      <c r="A91" s="71">
        <v>1420058</v>
      </c>
      <c r="B91" s="1" t="s">
        <v>368</v>
      </c>
      <c r="C91" s="3">
        <v>-102394.76000000001</v>
      </c>
      <c r="G91" s="3">
        <f>C91-E91</f>
        <v>-102394.76000000001</v>
      </c>
      <c r="K91" s="3">
        <f t="shared" si="20"/>
        <v>-102394.76000000001</v>
      </c>
    </row>
    <row r="92" spans="1:11">
      <c r="A92" s="71">
        <v>1420059</v>
      </c>
      <c r="B92" s="1" t="s">
        <v>369</v>
      </c>
      <c r="C92" s="3">
        <v>18431</v>
      </c>
      <c r="G92" s="3">
        <f>C92-E92</f>
        <v>18431</v>
      </c>
      <c r="K92" s="3">
        <f t="shared" si="20"/>
        <v>18431</v>
      </c>
    </row>
    <row r="93" spans="1:11">
      <c r="A93" s="71" t="s">
        <v>499</v>
      </c>
      <c r="B93" s="1" t="s">
        <v>500</v>
      </c>
      <c r="C93" s="3">
        <v>643945.05000000005</v>
      </c>
      <c r="G93" s="3">
        <f>C93-E93</f>
        <v>643945.05000000005</v>
      </c>
      <c r="K93" s="3">
        <f t="shared" si="20"/>
        <v>643945.05000000005</v>
      </c>
    </row>
    <row r="94" spans="1:11">
      <c r="A94" s="71">
        <v>1420102</v>
      </c>
      <c r="B94" s="1" t="s">
        <v>50</v>
      </c>
      <c r="C94" s="3">
        <v>1395356.33</v>
      </c>
      <c r="G94" s="3">
        <f t="shared" si="19"/>
        <v>1395356.33</v>
      </c>
      <c r="K94" s="3">
        <f t="shared" si="20"/>
        <v>1395356.33</v>
      </c>
    </row>
    <row r="95" spans="1:11">
      <c r="A95" s="71">
        <v>1420103</v>
      </c>
      <c r="B95" s="1" t="s">
        <v>501</v>
      </c>
      <c r="C95" s="7">
        <v>3132665.1</v>
      </c>
      <c r="G95" s="7">
        <f t="shared" si="19"/>
        <v>3132665.1</v>
      </c>
      <c r="K95" s="7">
        <f t="shared" si="20"/>
        <v>3132665.1</v>
      </c>
    </row>
    <row r="96" spans="1:11">
      <c r="B96" s="1" t="s">
        <v>51</v>
      </c>
      <c r="C96" s="3">
        <f>SUM(C80:C95)</f>
        <v>10109865.130999997</v>
      </c>
      <c r="G96" s="5">
        <f>SUM(G80:G95)</f>
        <v>10109865.130999997</v>
      </c>
      <c r="I96" s="3">
        <f>SUM(I80:I95)</f>
        <v>0</v>
      </c>
      <c r="K96" s="3">
        <f>SUM(K80:K95)</f>
        <v>10109865.130999997</v>
      </c>
    </row>
    <row r="97" spans="1:11">
      <c r="G97" s="3"/>
      <c r="K97" s="3"/>
    </row>
    <row r="98" spans="1:11">
      <c r="A98" s="71">
        <v>1430002</v>
      </c>
      <c r="B98" s="1" t="s">
        <v>139</v>
      </c>
      <c r="C98" s="3">
        <v>0</v>
      </c>
      <c r="G98" s="3">
        <f>C98-E98</f>
        <v>0</v>
      </c>
      <c r="K98" s="3">
        <f>G98-I98</f>
        <v>0</v>
      </c>
    </row>
    <row r="99" spans="1:11">
      <c r="A99" s="71">
        <v>1430022</v>
      </c>
      <c r="B99" s="1" t="s">
        <v>52</v>
      </c>
      <c r="C99" s="3">
        <v>36197.730000000003</v>
      </c>
      <c r="G99" s="3">
        <f t="shared" ref="G99:G103" si="21">C99-E99</f>
        <v>36197.730000000003</v>
      </c>
      <c r="K99" s="3">
        <f t="shared" ref="K99:K103" si="22">G99-I99</f>
        <v>36197.730000000003</v>
      </c>
    </row>
    <row r="100" spans="1:11">
      <c r="A100" s="71">
        <v>1430081</v>
      </c>
      <c r="B100" s="1" t="s">
        <v>53</v>
      </c>
      <c r="C100" s="3">
        <v>2041</v>
      </c>
      <c r="G100" s="3">
        <f t="shared" si="21"/>
        <v>2041</v>
      </c>
      <c r="K100" s="3">
        <f t="shared" si="22"/>
        <v>2041</v>
      </c>
    </row>
    <row r="101" spans="1:11">
      <c r="A101" s="71">
        <v>1430083</v>
      </c>
      <c r="B101" s="1" t="s">
        <v>54</v>
      </c>
      <c r="C101" s="3">
        <v>-2041</v>
      </c>
      <c r="G101" s="3">
        <f t="shared" si="21"/>
        <v>-2041</v>
      </c>
      <c r="K101" s="3">
        <f t="shared" si="22"/>
        <v>-2041</v>
      </c>
    </row>
    <row r="102" spans="1:11">
      <c r="A102" s="71">
        <v>1430101</v>
      </c>
      <c r="B102" s="1" t="s">
        <v>55</v>
      </c>
      <c r="C102" s="3">
        <v>0</v>
      </c>
      <c r="G102" s="3">
        <f t="shared" si="21"/>
        <v>0</v>
      </c>
      <c r="K102" s="3">
        <f t="shared" si="22"/>
        <v>0</v>
      </c>
    </row>
    <row r="103" spans="1:11">
      <c r="A103" s="71">
        <v>1430102</v>
      </c>
      <c r="B103" s="1" t="s">
        <v>56</v>
      </c>
      <c r="C103" s="7">
        <v>51433.270000000004</v>
      </c>
      <c r="D103" s="41"/>
      <c r="E103" s="10"/>
      <c r="F103" s="10"/>
      <c r="G103" s="7">
        <f t="shared" si="21"/>
        <v>51433.270000000004</v>
      </c>
      <c r="H103" s="10"/>
      <c r="I103" s="10"/>
      <c r="J103" s="13"/>
      <c r="K103" s="7">
        <f t="shared" si="22"/>
        <v>51433.270000000004</v>
      </c>
    </row>
    <row r="104" spans="1:11">
      <c r="B104" s="1" t="s">
        <v>58</v>
      </c>
      <c r="C104" s="3">
        <f>SUM(C98:C103)</f>
        <v>87631</v>
      </c>
      <c r="G104" s="5">
        <f>SUM(G98:G103)</f>
        <v>87631</v>
      </c>
      <c r="I104" s="3">
        <f>SUM(I98:I103)</f>
        <v>0</v>
      </c>
      <c r="K104" s="3">
        <f>SUM(K98:K103)</f>
        <v>87631</v>
      </c>
    </row>
    <row r="105" spans="1:11">
      <c r="G105" s="3"/>
      <c r="K105" s="3"/>
    </row>
    <row r="106" spans="1:11">
      <c r="A106" s="71">
        <v>1440002</v>
      </c>
      <c r="B106" s="1" t="s">
        <v>59</v>
      </c>
      <c r="C106" s="7">
        <v>531063.35</v>
      </c>
      <c r="G106" s="7">
        <f>C106-E106</f>
        <v>531063.35</v>
      </c>
      <c r="K106" s="7">
        <f>G106-I106</f>
        <v>531063.35</v>
      </c>
    </row>
    <row r="107" spans="1:11">
      <c r="B107" s="1" t="s">
        <v>60</v>
      </c>
      <c r="C107" s="3">
        <f>SUM(C106)</f>
        <v>531063.35</v>
      </c>
      <c r="G107" s="5">
        <f>SUM(G106)</f>
        <v>531063.35</v>
      </c>
      <c r="I107" s="3">
        <f>SUM(I106)</f>
        <v>0</v>
      </c>
      <c r="K107" s="3">
        <f>SUM(K106)</f>
        <v>531063.35</v>
      </c>
    </row>
    <row r="108" spans="1:11">
      <c r="G108" s="3"/>
      <c r="K108" s="3"/>
    </row>
    <row r="109" spans="1:11">
      <c r="A109" s="71">
        <v>1460001</v>
      </c>
      <c r="B109" s="1" t="s">
        <v>61</v>
      </c>
      <c r="C109" s="3">
        <v>18930718.925999999</v>
      </c>
      <c r="G109" s="3">
        <f>C109-E109</f>
        <v>18930718.925999999</v>
      </c>
      <c r="K109" s="3">
        <f>G109-I109</f>
        <v>18930718.925999999</v>
      </c>
    </row>
    <row r="110" spans="1:11">
      <c r="A110" s="71">
        <v>1460006</v>
      </c>
      <c r="B110" s="1" t="s">
        <v>62</v>
      </c>
      <c r="C110" s="3">
        <v>164192.33000000002</v>
      </c>
      <c r="G110" s="3">
        <f t="shared" ref="G110:G113" si="23">C110-E110</f>
        <v>164192.33000000002</v>
      </c>
      <c r="K110" s="3">
        <f t="shared" ref="K110:K113" si="24">G110-I110</f>
        <v>164192.33000000002</v>
      </c>
    </row>
    <row r="111" spans="1:11">
      <c r="A111" s="71">
        <v>1460009</v>
      </c>
      <c r="B111" s="1" t="s">
        <v>63</v>
      </c>
      <c r="C111" s="3">
        <v>0.02</v>
      </c>
      <c r="G111" s="3">
        <f t="shared" si="23"/>
        <v>0.02</v>
      </c>
      <c r="K111" s="3">
        <f t="shared" si="24"/>
        <v>0.02</v>
      </c>
    </row>
    <row r="112" spans="1:11">
      <c r="A112" s="71">
        <v>1460011</v>
      </c>
      <c r="B112" s="1" t="s">
        <v>64</v>
      </c>
      <c r="C112" s="3">
        <v>1672656.9100000001</v>
      </c>
      <c r="G112" s="3">
        <f t="shared" si="23"/>
        <v>1672656.9100000001</v>
      </c>
      <c r="K112" s="3">
        <f t="shared" si="24"/>
        <v>1672656.9100000001</v>
      </c>
    </row>
    <row r="113" spans="1:11">
      <c r="A113" s="71">
        <v>1460025</v>
      </c>
      <c r="B113" s="1" t="s">
        <v>65</v>
      </c>
      <c r="C113" s="7">
        <v>174875.39</v>
      </c>
      <c r="D113" s="41"/>
      <c r="E113" s="10"/>
      <c r="F113" s="10"/>
      <c r="G113" s="7">
        <f t="shared" si="23"/>
        <v>174875.39</v>
      </c>
      <c r="H113" s="10"/>
      <c r="I113" s="10"/>
      <c r="J113" s="13"/>
      <c r="K113" s="7">
        <f t="shared" si="24"/>
        <v>174875.39</v>
      </c>
    </row>
    <row r="114" spans="1:11">
      <c r="B114" s="1" t="s">
        <v>66</v>
      </c>
      <c r="C114" s="4">
        <f>SUM(C109:C113)</f>
        <v>20942443.575999998</v>
      </c>
      <c r="G114" s="45">
        <f>SUM(G109:G113)</f>
        <v>20942443.575999998</v>
      </c>
      <c r="I114" s="3">
        <f>SUM(I109:I113)</f>
        <v>0</v>
      </c>
      <c r="K114" s="4">
        <f>SUM(K109:K113)</f>
        <v>20942443.575999998</v>
      </c>
    </row>
    <row r="115" spans="1:11">
      <c r="B115" s="1" t="s">
        <v>478</v>
      </c>
      <c r="C115" s="3">
        <f>C96+C104+C114-C107</f>
        <v>30608876.356999993</v>
      </c>
      <c r="G115" s="3">
        <f>G96+G104+G114-G107</f>
        <v>30608876.356999993</v>
      </c>
      <c r="I115" s="3"/>
      <c r="K115" s="3">
        <f>K96+K104+K114-K107</f>
        <v>30608876.356999993</v>
      </c>
    </row>
    <row r="116" spans="1:11">
      <c r="G116" s="3"/>
      <c r="K116" s="3"/>
    </row>
    <row r="117" spans="1:11">
      <c r="A117" s="71">
        <v>1510001</v>
      </c>
      <c r="B117" s="1" t="s">
        <v>67</v>
      </c>
      <c r="C117" s="3">
        <v>21443205.879999999</v>
      </c>
      <c r="G117" s="3">
        <f>C117-E117</f>
        <v>21443205.879999999</v>
      </c>
      <c r="I117" s="11">
        <f>C117</f>
        <v>21443205.879999999</v>
      </c>
      <c r="K117" s="3">
        <f>G117-I117</f>
        <v>0</v>
      </c>
    </row>
    <row r="118" spans="1:11">
      <c r="A118" s="71">
        <v>1510002</v>
      </c>
      <c r="B118" s="1" t="s">
        <v>68</v>
      </c>
      <c r="C118" s="3">
        <v>810543.69000000006</v>
      </c>
      <c r="G118" s="3">
        <f t="shared" ref="G118:G121" si="25">C118-E118</f>
        <v>810543.69000000006</v>
      </c>
      <c r="I118" s="11">
        <f t="shared" ref="I118:I121" si="26">C118</f>
        <v>810543.69000000006</v>
      </c>
      <c r="K118" s="3">
        <f t="shared" ref="K118:K121" si="27">G118-I118</f>
        <v>0</v>
      </c>
    </row>
    <row r="119" spans="1:11">
      <c r="A119" s="71">
        <v>1510003</v>
      </c>
      <c r="B119" s="1" t="s">
        <v>370</v>
      </c>
      <c r="C119" s="3">
        <v>43784.61</v>
      </c>
      <c r="G119" s="3">
        <f t="shared" si="25"/>
        <v>43784.61</v>
      </c>
      <c r="I119" s="11">
        <f t="shared" si="26"/>
        <v>43784.61</v>
      </c>
      <c r="K119" s="3">
        <f t="shared" si="27"/>
        <v>0</v>
      </c>
    </row>
    <row r="120" spans="1:11">
      <c r="A120" s="71">
        <v>1510020</v>
      </c>
      <c r="B120" s="1" t="s">
        <v>69</v>
      </c>
      <c r="C120" s="3">
        <v>86309.98</v>
      </c>
      <c r="G120" s="3">
        <f t="shared" si="25"/>
        <v>86309.98</v>
      </c>
      <c r="I120" s="11">
        <f t="shared" si="26"/>
        <v>86309.98</v>
      </c>
      <c r="K120" s="3">
        <f t="shared" si="27"/>
        <v>0</v>
      </c>
    </row>
    <row r="121" spans="1:11">
      <c r="A121" s="71">
        <v>1520000</v>
      </c>
      <c r="B121" s="1" t="s">
        <v>70</v>
      </c>
      <c r="C121" s="7">
        <v>1168045.574</v>
      </c>
      <c r="G121" s="7">
        <f t="shared" si="25"/>
        <v>1168045.574</v>
      </c>
      <c r="I121" s="10">
        <f t="shared" si="26"/>
        <v>1168045.574</v>
      </c>
      <c r="J121" s="13"/>
      <c r="K121" s="7">
        <f t="shared" si="27"/>
        <v>0</v>
      </c>
    </row>
    <row r="122" spans="1:11">
      <c r="B122" s="1" t="s">
        <v>71</v>
      </c>
      <c r="C122" s="3">
        <f>SUM(C117:C121)</f>
        <v>23551889.734000001</v>
      </c>
      <c r="G122" s="5">
        <f>SUM(G117:G121)</f>
        <v>23551889.734000001</v>
      </c>
      <c r="I122" s="18">
        <f>SUM(I117:I121)</f>
        <v>23551889.734000001</v>
      </c>
      <c r="K122" s="3">
        <f>SUM(K117:K121)</f>
        <v>0</v>
      </c>
    </row>
    <row r="123" spans="1:11">
      <c r="G123" s="3"/>
      <c r="K123" s="3"/>
    </row>
    <row r="124" spans="1:11">
      <c r="A124" s="72" t="s">
        <v>503</v>
      </c>
      <c r="B124" s="1" t="s">
        <v>29</v>
      </c>
      <c r="C124" s="3">
        <v>8404073.2599999998</v>
      </c>
      <c r="G124" s="3">
        <f>C124-E124</f>
        <v>8404073.2599999998</v>
      </c>
      <c r="I124" s="11">
        <f t="shared" ref="I124:I125" si="28">C124</f>
        <v>8404073.2599999998</v>
      </c>
      <c r="K124" s="3"/>
    </row>
    <row r="125" spans="1:11">
      <c r="A125" s="71">
        <v>1581003</v>
      </c>
      <c r="B125" s="1" t="s">
        <v>80</v>
      </c>
      <c r="C125" s="3">
        <v>257143.91</v>
      </c>
      <c r="G125" s="3">
        <f>C125-E125</f>
        <v>257143.91</v>
      </c>
      <c r="I125" s="11">
        <f t="shared" si="28"/>
        <v>257143.91</v>
      </c>
      <c r="K125" s="3">
        <f>G125-I125</f>
        <v>0</v>
      </c>
    </row>
    <row r="126" spans="1:11">
      <c r="A126" s="71">
        <v>1581009</v>
      </c>
      <c r="B126" s="1" t="s">
        <v>81</v>
      </c>
      <c r="C126" s="7">
        <v>24972.940000000002</v>
      </c>
      <c r="G126" s="7">
        <f t="shared" ref="G126" si="29">C126-E126</f>
        <v>24972.940000000002</v>
      </c>
      <c r="I126" s="10">
        <f t="shared" ref="I126" si="30">C126</f>
        <v>24972.940000000002</v>
      </c>
      <c r="J126" s="13"/>
      <c r="K126" s="7">
        <f>G126-I126</f>
        <v>0</v>
      </c>
    </row>
    <row r="127" spans="1:11">
      <c r="B127" s="1" t="s">
        <v>82</v>
      </c>
      <c r="C127" s="5">
        <f>SUM(C124:C126)</f>
        <v>8686190.1099999994</v>
      </c>
      <c r="G127" s="5">
        <f>SUM(G124:G126)</f>
        <v>8686190.1099999994</v>
      </c>
      <c r="I127" s="5">
        <f>SUM(I124:I126)</f>
        <v>8686190.1099999994</v>
      </c>
      <c r="K127" s="3">
        <f>SUM(K125:K126)</f>
        <v>0</v>
      </c>
    </row>
    <row r="128" spans="1:11">
      <c r="C128" s="5"/>
      <c r="G128" s="5"/>
      <c r="I128" s="5"/>
      <c r="K128" s="3"/>
    </row>
    <row r="129" spans="1:11">
      <c r="A129" s="72" t="s">
        <v>503</v>
      </c>
      <c r="B129" s="1" t="s">
        <v>29</v>
      </c>
      <c r="C129" s="4">
        <v>8404073.2599999998</v>
      </c>
      <c r="G129" s="4">
        <f>C129-E129</f>
        <v>8404073.2599999998</v>
      </c>
      <c r="I129" s="15">
        <v>0</v>
      </c>
      <c r="K129" s="4">
        <f>G129-I129</f>
        <v>8404073.2599999998</v>
      </c>
    </row>
    <row r="130" spans="1:11">
      <c r="A130" s="72"/>
      <c r="B130" s="78" t="s">
        <v>610</v>
      </c>
      <c r="C130" s="5">
        <f>+C129</f>
        <v>8404073.2599999998</v>
      </c>
      <c r="G130" s="5">
        <f>+G129</f>
        <v>8404073.2599999998</v>
      </c>
      <c r="I130" s="11">
        <v>0</v>
      </c>
      <c r="K130" s="5">
        <f>+G130</f>
        <v>8404073.2599999998</v>
      </c>
    </row>
    <row r="131" spans="1:11">
      <c r="G131" s="3"/>
      <c r="K131" s="3"/>
    </row>
    <row r="132" spans="1:11">
      <c r="A132" s="71">
        <v>1540001</v>
      </c>
      <c r="B132" s="1" t="s">
        <v>72</v>
      </c>
      <c r="C132" s="3">
        <v>14437791.922</v>
      </c>
      <c r="G132" s="3">
        <f>C132-E132</f>
        <v>14437791.922</v>
      </c>
      <c r="I132" s="11">
        <f>C132</f>
        <v>14437791.922</v>
      </c>
      <c r="K132" s="3">
        <f>G132-I132</f>
        <v>0</v>
      </c>
    </row>
    <row r="133" spans="1:11">
      <c r="A133" s="71" t="s">
        <v>504</v>
      </c>
      <c r="B133" s="1" t="s">
        <v>505</v>
      </c>
      <c r="C133" s="3">
        <v>91230.23</v>
      </c>
      <c r="G133" s="3">
        <f t="shared" ref="G133:G139" si="31">C133-E133</f>
        <v>91230.23</v>
      </c>
      <c r="I133" s="11">
        <f t="shared" ref="I133:I139" si="32">C133</f>
        <v>91230.23</v>
      </c>
      <c r="K133" s="3"/>
    </row>
    <row r="134" spans="1:11">
      <c r="A134" s="71">
        <v>1540004</v>
      </c>
      <c r="B134" s="1" t="s">
        <v>73</v>
      </c>
      <c r="C134" s="3">
        <v>85680.917000000001</v>
      </c>
      <c r="G134" s="3">
        <f t="shared" si="31"/>
        <v>85680.917000000001</v>
      </c>
      <c r="I134" s="11">
        <f t="shared" si="32"/>
        <v>85680.917000000001</v>
      </c>
      <c r="K134" s="3">
        <f t="shared" ref="K134:K139" si="33">G134-I134</f>
        <v>0</v>
      </c>
    </row>
    <row r="135" spans="1:11">
      <c r="A135" s="71">
        <v>1540006</v>
      </c>
      <c r="B135" s="1" t="s">
        <v>74</v>
      </c>
      <c r="C135" s="3">
        <v>1723249.02</v>
      </c>
      <c r="G135" s="3">
        <f t="shared" si="31"/>
        <v>1723249.02</v>
      </c>
      <c r="I135" s="11">
        <f t="shared" si="32"/>
        <v>1723249.02</v>
      </c>
      <c r="K135" s="3">
        <f t="shared" si="33"/>
        <v>0</v>
      </c>
    </row>
    <row r="136" spans="1:11">
      <c r="A136" s="71">
        <v>1540012</v>
      </c>
      <c r="B136" s="1" t="s">
        <v>75</v>
      </c>
      <c r="C136" s="3">
        <v>157319.73000000001</v>
      </c>
      <c r="G136" s="3">
        <f t="shared" si="31"/>
        <v>157319.73000000001</v>
      </c>
      <c r="I136" s="11">
        <f t="shared" si="32"/>
        <v>157319.73000000001</v>
      </c>
      <c r="K136" s="3">
        <f t="shared" si="33"/>
        <v>0</v>
      </c>
    </row>
    <row r="137" spans="1:11">
      <c r="A137" s="71">
        <v>1540013</v>
      </c>
      <c r="B137" s="1" t="s">
        <v>76</v>
      </c>
      <c r="C137" s="3">
        <v>336711.3</v>
      </c>
      <c r="G137" s="3">
        <f t="shared" si="31"/>
        <v>336711.3</v>
      </c>
      <c r="I137" s="11">
        <f t="shared" si="32"/>
        <v>336711.3</v>
      </c>
      <c r="K137" s="3">
        <f t="shared" si="33"/>
        <v>0</v>
      </c>
    </row>
    <row r="138" spans="1:11">
      <c r="A138" s="71">
        <v>1540022</v>
      </c>
      <c r="B138" s="1" t="s">
        <v>77</v>
      </c>
      <c r="C138" s="3">
        <v>0</v>
      </c>
      <c r="G138" s="3">
        <f t="shared" si="31"/>
        <v>0</v>
      </c>
      <c r="I138" s="11">
        <f t="shared" si="32"/>
        <v>0</v>
      </c>
      <c r="K138" s="3">
        <f t="shared" si="33"/>
        <v>0</v>
      </c>
    </row>
    <row r="139" spans="1:11">
      <c r="A139" s="71">
        <v>1540023</v>
      </c>
      <c r="B139" s="1" t="s">
        <v>78</v>
      </c>
      <c r="C139" s="7">
        <v>508732.09</v>
      </c>
      <c r="G139" s="7">
        <f t="shared" si="31"/>
        <v>508732.09</v>
      </c>
      <c r="I139" s="17">
        <f t="shared" si="32"/>
        <v>508732.09</v>
      </c>
      <c r="J139" s="100"/>
      <c r="K139" s="3">
        <f t="shared" si="33"/>
        <v>0</v>
      </c>
    </row>
    <row r="140" spans="1:11">
      <c r="B140" s="1" t="s">
        <v>79</v>
      </c>
      <c r="C140" s="3">
        <f>SUM(C132:C139)</f>
        <v>17340715.208999999</v>
      </c>
      <c r="G140" s="5">
        <f>SUM(G132:G139)</f>
        <v>17340715.208999999</v>
      </c>
      <c r="I140" s="18">
        <f>SUM(I132:I139)</f>
        <v>17340715.208999999</v>
      </c>
      <c r="K140" s="3">
        <f>G140-I140</f>
        <v>0</v>
      </c>
    </row>
    <row r="141" spans="1:11">
      <c r="G141" s="3"/>
      <c r="K141" s="3"/>
    </row>
    <row r="142" spans="1:11">
      <c r="A142" s="71">
        <v>1730000</v>
      </c>
      <c r="B142" s="1" t="s">
        <v>83</v>
      </c>
      <c r="C142" s="3">
        <v>18005291.170000002</v>
      </c>
      <c r="G142" s="3">
        <f>C142-E142</f>
        <v>18005291.170000002</v>
      </c>
      <c r="K142" s="3">
        <f>G142-I142</f>
        <v>18005291.170000002</v>
      </c>
    </row>
    <row r="143" spans="1:11">
      <c r="A143" s="71">
        <v>1730002</v>
      </c>
      <c r="B143" s="1" t="s">
        <v>84</v>
      </c>
      <c r="C143" s="6">
        <v>-6462621.0499999998</v>
      </c>
      <c r="G143" s="7">
        <f>C143-E143</f>
        <v>-6462621.0499999998</v>
      </c>
      <c r="K143" s="7">
        <f>G143-I143</f>
        <v>-6462621.0499999998</v>
      </c>
    </row>
    <row r="144" spans="1:11">
      <c r="B144" s="1" t="s">
        <v>83</v>
      </c>
      <c r="C144" s="3">
        <f>SUM(C142:C143)</f>
        <v>11542670.120000001</v>
      </c>
      <c r="G144" s="5">
        <f>SUM(G142:G143)</f>
        <v>11542670.120000001</v>
      </c>
      <c r="I144" s="3">
        <f>SUM(I142:I143)</f>
        <v>0</v>
      </c>
      <c r="K144" s="3">
        <f>SUM(K142:K143)</f>
        <v>11542670.120000001</v>
      </c>
    </row>
    <row r="145" spans="1:11">
      <c r="G145" s="3"/>
      <c r="K145" s="3"/>
    </row>
    <row r="146" spans="1:11">
      <c r="A146" s="71">
        <v>1750001</v>
      </c>
      <c r="B146" s="1" t="s">
        <v>85</v>
      </c>
      <c r="C146" s="3">
        <v>3457220.91</v>
      </c>
      <c r="G146" s="3">
        <f>C146-E146</f>
        <v>3457220.91</v>
      </c>
      <c r="K146" s="3">
        <f>G146-I146</f>
        <v>3457220.91</v>
      </c>
    </row>
    <row r="147" spans="1:11">
      <c r="A147" s="71">
        <v>1750002</v>
      </c>
      <c r="B147" s="1" t="s">
        <v>84</v>
      </c>
      <c r="C147" s="7">
        <v>21744.48</v>
      </c>
      <c r="D147" s="41"/>
      <c r="E147" s="10"/>
      <c r="F147" s="10"/>
      <c r="G147" s="7">
        <f t="shared" ref="G147" si="34">C147-E147</f>
        <v>21744.48</v>
      </c>
      <c r="H147" s="10"/>
      <c r="I147" s="10"/>
      <c r="J147" s="13"/>
      <c r="K147" s="7">
        <f t="shared" ref="K147" si="35">G147-I147</f>
        <v>21744.48</v>
      </c>
    </row>
    <row r="148" spans="1:11">
      <c r="B148" s="1" t="s">
        <v>86</v>
      </c>
      <c r="C148" s="3">
        <f>SUM(C146:C147)-C147</f>
        <v>3457220.91</v>
      </c>
      <c r="G148" s="5">
        <f>SUM(G146:G147)-G147</f>
        <v>3457220.91</v>
      </c>
      <c r="I148" s="3">
        <f>SUM(I146:I147)</f>
        <v>0</v>
      </c>
      <c r="K148" s="5">
        <f>SUM(K146:K147)-K147</f>
        <v>3457220.91</v>
      </c>
    </row>
    <row r="149" spans="1:11">
      <c r="G149" s="3"/>
      <c r="K149" s="3"/>
    </row>
    <row r="150" spans="1:11">
      <c r="A150" s="71">
        <v>1650001</v>
      </c>
      <c r="B150" s="1" t="s">
        <v>87</v>
      </c>
      <c r="C150" s="3">
        <v>262995.45</v>
      </c>
      <c r="G150" s="3">
        <f>C150-E150</f>
        <v>262995.45</v>
      </c>
      <c r="I150" s="11">
        <f>C150</f>
        <v>262995.45</v>
      </c>
      <c r="K150" s="3">
        <f>G150-I150</f>
        <v>0</v>
      </c>
    </row>
    <row r="151" spans="1:11">
      <c r="A151" s="71">
        <v>165000218</v>
      </c>
      <c r="B151" s="1" t="s">
        <v>88</v>
      </c>
      <c r="C151" s="3">
        <v>0</v>
      </c>
      <c r="G151" s="3">
        <f t="shared" ref="G151:G165" si="36">C151-E151</f>
        <v>0</v>
      </c>
      <c r="I151" s="11">
        <f t="shared" ref="I151:I164" si="37">C151</f>
        <v>0</v>
      </c>
      <c r="K151" s="3">
        <f t="shared" ref="K151:K165" si="38">G151-I151</f>
        <v>0</v>
      </c>
    </row>
    <row r="152" spans="1:11">
      <c r="A152" s="71">
        <v>165000219</v>
      </c>
      <c r="B152" s="1" t="s">
        <v>88</v>
      </c>
      <c r="C152" s="3">
        <v>299229.19</v>
      </c>
      <c r="G152" s="3">
        <f t="shared" si="36"/>
        <v>299229.19</v>
      </c>
      <c r="I152" s="11">
        <f t="shared" si="37"/>
        <v>299229.19</v>
      </c>
      <c r="K152" s="3">
        <f t="shared" si="38"/>
        <v>0</v>
      </c>
    </row>
    <row r="153" spans="1:11">
      <c r="A153" s="71">
        <v>1650006</v>
      </c>
      <c r="B153" s="1" t="s">
        <v>371</v>
      </c>
      <c r="C153" s="3">
        <v>217346.26</v>
      </c>
      <c r="G153" s="3">
        <f t="shared" si="36"/>
        <v>217346.26</v>
      </c>
      <c r="I153" s="11">
        <f t="shared" si="37"/>
        <v>217346.26</v>
      </c>
      <c r="K153" s="3">
        <f t="shared" si="38"/>
        <v>0</v>
      </c>
    </row>
    <row r="154" spans="1:11">
      <c r="A154" s="71">
        <v>1650009</v>
      </c>
      <c r="B154" s="1" t="s">
        <v>89</v>
      </c>
      <c r="C154" s="3">
        <v>32904.67</v>
      </c>
      <c r="G154" s="3">
        <f t="shared" si="36"/>
        <v>32904.67</v>
      </c>
      <c r="I154" s="11">
        <f t="shared" si="37"/>
        <v>32904.67</v>
      </c>
      <c r="K154" s="3">
        <f t="shared" si="38"/>
        <v>0</v>
      </c>
    </row>
    <row r="155" spans="1:11">
      <c r="A155" s="71">
        <v>1650010</v>
      </c>
      <c r="B155" s="1" t="s">
        <v>90</v>
      </c>
      <c r="C155" s="3">
        <v>44879334.109999999</v>
      </c>
      <c r="G155" s="3">
        <f t="shared" si="36"/>
        <v>44879334.109999999</v>
      </c>
      <c r="I155" s="11">
        <f>C155</f>
        <v>44879334.109999999</v>
      </c>
      <c r="K155" s="3">
        <f>G155-I155</f>
        <v>0</v>
      </c>
    </row>
    <row r="156" spans="1:11">
      <c r="A156" s="71">
        <v>165001119</v>
      </c>
      <c r="B156" s="1" t="s">
        <v>91</v>
      </c>
      <c r="C156" s="3">
        <v>0</v>
      </c>
      <c r="G156" s="3">
        <f t="shared" si="36"/>
        <v>0</v>
      </c>
      <c r="I156" s="11">
        <f t="shared" si="37"/>
        <v>0</v>
      </c>
      <c r="K156" s="3">
        <f t="shared" si="38"/>
        <v>0</v>
      </c>
    </row>
    <row r="157" spans="1:11">
      <c r="A157" s="71">
        <v>165001120</v>
      </c>
      <c r="B157" s="1" t="s">
        <v>91</v>
      </c>
      <c r="C157" s="3">
        <v>327363</v>
      </c>
      <c r="G157" s="3">
        <f t="shared" si="36"/>
        <v>327363</v>
      </c>
      <c r="I157" s="11">
        <f t="shared" si="37"/>
        <v>327363</v>
      </c>
      <c r="K157" s="3">
        <f t="shared" si="38"/>
        <v>0</v>
      </c>
    </row>
    <row r="158" spans="1:11">
      <c r="A158" s="71">
        <v>165001219</v>
      </c>
      <c r="B158" s="1" t="s">
        <v>92</v>
      </c>
      <c r="C158" s="3">
        <v>0</v>
      </c>
      <c r="G158" s="3">
        <f t="shared" si="36"/>
        <v>0</v>
      </c>
      <c r="I158" s="11">
        <f t="shared" si="37"/>
        <v>0</v>
      </c>
      <c r="K158" s="3">
        <f t="shared" si="38"/>
        <v>0</v>
      </c>
    </row>
    <row r="159" spans="1:11">
      <c r="A159" s="71">
        <v>165001220</v>
      </c>
      <c r="B159" s="1" t="s">
        <v>92</v>
      </c>
      <c r="C159" s="3">
        <v>37418</v>
      </c>
      <c r="G159" s="3">
        <f t="shared" si="36"/>
        <v>37418</v>
      </c>
      <c r="I159" s="11">
        <f t="shared" si="37"/>
        <v>37418</v>
      </c>
      <c r="K159" s="3">
        <f t="shared" si="38"/>
        <v>0</v>
      </c>
    </row>
    <row r="160" spans="1:11">
      <c r="A160" s="71">
        <v>1650014</v>
      </c>
      <c r="B160" s="1" t="s">
        <v>93</v>
      </c>
      <c r="C160" s="3">
        <v>-44879334.109999999</v>
      </c>
      <c r="G160" s="3">
        <f t="shared" si="36"/>
        <v>-44879334.109999999</v>
      </c>
      <c r="K160" s="3">
        <f t="shared" si="38"/>
        <v>-44879334.109999999</v>
      </c>
    </row>
    <row r="161" spans="1:11">
      <c r="A161" s="71">
        <v>1650021</v>
      </c>
      <c r="B161" s="1" t="s">
        <v>94</v>
      </c>
      <c r="C161" s="3">
        <v>621132.57299999997</v>
      </c>
      <c r="G161" s="3">
        <f t="shared" si="36"/>
        <v>621132.57299999997</v>
      </c>
      <c r="I161" s="11">
        <f>C161</f>
        <v>621132.57299999997</v>
      </c>
      <c r="K161" s="3">
        <f t="shared" si="38"/>
        <v>0</v>
      </c>
    </row>
    <row r="162" spans="1:11">
      <c r="A162" s="71">
        <v>1650023</v>
      </c>
      <c r="B162" s="1" t="s">
        <v>95</v>
      </c>
      <c r="C162" s="3">
        <v>36000</v>
      </c>
      <c r="G162" s="3">
        <f t="shared" si="36"/>
        <v>36000</v>
      </c>
      <c r="I162" s="11">
        <f t="shared" si="37"/>
        <v>36000</v>
      </c>
      <c r="K162" s="3">
        <f t="shared" si="38"/>
        <v>0</v>
      </c>
    </row>
    <row r="163" spans="1:11">
      <c r="A163" s="71">
        <v>1650035</v>
      </c>
      <c r="B163" s="1" t="s">
        <v>96</v>
      </c>
      <c r="C163" s="3">
        <v>20174958.109999999</v>
      </c>
      <c r="G163" s="3">
        <f t="shared" si="36"/>
        <v>20174958.109999999</v>
      </c>
      <c r="I163" s="11">
        <f t="shared" si="37"/>
        <v>20174958.109999999</v>
      </c>
      <c r="K163" s="3">
        <f t="shared" si="38"/>
        <v>0</v>
      </c>
    </row>
    <row r="164" spans="1:11">
      <c r="A164" s="71">
        <v>1650036</v>
      </c>
      <c r="B164" s="1" t="s">
        <v>97</v>
      </c>
      <c r="C164" s="3">
        <v>0</v>
      </c>
      <c r="G164" s="3">
        <f t="shared" si="36"/>
        <v>0</v>
      </c>
      <c r="I164" s="11">
        <f t="shared" si="37"/>
        <v>0</v>
      </c>
      <c r="K164" s="3">
        <f t="shared" si="38"/>
        <v>0</v>
      </c>
    </row>
    <row r="165" spans="1:11">
      <c r="A165" s="71">
        <v>1650037</v>
      </c>
      <c r="B165" s="1" t="s">
        <v>98</v>
      </c>
      <c r="C165" s="26">
        <v>-20174958.109999999</v>
      </c>
      <c r="D165" s="42"/>
      <c r="E165" s="43"/>
      <c r="F165" s="43"/>
      <c r="G165" s="26">
        <f t="shared" si="36"/>
        <v>-20174958.109999999</v>
      </c>
      <c r="H165" s="43"/>
      <c r="I165" s="43"/>
      <c r="J165" s="99"/>
      <c r="K165" s="26">
        <f t="shared" si="38"/>
        <v>-20174958.109999999</v>
      </c>
    </row>
    <row r="166" spans="1:11">
      <c r="A166" s="71">
        <v>1720000</v>
      </c>
      <c r="B166" s="1" t="s">
        <v>57</v>
      </c>
      <c r="C166" s="26">
        <v>3835780.24</v>
      </c>
      <c r="D166" s="42"/>
      <c r="E166" s="43"/>
      <c r="F166" s="43"/>
      <c r="G166" s="26">
        <f>C166-E166</f>
        <v>3835780.24</v>
      </c>
      <c r="H166" s="43"/>
      <c r="I166" s="43"/>
      <c r="J166" s="99"/>
      <c r="K166" s="26">
        <f>G166-I166</f>
        <v>3835780.24</v>
      </c>
    </row>
    <row r="167" spans="1:11">
      <c r="B167" s="1" t="s">
        <v>455</v>
      </c>
      <c r="C167" s="4">
        <f>SUM(C150:C166)-C130</f>
        <v>-2733903.8770000003</v>
      </c>
      <c r="G167" s="4">
        <f>SUM(G150:G166)-G130</f>
        <v>-2733903.8770000003</v>
      </c>
      <c r="I167" s="4">
        <f>SUM(I150:I166)-I130</f>
        <v>66888681.362999998</v>
      </c>
      <c r="K167" s="4">
        <f>SUM(K150:K166)-K130</f>
        <v>-69622585.239999995</v>
      </c>
    </row>
    <row r="168" spans="1:11">
      <c r="B168" s="1" t="s">
        <v>104</v>
      </c>
      <c r="C168" s="3">
        <f>C75+C78+C96+C104-C107+C114+C122+C127+C140+C144+C148+C167</f>
        <v>93464522.245000005</v>
      </c>
      <c r="E168" s="3"/>
      <c r="F168" s="3"/>
      <c r="G168" s="3">
        <f>G75+G78+G96+G104-G107+G114+G122+G127+G140+G144+G148+G167</f>
        <v>93464522.245000005</v>
      </c>
      <c r="I168" s="3">
        <f>I75+I78+I96+I104-I107+I114+I122+I127+I140+I144+I148+I167</f>
        <v>116467476.41600001</v>
      </c>
      <c r="J168" s="101"/>
      <c r="K168" s="3">
        <f>K75+K78+K96+K104-K107+K114+K122+K127+K140+K144+K148+K167</f>
        <v>-23002954.171000004</v>
      </c>
    </row>
    <row r="170" spans="1:11">
      <c r="G170" s="3"/>
      <c r="K170" s="3"/>
    </row>
    <row r="171" spans="1:11">
      <c r="A171" s="72" t="s">
        <v>506</v>
      </c>
      <c r="B171" s="1" t="s">
        <v>507</v>
      </c>
      <c r="C171" s="3">
        <v>-97850.66</v>
      </c>
      <c r="G171" s="3">
        <f>C171-E171</f>
        <v>-97850.66</v>
      </c>
      <c r="K171" s="3">
        <f>G171-I171</f>
        <v>-97850.66</v>
      </c>
    </row>
    <row r="172" spans="1:11">
      <c r="A172" s="71">
        <v>1823007</v>
      </c>
      <c r="B172" s="1" t="s">
        <v>105</v>
      </c>
      <c r="C172" s="3">
        <v>3437459.33</v>
      </c>
      <c r="G172" s="3">
        <f>C172-E172</f>
        <v>3437459.33</v>
      </c>
      <c r="K172" s="3">
        <f>G172-I172</f>
        <v>3437459.33</v>
      </c>
    </row>
    <row r="173" spans="1:11">
      <c r="A173" s="71">
        <v>1823009</v>
      </c>
      <c r="B173" s="1" t="s">
        <v>106</v>
      </c>
      <c r="C173" s="3">
        <v>4514068.74</v>
      </c>
      <c r="G173" s="3">
        <f t="shared" ref="G173:G195" si="39">C173-E173</f>
        <v>4514068.74</v>
      </c>
      <c r="K173" s="3">
        <f t="shared" ref="K173:K219" si="40">G173-I173</f>
        <v>4514068.74</v>
      </c>
    </row>
    <row r="174" spans="1:11">
      <c r="A174" s="71">
        <v>1823010</v>
      </c>
      <c r="B174" s="1" t="s">
        <v>107</v>
      </c>
      <c r="C174" s="3">
        <v>-63426641.829999998</v>
      </c>
      <c r="G174" s="3">
        <f t="shared" si="39"/>
        <v>-63426641.829999998</v>
      </c>
      <c r="K174" s="3">
        <f t="shared" si="40"/>
        <v>-63426641.829999998</v>
      </c>
    </row>
    <row r="175" spans="1:11">
      <c r="A175" s="71">
        <v>1823011</v>
      </c>
      <c r="B175" s="1" t="s">
        <v>108</v>
      </c>
      <c r="C175" s="3">
        <v>16012246.5</v>
      </c>
      <c r="G175" s="3">
        <f t="shared" si="39"/>
        <v>16012246.5</v>
      </c>
      <c r="K175" s="3">
        <f t="shared" si="40"/>
        <v>16012246.5</v>
      </c>
    </row>
    <row r="176" spans="1:11">
      <c r="A176" s="71">
        <v>1823012</v>
      </c>
      <c r="B176" s="1" t="s">
        <v>109</v>
      </c>
      <c r="C176" s="3">
        <v>42900326.590000004</v>
      </c>
      <c r="G176" s="3">
        <f t="shared" si="39"/>
        <v>42900326.590000004</v>
      </c>
      <c r="K176" s="3">
        <f t="shared" si="40"/>
        <v>42900326.590000004</v>
      </c>
    </row>
    <row r="177" spans="1:11">
      <c r="A177" s="71">
        <v>1823063</v>
      </c>
      <c r="B177" s="1" t="s">
        <v>112</v>
      </c>
      <c r="C177" s="3">
        <v>0</v>
      </c>
      <c r="G177" s="3">
        <f t="shared" si="39"/>
        <v>0</v>
      </c>
      <c r="K177" s="3">
        <f t="shared" si="40"/>
        <v>0</v>
      </c>
    </row>
    <row r="178" spans="1:11">
      <c r="A178" s="71">
        <v>1823077</v>
      </c>
      <c r="B178" s="1" t="s">
        <v>113</v>
      </c>
      <c r="C178" s="3">
        <v>1830979.69</v>
      </c>
      <c r="G178" s="3">
        <f t="shared" si="39"/>
        <v>1830979.69</v>
      </c>
      <c r="K178" s="3">
        <f t="shared" si="40"/>
        <v>1830979.69</v>
      </c>
    </row>
    <row r="179" spans="1:11">
      <c r="A179" s="71">
        <v>1823078</v>
      </c>
      <c r="B179" s="1" t="s">
        <v>114</v>
      </c>
      <c r="C179" s="3">
        <v>5783031.4800000004</v>
      </c>
      <c r="G179" s="3">
        <f t="shared" si="39"/>
        <v>5783031.4800000004</v>
      </c>
      <c r="K179" s="3">
        <f t="shared" si="40"/>
        <v>5783031.4800000004</v>
      </c>
    </row>
    <row r="180" spans="1:11">
      <c r="A180" s="72" t="s">
        <v>508</v>
      </c>
      <c r="B180" s="1" t="s">
        <v>509</v>
      </c>
      <c r="C180" s="3">
        <v>366627.53</v>
      </c>
      <c r="G180" s="3">
        <f t="shared" si="39"/>
        <v>366627.53</v>
      </c>
      <c r="K180" s="3">
        <f t="shared" si="40"/>
        <v>366627.53</v>
      </c>
    </row>
    <row r="181" spans="1:11">
      <c r="A181" s="71">
        <v>1823115</v>
      </c>
      <c r="B181" s="1" t="s">
        <v>116</v>
      </c>
      <c r="C181" s="3">
        <v>0</v>
      </c>
      <c r="G181" s="3">
        <f t="shared" si="39"/>
        <v>0</v>
      </c>
      <c r="K181" s="3">
        <f t="shared" si="40"/>
        <v>0</v>
      </c>
    </row>
    <row r="182" spans="1:11">
      <c r="A182" s="71">
        <v>1823118</v>
      </c>
      <c r="B182" s="1" t="s">
        <v>117</v>
      </c>
      <c r="C182" s="3">
        <v>0</v>
      </c>
      <c r="G182" s="3">
        <f t="shared" si="39"/>
        <v>0</v>
      </c>
      <c r="K182" s="3">
        <f t="shared" si="40"/>
        <v>0</v>
      </c>
    </row>
    <row r="183" spans="1:11">
      <c r="A183" s="71">
        <v>1823120</v>
      </c>
      <c r="B183" s="1" t="s">
        <v>118</v>
      </c>
      <c r="C183" s="3">
        <v>0</v>
      </c>
      <c r="G183" s="3">
        <f t="shared" si="39"/>
        <v>0</v>
      </c>
      <c r="K183" s="3">
        <f t="shared" si="40"/>
        <v>0</v>
      </c>
    </row>
    <row r="184" spans="1:11">
      <c r="A184" s="71">
        <v>1823121</v>
      </c>
      <c r="B184" s="1" t="s">
        <v>119</v>
      </c>
      <c r="C184" s="3">
        <v>0</v>
      </c>
      <c r="G184" s="3">
        <f t="shared" si="39"/>
        <v>0</v>
      </c>
      <c r="K184" s="3">
        <f t="shared" si="40"/>
        <v>0</v>
      </c>
    </row>
    <row r="185" spans="1:11">
      <c r="A185" s="71">
        <v>1823122</v>
      </c>
      <c r="B185" s="1" t="s">
        <v>120</v>
      </c>
      <c r="C185" s="3">
        <v>0</v>
      </c>
      <c r="G185" s="3">
        <f t="shared" si="39"/>
        <v>0</v>
      </c>
      <c r="K185" s="3">
        <f t="shared" si="40"/>
        <v>0</v>
      </c>
    </row>
    <row r="186" spans="1:11">
      <c r="A186" s="71">
        <v>1823165</v>
      </c>
      <c r="B186" s="1" t="s">
        <v>121</v>
      </c>
      <c r="C186" s="3">
        <v>45132948.25</v>
      </c>
      <c r="G186" s="3">
        <f t="shared" si="39"/>
        <v>45132948.25</v>
      </c>
      <c r="K186" s="3">
        <f t="shared" si="40"/>
        <v>45132948.25</v>
      </c>
    </row>
    <row r="187" spans="1:11">
      <c r="A187" s="71">
        <v>1823166</v>
      </c>
      <c r="B187" s="1" t="s">
        <v>122</v>
      </c>
      <c r="C187" s="3">
        <v>-1602939.88</v>
      </c>
      <c r="G187" s="3">
        <f t="shared" si="39"/>
        <v>-1602939.88</v>
      </c>
      <c r="K187" s="3">
        <f t="shared" si="40"/>
        <v>-1602939.88</v>
      </c>
    </row>
    <row r="188" spans="1:11">
      <c r="A188" s="71">
        <v>1823167</v>
      </c>
      <c r="B188" s="1" t="s">
        <v>123</v>
      </c>
      <c r="C188" s="3">
        <v>-101706.25</v>
      </c>
      <c r="G188" s="3">
        <f t="shared" si="39"/>
        <v>-101706.25</v>
      </c>
      <c r="K188" s="3">
        <f t="shared" si="40"/>
        <v>-101706.25</v>
      </c>
    </row>
    <row r="189" spans="1:11">
      <c r="A189" s="71">
        <v>1823188</v>
      </c>
      <c r="B189" s="1" t="s">
        <v>124</v>
      </c>
      <c r="C189" s="3">
        <v>0</v>
      </c>
      <c r="G189" s="3">
        <f t="shared" si="39"/>
        <v>0</v>
      </c>
      <c r="K189" s="3">
        <f t="shared" si="40"/>
        <v>0</v>
      </c>
    </row>
    <row r="190" spans="1:11">
      <c r="A190" s="71">
        <v>1823299</v>
      </c>
      <c r="B190" s="1" t="s">
        <v>125</v>
      </c>
      <c r="C190" s="3">
        <v>1028944.35</v>
      </c>
      <c r="G190" s="3">
        <f t="shared" si="39"/>
        <v>1028944.35</v>
      </c>
      <c r="K190" s="3">
        <f t="shared" si="40"/>
        <v>1028944.35</v>
      </c>
    </row>
    <row r="191" spans="1:11">
      <c r="A191" s="71">
        <v>1823301</v>
      </c>
      <c r="B191" s="1" t="s">
        <v>126</v>
      </c>
      <c r="C191" s="3">
        <v>37455597.979999997</v>
      </c>
      <c r="G191" s="3">
        <f t="shared" si="39"/>
        <v>37455597.979999997</v>
      </c>
      <c r="K191" s="3">
        <f t="shared" si="40"/>
        <v>37455597.979999997</v>
      </c>
    </row>
    <row r="192" spans="1:11">
      <c r="A192" s="71">
        <v>1823302</v>
      </c>
      <c r="B192" s="1" t="s">
        <v>127</v>
      </c>
      <c r="C192" s="3">
        <v>111887420.38</v>
      </c>
      <c r="G192" s="3">
        <f t="shared" si="39"/>
        <v>111887420.38</v>
      </c>
      <c r="K192" s="3">
        <f t="shared" si="40"/>
        <v>111887420.38</v>
      </c>
    </row>
    <row r="193" spans="1:11">
      <c r="A193" s="71">
        <v>1823306</v>
      </c>
      <c r="B193" s="1" t="s">
        <v>128</v>
      </c>
      <c r="C193" s="3">
        <v>707015.1</v>
      </c>
      <c r="G193" s="3">
        <f t="shared" si="39"/>
        <v>707015.1</v>
      </c>
      <c r="K193" s="3">
        <f t="shared" si="40"/>
        <v>707015.1</v>
      </c>
    </row>
    <row r="194" spans="1:11">
      <c r="A194" s="71" t="s">
        <v>373</v>
      </c>
      <c r="B194" s="1" t="s">
        <v>374</v>
      </c>
      <c r="C194" s="26">
        <v>-28606038.829999998</v>
      </c>
      <c r="G194" s="3">
        <f>C194-E194</f>
        <v>-28606038.829999998</v>
      </c>
      <c r="K194" s="3">
        <f t="shared" si="40"/>
        <v>-28606038.829999998</v>
      </c>
    </row>
    <row r="195" spans="1:11">
      <c r="A195" s="71" t="s">
        <v>375</v>
      </c>
      <c r="B195" s="1" t="s">
        <v>376</v>
      </c>
      <c r="C195" s="26">
        <v>25711512.66</v>
      </c>
      <c r="G195" s="26">
        <f t="shared" si="39"/>
        <v>25711512.66</v>
      </c>
      <c r="H195" s="43"/>
      <c r="I195" s="43"/>
      <c r="J195" s="99"/>
      <c r="K195" s="26">
        <f t="shared" si="40"/>
        <v>25711512.66</v>
      </c>
    </row>
    <row r="196" spans="1:11">
      <c r="A196" s="71" t="s">
        <v>377</v>
      </c>
      <c r="B196" s="1" t="s">
        <v>378</v>
      </c>
      <c r="C196" s="26">
        <v>3015785.42</v>
      </c>
      <c r="G196" s="3">
        <f>C196-E196</f>
        <v>3015785.42</v>
      </c>
      <c r="K196" s="3">
        <f>G196-I196</f>
        <v>3015785.42</v>
      </c>
    </row>
    <row r="197" spans="1:11">
      <c r="A197" s="71" t="s">
        <v>379</v>
      </c>
      <c r="B197" s="1" t="s">
        <v>380</v>
      </c>
      <c r="C197" s="26">
        <v>256509061.91</v>
      </c>
      <c r="G197" s="3">
        <f t="shared" ref="G197:G219" si="41">C197-E197</f>
        <v>256509061.91</v>
      </c>
      <c r="K197" s="3">
        <f t="shared" si="40"/>
        <v>256509061.91</v>
      </c>
    </row>
    <row r="198" spans="1:11">
      <c r="A198" s="71" t="s">
        <v>381</v>
      </c>
      <c r="B198" s="1" t="s">
        <v>382</v>
      </c>
      <c r="C198" s="26">
        <v>90683934.290000007</v>
      </c>
      <c r="G198" s="3">
        <f t="shared" si="41"/>
        <v>90683934.290000007</v>
      </c>
      <c r="K198" s="3">
        <f t="shared" si="40"/>
        <v>90683934.290000007</v>
      </c>
    </row>
    <row r="199" spans="1:11">
      <c r="A199" s="71" t="s">
        <v>383</v>
      </c>
      <c r="B199" s="1" t="s">
        <v>384</v>
      </c>
      <c r="C199" s="26">
        <v>-1749279.5899999999</v>
      </c>
      <c r="G199" s="3">
        <f t="shared" si="41"/>
        <v>-1749279.5899999999</v>
      </c>
      <c r="K199" s="3">
        <f t="shared" si="40"/>
        <v>-1749279.5899999999</v>
      </c>
    </row>
    <row r="200" spans="1:11">
      <c r="A200" s="71" t="s">
        <v>385</v>
      </c>
      <c r="B200" s="1" t="s">
        <v>386</v>
      </c>
      <c r="C200" s="26">
        <v>3541730.5700000003</v>
      </c>
      <c r="G200" s="3">
        <f t="shared" si="41"/>
        <v>3541730.5700000003</v>
      </c>
      <c r="K200" s="3">
        <f t="shared" si="40"/>
        <v>3541730.5700000003</v>
      </c>
    </row>
    <row r="201" spans="1:11">
      <c r="A201" s="71" t="s">
        <v>387</v>
      </c>
      <c r="B201" s="1" t="s">
        <v>388</v>
      </c>
      <c r="C201" s="26">
        <v>36929.120000000003</v>
      </c>
      <c r="G201" s="3">
        <f t="shared" si="41"/>
        <v>36929.120000000003</v>
      </c>
      <c r="K201" s="3">
        <f t="shared" si="40"/>
        <v>36929.120000000003</v>
      </c>
    </row>
    <row r="202" spans="1:11">
      <c r="A202" s="71" t="s">
        <v>514</v>
      </c>
      <c r="B202" s="1" t="s">
        <v>517</v>
      </c>
      <c r="C202" s="26">
        <v>-1036591.3</v>
      </c>
      <c r="G202" s="3">
        <f t="shared" si="41"/>
        <v>-1036591.3</v>
      </c>
      <c r="K202" s="3">
        <f t="shared" si="40"/>
        <v>-1036591.3</v>
      </c>
    </row>
    <row r="203" spans="1:11">
      <c r="A203" s="71" t="s">
        <v>515</v>
      </c>
      <c r="B203" s="1" t="s">
        <v>518</v>
      </c>
      <c r="C203" s="26">
        <v>2172430.7000000002</v>
      </c>
      <c r="G203" s="3">
        <f t="shared" si="41"/>
        <v>2172430.7000000002</v>
      </c>
      <c r="K203" s="3">
        <f t="shared" si="40"/>
        <v>2172430.7000000002</v>
      </c>
    </row>
    <row r="204" spans="1:11">
      <c r="A204" s="71" t="s">
        <v>516</v>
      </c>
      <c r="B204" s="1" t="s">
        <v>519</v>
      </c>
      <c r="C204" s="26">
        <v>31774193.539999999</v>
      </c>
      <c r="G204" s="3">
        <f t="shared" si="41"/>
        <v>31774193.539999999</v>
      </c>
      <c r="K204" s="3">
        <f t="shared" si="40"/>
        <v>31774193.539999999</v>
      </c>
    </row>
    <row r="205" spans="1:11">
      <c r="A205" s="71" t="s">
        <v>389</v>
      </c>
      <c r="B205" s="1" t="s">
        <v>390</v>
      </c>
      <c r="C205" s="26">
        <v>1078315.74</v>
      </c>
      <c r="G205" s="3">
        <f t="shared" si="41"/>
        <v>1078315.74</v>
      </c>
      <c r="K205" s="3">
        <f t="shared" si="40"/>
        <v>1078315.74</v>
      </c>
    </row>
    <row r="206" spans="1:11">
      <c r="A206" s="71" t="s">
        <v>391</v>
      </c>
      <c r="B206" s="1" t="s">
        <v>392</v>
      </c>
      <c r="C206" s="26">
        <v>-2107047.09</v>
      </c>
      <c r="G206" s="3">
        <f t="shared" si="41"/>
        <v>-2107047.09</v>
      </c>
      <c r="K206" s="3">
        <f t="shared" si="40"/>
        <v>-2107047.09</v>
      </c>
    </row>
    <row r="207" spans="1:11">
      <c r="A207" s="71" t="s">
        <v>393</v>
      </c>
      <c r="B207" s="1" t="s">
        <v>394</v>
      </c>
      <c r="C207" s="26">
        <v>-22137541.870000001</v>
      </c>
      <c r="G207" s="3">
        <f t="shared" si="41"/>
        <v>-22137541.870000001</v>
      </c>
      <c r="K207" s="3">
        <f t="shared" si="40"/>
        <v>-22137541.870000001</v>
      </c>
    </row>
    <row r="208" spans="1:11">
      <c r="A208" s="71" t="s">
        <v>395</v>
      </c>
      <c r="B208" s="1" t="s">
        <v>396</v>
      </c>
      <c r="C208" s="26">
        <v>1165888.76</v>
      </c>
      <c r="G208" s="3">
        <f t="shared" si="41"/>
        <v>1165888.76</v>
      </c>
      <c r="K208" s="3">
        <f t="shared" si="40"/>
        <v>1165888.76</v>
      </c>
    </row>
    <row r="209" spans="1:11">
      <c r="A209" s="71" t="s">
        <v>397</v>
      </c>
      <c r="B209" s="1" t="s">
        <v>398</v>
      </c>
      <c r="C209" s="26">
        <v>0</v>
      </c>
      <c r="G209" s="3">
        <f t="shared" si="41"/>
        <v>0</v>
      </c>
      <c r="K209" s="3">
        <f t="shared" si="40"/>
        <v>0</v>
      </c>
    </row>
    <row r="210" spans="1:11">
      <c r="A210" s="71" t="s">
        <v>399</v>
      </c>
      <c r="B210" s="1" t="s">
        <v>400</v>
      </c>
      <c r="C210" s="26">
        <v>5559028.7300000004</v>
      </c>
      <c r="G210" s="3">
        <f t="shared" si="41"/>
        <v>5559028.7300000004</v>
      </c>
      <c r="K210" s="3">
        <f t="shared" si="40"/>
        <v>5559028.7300000004</v>
      </c>
    </row>
    <row r="211" spans="1:11">
      <c r="A211" s="71" t="s">
        <v>401</v>
      </c>
      <c r="B211" s="1" t="s">
        <v>402</v>
      </c>
      <c r="C211" s="26">
        <v>-55896.67</v>
      </c>
      <c r="G211" s="3">
        <f t="shared" si="41"/>
        <v>-55896.67</v>
      </c>
      <c r="K211" s="3">
        <f t="shared" si="40"/>
        <v>-55896.67</v>
      </c>
    </row>
    <row r="212" spans="1:11">
      <c r="A212" s="71" t="s">
        <v>403</v>
      </c>
      <c r="B212" s="1" t="s">
        <v>404</v>
      </c>
      <c r="C212" s="26">
        <v>116096.98</v>
      </c>
      <c r="G212" s="3">
        <f t="shared" si="41"/>
        <v>116096.98</v>
      </c>
      <c r="K212" s="3">
        <f t="shared" si="40"/>
        <v>116096.98</v>
      </c>
    </row>
    <row r="213" spans="1:11">
      <c r="A213" s="71" t="s">
        <v>405</v>
      </c>
      <c r="B213" s="1" t="s">
        <v>406</v>
      </c>
      <c r="C213" s="26">
        <v>368188.89</v>
      </c>
      <c r="G213" s="3">
        <f t="shared" si="41"/>
        <v>368188.89</v>
      </c>
      <c r="K213" s="3">
        <f t="shared" si="40"/>
        <v>368188.89</v>
      </c>
    </row>
    <row r="214" spans="1:11">
      <c r="A214" s="71" t="s">
        <v>407</v>
      </c>
      <c r="B214" s="1" t="s">
        <v>408</v>
      </c>
      <c r="C214" s="26">
        <v>1038595.87</v>
      </c>
      <c r="G214" s="3">
        <f t="shared" si="41"/>
        <v>1038595.87</v>
      </c>
      <c r="K214" s="3">
        <f t="shared" si="40"/>
        <v>1038595.87</v>
      </c>
    </row>
    <row r="215" spans="1:11">
      <c r="A215" s="71" t="s">
        <v>409</v>
      </c>
      <c r="B215" s="1" t="s">
        <v>410</v>
      </c>
      <c r="C215" s="26">
        <v>359437.53</v>
      </c>
      <c r="G215" s="3">
        <f t="shared" si="41"/>
        <v>359437.53</v>
      </c>
      <c r="K215" s="3">
        <f t="shared" si="40"/>
        <v>359437.53</v>
      </c>
    </row>
    <row r="216" spans="1:11">
      <c r="A216" s="71" t="s">
        <v>510</v>
      </c>
      <c r="B216" s="1" t="s">
        <v>402</v>
      </c>
      <c r="C216" s="26">
        <v>5956225.5219999999</v>
      </c>
      <c r="G216" s="3">
        <f t="shared" si="41"/>
        <v>5956225.5219999999</v>
      </c>
      <c r="K216" s="3">
        <f t="shared" si="40"/>
        <v>5956225.5219999999</v>
      </c>
    </row>
    <row r="217" spans="1:11">
      <c r="A217" s="71" t="s">
        <v>511</v>
      </c>
      <c r="B217" s="1" t="s">
        <v>404</v>
      </c>
      <c r="C217" s="26">
        <v>333379.67</v>
      </c>
      <c r="G217" s="3">
        <f t="shared" si="41"/>
        <v>333379.67</v>
      </c>
      <c r="K217" s="3">
        <f t="shared" si="40"/>
        <v>333379.67</v>
      </c>
    </row>
    <row r="218" spans="1:11">
      <c r="A218" s="71" t="s">
        <v>512</v>
      </c>
      <c r="B218" s="1" t="s">
        <v>406</v>
      </c>
      <c r="C218" s="26">
        <v>20377.39</v>
      </c>
      <c r="G218" s="3">
        <f t="shared" si="41"/>
        <v>20377.39</v>
      </c>
      <c r="K218" s="3">
        <f t="shared" si="40"/>
        <v>20377.39</v>
      </c>
    </row>
    <row r="219" spans="1:11">
      <c r="A219" s="71" t="s">
        <v>513</v>
      </c>
      <c r="B219" s="1" t="s">
        <v>408</v>
      </c>
      <c r="C219" s="26">
        <v>-20377.39</v>
      </c>
      <c r="D219" s="41"/>
      <c r="E219" s="10"/>
      <c r="F219" s="10"/>
      <c r="G219" s="7">
        <f t="shared" si="41"/>
        <v>-20377.39</v>
      </c>
      <c r="H219" s="10"/>
      <c r="I219" s="10"/>
      <c r="J219" s="13"/>
      <c r="K219" s="7">
        <f t="shared" si="40"/>
        <v>-20377.39</v>
      </c>
    </row>
    <row r="220" spans="1:11">
      <c r="B220" s="1" t="s">
        <v>452</v>
      </c>
      <c r="C220" s="3">
        <f>SUM(C171:C219)</f>
        <v>579555867.85199988</v>
      </c>
      <c r="G220" s="3">
        <f>SUM(G171:G219)</f>
        <v>579555867.85199988</v>
      </c>
      <c r="I220" s="3">
        <f>SUM(I171:I219)</f>
        <v>0</v>
      </c>
      <c r="K220" s="3">
        <f>SUM(K171:K219)</f>
        <v>579555867.85199988</v>
      </c>
    </row>
    <row r="221" spans="1:11">
      <c r="G221" s="3"/>
      <c r="K221" s="3"/>
    </row>
    <row r="222" spans="1:11">
      <c r="G222" s="3"/>
      <c r="K222" s="3"/>
    </row>
    <row r="223" spans="1:11">
      <c r="A223" s="71">
        <v>1890004</v>
      </c>
      <c r="B223" s="1" t="s">
        <v>129</v>
      </c>
      <c r="C223" s="7">
        <v>426243.08</v>
      </c>
      <c r="G223" s="7">
        <f>C223-E223</f>
        <v>426243.08</v>
      </c>
      <c r="K223" s="7">
        <f>G223-I223</f>
        <v>426243.08</v>
      </c>
    </row>
    <row r="224" spans="1:11">
      <c r="B224" s="1" t="s">
        <v>130</v>
      </c>
      <c r="C224" s="9">
        <f>SUM(C223)</f>
        <v>426243.08</v>
      </c>
      <c r="D224" s="44"/>
      <c r="E224" s="16"/>
      <c r="F224" s="16"/>
      <c r="G224" s="9">
        <f>SUM(G223)</f>
        <v>426243.08</v>
      </c>
      <c r="H224" s="16"/>
      <c r="I224" s="9">
        <f>SUM(I223)</f>
        <v>0</v>
      </c>
      <c r="J224" s="96"/>
      <c r="K224" s="9">
        <f>SUM(K223)</f>
        <v>426243.08</v>
      </c>
    </row>
    <row r="225" spans="1:11">
      <c r="C225" s="9"/>
      <c r="D225" s="44"/>
      <c r="E225" s="16"/>
      <c r="F225" s="16"/>
      <c r="G225" s="9"/>
      <c r="H225" s="16"/>
      <c r="I225" s="9"/>
      <c r="J225" s="96"/>
      <c r="K225" s="9"/>
    </row>
    <row r="226" spans="1:11">
      <c r="A226" s="71">
        <v>1810002</v>
      </c>
      <c r="B226" s="1" t="s">
        <v>131</v>
      </c>
      <c r="C226" s="3">
        <v>9287.01</v>
      </c>
      <c r="G226" s="3">
        <f>C226-E226</f>
        <v>9287.01</v>
      </c>
      <c r="K226" s="3">
        <f>G226-I226</f>
        <v>9287.01</v>
      </c>
    </row>
    <row r="227" spans="1:11">
      <c r="A227" s="71">
        <v>1810003</v>
      </c>
      <c r="B227" s="1" t="s">
        <v>372</v>
      </c>
      <c r="C227" s="3">
        <v>357037.94</v>
      </c>
      <c r="G227" s="3">
        <f>C227-E227</f>
        <v>357037.94</v>
      </c>
      <c r="K227" s="3">
        <f>G227-I227</f>
        <v>357037.94</v>
      </c>
    </row>
    <row r="228" spans="1:11">
      <c r="A228" s="71">
        <v>1810006</v>
      </c>
      <c r="B228" s="1" t="s">
        <v>132</v>
      </c>
      <c r="C228" s="7">
        <v>2017075.7</v>
      </c>
      <c r="G228" s="7">
        <f>C228-E228</f>
        <v>2017075.7</v>
      </c>
      <c r="K228" s="7">
        <f>G228-I228</f>
        <v>2017075.7</v>
      </c>
    </row>
    <row r="229" spans="1:11">
      <c r="B229" s="1" t="s">
        <v>133</v>
      </c>
      <c r="C229" s="3">
        <f>SUM(C226:C228)</f>
        <v>2383400.65</v>
      </c>
      <c r="G229" s="3">
        <f>SUM(G226:G228)</f>
        <v>2383400.65</v>
      </c>
      <c r="I229" s="3">
        <f>SUM(I226:I228)</f>
        <v>0</v>
      </c>
      <c r="K229" s="3">
        <f>SUM(K226:K228)</f>
        <v>2383400.65</v>
      </c>
    </row>
    <row r="230" spans="1:11">
      <c r="G230" s="3"/>
      <c r="I230" s="3"/>
      <c r="K230" s="3"/>
    </row>
    <row r="231" spans="1:11">
      <c r="A231" s="71">
        <v>1840029</v>
      </c>
      <c r="B231" s="1" t="s">
        <v>134</v>
      </c>
      <c r="C231" s="7">
        <v>0</v>
      </c>
      <c r="G231" s="7">
        <f>C231-E231</f>
        <v>0</v>
      </c>
      <c r="K231" s="7">
        <f>G231-I231</f>
        <v>0</v>
      </c>
    </row>
    <row r="232" spans="1:11">
      <c r="B232" s="1" t="s">
        <v>135</v>
      </c>
      <c r="C232" s="3">
        <f>SUM(C231)</f>
        <v>0</v>
      </c>
      <c r="G232" s="3">
        <f>SUM(G231)</f>
        <v>0</v>
      </c>
      <c r="I232" s="3">
        <f>SUM(I231)</f>
        <v>0</v>
      </c>
      <c r="K232" s="3">
        <f>SUM(K231)</f>
        <v>0</v>
      </c>
    </row>
    <row r="233" spans="1:11">
      <c r="G233" s="3"/>
      <c r="I233" s="3"/>
      <c r="K233" s="3"/>
    </row>
    <row r="234" spans="1:11">
      <c r="A234" s="71">
        <v>1830000</v>
      </c>
      <c r="B234" s="1" t="s">
        <v>136</v>
      </c>
      <c r="C234" s="3">
        <v>1104859.952</v>
      </c>
      <c r="G234" s="3">
        <f>C234-E234</f>
        <v>1104859.952</v>
      </c>
      <c r="K234" s="3">
        <f>G234-I234</f>
        <v>1104859.952</v>
      </c>
    </row>
    <row r="235" spans="1:11">
      <c r="A235" s="71">
        <v>1830004</v>
      </c>
      <c r="B235" s="1" t="s">
        <v>137</v>
      </c>
      <c r="C235" s="3">
        <v>0</v>
      </c>
      <c r="G235" s="3">
        <f t="shared" ref="G235:G249" si="42">C235-E235</f>
        <v>0</v>
      </c>
      <c r="K235" s="3">
        <f t="shared" ref="K235:K249" si="43">G235-I235</f>
        <v>0</v>
      </c>
    </row>
    <row r="236" spans="1:11">
      <c r="A236" s="71">
        <v>1860000</v>
      </c>
      <c r="B236" s="1" t="s">
        <v>138</v>
      </c>
      <c r="C236" s="3">
        <v>0</v>
      </c>
      <c r="G236" s="3">
        <f t="shared" si="42"/>
        <v>0</v>
      </c>
      <c r="K236" s="3">
        <f t="shared" si="43"/>
        <v>0</v>
      </c>
    </row>
    <row r="237" spans="1:11">
      <c r="A237" s="71">
        <v>1860001</v>
      </c>
      <c r="B237" s="1" t="s">
        <v>139</v>
      </c>
      <c r="C237" s="3">
        <v>195.65</v>
      </c>
      <c r="G237" s="3">
        <f t="shared" si="42"/>
        <v>195.65</v>
      </c>
      <c r="K237" s="3">
        <f t="shared" si="43"/>
        <v>195.65</v>
      </c>
    </row>
    <row r="238" spans="1:11">
      <c r="A238" s="71">
        <v>1860002</v>
      </c>
      <c r="B238" s="1" t="s">
        <v>411</v>
      </c>
      <c r="C238" s="3">
        <v>5635.61</v>
      </c>
      <c r="G238" s="3">
        <f t="shared" si="42"/>
        <v>5635.61</v>
      </c>
      <c r="K238" s="3">
        <f t="shared" si="43"/>
        <v>5635.61</v>
      </c>
    </row>
    <row r="239" spans="1:11">
      <c r="A239" s="71">
        <v>1860005</v>
      </c>
      <c r="B239" s="1" t="s">
        <v>412</v>
      </c>
      <c r="C239" s="3">
        <v>0</v>
      </c>
      <c r="G239" s="3">
        <f t="shared" si="42"/>
        <v>0</v>
      </c>
      <c r="K239" s="3">
        <f t="shared" si="43"/>
        <v>0</v>
      </c>
    </row>
    <row r="240" spans="1:11">
      <c r="A240" s="71">
        <v>1860007</v>
      </c>
      <c r="B240" s="1" t="s">
        <v>103</v>
      </c>
      <c r="C240" s="26">
        <v>363016.09700000001</v>
      </c>
      <c r="D240" s="42"/>
      <c r="E240" s="43"/>
      <c r="F240" s="43"/>
      <c r="G240" s="26">
        <f>C240-E240</f>
        <v>363016.09700000001</v>
      </c>
      <c r="H240" s="43"/>
      <c r="I240" s="43"/>
      <c r="J240" s="99"/>
      <c r="K240" s="26">
        <f>G240-I240</f>
        <v>363016.09700000001</v>
      </c>
    </row>
    <row r="241" spans="1:11">
      <c r="A241" s="71">
        <v>186000318</v>
      </c>
      <c r="B241" s="1" t="s">
        <v>140</v>
      </c>
      <c r="C241" s="3">
        <v>737540.53</v>
      </c>
      <c r="G241" s="3">
        <f t="shared" si="42"/>
        <v>737540.53</v>
      </c>
      <c r="K241" s="3">
        <f t="shared" si="43"/>
        <v>737540.53</v>
      </c>
    </row>
    <row r="242" spans="1:11">
      <c r="A242" s="71">
        <v>186000319</v>
      </c>
      <c r="B242" s="1" t="s">
        <v>140</v>
      </c>
      <c r="C242" s="3">
        <v>14017670</v>
      </c>
      <c r="G242" s="3">
        <f t="shared" si="42"/>
        <v>14017670</v>
      </c>
      <c r="K242" s="3">
        <f t="shared" si="43"/>
        <v>14017670</v>
      </c>
    </row>
    <row r="243" spans="1:11">
      <c r="A243" s="71">
        <v>1860077</v>
      </c>
      <c r="B243" s="1" t="s">
        <v>141</v>
      </c>
      <c r="C243" s="3">
        <v>839918.14</v>
      </c>
      <c r="G243" s="3">
        <f t="shared" si="42"/>
        <v>839918.14</v>
      </c>
      <c r="K243" s="3">
        <f t="shared" si="43"/>
        <v>839918.14</v>
      </c>
    </row>
    <row r="244" spans="1:11">
      <c r="A244" s="71">
        <v>186008119</v>
      </c>
      <c r="B244" s="1" t="s">
        <v>142</v>
      </c>
      <c r="C244" s="3">
        <v>0</v>
      </c>
      <c r="G244" s="3">
        <f t="shared" si="42"/>
        <v>0</v>
      </c>
      <c r="K244" s="3">
        <f t="shared" si="43"/>
        <v>0</v>
      </c>
    </row>
    <row r="245" spans="1:11">
      <c r="A245" s="71">
        <v>186008120</v>
      </c>
      <c r="B245" s="1" t="s">
        <v>142</v>
      </c>
      <c r="C245" s="3">
        <v>294077</v>
      </c>
      <c r="G245" s="3">
        <f t="shared" si="42"/>
        <v>294077</v>
      </c>
      <c r="K245" s="3">
        <f t="shared" si="43"/>
        <v>294077</v>
      </c>
    </row>
    <row r="246" spans="1:11">
      <c r="A246" s="71">
        <v>1860087</v>
      </c>
      <c r="B246" s="1" t="s">
        <v>143</v>
      </c>
      <c r="C246" s="3">
        <v>0</v>
      </c>
      <c r="G246" s="3">
        <f t="shared" si="42"/>
        <v>0</v>
      </c>
      <c r="K246" s="3">
        <f t="shared" si="43"/>
        <v>0</v>
      </c>
    </row>
    <row r="247" spans="1:11">
      <c r="A247" s="71">
        <v>1860153</v>
      </c>
      <c r="B247" s="1" t="s">
        <v>144</v>
      </c>
      <c r="C247" s="3">
        <v>174175.6</v>
      </c>
      <c r="G247" s="3">
        <f t="shared" si="42"/>
        <v>174175.6</v>
      </c>
      <c r="K247" s="3">
        <f t="shared" si="43"/>
        <v>174175.6</v>
      </c>
    </row>
    <row r="248" spans="1:11">
      <c r="A248" s="71">
        <v>1860166</v>
      </c>
      <c r="B248" s="1" t="s">
        <v>145</v>
      </c>
      <c r="C248" s="26">
        <v>28132.639999999999</v>
      </c>
      <c r="G248" s="3">
        <f t="shared" si="42"/>
        <v>28132.639999999999</v>
      </c>
      <c r="K248" s="3">
        <f t="shared" si="43"/>
        <v>28132.639999999999</v>
      </c>
    </row>
    <row r="249" spans="1:11">
      <c r="A249" s="71" t="s">
        <v>520</v>
      </c>
      <c r="B249" s="1" t="s">
        <v>521</v>
      </c>
      <c r="C249" s="7">
        <v>-6978.24</v>
      </c>
      <c r="D249" s="41"/>
      <c r="E249" s="10"/>
      <c r="F249" s="10"/>
      <c r="G249" s="7">
        <f t="shared" si="42"/>
        <v>-6978.24</v>
      </c>
      <c r="H249" s="10"/>
      <c r="I249" s="10"/>
      <c r="J249" s="13"/>
      <c r="K249" s="7">
        <f t="shared" si="43"/>
        <v>-6978.24</v>
      </c>
    </row>
    <row r="250" spans="1:11">
      <c r="B250" s="1" t="s">
        <v>146</v>
      </c>
      <c r="C250" s="3">
        <f>SUM(C234:C249)</f>
        <v>17558242.979000002</v>
      </c>
      <c r="G250" s="3">
        <f>SUM(G234:G249)</f>
        <v>17558242.979000002</v>
      </c>
      <c r="I250" s="3">
        <f>SUM(I234:I249)</f>
        <v>0</v>
      </c>
      <c r="K250" s="3">
        <f>SUM(K234:K249)</f>
        <v>17558242.979000002</v>
      </c>
    </row>
    <row r="251" spans="1:11">
      <c r="G251" s="3"/>
      <c r="I251" s="3"/>
      <c r="K251" s="3"/>
    </row>
    <row r="252" spans="1:11">
      <c r="A252" s="71">
        <v>1900010</v>
      </c>
      <c r="B252" s="1" t="s">
        <v>147</v>
      </c>
      <c r="C252" s="3">
        <v>242765.88</v>
      </c>
      <c r="G252" s="3">
        <f t="shared" ref="G252:G259" si="44">C252-E252</f>
        <v>242765.88</v>
      </c>
      <c r="K252" s="3">
        <f t="shared" ref="K252:K259" si="45">G252-I252</f>
        <v>242765.88</v>
      </c>
    </row>
    <row r="253" spans="1:11">
      <c r="A253" s="71">
        <v>1900011</v>
      </c>
      <c r="B253" s="1" t="s">
        <v>148</v>
      </c>
      <c r="C253" s="3">
        <v>-445610.48</v>
      </c>
      <c r="G253" s="3">
        <f t="shared" si="44"/>
        <v>-445610.48</v>
      </c>
      <c r="K253" s="3">
        <f t="shared" si="45"/>
        <v>-445610.48</v>
      </c>
    </row>
    <row r="254" spans="1:11">
      <c r="A254" s="71">
        <v>1900015</v>
      </c>
      <c r="B254" s="1" t="s">
        <v>149</v>
      </c>
      <c r="C254" s="3">
        <v>0</v>
      </c>
      <c r="G254" s="3">
        <f t="shared" si="44"/>
        <v>0</v>
      </c>
      <c r="K254" s="3">
        <f t="shared" si="45"/>
        <v>0</v>
      </c>
    </row>
    <row r="255" spans="1:11">
      <c r="A255" s="71">
        <v>1901001</v>
      </c>
      <c r="B255" s="1" t="s">
        <v>613</v>
      </c>
      <c r="C255" s="3">
        <v>8141007.6699999999</v>
      </c>
      <c r="G255" s="3">
        <f t="shared" si="44"/>
        <v>8141007.6699999999</v>
      </c>
      <c r="I255" s="11">
        <v>6655295.6799999988</v>
      </c>
      <c r="J255" s="95" t="s">
        <v>612</v>
      </c>
      <c r="K255" s="3">
        <f t="shared" si="45"/>
        <v>1485711.9900000012</v>
      </c>
    </row>
    <row r="256" spans="1:11">
      <c r="A256" s="71">
        <v>1901002</v>
      </c>
      <c r="B256" s="1" t="s">
        <v>300</v>
      </c>
      <c r="C256" s="3">
        <v>6856608.2800000003</v>
      </c>
      <c r="G256" s="3">
        <f t="shared" si="44"/>
        <v>6856608.2800000003</v>
      </c>
      <c r="I256" s="11">
        <v>0</v>
      </c>
      <c r="K256" s="3">
        <f t="shared" si="45"/>
        <v>6856608.2800000003</v>
      </c>
    </row>
    <row r="257" spans="1:11">
      <c r="A257" s="71">
        <v>1902001</v>
      </c>
      <c r="B257" s="1" t="s">
        <v>150</v>
      </c>
      <c r="C257" s="3">
        <v>1019359.47</v>
      </c>
      <c r="G257" s="3">
        <f t="shared" si="44"/>
        <v>1019359.47</v>
      </c>
      <c r="K257" s="3">
        <f t="shared" si="45"/>
        <v>1019359.47</v>
      </c>
    </row>
    <row r="258" spans="1:11">
      <c r="A258" s="71">
        <v>1903001</v>
      </c>
      <c r="B258" s="1" t="s">
        <v>151</v>
      </c>
      <c r="C258" s="3">
        <v>23492675.149999999</v>
      </c>
      <c r="G258" s="3">
        <f t="shared" si="44"/>
        <v>23492675.149999999</v>
      </c>
      <c r="K258" s="3">
        <f t="shared" si="45"/>
        <v>23492675.149999999</v>
      </c>
    </row>
    <row r="259" spans="1:11">
      <c r="A259" s="71">
        <v>1904001</v>
      </c>
      <c r="B259" s="1" t="s">
        <v>152</v>
      </c>
      <c r="C259" s="3">
        <v>64959895.759999998</v>
      </c>
      <c r="G259" s="7">
        <f t="shared" si="44"/>
        <v>64959895.759999998</v>
      </c>
      <c r="K259" s="7">
        <f t="shared" si="45"/>
        <v>64959895.759999998</v>
      </c>
    </row>
    <row r="260" spans="1:11">
      <c r="B260" s="1" t="s">
        <v>153</v>
      </c>
      <c r="C260" s="4">
        <f>SUM(C252:C259)</f>
        <v>104266701.72999999</v>
      </c>
      <c r="G260" s="4">
        <f>SUM(G252:G259)</f>
        <v>104266701.72999999</v>
      </c>
      <c r="I260" s="79">
        <f>SUM(I252:I259)</f>
        <v>6655295.6799999988</v>
      </c>
      <c r="J260" s="96"/>
      <c r="K260" s="4">
        <f>SUM(K252:K259)</f>
        <v>97611406.049999997</v>
      </c>
    </row>
    <row r="261" spans="1:11">
      <c r="B261" s="1" t="s">
        <v>154</v>
      </c>
      <c r="C261" s="3">
        <f>C224+C229+C232+C250+C260</f>
        <v>124634588.439</v>
      </c>
      <c r="G261" s="3">
        <f>G224+G229+G232+G250+G260</f>
        <v>124634588.439</v>
      </c>
      <c r="I261" s="26">
        <f>I224+I229+I232+I250+I260</f>
        <v>6655295.6799999988</v>
      </c>
      <c r="J261" s="101"/>
      <c r="K261" s="3">
        <f>K224+K229+K232+K250+K260</f>
        <v>117979292.759</v>
      </c>
    </row>
    <row r="262" spans="1:11">
      <c r="G262" s="3"/>
      <c r="K262" s="3"/>
    </row>
    <row r="263" spans="1:11" s="14" customFormat="1">
      <c r="A263" s="74"/>
      <c r="B263" s="14" t="s">
        <v>155</v>
      </c>
      <c r="C263" s="5">
        <f>C30+C64+C168+C220+C261+C34</f>
        <v>2807232383.8430004</v>
      </c>
      <c r="E263" s="18"/>
      <c r="F263" s="18"/>
      <c r="G263" s="5">
        <f>G30+G64+G168+G220+G261+G34</f>
        <v>2807232383.8430004</v>
      </c>
      <c r="H263" s="18"/>
      <c r="I263" s="5">
        <f>I30+I64+I168+I220+I261+I34</f>
        <v>2088841186.6730001</v>
      </c>
      <c r="J263" s="98"/>
      <c r="K263" s="5">
        <f>K30+K64+K168+K220+K261+K34</f>
        <v>718391197.16999984</v>
      </c>
    </row>
    <row r="264" spans="1:11">
      <c r="C264" s="3" t="s">
        <v>156</v>
      </c>
      <c r="G264" s="3" t="s">
        <v>156</v>
      </c>
      <c r="K264" s="3" t="s">
        <v>156</v>
      </c>
    </row>
    <row r="265" spans="1:11">
      <c r="B265" s="1" t="s">
        <v>157</v>
      </c>
      <c r="G265" s="3"/>
      <c r="K265" s="3"/>
    </row>
    <row r="266" spans="1:11">
      <c r="B266" s="1" t="s">
        <v>158</v>
      </c>
      <c r="G266" s="3"/>
      <c r="K266" s="3"/>
    </row>
    <row r="267" spans="1:11">
      <c r="A267" s="71">
        <v>2010001</v>
      </c>
      <c r="B267" s="1" t="s">
        <v>159</v>
      </c>
      <c r="C267" s="7">
        <v>50450000</v>
      </c>
      <c r="E267" s="10">
        <f>C267</f>
        <v>50450000</v>
      </c>
      <c r="F267" s="10"/>
      <c r="G267" s="7">
        <f>C267-E267</f>
        <v>0</v>
      </c>
      <c r="K267" s="7">
        <f>G267-I267</f>
        <v>0</v>
      </c>
    </row>
    <row r="268" spans="1:11">
      <c r="B268" s="1" t="s">
        <v>160</v>
      </c>
      <c r="C268" s="3">
        <f>SUM(C267)</f>
        <v>50450000</v>
      </c>
      <c r="E268" s="11">
        <f>SUM(E267)</f>
        <v>50450000</v>
      </c>
      <c r="G268" s="3">
        <f>SUM(G267)</f>
        <v>0</v>
      </c>
      <c r="I268" s="11">
        <f>SUM(I267)</f>
        <v>0</v>
      </c>
      <c r="K268" s="3">
        <f>SUM(K267)</f>
        <v>0</v>
      </c>
    </row>
    <row r="269" spans="1:11">
      <c r="G269" s="3"/>
      <c r="K269" s="3"/>
    </row>
    <row r="270" spans="1:11">
      <c r="A270" s="71">
        <v>2080000</v>
      </c>
      <c r="B270" s="1" t="s">
        <v>161</v>
      </c>
      <c r="C270" s="3">
        <v>523324094.20999998</v>
      </c>
      <c r="E270" s="11">
        <f>C270</f>
        <v>523324094.20999998</v>
      </c>
      <c r="G270" s="3">
        <f>C270-E270</f>
        <v>0</v>
      </c>
      <c r="K270" s="3">
        <f>G270-I270</f>
        <v>0</v>
      </c>
    </row>
    <row r="271" spans="1:11">
      <c r="A271" s="71">
        <v>2110018</v>
      </c>
      <c r="B271" s="1" t="s">
        <v>162</v>
      </c>
      <c r="C271" s="3">
        <v>2811185.08</v>
      </c>
      <c r="E271" s="11">
        <f t="shared" ref="E271:E274" si="46">C271</f>
        <v>2811185.08</v>
      </c>
      <c r="G271" s="3">
        <f t="shared" ref="G271:G274" si="47">C271-E271</f>
        <v>0</v>
      </c>
      <c r="K271" s="3">
        <f t="shared" ref="K271:K274" si="48">G271-I271</f>
        <v>0</v>
      </c>
    </row>
    <row r="272" spans="1:11">
      <c r="A272" s="71">
        <v>2190006</v>
      </c>
      <c r="B272" s="1" t="s">
        <v>163</v>
      </c>
      <c r="C272" s="3">
        <v>-913262.12</v>
      </c>
      <c r="E272" s="11">
        <f t="shared" si="46"/>
        <v>-913262.12</v>
      </c>
      <c r="G272" s="3">
        <f t="shared" si="47"/>
        <v>0</v>
      </c>
      <c r="K272" s="3">
        <f t="shared" si="48"/>
        <v>0</v>
      </c>
    </row>
    <row r="273" spans="1:11">
      <c r="A273" s="71">
        <v>2190007</v>
      </c>
      <c r="B273" s="1" t="s">
        <v>164</v>
      </c>
      <c r="C273" s="3">
        <v>1676344.1400000001</v>
      </c>
      <c r="E273" s="11">
        <f t="shared" si="46"/>
        <v>1676344.1400000001</v>
      </c>
      <c r="G273" s="3">
        <f t="shared" si="47"/>
        <v>0</v>
      </c>
      <c r="K273" s="3">
        <f t="shared" si="48"/>
        <v>0</v>
      </c>
    </row>
    <row r="274" spans="1:11">
      <c r="A274" s="71">
        <v>2190015</v>
      </c>
      <c r="B274" s="1" t="s">
        <v>165</v>
      </c>
      <c r="C274" s="7">
        <v>0</v>
      </c>
      <c r="E274" s="10">
        <f t="shared" si="46"/>
        <v>0</v>
      </c>
      <c r="F274" s="10"/>
      <c r="G274" s="7">
        <f t="shared" si="47"/>
        <v>0</v>
      </c>
      <c r="K274" s="7">
        <f t="shared" si="48"/>
        <v>0</v>
      </c>
    </row>
    <row r="275" spans="1:11">
      <c r="B275" s="1" t="s">
        <v>166</v>
      </c>
      <c r="C275" s="3">
        <f>SUM(C270:C274)</f>
        <v>526898361.30999994</v>
      </c>
      <c r="E275" s="11">
        <f>SUM(E270:E274)</f>
        <v>526898361.30999994</v>
      </c>
      <c r="G275" s="3">
        <f>SUM(G270:G274)</f>
        <v>0</v>
      </c>
      <c r="I275" s="3">
        <f>SUM(I270:I274)</f>
        <v>0</v>
      </c>
      <c r="K275" s="3">
        <f>SUM(K270:K274)</f>
        <v>0</v>
      </c>
    </row>
    <row r="276" spans="1:11">
      <c r="G276" s="3"/>
      <c r="I276" s="3"/>
      <c r="K276" s="3"/>
    </row>
    <row r="277" spans="1:11">
      <c r="B277" s="1" t="s">
        <v>167</v>
      </c>
      <c r="C277" s="4">
        <v>223689388.52300009</v>
      </c>
      <c r="E277" s="15">
        <f>C277</f>
        <v>223689388.52300009</v>
      </c>
      <c r="F277" s="16"/>
      <c r="G277" s="4">
        <f>C277-E277</f>
        <v>0</v>
      </c>
      <c r="I277" s="4">
        <v>0</v>
      </c>
      <c r="K277" s="4">
        <f>G277-I277</f>
        <v>0</v>
      </c>
    </row>
    <row r="278" spans="1:11">
      <c r="B278" s="1" t="s">
        <v>168</v>
      </c>
      <c r="C278" s="3">
        <f>C268+C275+C277</f>
        <v>801037749.83300006</v>
      </c>
      <c r="E278" s="11">
        <f>E268+E275+E277</f>
        <v>801037749.83300006</v>
      </c>
      <c r="G278" s="3">
        <f>G268+G275+G277</f>
        <v>0</v>
      </c>
      <c r="I278" s="3">
        <f>I268+I275+I277</f>
        <v>0</v>
      </c>
      <c r="K278" s="3">
        <f>K268+K275+K277</f>
        <v>0</v>
      </c>
    </row>
    <row r="279" spans="1:11">
      <c r="G279" s="3"/>
      <c r="K279" s="3"/>
    </row>
    <row r="280" spans="1:11">
      <c r="G280" s="3"/>
      <c r="K280" s="3"/>
    </row>
    <row r="281" spans="1:11">
      <c r="A281" s="71">
        <v>2240005</v>
      </c>
      <c r="B281" s="1" t="s">
        <v>169</v>
      </c>
      <c r="C281" s="3">
        <v>75000000</v>
      </c>
      <c r="E281" s="11">
        <f>C281</f>
        <v>75000000</v>
      </c>
      <c r="G281" s="3">
        <f t="shared" ref="G281:G282" si="49">C281-E281</f>
        <v>0</v>
      </c>
      <c r="K281" s="3">
        <v>0</v>
      </c>
    </row>
    <row r="282" spans="1:11">
      <c r="A282" s="71">
        <v>2240006</v>
      </c>
      <c r="B282" s="1" t="s">
        <v>170</v>
      </c>
      <c r="C282" s="3">
        <v>730000000</v>
      </c>
      <c r="E282" s="11">
        <f>C282</f>
        <v>730000000</v>
      </c>
      <c r="G282" s="3">
        <f t="shared" si="49"/>
        <v>0</v>
      </c>
      <c r="K282" s="3">
        <v>0</v>
      </c>
    </row>
    <row r="283" spans="1:11">
      <c r="A283" s="72" t="s">
        <v>522</v>
      </c>
      <c r="B283" s="1" t="s">
        <v>523</v>
      </c>
      <c r="C283" s="3">
        <v>125000000</v>
      </c>
      <c r="E283" s="11">
        <f>C283</f>
        <v>125000000</v>
      </c>
      <c r="G283" s="3">
        <f t="shared" ref="G283:G284" si="50">(C283-E283)*-1</f>
        <v>0</v>
      </c>
      <c r="K283" s="3">
        <v>0</v>
      </c>
    </row>
    <row r="284" spans="1:11">
      <c r="A284" s="71">
        <v>2240502</v>
      </c>
      <c r="B284" s="1" t="s">
        <v>188</v>
      </c>
      <c r="C284" s="4">
        <v>65000000</v>
      </c>
      <c r="E284" s="15">
        <f>C284</f>
        <v>65000000</v>
      </c>
      <c r="F284" s="16"/>
      <c r="G284" s="7">
        <f t="shared" si="50"/>
        <v>0</v>
      </c>
      <c r="K284" s="4">
        <f t="shared" ref="K284" si="51">G284-I284</f>
        <v>0</v>
      </c>
    </row>
    <row r="285" spans="1:11">
      <c r="B285" s="1" t="s">
        <v>170</v>
      </c>
      <c r="C285" s="27">
        <f>SUM(C281:C284)</f>
        <v>995000000</v>
      </c>
      <c r="D285" s="46"/>
      <c r="E285" s="47">
        <f>SUM(E281:E284)</f>
        <v>995000000</v>
      </c>
      <c r="F285" s="47"/>
      <c r="G285" s="27">
        <f>SUM(G281:G284)</f>
        <v>0</v>
      </c>
      <c r="H285" s="47"/>
      <c r="I285" s="47"/>
      <c r="J285" s="102"/>
      <c r="K285" s="27">
        <f>SUM(K281:K284)</f>
        <v>0</v>
      </c>
    </row>
    <row r="286" spans="1:11">
      <c r="C286" s="27"/>
      <c r="D286" s="46"/>
      <c r="E286" s="47"/>
      <c r="F286" s="47"/>
      <c r="G286" s="27"/>
      <c r="H286" s="47"/>
      <c r="I286" s="47"/>
      <c r="J286" s="102"/>
      <c r="K286" s="27"/>
    </row>
    <row r="287" spans="1:11">
      <c r="A287" s="71">
        <v>2260006</v>
      </c>
      <c r="B287" s="1" t="s">
        <v>171</v>
      </c>
      <c r="C287" s="7">
        <v>0</v>
      </c>
      <c r="E287" s="15"/>
      <c r="F287" s="16"/>
      <c r="G287" s="7">
        <f>(C287-E287)*-1</f>
        <v>0</v>
      </c>
      <c r="I287" s="11">
        <v>0</v>
      </c>
      <c r="K287" s="4">
        <f t="shared" ref="K287" si="52">G287-I287</f>
        <v>0</v>
      </c>
    </row>
    <row r="288" spans="1:11">
      <c r="B288" s="1" t="s">
        <v>456</v>
      </c>
      <c r="C288" s="3">
        <f>SUM(C285:C287)</f>
        <v>995000000</v>
      </c>
      <c r="E288" s="11">
        <f>SUM(E285:E287)</f>
        <v>995000000</v>
      </c>
      <c r="G288" s="3">
        <f>SUM(G285:G287)</f>
        <v>0</v>
      </c>
      <c r="I288" s="3">
        <f>SUM(I285:I287)</f>
        <v>0</v>
      </c>
      <c r="K288" s="3">
        <f>SUM(K285:K287)</f>
        <v>0</v>
      </c>
    </row>
    <row r="289" spans="1:11">
      <c r="G289" s="3"/>
      <c r="K289" s="3"/>
    </row>
    <row r="290" spans="1:11">
      <c r="B290" s="1" t="s">
        <v>172</v>
      </c>
      <c r="C290" s="3">
        <f>C278+C288</f>
        <v>1796037749.8330002</v>
      </c>
      <c r="E290" s="3">
        <f>E278+E288</f>
        <v>1796037749.8330002</v>
      </c>
      <c r="F290" s="3"/>
      <c r="G290" s="3">
        <f>G278+G288</f>
        <v>0</v>
      </c>
      <c r="I290" s="3">
        <f>I278+I288</f>
        <v>0</v>
      </c>
      <c r="J290" s="101"/>
      <c r="K290" s="3">
        <f>K278+K288</f>
        <v>0</v>
      </c>
    </row>
    <row r="291" spans="1:11">
      <c r="C291" s="3" t="s">
        <v>156</v>
      </c>
      <c r="G291" s="3" t="s">
        <v>156</v>
      </c>
      <c r="K291" s="3" t="s">
        <v>156</v>
      </c>
    </row>
    <row r="292" spans="1:11">
      <c r="G292" s="3"/>
      <c r="K292" s="3"/>
    </row>
    <row r="293" spans="1:11">
      <c r="A293" s="71">
        <v>2270001</v>
      </c>
      <c r="B293" s="1" t="s">
        <v>173</v>
      </c>
      <c r="C293" s="3">
        <v>2577014.7599999998</v>
      </c>
      <c r="G293" s="3">
        <f>(C293-E293)*-1</f>
        <v>-2577014.7599999998</v>
      </c>
      <c r="K293" s="3">
        <f>G293-I293</f>
        <v>-2577014.7599999998</v>
      </c>
    </row>
    <row r="294" spans="1:11">
      <c r="A294" s="71">
        <v>2270003</v>
      </c>
      <c r="B294" s="1" t="s">
        <v>174</v>
      </c>
      <c r="C294" s="3">
        <v>292852.51</v>
      </c>
      <c r="G294" s="26">
        <f>(C294-E294)*-1</f>
        <v>-292852.51</v>
      </c>
      <c r="K294" s="26">
        <f>G294-I294</f>
        <v>-292852.51</v>
      </c>
    </row>
    <row r="295" spans="1:11">
      <c r="A295" s="71" t="s">
        <v>524</v>
      </c>
      <c r="B295" s="1" t="s">
        <v>525</v>
      </c>
      <c r="C295" s="3">
        <v>8310437.3399999999</v>
      </c>
      <c r="G295" s="26">
        <f t="shared" ref="G295:G296" si="53">(C295-E295)*-1</f>
        <v>-8310437.3399999999</v>
      </c>
      <c r="K295" s="26">
        <f t="shared" ref="K295:K296" si="54">G295-I295</f>
        <v>-8310437.3399999999</v>
      </c>
    </row>
    <row r="296" spans="1:11">
      <c r="A296" s="71" t="s">
        <v>526</v>
      </c>
      <c r="B296" s="1" t="s">
        <v>527</v>
      </c>
      <c r="C296" s="3">
        <v>427518.4</v>
      </c>
      <c r="G296" s="7">
        <f t="shared" si="53"/>
        <v>-427518.4</v>
      </c>
      <c r="K296" s="7">
        <f t="shared" si="54"/>
        <v>-427518.4</v>
      </c>
    </row>
    <row r="297" spans="1:11">
      <c r="B297" s="1" t="s">
        <v>175</v>
      </c>
      <c r="C297" s="3">
        <f>SUM(C293:C296)</f>
        <v>11607823.01</v>
      </c>
      <c r="G297" s="3">
        <f>SUM(G293:G296)</f>
        <v>-11607823.01</v>
      </c>
      <c r="I297" s="3">
        <f>SUM(I293:I296)</f>
        <v>0</v>
      </c>
      <c r="K297" s="3">
        <f>SUM(K293:K296)</f>
        <v>-11607823.01</v>
      </c>
    </row>
    <row r="298" spans="1:11">
      <c r="G298" s="3"/>
      <c r="K298" s="3"/>
    </row>
    <row r="300" spans="1:11">
      <c r="A300" s="71">
        <v>2282003</v>
      </c>
      <c r="B300" s="1" t="s">
        <v>177</v>
      </c>
      <c r="C300" s="3">
        <v>230088.9</v>
      </c>
      <c r="G300" s="3">
        <f t="shared" ref="G300:G312" si="55">(C300-E300)*-1</f>
        <v>-230088.9</v>
      </c>
      <c r="K300" s="3">
        <f>G300-I300</f>
        <v>-230088.9</v>
      </c>
    </row>
    <row r="301" spans="1:11">
      <c r="A301" s="71">
        <v>2283000</v>
      </c>
      <c r="B301" s="1" t="s">
        <v>178</v>
      </c>
      <c r="C301" s="3">
        <v>169917.75</v>
      </c>
      <c r="G301" s="3">
        <f t="shared" si="55"/>
        <v>-169917.75</v>
      </c>
      <c r="K301" s="3">
        <f t="shared" ref="K301:K312" si="56">G301-I301</f>
        <v>-169917.75</v>
      </c>
    </row>
    <row r="302" spans="1:11">
      <c r="A302" s="71">
        <v>2283002</v>
      </c>
      <c r="B302" s="1" t="s">
        <v>179</v>
      </c>
      <c r="C302" s="3">
        <v>36865.89</v>
      </c>
      <c r="G302" s="3">
        <f t="shared" si="55"/>
        <v>-36865.89</v>
      </c>
      <c r="K302" s="3">
        <f t="shared" si="56"/>
        <v>-36865.89</v>
      </c>
    </row>
    <row r="303" spans="1:11">
      <c r="A303" s="71">
        <v>2283005</v>
      </c>
      <c r="B303" s="1" t="s">
        <v>105</v>
      </c>
      <c r="C303" s="3">
        <v>3564966.2199999997</v>
      </c>
      <c r="G303" s="3">
        <f t="shared" si="55"/>
        <v>-3564966.2199999997</v>
      </c>
      <c r="K303" s="3">
        <f t="shared" si="56"/>
        <v>-3564966.2199999997</v>
      </c>
    </row>
    <row r="304" spans="1:11">
      <c r="A304" s="71">
        <v>2283006</v>
      </c>
      <c r="B304" s="1" t="s">
        <v>180</v>
      </c>
      <c r="C304" s="3">
        <v>620771.5</v>
      </c>
      <c r="G304" s="3">
        <f t="shared" si="55"/>
        <v>-620771.5</v>
      </c>
      <c r="K304" s="3">
        <f t="shared" si="56"/>
        <v>-620771.5</v>
      </c>
    </row>
    <row r="305" spans="1:11">
      <c r="A305" s="71">
        <v>2283007</v>
      </c>
      <c r="B305" s="1" t="s">
        <v>181</v>
      </c>
      <c r="C305" s="3">
        <v>0</v>
      </c>
      <c r="G305" s="3">
        <f t="shared" si="55"/>
        <v>0</v>
      </c>
      <c r="K305" s="3">
        <f t="shared" si="56"/>
        <v>0</v>
      </c>
    </row>
    <row r="306" spans="1:11">
      <c r="A306" s="71">
        <v>2283013</v>
      </c>
      <c r="B306" s="1" t="s">
        <v>182</v>
      </c>
      <c r="C306" s="3">
        <v>41113.83</v>
      </c>
      <c r="G306" s="3">
        <f t="shared" si="55"/>
        <v>-41113.83</v>
      </c>
      <c r="K306" s="3">
        <f t="shared" si="56"/>
        <v>-41113.83</v>
      </c>
    </row>
    <row r="307" spans="1:11">
      <c r="A307" s="71">
        <v>2283015</v>
      </c>
      <c r="B307" s="1" t="s">
        <v>183</v>
      </c>
      <c r="C307" s="3">
        <v>-102632.25</v>
      </c>
      <c r="G307" s="3">
        <f t="shared" si="55"/>
        <v>102632.25</v>
      </c>
      <c r="K307" s="3">
        <f t="shared" si="56"/>
        <v>102632.25</v>
      </c>
    </row>
    <row r="308" spans="1:11">
      <c r="A308" s="71">
        <v>2283016</v>
      </c>
      <c r="B308" s="1" t="s">
        <v>184</v>
      </c>
      <c r="C308" s="3">
        <v>788870.64</v>
      </c>
      <c r="G308" s="3">
        <f t="shared" si="55"/>
        <v>-788870.64</v>
      </c>
      <c r="K308" s="3">
        <f t="shared" si="56"/>
        <v>-788870.64</v>
      </c>
    </row>
    <row r="309" spans="1:11">
      <c r="A309" s="71">
        <v>2284027</v>
      </c>
      <c r="B309" s="1" t="s">
        <v>185</v>
      </c>
      <c r="C309" s="3">
        <v>0</v>
      </c>
      <c r="G309" s="3">
        <f t="shared" si="55"/>
        <v>0</v>
      </c>
      <c r="K309" s="3">
        <f t="shared" si="56"/>
        <v>0</v>
      </c>
    </row>
    <row r="310" spans="1:11">
      <c r="A310" s="71">
        <v>2290002</v>
      </c>
      <c r="B310" s="1" t="s">
        <v>176</v>
      </c>
      <c r="C310" s="26">
        <v>0</v>
      </c>
      <c r="D310" s="42"/>
      <c r="E310" s="43"/>
      <c r="F310" s="43"/>
      <c r="G310" s="26">
        <f>(C310-E310)*-1</f>
        <v>0</v>
      </c>
      <c r="H310" s="43"/>
      <c r="I310" s="43"/>
      <c r="J310" s="99"/>
      <c r="K310" s="26">
        <f>G310-I310</f>
        <v>0</v>
      </c>
    </row>
    <row r="311" spans="1:11">
      <c r="A311" s="71">
        <v>2300001</v>
      </c>
      <c r="B311" s="1" t="s">
        <v>115</v>
      </c>
      <c r="C311" s="26">
        <v>25143814.449999999</v>
      </c>
      <c r="G311" s="27">
        <f t="shared" si="55"/>
        <v>-25143814.449999999</v>
      </c>
      <c r="K311" s="26">
        <f t="shared" si="56"/>
        <v>-25143814.449999999</v>
      </c>
    </row>
    <row r="312" spans="1:11">
      <c r="A312" s="71">
        <v>2300002</v>
      </c>
      <c r="B312" s="1" t="s">
        <v>413</v>
      </c>
      <c r="C312" s="26">
        <v>15480168</v>
      </c>
      <c r="D312" s="42"/>
      <c r="E312" s="43"/>
      <c r="F312" s="43"/>
      <c r="G312" s="27">
        <f t="shared" si="55"/>
        <v>-15480168</v>
      </c>
      <c r="H312" s="43"/>
      <c r="I312" s="43"/>
      <c r="J312" s="99"/>
      <c r="K312" s="26">
        <f t="shared" si="56"/>
        <v>-15480168</v>
      </c>
    </row>
    <row r="313" spans="1:11">
      <c r="A313" s="71">
        <v>2440002</v>
      </c>
      <c r="B313" s="1" t="s">
        <v>317</v>
      </c>
      <c r="C313" s="3">
        <v>21092.7</v>
      </c>
      <c r="G313" s="3">
        <f t="shared" ref="G313:G314" si="57">(C313-E313)*-1</f>
        <v>-21092.7</v>
      </c>
      <c r="K313" s="3">
        <f>G313-I313</f>
        <v>-21092.7</v>
      </c>
    </row>
    <row r="314" spans="1:11">
      <c r="A314" s="71">
        <v>2440022</v>
      </c>
      <c r="B314" s="1" t="s">
        <v>318</v>
      </c>
      <c r="C314" s="7">
        <v>-399.52</v>
      </c>
      <c r="D314" s="41"/>
      <c r="E314" s="10"/>
      <c r="F314" s="10"/>
      <c r="G314" s="7">
        <f t="shared" si="57"/>
        <v>399.52</v>
      </c>
      <c r="H314" s="10"/>
      <c r="I314" s="10"/>
      <c r="J314" s="13"/>
      <c r="K314" s="7">
        <f t="shared" ref="K314" si="58">G314-I314</f>
        <v>399.52</v>
      </c>
    </row>
    <row r="315" spans="1:11">
      <c r="B315" s="1" t="s">
        <v>186</v>
      </c>
      <c r="C315" s="3">
        <f>SUM(C300:C314)</f>
        <v>45994638.109999999</v>
      </c>
      <c r="G315" s="3">
        <f>SUM(G300:G314)</f>
        <v>-45994638.109999999</v>
      </c>
      <c r="I315" s="3">
        <f>SUM(I300:I314)</f>
        <v>0</v>
      </c>
      <c r="K315" s="3">
        <f>SUM(K300:K314)</f>
        <v>-45994638.109999999</v>
      </c>
    </row>
    <row r="316" spans="1:11">
      <c r="B316" s="1" t="s">
        <v>187</v>
      </c>
      <c r="C316" s="3">
        <f>C297+C315</f>
        <v>57602461.119999997</v>
      </c>
      <c r="E316" s="3">
        <f>E297+E315</f>
        <v>0</v>
      </c>
      <c r="F316" s="3"/>
      <c r="G316" s="3">
        <f>G297+G315</f>
        <v>-57602461.119999997</v>
      </c>
      <c r="I316" s="3">
        <f>I297+I315</f>
        <v>0</v>
      </c>
      <c r="J316" s="101"/>
      <c r="K316" s="3">
        <f>K297+K315</f>
        <v>-57602461.119999997</v>
      </c>
    </row>
    <row r="317" spans="1:11">
      <c r="G317" s="3" t="s">
        <v>156</v>
      </c>
      <c r="K317" s="3" t="s">
        <v>156</v>
      </c>
    </row>
    <row r="318" spans="1:11">
      <c r="A318" s="71">
        <v>2330000</v>
      </c>
      <c r="B318" s="1" t="s">
        <v>189</v>
      </c>
      <c r="C318" s="3">
        <v>10685290.880000001</v>
      </c>
      <c r="E318" s="11">
        <f>C318</f>
        <v>10685290.880000001</v>
      </c>
      <c r="G318" s="3">
        <f t="shared" ref="G318" si="59">(C318-E318)*-1</f>
        <v>0</v>
      </c>
      <c r="K318" s="3">
        <f>G318-I318</f>
        <v>0</v>
      </c>
    </row>
    <row r="319" spans="1:11">
      <c r="G319" s="3"/>
      <c r="K319" s="3"/>
    </row>
    <row r="320" spans="1:11">
      <c r="A320" s="71">
        <v>2320001</v>
      </c>
      <c r="B320" s="1" t="s">
        <v>190</v>
      </c>
      <c r="C320" s="3">
        <v>11755389.312000001</v>
      </c>
      <c r="G320" s="3">
        <f t="shared" ref="G320:G337" si="60">(C320-E320)*-1</f>
        <v>-11755389.312000001</v>
      </c>
      <c r="K320" s="3">
        <f>G320-I320</f>
        <v>-11755389.312000001</v>
      </c>
    </row>
    <row r="321" spans="1:11">
      <c r="A321" s="71">
        <v>2320002</v>
      </c>
      <c r="B321" s="1" t="s">
        <v>191</v>
      </c>
      <c r="C321" s="3">
        <v>19380276.660999998</v>
      </c>
      <c r="G321" s="3">
        <f t="shared" si="60"/>
        <v>-19380276.660999998</v>
      </c>
      <c r="K321" s="3">
        <f t="shared" ref="K321:K337" si="61">G321-I321</f>
        <v>-19380276.660999998</v>
      </c>
    </row>
    <row r="322" spans="1:11">
      <c r="A322" s="71">
        <v>2320003</v>
      </c>
      <c r="B322" s="1" t="s">
        <v>192</v>
      </c>
      <c r="C322" s="3">
        <v>3778399.3</v>
      </c>
      <c r="G322" s="3">
        <f t="shared" si="60"/>
        <v>-3778399.3</v>
      </c>
      <c r="K322" s="3">
        <f t="shared" si="61"/>
        <v>-3778399.3</v>
      </c>
    </row>
    <row r="323" spans="1:11">
      <c r="A323" s="71">
        <v>2320011</v>
      </c>
      <c r="B323" s="1" t="s">
        <v>193</v>
      </c>
      <c r="C323" s="3">
        <v>832458.18</v>
      </c>
      <c r="G323" s="3">
        <f t="shared" si="60"/>
        <v>-832458.18</v>
      </c>
      <c r="K323" s="3">
        <f t="shared" si="61"/>
        <v>-832458.18</v>
      </c>
    </row>
    <row r="324" spans="1:11">
      <c r="A324" s="71">
        <v>2320052</v>
      </c>
      <c r="B324" s="1" t="s">
        <v>194</v>
      </c>
      <c r="C324" s="3">
        <v>4457.1090000000004</v>
      </c>
      <c r="G324" s="3">
        <f t="shared" si="60"/>
        <v>-4457.1090000000004</v>
      </c>
      <c r="K324" s="3">
        <f t="shared" si="61"/>
        <v>-4457.1090000000004</v>
      </c>
    </row>
    <row r="325" spans="1:11">
      <c r="A325" s="71">
        <v>2320053</v>
      </c>
      <c r="B325" s="1" t="s">
        <v>195</v>
      </c>
      <c r="C325" s="3">
        <v>11640.92</v>
      </c>
      <c r="G325" s="3">
        <f t="shared" si="60"/>
        <v>-11640.92</v>
      </c>
      <c r="K325" s="3">
        <f t="shared" si="61"/>
        <v>-11640.92</v>
      </c>
    </row>
    <row r="326" spans="1:11">
      <c r="A326" s="71">
        <v>2320054</v>
      </c>
      <c r="B326" s="1" t="s">
        <v>196</v>
      </c>
      <c r="C326" s="3">
        <v>0</v>
      </c>
      <c r="G326" s="3">
        <f t="shared" si="60"/>
        <v>0</v>
      </c>
      <c r="K326" s="3">
        <f t="shared" si="61"/>
        <v>0</v>
      </c>
    </row>
    <row r="327" spans="1:11">
      <c r="A327" s="71">
        <v>2320056</v>
      </c>
      <c r="B327" s="1" t="s">
        <v>197</v>
      </c>
      <c r="C327" s="3">
        <v>0</v>
      </c>
      <c r="G327" s="3">
        <f t="shared" si="60"/>
        <v>0</v>
      </c>
      <c r="K327" s="3">
        <f t="shared" si="61"/>
        <v>0</v>
      </c>
    </row>
    <row r="328" spans="1:11">
      <c r="A328" s="71">
        <v>2320062</v>
      </c>
      <c r="B328" s="1" t="s">
        <v>198</v>
      </c>
      <c r="C328" s="3">
        <v>7325.241</v>
      </c>
      <c r="G328" s="3">
        <f t="shared" si="60"/>
        <v>-7325.241</v>
      </c>
      <c r="K328" s="3">
        <f t="shared" si="61"/>
        <v>-7325.241</v>
      </c>
    </row>
    <row r="329" spans="1:11">
      <c r="A329" s="71">
        <v>2320073</v>
      </c>
      <c r="B329" s="1" t="s">
        <v>199</v>
      </c>
      <c r="C329" s="3">
        <v>7629</v>
      </c>
      <c r="G329" s="3">
        <f t="shared" si="60"/>
        <v>-7629</v>
      </c>
      <c r="K329" s="3">
        <f t="shared" si="61"/>
        <v>-7629</v>
      </c>
    </row>
    <row r="330" spans="1:11">
      <c r="A330" s="71">
        <v>2320076</v>
      </c>
      <c r="B330" s="1" t="s">
        <v>200</v>
      </c>
      <c r="C330" s="3">
        <v>51747.47</v>
      </c>
      <c r="G330" s="3">
        <f t="shared" si="60"/>
        <v>-51747.47</v>
      </c>
      <c r="K330" s="3">
        <f t="shared" si="61"/>
        <v>-51747.47</v>
      </c>
    </row>
    <row r="331" spans="1:11">
      <c r="A331" s="71">
        <v>2320077</v>
      </c>
      <c r="B331" s="1" t="s">
        <v>201</v>
      </c>
      <c r="C331" s="3">
        <v>2837052.824</v>
      </c>
      <c r="G331" s="3">
        <f t="shared" si="60"/>
        <v>-2837052.824</v>
      </c>
      <c r="K331" s="3">
        <f t="shared" si="61"/>
        <v>-2837052.824</v>
      </c>
    </row>
    <row r="332" spans="1:11">
      <c r="A332" s="71">
        <v>2320079</v>
      </c>
      <c r="B332" s="1" t="s">
        <v>202</v>
      </c>
      <c r="C332" s="3">
        <v>0</v>
      </c>
      <c r="G332" s="3">
        <f t="shared" si="60"/>
        <v>0</v>
      </c>
      <c r="K332" s="3">
        <f t="shared" si="61"/>
        <v>0</v>
      </c>
    </row>
    <row r="333" spans="1:11">
      <c r="A333" s="71">
        <v>2320083</v>
      </c>
      <c r="B333" s="1" t="s">
        <v>203</v>
      </c>
      <c r="C333" s="3">
        <v>2224328.0150000001</v>
      </c>
      <c r="G333" s="3">
        <f t="shared" si="60"/>
        <v>-2224328.0150000001</v>
      </c>
      <c r="K333" s="3">
        <f t="shared" si="61"/>
        <v>-2224328.0150000001</v>
      </c>
    </row>
    <row r="334" spans="1:11">
      <c r="A334" s="71">
        <v>2320086</v>
      </c>
      <c r="B334" s="1" t="s">
        <v>204</v>
      </c>
      <c r="C334" s="3">
        <v>299511.12</v>
      </c>
      <c r="G334" s="3">
        <f t="shared" si="60"/>
        <v>-299511.12</v>
      </c>
      <c r="K334" s="3">
        <f t="shared" si="61"/>
        <v>-299511.12</v>
      </c>
    </row>
    <row r="335" spans="1:11">
      <c r="A335" s="71">
        <v>2320095</v>
      </c>
      <c r="B335" s="1" t="s">
        <v>414</v>
      </c>
      <c r="C335" s="3">
        <v>101144.38</v>
      </c>
      <c r="G335" s="3">
        <f t="shared" si="60"/>
        <v>-101144.38</v>
      </c>
      <c r="K335" s="3">
        <f t="shared" si="61"/>
        <v>-101144.38</v>
      </c>
    </row>
    <row r="336" spans="1:11">
      <c r="A336" s="71" t="s">
        <v>528</v>
      </c>
      <c r="B336" s="1" t="s">
        <v>529</v>
      </c>
      <c r="C336" s="3">
        <v>31780.565999999999</v>
      </c>
      <c r="G336" s="26">
        <f t="shared" si="60"/>
        <v>-31780.565999999999</v>
      </c>
      <c r="K336" s="26">
        <f t="shared" si="61"/>
        <v>-31780.565999999999</v>
      </c>
    </row>
    <row r="337" spans="1:11">
      <c r="A337" s="71" t="s">
        <v>530</v>
      </c>
      <c r="B337" s="1" t="s">
        <v>531</v>
      </c>
      <c r="C337" s="7">
        <v>2342346.0499999998</v>
      </c>
      <c r="G337" s="7">
        <f t="shared" si="60"/>
        <v>-2342346.0499999998</v>
      </c>
      <c r="K337" s="7">
        <f t="shared" si="61"/>
        <v>-2342346.0499999998</v>
      </c>
    </row>
    <row r="338" spans="1:11">
      <c r="B338" s="1" t="s">
        <v>205</v>
      </c>
      <c r="C338" s="3">
        <f>SUM(C320:C337)</f>
        <v>43665486.147999987</v>
      </c>
      <c r="G338" s="3">
        <f>SUM(G320:G337)</f>
        <v>-43665486.147999987</v>
      </c>
      <c r="I338" s="3">
        <f>SUM(I320:I337)</f>
        <v>0</v>
      </c>
      <c r="K338" s="3">
        <f>SUM(K320:K337)</f>
        <v>-43665486.147999987</v>
      </c>
    </row>
    <row r="339" spans="1:11">
      <c r="G339" s="3"/>
      <c r="K339" s="3"/>
    </row>
    <row r="340" spans="1:11">
      <c r="A340" s="71">
        <v>2340001</v>
      </c>
      <c r="B340" s="1" t="s">
        <v>206</v>
      </c>
      <c r="C340" s="3">
        <v>15644238.698999999</v>
      </c>
      <c r="G340" s="3">
        <f t="shared" ref="G340:G347" si="62">(C340-E340)*-1</f>
        <v>-15644238.698999999</v>
      </c>
      <c r="K340" s="3">
        <f t="shared" ref="K340:K347" si="63">G340-I340</f>
        <v>-15644238.698999999</v>
      </c>
    </row>
    <row r="341" spans="1:11">
      <c r="A341" s="71">
        <v>2340011</v>
      </c>
      <c r="B341" s="1" t="s">
        <v>207</v>
      </c>
      <c r="C341" s="3">
        <v>0</v>
      </c>
      <c r="G341" s="3">
        <f t="shared" si="62"/>
        <v>0</v>
      </c>
      <c r="K341" s="3">
        <f t="shared" si="63"/>
        <v>0</v>
      </c>
    </row>
    <row r="342" spans="1:11">
      <c r="A342" s="71">
        <v>2340025</v>
      </c>
      <c r="B342" s="1" t="s">
        <v>208</v>
      </c>
      <c r="C342" s="3">
        <v>77290.540000000008</v>
      </c>
      <c r="G342" s="3">
        <f t="shared" si="62"/>
        <v>-77290.540000000008</v>
      </c>
      <c r="K342" s="3">
        <f t="shared" si="63"/>
        <v>-77290.540000000008</v>
      </c>
    </row>
    <row r="343" spans="1:11">
      <c r="A343" s="71">
        <v>2340027</v>
      </c>
      <c r="B343" s="1" t="s">
        <v>209</v>
      </c>
      <c r="C343" s="3">
        <v>351983.35000000003</v>
      </c>
      <c r="G343" s="3">
        <f t="shared" si="62"/>
        <v>-351983.35000000003</v>
      </c>
      <c r="K343" s="3">
        <f t="shared" si="63"/>
        <v>-351983.35000000003</v>
      </c>
    </row>
    <row r="344" spans="1:11">
      <c r="A344" s="71">
        <v>2340029</v>
      </c>
      <c r="B344" s="1" t="s">
        <v>210</v>
      </c>
      <c r="C344" s="3">
        <v>5815297.7800000003</v>
      </c>
      <c r="G344" s="3">
        <f t="shared" si="62"/>
        <v>-5815297.7800000003</v>
      </c>
      <c r="K344" s="3">
        <f t="shared" si="63"/>
        <v>-5815297.7800000003</v>
      </c>
    </row>
    <row r="345" spans="1:11">
      <c r="A345" s="71">
        <v>2340030</v>
      </c>
      <c r="B345" s="1" t="s">
        <v>211</v>
      </c>
      <c r="C345" s="3">
        <v>40949.53</v>
      </c>
      <c r="G345" s="3">
        <f t="shared" si="62"/>
        <v>-40949.53</v>
      </c>
      <c r="K345" s="3">
        <f t="shared" si="63"/>
        <v>-40949.53</v>
      </c>
    </row>
    <row r="346" spans="1:11">
      <c r="A346" s="71">
        <v>2340032</v>
      </c>
      <c r="B346" s="1" t="s">
        <v>212</v>
      </c>
      <c r="C346" s="3">
        <v>2851.16</v>
      </c>
      <c r="G346" s="3">
        <f t="shared" si="62"/>
        <v>-2851.16</v>
      </c>
      <c r="K346" s="3">
        <f t="shared" si="63"/>
        <v>-2851.16</v>
      </c>
    </row>
    <row r="347" spans="1:11">
      <c r="A347" s="71">
        <v>2340035</v>
      </c>
      <c r="B347" s="1" t="s">
        <v>213</v>
      </c>
      <c r="C347" s="7">
        <v>5750.11</v>
      </c>
      <c r="D347" s="41"/>
      <c r="E347" s="10"/>
      <c r="F347" s="10"/>
      <c r="G347" s="7">
        <f t="shared" si="62"/>
        <v>-5750.11</v>
      </c>
      <c r="H347" s="10"/>
      <c r="I347" s="10"/>
      <c r="J347" s="13"/>
      <c r="K347" s="7">
        <f t="shared" si="63"/>
        <v>-5750.11</v>
      </c>
    </row>
    <row r="348" spans="1:11">
      <c r="B348" s="1" t="s">
        <v>214</v>
      </c>
      <c r="C348" s="3">
        <f>SUM(C340:C347)</f>
        <v>21938361.169</v>
      </c>
      <c r="G348" s="3">
        <f>SUM(G340:G347)</f>
        <v>-21938361.169</v>
      </c>
      <c r="I348" s="3">
        <f>SUM(I340:I347)</f>
        <v>0</v>
      </c>
      <c r="K348" s="3">
        <f>SUM(K340:K347)</f>
        <v>-21938361.169</v>
      </c>
    </row>
    <row r="349" spans="1:11">
      <c r="G349" s="3"/>
      <c r="K349" s="3"/>
    </row>
    <row r="350" spans="1:11">
      <c r="A350" s="71">
        <v>2350001</v>
      </c>
      <c r="B350" s="1" t="s">
        <v>215</v>
      </c>
      <c r="C350" s="3">
        <v>30556723.02</v>
      </c>
      <c r="G350" s="3">
        <f t="shared" ref="G350:G351" si="64">(C350-E350)*-1</f>
        <v>-30556723.02</v>
      </c>
      <c r="I350" s="11">
        <f>C350*-1</f>
        <v>-30556723.02</v>
      </c>
      <c r="K350" s="3">
        <f>G350-I350</f>
        <v>0</v>
      </c>
    </row>
    <row r="351" spans="1:11">
      <c r="A351" s="71">
        <v>2350003</v>
      </c>
      <c r="B351" s="1" t="s">
        <v>216</v>
      </c>
      <c r="C351" s="7">
        <v>704024.53</v>
      </c>
      <c r="D351" s="41"/>
      <c r="E351" s="10"/>
      <c r="F351" s="10"/>
      <c r="G351" s="7">
        <f t="shared" si="64"/>
        <v>-704024.53</v>
      </c>
      <c r="H351" s="10"/>
      <c r="I351" s="11">
        <f>C351*-1</f>
        <v>-704024.53</v>
      </c>
      <c r="J351" s="13"/>
      <c r="K351" s="7">
        <f>G351-I351</f>
        <v>0</v>
      </c>
    </row>
    <row r="352" spans="1:11">
      <c r="B352" s="1" t="s">
        <v>217</v>
      </c>
      <c r="C352" s="3">
        <f>SUM(C350:C351)</f>
        <v>31260747.550000001</v>
      </c>
      <c r="G352" s="3">
        <f>SUM(G350:G351)</f>
        <v>-31260747.550000001</v>
      </c>
      <c r="I352" s="18">
        <f>SUM(I350:I351)</f>
        <v>-31260747.550000001</v>
      </c>
      <c r="K352" s="3">
        <f>SUM(K350:K351)</f>
        <v>0</v>
      </c>
    </row>
    <row r="353" spans="1:11">
      <c r="G353" s="3"/>
      <c r="K353" s="3"/>
    </row>
    <row r="354" spans="1:11">
      <c r="A354" s="71">
        <v>2360001</v>
      </c>
      <c r="B354" s="1" t="s">
        <v>218</v>
      </c>
      <c r="C354" s="3">
        <v>-3550114.0260000001</v>
      </c>
      <c r="G354" s="3">
        <f t="shared" ref="G354:G392" si="65">(C354-E354)*-1</f>
        <v>3550114.0260000001</v>
      </c>
      <c r="K354" s="3">
        <f>G354-I354</f>
        <v>3550114.0260000001</v>
      </c>
    </row>
    <row r="355" spans="1:11">
      <c r="A355" s="71">
        <v>236000215</v>
      </c>
      <c r="B355" s="1" t="s">
        <v>219</v>
      </c>
      <c r="C355" s="3">
        <v>0.04</v>
      </c>
      <c r="G355" s="3">
        <f t="shared" si="65"/>
        <v>-0.04</v>
      </c>
      <c r="K355" s="3">
        <f t="shared" ref="K355:K392" si="66">G355-I355</f>
        <v>-0.04</v>
      </c>
    </row>
    <row r="356" spans="1:11">
      <c r="A356" s="71">
        <v>236000216</v>
      </c>
      <c r="B356" s="1" t="s">
        <v>219</v>
      </c>
      <c r="C356" s="3">
        <v>-1</v>
      </c>
      <c r="G356" s="3">
        <f t="shared" si="65"/>
        <v>1</v>
      </c>
      <c r="K356" s="3">
        <f t="shared" si="66"/>
        <v>1</v>
      </c>
    </row>
    <row r="357" spans="1:11">
      <c r="A357" s="71">
        <v>236000217</v>
      </c>
      <c r="B357" s="1" t="s">
        <v>219</v>
      </c>
      <c r="C357" s="3">
        <v>-917884.09</v>
      </c>
      <c r="G357" s="3">
        <f t="shared" si="65"/>
        <v>917884.09</v>
      </c>
      <c r="K357" s="3">
        <f t="shared" si="66"/>
        <v>917884.09</v>
      </c>
    </row>
    <row r="358" spans="1:11">
      <c r="A358" s="71">
        <v>236000218</v>
      </c>
      <c r="B358" s="1" t="s">
        <v>219</v>
      </c>
      <c r="C358" s="3">
        <v>-363467.96</v>
      </c>
      <c r="G358" s="3">
        <f t="shared" si="65"/>
        <v>363467.96</v>
      </c>
      <c r="K358" s="3">
        <f t="shared" si="66"/>
        <v>363467.96</v>
      </c>
    </row>
    <row r="359" spans="1:11">
      <c r="A359" s="71">
        <v>236000219</v>
      </c>
      <c r="B359" s="1" t="s">
        <v>219</v>
      </c>
      <c r="C359" s="3">
        <v>937578.82000000007</v>
      </c>
      <c r="G359" s="3">
        <f t="shared" si="65"/>
        <v>-937578.82000000007</v>
      </c>
      <c r="K359" s="3">
        <f t="shared" si="66"/>
        <v>-937578.82000000007</v>
      </c>
    </row>
    <row r="360" spans="1:11">
      <c r="A360" s="71" t="s">
        <v>532</v>
      </c>
      <c r="B360" s="1" t="s">
        <v>533</v>
      </c>
      <c r="C360" s="3">
        <v>-49346</v>
      </c>
      <c r="G360" s="3">
        <f t="shared" si="65"/>
        <v>49346</v>
      </c>
      <c r="K360" s="3">
        <f t="shared" si="66"/>
        <v>49346</v>
      </c>
    </row>
    <row r="361" spans="1:11">
      <c r="A361" s="71">
        <v>2360004</v>
      </c>
      <c r="B361" s="1" t="s">
        <v>220</v>
      </c>
      <c r="C361" s="3">
        <v>91824.95</v>
      </c>
      <c r="G361" s="3">
        <f t="shared" si="65"/>
        <v>-91824.95</v>
      </c>
      <c r="K361" s="3">
        <f t="shared" si="66"/>
        <v>-91824.95</v>
      </c>
    </row>
    <row r="362" spans="1:11">
      <c r="A362" s="71">
        <v>2360005</v>
      </c>
      <c r="B362" s="1" t="s">
        <v>221</v>
      </c>
      <c r="C362" s="3">
        <v>21928.63</v>
      </c>
      <c r="G362" s="3">
        <f t="shared" si="65"/>
        <v>-21928.63</v>
      </c>
      <c r="K362" s="3">
        <f t="shared" si="66"/>
        <v>-21928.63</v>
      </c>
    </row>
    <row r="363" spans="1:11">
      <c r="A363" s="71">
        <v>2360006</v>
      </c>
      <c r="B363" s="1" t="s">
        <v>222</v>
      </c>
      <c r="C363" s="3">
        <v>47487.39</v>
      </c>
      <c r="G363" s="3">
        <f t="shared" si="65"/>
        <v>-47487.39</v>
      </c>
      <c r="K363" s="3">
        <f t="shared" si="66"/>
        <v>-47487.39</v>
      </c>
    </row>
    <row r="364" spans="1:11">
      <c r="A364" s="71" t="s">
        <v>534</v>
      </c>
      <c r="B364" s="1" t="s">
        <v>223</v>
      </c>
      <c r="C364" s="3">
        <v>414000</v>
      </c>
      <c r="G364" s="3">
        <f t="shared" si="65"/>
        <v>-414000</v>
      </c>
      <c r="K364" s="3">
        <f t="shared" si="66"/>
        <v>-414000</v>
      </c>
    </row>
    <row r="365" spans="1:11">
      <c r="A365" s="71">
        <v>236000719</v>
      </c>
      <c r="B365" s="1" t="s">
        <v>223</v>
      </c>
      <c r="C365" s="3">
        <v>0</v>
      </c>
      <c r="G365" s="3">
        <f t="shared" si="65"/>
        <v>0</v>
      </c>
      <c r="K365" s="3">
        <f t="shared" si="66"/>
        <v>0</v>
      </c>
    </row>
    <row r="366" spans="1:11">
      <c r="A366" s="71" t="s">
        <v>535</v>
      </c>
      <c r="B366" s="1" t="s">
        <v>223</v>
      </c>
      <c r="C366" s="3">
        <v>109078.18000000001</v>
      </c>
      <c r="G366" s="3">
        <f t="shared" si="65"/>
        <v>-109078.18000000001</v>
      </c>
      <c r="K366" s="3">
        <f t="shared" si="66"/>
        <v>-109078.18000000001</v>
      </c>
    </row>
    <row r="367" spans="1:11">
      <c r="A367" s="71" t="s">
        <v>536</v>
      </c>
      <c r="B367" s="1" t="s">
        <v>224</v>
      </c>
      <c r="C367" s="3">
        <v>0</v>
      </c>
      <c r="G367" s="3">
        <f t="shared" si="65"/>
        <v>0</v>
      </c>
      <c r="K367" s="3">
        <f t="shared" si="66"/>
        <v>0</v>
      </c>
    </row>
    <row r="368" spans="1:11">
      <c r="A368" s="71" t="s">
        <v>537</v>
      </c>
      <c r="B368" s="1" t="s">
        <v>224</v>
      </c>
      <c r="C368" s="3">
        <v>130939.91</v>
      </c>
      <c r="G368" s="3">
        <f t="shared" si="65"/>
        <v>-130939.91</v>
      </c>
      <c r="K368" s="3">
        <f t="shared" si="66"/>
        <v>-130939.91</v>
      </c>
    </row>
    <row r="369" spans="1:11">
      <c r="A369" s="71" t="s">
        <v>538</v>
      </c>
      <c r="B369" s="1" t="s">
        <v>224</v>
      </c>
      <c r="C369" s="3">
        <v>18993406</v>
      </c>
      <c r="G369" s="3">
        <f t="shared" si="65"/>
        <v>-18993406</v>
      </c>
      <c r="K369" s="3">
        <f t="shared" si="66"/>
        <v>-18993406</v>
      </c>
    </row>
    <row r="370" spans="1:11">
      <c r="A370" s="71" t="s">
        <v>539</v>
      </c>
      <c r="B370" s="1" t="s">
        <v>225</v>
      </c>
      <c r="C370" s="3">
        <v>-225823</v>
      </c>
      <c r="G370" s="3">
        <f t="shared" si="65"/>
        <v>225823</v>
      </c>
      <c r="K370" s="3">
        <f t="shared" si="66"/>
        <v>225823</v>
      </c>
    </row>
    <row r="371" spans="1:11">
      <c r="A371" s="71" t="s">
        <v>540</v>
      </c>
      <c r="B371" s="1" t="s">
        <v>225</v>
      </c>
      <c r="C371" s="3">
        <v>225823</v>
      </c>
      <c r="G371" s="3">
        <f t="shared" si="65"/>
        <v>-225823</v>
      </c>
      <c r="K371" s="3">
        <f t="shared" si="66"/>
        <v>-225823</v>
      </c>
    </row>
    <row r="372" spans="1:11">
      <c r="A372" s="71" t="s">
        <v>541</v>
      </c>
      <c r="B372" s="1" t="s">
        <v>225</v>
      </c>
      <c r="C372" s="3">
        <v>268496</v>
      </c>
      <c r="G372" s="3">
        <f t="shared" si="65"/>
        <v>-268496</v>
      </c>
      <c r="K372" s="3">
        <f t="shared" si="66"/>
        <v>-268496</v>
      </c>
    </row>
    <row r="373" spans="1:11">
      <c r="A373" s="71" t="s">
        <v>542</v>
      </c>
      <c r="B373" s="1" t="s">
        <v>225</v>
      </c>
      <c r="C373" s="3">
        <v>190900</v>
      </c>
      <c r="G373" s="3">
        <f t="shared" si="65"/>
        <v>-190900</v>
      </c>
      <c r="K373" s="3">
        <f t="shared" si="66"/>
        <v>-190900</v>
      </c>
    </row>
    <row r="374" spans="1:11">
      <c r="A374" s="71" t="s">
        <v>543</v>
      </c>
      <c r="B374" s="1" t="s">
        <v>226</v>
      </c>
      <c r="C374" s="3">
        <v>0</v>
      </c>
      <c r="G374" s="3">
        <f t="shared" si="65"/>
        <v>0</v>
      </c>
      <c r="K374" s="3">
        <f t="shared" si="66"/>
        <v>0</v>
      </c>
    </row>
    <row r="375" spans="1:11">
      <c r="A375" s="71" t="s">
        <v>544</v>
      </c>
      <c r="B375" s="1" t="s">
        <v>226</v>
      </c>
      <c r="C375" s="3">
        <v>523371.53</v>
      </c>
      <c r="G375" s="3">
        <f t="shared" si="65"/>
        <v>-523371.53</v>
      </c>
      <c r="K375" s="3">
        <f t="shared" si="66"/>
        <v>-523371.53</v>
      </c>
    </row>
    <row r="376" spans="1:11">
      <c r="A376" s="71">
        <v>236001600</v>
      </c>
      <c r="B376" s="1" t="s">
        <v>227</v>
      </c>
      <c r="C376" s="3">
        <v>0</v>
      </c>
      <c r="G376" s="3">
        <f t="shared" si="65"/>
        <v>0</v>
      </c>
      <c r="K376" s="3">
        <f t="shared" si="66"/>
        <v>0</v>
      </c>
    </row>
    <row r="377" spans="1:11">
      <c r="A377" s="71" t="s">
        <v>545</v>
      </c>
      <c r="B377" s="1" t="s">
        <v>227</v>
      </c>
      <c r="C377" s="3">
        <v>5735.1900000000005</v>
      </c>
      <c r="G377" s="3">
        <f t="shared" si="65"/>
        <v>-5735.1900000000005</v>
      </c>
      <c r="K377" s="3">
        <f t="shared" si="66"/>
        <v>-5735.1900000000005</v>
      </c>
    </row>
    <row r="378" spans="1:11">
      <c r="A378" s="71" t="s">
        <v>546</v>
      </c>
      <c r="B378" s="1" t="s">
        <v>228</v>
      </c>
      <c r="C378" s="3">
        <v>-145</v>
      </c>
      <c r="G378" s="3">
        <f t="shared" si="65"/>
        <v>145</v>
      </c>
      <c r="K378" s="3">
        <f t="shared" si="66"/>
        <v>145</v>
      </c>
    </row>
    <row r="379" spans="1:11">
      <c r="A379" s="71" t="s">
        <v>547</v>
      </c>
      <c r="B379" s="1" t="s">
        <v>228</v>
      </c>
      <c r="C379" s="3">
        <v>-100</v>
      </c>
      <c r="G379" s="3">
        <f t="shared" si="65"/>
        <v>100</v>
      </c>
      <c r="K379" s="3">
        <f t="shared" si="66"/>
        <v>100</v>
      </c>
    </row>
    <row r="380" spans="1:11">
      <c r="A380" s="71" t="s">
        <v>548</v>
      </c>
      <c r="B380" s="1" t="s">
        <v>549</v>
      </c>
      <c r="C380" s="3">
        <v>-26</v>
      </c>
      <c r="G380" s="3">
        <f t="shared" si="65"/>
        <v>26</v>
      </c>
      <c r="K380" s="3">
        <f t="shared" si="66"/>
        <v>26</v>
      </c>
    </row>
    <row r="381" spans="1:11">
      <c r="A381" s="71" t="s">
        <v>550</v>
      </c>
      <c r="B381" s="1" t="s">
        <v>229</v>
      </c>
      <c r="C381" s="3">
        <v>271454.65000000002</v>
      </c>
      <c r="G381" s="3">
        <f t="shared" si="65"/>
        <v>-271454.65000000002</v>
      </c>
      <c r="K381" s="3">
        <f t="shared" si="66"/>
        <v>-271454.65000000002</v>
      </c>
    </row>
    <row r="382" spans="1:11">
      <c r="A382" s="71" t="s">
        <v>551</v>
      </c>
      <c r="B382" s="1" t="s">
        <v>229</v>
      </c>
      <c r="C382" s="3">
        <v>399900</v>
      </c>
      <c r="G382" s="3">
        <f t="shared" si="65"/>
        <v>-399900</v>
      </c>
      <c r="K382" s="3">
        <f t="shared" si="66"/>
        <v>-399900</v>
      </c>
    </row>
    <row r="383" spans="1:11">
      <c r="A383" s="71">
        <v>236003519</v>
      </c>
      <c r="B383" s="1" t="s">
        <v>230</v>
      </c>
      <c r="C383" s="3">
        <v>0</v>
      </c>
      <c r="G383" s="3">
        <f t="shared" si="65"/>
        <v>0</v>
      </c>
      <c r="K383" s="3">
        <f t="shared" si="66"/>
        <v>0</v>
      </c>
    </row>
    <row r="384" spans="1:11">
      <c r="A384" s="71" t="s">
        <v>552</v>
      </c>
      <c r="B384" s="1" t="s">
        <v>230</v>
      </c>
      <c r="C384" s="3">
        <v>3249</v>
      </c>
      <c r="G384" s="3">
        <f t="shared" si="65"/>
        <v>-3249</v>
      </c>
      <c r="K384" s="3">
        <f t="shared" si="66"/>
        <v>-3249</v>
      </c>
    </row>
    <row r="385" spans="1:11">
      <c r="A385" s="71">
        <v>2360037</v>
      </c>
      <c r="B385" s="1" t="s">
        <v>231</v>
      </c>
      <c r="C385" s="3">
        <v>24656.880000000001</v>
      </c>
      <c r="G385" s="3">
        <f t="shared" si="65"/>
        <v>-24656.880000000001</v>
      </c>
      <c r="K385" s="3">
        <f t="shared" si="66"/>
        <v>-24656.880000000001</v>
      </c>
    </row>
    <row r="386" spans="1:11">
      <c r="A386" s="71">
        <v>2360038</v>
      </c>
      <c r="B386" s="1" t="s">
        <v>415</v>
      </c>
      <c r="C386" s="3">
        <v>0</v>
      </c>
      <c r="G386" s="3">
        <f t="shared" si="65"/>
        <v>0</v>
      </c>
      <c r="K386" s="3">
        <f t="shared" si="66"/>
        <v>0</v>
      </c>
    </row>
    <row r="387" spans="1:11">
      <c r="A387" s="71">
        <v>2360502</v>
      </c>
      <c r="B387" s="1" t="s">
        <v>232</v>
      </c>
      <c r="C387" s="3">
        <v>0</v>
      </c>
      <c r="G387" s="3">
        <f t="shared" si="65"/>
        <v>0</v>
      </c>
      <c r="K387" s="3">
        <f t="shared" si="66"/>
        <v>0</v>
      </c>
    </row>
    <row r="388" spans="1:11">
      <c r="A388" s="71">
        <v>2360601</v>
      </c>
      <c r="B388" s="1" t="s">
        <v>233</v>
      </c>
      <c r="C388" s="3">
        <v>0</v>
      </c>
      <c r="G388" s="3">
        <f t="shared" si="65"/>
        <v>0</v>
      </c>
      <c r="K388" s="3">
        <f t="shared" si="66"/>
        <v>0</v>
      </c>
    </row>
    <row r="389" spans="1:11">
      <c r="A389" s="71">
        <v>2360602</v>
      </c>
      <c r="B389" s="1" t="s">
        <v>234</v>
      </c>
      <c r="C389" s="3">
        <v>0</v>
      </c>
      <c r="G389" s="3">
        <f t="shared" si="65"/>
        <v>0</v>
      </c>
      <c r="K389" s="3">
        <f t="shared" si="66"/>
        <v>0</v>
      </c>
    </row>
    <row r="390" spans="1:11">
      <c r="A390" s="71">
        <v>2360702</v>
      </c>
      <c r="B390" s="1" t="s">
        <v>235</v>
      </c>
      <c r="C390" s="3">
        <v>0</v>
      </c>
      <c r="G390" s="3">
        <f t="shared" si="65"/>
        <v>0</v>
      </c>
      <c r="K390" s="3">
        <f t="shared" si="66"/>
        <v>0</v>
      </c>
    </row>
    <row r="391" spans="1:11">
      <c r="A391" s="71">
        <v>2360801</v>
      </c>
      <c r="B391" s="1" t="s">
        <v>236</v>
      </c>
      <c r="C391" s="3">
        <v>0</v>
      </c>
      <c r="G391" s="3">
        <f t="shared" si="65"/>
        <v>0</v>
      </c>
      <c r="K391" s="3">
        <f t="shared" si="66"/>
        <v>0</v>
      </c>
    </row>
    <row r="392" spans="1:11">
      <c r="A392" s="71">
        <v>2360901</v>
      </c>
      <c r="B392" s="1" t="s">
        <v>237</v>
      </c>
      <c r="C392" s="3">
        <v>0</v>
      </c>
      <c r="G392" s="7">
        <f t="shared" si="65"/>
        <v>0</v>
      </c>
      <c r="K392" s="7">
        <f t="shared" si="66"/>
        <v>0</v>
      </c>
    </row>
    <row r="393" spans="1:11">
      <c r="B393" s="1" t="s">
        <v>238</v>
      </c>
      <c r="C393" s="3">
        <f>SUM(C354:C392)</f>
        <v>17552923.094000001</v>
      </c>
      <c r="G393" s="3">
        <f>SUM(G354:G392)</f>
        <v>-17552923.094000001</v>
      </c>
      <c r="I393" s="3">
        <f>SUM(I354:I392)</f>
        <v>0</v>
      </c>
      <c r="K393" s="3">
        <f>SUM(K354:K392)</f>
        <v>-17552923.094000001</v>
      </c>
    </row>
    <row r="394" spans="1:11">
      <c r="G394" s="3"/>
      <c r="K394" s="3"/>
    </row>
    <row r="395" spans="1:11">
      <c r="A395" s="71">
        <v>2370002</v>
      </c>
      <c r="B395" s="1" t="s">
        <v>239</v>
      </c>
      <c r="C395" s="3">
        <v>541666.66</v>
      </c>
      <c r="G395" s="3">
        <f t="shared" ref="G395:G402" si="67">(C395-E395)*-1</f>
        <v>-541666.66</v>
      </c>
      <c r="K395" s="3">
        <f>G395-I395</f>
        <v>-541666.66</v>
      </c>
    </row>
    <row r="396" spans="1:11">
      <c r="A396" s="71">
        <v>2370005</v>
      </c>
      <c r="B396" s="1" t="s">
        <v>240</v>
      </c>
      <c r="C396" s="3">
        <v>155690.98000000001</v>
      </c>
      <c r="G396" s="3">
        <f t="shared" si="67"/>
        <v>-155690.98000000001</v>
      </c>
      <c r="K396" s="3">
        <f t="shared" ref="K396:K402" si="68">G396-I396</f>
        <v>-155690.98000000001</v>
      </c>
    </row>
    <row r="397" spans="1:11">
      <c r="A397" s="71">
        <v>2370006</v>
      </c>
      <c r="B397" s="1" t="s">
        <v>241</v>
      </c>
      <c r="C397" s="3">
        <v>5794617.4100000001</v>
      </c>
      <c r="G397" s="3">
        <f t="shared" si="67"/>
        <v>-5794617.4100000001</v>
      </c>
      <c r="K397" s="3">
        <f t="shared" si="68"/>
        <v>-5794617.4100000001</v>
      </c>
    </row>
    <row r="398" spans="1:11">
      <c r="A398" s="71">
        <v>2370007</v>
      </c>
      <c r="B398" s="1" t="s">
        <v>242</v>
      </c>
      <c r="C398" s="3">
        <v>116679.85</v>
      </c>
      <c r="G398" s="3">
        <f t="shared" si="67"/>
        <v>-116679.85</v>
      </c>
      <c r="K398" s="3">
        <f t="shared" si="68"/>
        <v>-116679.85</v>
      </c>
    </row>
    <row r="399" spans="1:11">
      <c r="A399" s="71">
        <v>2370018</v>
      </c>
      <c r="B399" s="1" t="s">
        <v>243</v>
      </c>
      <c r="C399" s="3">
        <v>4.0000000000000001E-3</v>
      </c>
      <c r="G399" s="3">
        <f t="shared" si="67"/>
        <v>-4.0000000000000001E-3</v>
      </c>
      <c r="K399" s="3">
        <f t="shared" si="68"/>
        <v>-4.0000000000000001E-3</v>
      </c>
    </row>
    <row r="400" spans="1:11">
      <c r="A400" s="71">
        <v>2370048</v>
      </c>
      <c r="B400" s="1" t="s">
        <v>244</v>
      </c>
      <c r="C400" s="3">
        <v>0</v>
      </c>
      <c r="G400" s="3">
        <f t="shared" si="67"/>
        <v>0</v>
      </c>
      <c r="K400" s="3">
        <f t="shared" si="68"/>
        <v>0</v>
      </c>
    </row>
    <row r="401" spans="1:11">
      <c r="A401" s="71">
        <v>2370348</v>
      </c>
      <c r="B401" s="1" t="s">
        <v>416</v>
      </c>
      <c r="C401" s="3">
        <v>0</v>
      </c>
      <c r="G401" s="3">
        <f t="shared" si="67"/>
        <v>0</v>
      </c>
      <c r="K401" s="3">
        <f t="shared" si="68"/>
        <v>0</v>
      </c>
    </row>
    <row r="402" spans="1:11">
      <c r="A402" s="71">
        <v>2370448</v>
      </c>
      <c r="B402" s="1" t="s">
        <v>245</v>
      </c>
      <c r="C402" s="4">
        <v>0</v>
      </c>
      <c r="G402" s="7">
        <f t="shared" si="67"/>
        <v>0</v>
      </c>
      <c r="K402" s="7">
        <f t="shared" si="68"/>
        <v>0</v>
      </c>
    </row>
    <row r="403" spans="1:11">
      <c r="B403" s="1" t="s">
        <v>246</v>
      </c>
      <c r="C403" s="3">
        <f>SUM(C395:C402)</f>
        <v>6608654.9039999992</v>
      </c>
      <c r="G403" s="3">
        <f>SUM(G395:G402)</f>
        <v>-6608654.9039999992</v>
      </c>
      <c r="I403" s="3">
        <f>SUM(I395:I402)</f>
        <v>0</v>
      </c>
      <c r="K403" s="3">
        <f>SUM(K395:K402)</f>
        <v>-6608654.9039999992</v>
      </c>
    </row>
    <row r="404" spans="1:11">
      <c r="G404" s="3"/>
      <c r="K404" s="3"/>
    </row>
    <row r="405" spans="1:11">
      <c r="A405" s="71">
        <v>2430001</v>
      </c>
      <c r="B405" s="1" t="s">
        <v>247</v>
      </c>
      <c r="C405" s="3">
        <v>738935.87</v>
      </c>
      <c r="G405" s="3">
        <f t="shared" ref="G405:G408" si="69">(C405-E405)*-1</f>
        <v>-738935.87</v>
      </c>
      <c r="K405" s="3">
        <f>G405-I405</f>
        <v>-738935.87</v>
      </c>
    </row>
    <row r="406" spans="1:11">
      <c r="A406" s="71">
        <v>2430003</v>
      </c>
      <c r="B406" s="1" t="s">
        <v>248</v>
      </c>
      <c r="C406" s="3">
        <v>73213.03</v>
      </c>
      <c r="G406" s="26">
        <f t="shared" si="69"/>
        <v>-73213.03</v>
      </c>
      <c r="K406" s="26">
        <f>G406-I406</f>
        <v>-73213.03</v>
      </c>
    </row>
    <row r="407" spans="1:11">
      <c r="A407" s="71" t="s">
        <v>553</v>
      </c>
      <c r="B407" s="1" t="s">
        <v>554</v>
      </c>
      <c r="C407" s="3">
        <v>1948102.88</v>
      </c>
      <c r="G407" s="26">
        <f t="shared" si="69"/>
        <v>-1948102.88</v>
      </c>
      <c r="K407" s="26">
        <f t="shared" ref="K407:K408" si="70">G407-I407</f>
        <v>-1948102.88</v>
      </c>
    </row>
    <row r="408" spans="1:11">
      <c r="A408" s="71" t="s">
        <v>555</v>
      </c>
      <c r="B408" s="1" t="s">
        <v>556</v>
      </c>
      <c r="C408" s="7">
        <v>183998.04</v>
      </c>
      <c r="G408" s="7">
        <f t="shared" si="69"/>
        <v>-183998.04</v>
      </c>
      <c r="K408" s="7">
        <f t="shared" si="70"/>
        <v>-183998.04</v>
      </c>
    </row>
    <row r="409" spans="1:11">
      <c r="B409" s="1" t="s">
        <v>249</v>
      </c>
      <c r="C409" s="3">
        <f>SUM(C405:C408)</f>
        <v>2944249.82</v>
      </c>
      <c r="G409" s="3">
        <f>SUM(G405:G408)</f>
        <v>-2944249.82</v>
      </c>
      <c r="I409" s="3">
        <f>SUM(I405:I406)</f>
        <v>0</v>
      </c>
      <c r="K409" s="3">
        <f>SUM(K405:K408)</f>
        <v>-2944249.82</v>
      </c>
    </row>
    <row r="410" spans="1:11">
      <c r="G410" s="3"/>
      <c r="K410" s="3"/>
    </row>
    <row r="411" spans="1:11">
      <c r="A411" s="71" t="s">
        <v>557</v>
      </c>
      <c r="B411" s="1" t="s">
        <v>250</v>
      </c>
      <c r="C411" s="3">
        <v>2946506.33</v>
      </c>
      <c r="G411" s="3">
        <f t="shared" ref="G411:G412" si="71">(C411-E411)*-1</f>
        <v>-2946506.33</v>
      </c>
      <c r="K411" s="3">
        <f>G411-I411</f>
        <v>-2946506.33</v>
      </c>
    </row>
    <row r="412" spans="1:11">
      <c r="A412" s="71" t="s">
        <v>558</v>
      </c>
      <c r="B412" s="1" t="s">
        <v>251</v>
      </c>
      <c r="C412" s="3">
        <v>-1015628.59</v>
      </c>
      <c r="D412" s="41"/>
      <c r="E412" s="10"/>
      <c r="F412" s="10"/>
      <c r="G412" s="3">
        <f t="shared" si="71"/>
        <v>1015628.59</v>
      </c>
      <c r="H412" s="10"/>
      <c r="I412" s="10"/>
      <c r="J412" s="13"/>
      <c r="K412" s="3">
        <f t="shared" ref="K412" si="72">G412-I412</f>
        <v>1015628.59</v>
      </c>
    </row>
    <row r="413" spans="1:11">
      <c r="B413" s="1" t="s">
        <v>252</v>
      </c>
      <c r="C413" s="3">
        <f>SUM(C411:C412)</f>
        <v>1930877.7400000002</v>
      </c>
      <c r="G413" s="3">
        <f>SUM(G411:G412)</f>
        <v>-1930877.7400000002</v>
      </c>
      <c r="I413" s="3">
        <f>SUM(I411:I412)</f>
        <v>0</v>
      </c>
      <c r="K413" s="3">
        <f>SUM(K411:K412)</f>
        <v>-1930877.7400000002</v>
      </c>
    </row>
    <row r="414" spans="1:11">
      <c r="G414" s="3"/>
      <c r="K414" s="3"/>
    </row>
    <row r="415" spans="1:11">
      <c r="A415" s="71">
        <v>2410001</v>
      </c>
      <c r="B415" s="1" t="s">
        <v>253</v>
      </c>
      <c r="C415" s="3">
        <v>0</v>
      </c>
      <c r="G415" s="3">
        <f t="shared" ref="G415:G432" si="73">(C415-E415)*-1</f>
        <v>0</v>
      </c>
      <c r="K415" s="3">
        <f>G415-I415</f>
        <v>0</v>
      </c>
    </row>
    <row r="416" spans="1:11">
      <c r="A416" s="71">
        <v>2410002</v>
      </c>
      <c r="B416" s="1" t="s">
        <v>254</v>
      </c>
      <c r="C416" s="3">
        <v>262423.65000000002</v>
      </c>
      <c r="G416" s="3">
        <f t="shared" si="73"/>
        <v>-262423.65000000002</v>
      </c>
      <c r="K416" s="3">
        <f t="shared" ref="K416:K425" si="74">G416-I416</f>
        <v>-262423.65000000002</v>
      </c>
    </row>
    <row r="417" spans="1:11">
      <c r="A417" s="71">
        <v>2410003</v>
      </c>
      <c r="B417" s="1" t="s">
        <v>255</v>
      </c>
      <c r="C417" s="3">
        <v>63746.48</v>
      </c>
      <c r="G417" s="3">
        <f t="shared" si="73"/>
        <v>-63746.48</v>
      </c>
      <c r="K417" s="3">
        <f t="shared" si="74"/>
        <v>-63746.48</v>
      </c>
    </row>
    <row r="418" spans="1:11">
      <c r="A418" s="71">
        <v>2410004</v>
      </c>
      <c r="B418" s="1" t="s">
        <v>256</v>
      </c>
      <c r="C418" s="3">
        <v>605822.16</v>
      </c>
      <c r="G418" s="3">
        <f t="shared" si="73"/>
        <v>-605822.16</v>
      </c>
      <c r="K418" s="3">
        <f t="shared" si="74"/>
        <v>-605822.16</v>
      </c>
    </row>
    <row r="419" spans="1:11">
      <c r="A419" s="71">
        <v>2410006</v>
      </c>
      <c r="B419" s="1" t="s">
        <v>257</v>
      </c>
      <c r="C419" s="3">
        <v>103.07000000000001</v>
      </c>
      <c r="G419" s="3">
        <f t="shared" si="73"/>
        <v>-103.07000000000001</v>
      </c>
      <c r="K419" s="3">
        <f t="shared" si="74"/>
        <v>-103.07000000000001</v>
      </c>
    </row>
    <row r="420" spans="1:11">
      <c r="A420" s="71">
        <v>2410008</v>
      </c>
      <c r="B420" s="1" t="s">
        <v>258</v>
      </c>
      <c r="C420" s="3">
        <v>472485.41000000003</v>
      </c>
      <c r="G420" s="3">
        <f t="shared" si="73"/>
        <v>-472485.41000000003</v>
      </c>
      <c r="K420" s="3">
        <f t="shared" si="74"/>
        <v>-472485.41000000003</v>
      </c>
    </row>
    <row r="421" spans="1:11">
      <c r="A421" s="71">
        <v>2410009</v>
      </c>
      <c r="B421" s="1" t="s">
        <v>259</v>
      </c>
      <c r="C421" s="7">
        <v>939648.51</v>
      </c>
      <c r="G421" s="7">
        <f t="shared" si="73"/>
        <v>-939648.51</v>
      </c>
      <c r="K421" s="7">
        <f t="shared" si="74"/>
        <v>-939648.51</v>
      </c>
    </row>
    <row r="422" spans="1:11">
      <c r="B422" s="1" t="s">
        <v>260</v>
      </c>
      <c r="C422" s="3">
        <f>SUM(C415:C421)</f>
        <v>2344229.2800000003</v>
      </c>
      <c r="G422" s="3">
        <f>SUM(G415:G421)</f>
        <v>-2344229.2800000003</v>
      </c>
      <c r="I422" s="3">
        <f>SUM(I415:I421)</f>
        <v>0</v>
      </c>
      <c r="K422" s="3">
        <f>SUM(K415:K421)</f>
        <v>-2344229.2800000003</v>
      </c>
    </row>
    <row r="423" spans="1:11">
      <c r="A423" s="71">
        <v>2420514</v>
      </c>
      <c r="B423" s="1" t="s">
        <v>261</v>
      </c>
      <c r="C423" s="7">
        <v>181912.916</v>
      </c>
      <c r="G423" s="7">
        <f t="shared" si="73"/>
        <v>-181912.916</v>
      </c>
      <c r="K423" s="7">
        <f t="shared" si="74"/>
        <v>-181912.916</v>
      </c>
    </row>
    <row r="424" spans="1:11">
      <c r="B424" s="1" t="s">
        <v>262</v>
      </c>
      <c r="C424" s="3">
        <f>SUM(C423)</f>
        <v>181912.916</v>
      </c>
      <c r="G424" s="3">
        <f>SUM(G423)</f>
        <v>-181912.916</v>
      </c>
      <c r="I424" s="3">
        <f>SUM(I423)</f>
        <v>0</v>
      </c>
      <c r="K424" s="3">
        <f>SUM(K423)</f>
        <v>-181912.916</v>
      </c>
    </row>
    <row r="425" spans="1:11">
      <c r="A425" s="71">
        <v>2420504</v>
      </c>
      <c r="B425" s="1" t="s">
        <v>263</v>
      </c>
      <c r="C425" s="7">
        <v>28754.25</v>
      </c>
      <c r="G425" s="7">
        <f t="shared" si="73"/>
        <v>-28754.25</v>
      </c>
      <c r="K425" s="7">
        <f t="shared" si="74"/>
        <v>-28754.25</v>
      </c>
    </row>
    <row r="426" spans="1:11">
      <c r="B426" s="1" t="s">
        <v>264</v>
      </c>
      <c r="C426" s="3">
        <f>SUM(C425:C425)</f>
        <v>28754.25</v>
      </c>
      <c r="G426" s="3">
        <f>SUM(G425:G425)</f>
        <v>-28754.25</v>
      </c>
      <c r="I426" s="3">
        <f>SUM(I425:I425)</f>
        <v>0</v>
      </c>
      <c r="K426" s="3">
        <f>SUM(K425:K425)</f>
        <v>-28754.25</v>
      </c>
    </row>
    <row r="427" spans="1:11">
      <c r="B427" s="1" t="s">
        <v>265</v>
      </c>
      <c r="C427" s="3">
        <f>C426</f>
        <v>28754.25</v>
      </c>
      <c r="G427" s="3">
        <f t="shared" si="73"/>
        <v>-28754.25</v>
      </c>
      <c r="I427" s="3">
        <f>I426</f>
        <v>0</v>
      </c>
      <c r="K427" s="3">
        <f>G427-I427</f>
        <v>-28754.25</v>
      </c>
    </row>
    <row r="428" spans="1:11">
      <c r="A428" s="71">
        <v>2420020</v>
      </c>
      <c r="B428" s="1" t="s">
        <v>266</v>
      </c>
      <c r="C428" s="3">
        <v>3822713.36</v>
      </c>
      <c r="G428" s="3">
        <f t="shared" si="73"/>
        <v>-3822713.36</v>
      </c>
      <c r="K428" s="3">
        <f t="shared" ref="K428:K429" si="75">G428-I428</f>
        <v>-3822713.36</v>
      </c>
    </row>
    <row r="429" spans="1:11">
      <c r="A429" s="71">
        <v>2420021</v>
      </c>
      <c r="B429" s="1" t="s">
        <v>267</v>
      </c>
      <c r="C429" s="7">
        <v>894499.36</v>
      </c>
      <c r="G429" s="7">
        <f t="shared" si="73"/>
        <v>-894499.36</v>
      </c>
      <c r="K429" s="7">
        <f t="shared" si="75"/>
        <v>-894499.36</v>
      </c>
    </row>
    <row r="430" spans="1:11">
      <c r="B430" s="1" t="s">
        <v>268</v>
      </c>
      <c r="C430" s="3">
        <f>SUM(C428:C429)</f>
        <v>4717212.72</v>
      </c>
      <c r="G430" s="3">
        <f>SUM(G428:G429)</f>
        <v>-4717212.72</v>
      </c>
      <c r="I430" s="3">
        <f>SUM(I428:I429)</f>
        <v>0</v>
      </c>
      <c r="K430" s="3">
        <f>SUM(K428:K429)</f>
        <v>-4717212.72</v>
      </c>
    </row>
    <row r="431" spans="1:11">
      <c r="A431" s="71">
        <v>2420051</v>
      </c>
      <c r="B431" s="1" t="s">
        <v>269</v>
      </c>
      <c r="C431" s="3">
        <v>400924.9</v>
      </c>
      <c r="G431" s="3">
        <f t="shared" si="73"/>
        <v>-400924.9</v>
      </c>
      <c r="K431" s="3">
        <f>G431-I431</f>
        <v>-400924.9</v>
      </c>
    </row>
    <row r="432" spans="1:11">
      <c r="A432" s="71">
        <v>2420053</v>
      </c>
      <c r="B432" s="1" t="s">
        <v>181</v>
      </c>
      <c r="C432" s="6">
        <v>0</v>
      </c>
      <c r="G432" s="7">
        <f t="shared" si="73"/>
        <v>0</v>
      </c>
      <c r="K432" s="7">
        <f>G432-I432</f>
        <v>0</v>
      </c>
    </row>
    <row r="433" spans="1:11">
      <c r="B433" s="1" t="s">
        <v>270</v>
      </c>
      <c r="C433" s="3">
        <f>SUM(C431:C432)</f>
        <v>400924.9</v>
      </c>
      <c r="G433" s="3">
        <f>SUM(G431:G432)</f>
        <v>-400924.9</v>
      </c>
      <c r="I433" s="3">
        <f>SUM(I431:I432)</f>
        <v>0</v>
      </c>
      <c r="K433" s="3">
        <f>G433-I433</f>
        <v>-400924.9</v>
      </c>
    </row>
    <row r="434" spans="1:11">
      <c r="B434" s="1" t="s">
        <v>271</v>
      </c>
      <c r="C434" s="3">
        <f>C430+C433</f>
        <v>5118137.62</v>
      </c>
      <c r="G434" s="3">
        <f>G430+G433</f>
        <v>-5118137.62</v>
      </c>
      <c r="I434" s="3">
        <f>I430+I433</f>
        <v>0</v>
      </c>
      <c r="K434" s="3">
        <f t="shared" ref="K434:K438" si="76">G434-I434</f>
        <v>-5118137.62</v>
      </c>
    </row>
    <row r="435" spans="1:11">
      <c r="A435" s="71" t="s">
        <v>581</v>
      </c>
      <c r="B435" s="1" t="s">
        <v>582</v>
      </c>
      <c r="C435" s="3">
        <v>89287</v>
      </c>
      <c r="G435" s="3">
        <f t="shared" ref="G435:G464" si="77">(C435-E435)*-1</f>
        <v>-89287</v>
      </c>
      <c r="I435" s="3"/>
      <c r="K435" s="3">
        <f t="shared" si="76"/>
        <v>-89287</v>
      </c>
    </row>
    <row r="436" spans="1:11">
      <c r="A436" s="71">
        <v>2420002</v>
      </c>
      <c r="B436" s="1" t="s">
        <v>272</v>
      </c>
      <c r="C436" s="3">
        <v>136611.74</v>
      </c>
      <c r="G436" s="3">
        <f t="shared" si="77"/>
        <v>-136611.74</v>
      </c>
      <c r="K436" s="3">
        <f t="shared" si="76"/>
        <v>-136611.74</v>
      </c>
    </row>
    <row r="437" spans="1:11">
      <c r="A437" s="71">
        <v>2420003</v>
      </c>
      <c r="B437" s="1" t="s">
        <v>273</v>
      </c>
      <c r="C437" s="3">
        <v>14078.460000000001</v>
      </c>
      <c r="G437" s="3">
        <f t="shared" si="77"/>
        <v>-14078.460000000001</v>
      </c>
      <c r="K437" s="3">
        <f t="shared" si="76"/>
        <v>-14078.460000000001</v>
      </c>
    </row>
    <row r="438" spans="1:11">
      <c r="A438" s="71">
        <v>2420013</v>
      </c>
      <c r="B438" s="1" t="s">
        <v>274</v>
      </c>
      <c r="C438" s="7">
        <v>1671.8500000000001</v>
      </c>
      <c r="D438" s="41"/>
      <c r="E438" s="10"/>
      <c r="F438" s="10"/>
      <c r="G438" s="7">
        <f t="shared" si="77"/>
        <v>-1671.8500000000001</v>
      </c>
      <c r="H438" s="10"/>
      <c r="I438" s="10"/>
      <c r="J438" s="13"/>
      <c r="K438" s="7">
        <f t="shared" si="76"/>
        <v>-1671.8500000000001</v>
      </c>
    </row>
    <row r="439" spans="1:11">
      <c r="B439" s="1" t="s">
        <v>275</v>
      </c>
      <c r="C439" s="3">
        <f>SUM(C435:C438)</f>
        <v>241649.05</v>
      </c>
      <c r="G439" s="3">
        <f>SUM(G435:G438)</f>
        <v>-241649.05</v>
      </c>
      <c r="I439" s="3">
        <f>SUM(I436:I438)</f>
        <v>0</v>
      </c>
      <c r="K439" s="3">
        <f>SUM(K435:K438)</f>
        <v>-241649.05</v>
      </c>
    </row>
    <row r="440" spans="1:11">
      <c r="A440" s="71">
        <v>2420532</v>
      </c>
      <c r="B440" s="1" t="s">
        <v>276</v>
      </c>
      <c r="C440" s="7">
        <v>202568.35</v>
      </c>
      <c r="G440" s="7">
        <f t="shared" si="77"/>
        <v>-202568.35</v>
      </c>
      <c r="K440" s="7">
        <f>G440-I440</f>
        <v>-202568.35</v>
      </c>
    </row>
    <row r="441" spans="1:11">
      <c r="B441" s="1" t="s">
        <v>277</v>
      </c>
      <c r="C441" s="3">
        <f>SUM(C440:C440)</f>
        <v>202568.35</v>
      </c>
      <c r="G441" s="3">
        <f>SUM(G440:G440)</f>
        <v>-202568.35</v>
      </c>
      <c r="I441" s="3">
        <f>SUM(I440:I440)</f>
        <v>0</v>
      </c>
      <c r="K441" s="3">
        <f>SUM(K440:K440)</f>
        <v>-202568.35</v>
      </c>
    </row>
    <row r="442" spans="1:11">
      <c r="A442" s="71">
        <v>2420027</v>
      </c>
      <c r="B442" s="1" t="s">
        <v>278</v>
      </c>
      <c r="C442" s="3">
        <v>1534321.78</v>
      </c>
      <c r="G442" s="3">
        <f t="shared" si="77"/>
        <v>-1534321.78</v>
      </c>
      <c r="K442" s="3">
        <f>G442-I442</f>
        <v>-1534321.78</v>
      </c>
    </row>
    <row r="443" spans="1:11">
      <c r="A443" s="71">
        <v>2420046</v>
      </c>
      <c r="B443" s="1" t="s">
        <v>279</v>
      </c>
      <c r="C443" s="3">
        <v>926</v>
      </c>
      <c r="G443" s="3">
        <f t="shared" si="77"/>
        <v>-926</v>
      </c>
      <c r="K443" s="3">
        <f t="shared" ref="K443:K464" si="78">G443-I443</f>
        <v>-926</v>
      </c>
    </row>
    <row r="444" spans="1:11">
      <c r="A444" s="71">
        <v>2420071</v>
      </c>
      <c r="B444" s="1" t="s">
        <v>280</v>
      </c>
      <c r="C444" s="3">
        <v>5626.75</v>
      </c>
      <c r="G444" s="3">
        <f t="shared" si="77"/>
        <v>-5626.75</v>
      </c>
      <c r="K444" s="3">
        <f t="shared" si="78"/>
        <v>-5626.75</v>
      </c>
    </row>
    <row r="445" spans="1:11">
      <c r="A445" s="71">
        <v>2420072</v>
      </c>
      <c r="B445" s="1" t="s">
        <v>281</v>
      </c>
      <c r="C445" s="3">
        <v>5543.62</v>
      </c>
      <c r="G445" s="3">
        <f t="shared" si="77"/>
        <v>-5543.62</v>
      </c>
      <c r="K445" s="3">
        <f t="shared" si="78"/>
        <v>-5543.62</v>
      </c>
    </row>
    <row r="446" spans="1:11">
      <c r="A446" s="71">
        <v>2420076</v>
      </c>
      <c r="B446" s="1" t="s">
        <v>282</v>
      </c>
      <c r="C446" s="3">
        <v>12031.2</v>
      </c>
      <c r="G446" s="3">
        <f t="shared" si="77"/>
        <v>-12031.2</v>
      </c>
      <c r="K446" s="3">
        <f t="shared" si="78"/>
        <v>-12031.2</v>
      </c>
    </row>
    <row r="447" spans="1:11">
      <c r="A447" s="71" t="s">
        <v>559</v>
      </c>
      <c r="B447" s="1" t="s">
        <v>560</v>
      </c>
      <c r="C447" s="3">
        <v>238453.21</v>
      </c>
      <c r="G447" s="3">
        <f t="shared" si="77"/>
        <v>-238453.21</v>
      </c>
      <c r="K447" s="3">
        <f t="shared" si="78"/>
        <v>-238453.21</v>
      </c>
    </row>
    <row r="448" spans="1:11">
      <c r="A448" s="71">
        <v>2420088</v>
      </c>
      <c r="B448" s="1" t="s">
        <v>283</v>
      </c>
      <c r="C448" s="3">
        <v>330278.5</v>
      </c>
      <c r="G448" s="3">
        <f t="shared" si="77"/>
        <v>-330278.5</v>
      </c>
      <c r="K448" s="3">
        <f t="shared" si="78"/>
        <v>-330278.5</v>
      </c>
    </row>
    <row r="449" spans="1:11">
      <c r="A449" s="71">
        <v>2420511</v>
      </c>
      <c r="B449" s="1" t="s">
        <v>284</v>
      </c>
      <c r="C449" s="3">
        <v>6347403.6220000004</v>
      </c>
      <c r="G449" s="3">
        <f t="shared" si="77"/>
        <v>-6347403.6220000004</v>
      </c>
      <c r="K449" s="3">
        <f t="shared" si="78"/>
        <v>-6347403.6220000004</v>
      </c>
    </row>
    <row r="450" spans="1:11">
      <c r="A450" s="71">
        <v>2420515</v>
      </c>
      <c r="B450" s="1" t="s">
        <v>417</v>
      </c>
      <c r="C450" s="3">
        <v>0</v>
      </c>
      <c r="G450" s="3">
        <f t="shared" si="77"/>
        <v>0</v>
      </c>
      <c r="K450" s="3">
        <f t="shared" si="78"/>
        <v>0</v>
      </c>
    </row>
    <row r="451" spans="1:11">
      <c r="A451" s="71">
        <v>2420512</v>
      </c>
      <c r="B451" s="1" t="s">
        <v>285</v>
      </c>
      <c r="C451" s="3">
        <v>12881.77</v>
      </c>
      <c r="G451" s="3">
        <f t="shared" si="77"/>
        <v>-12881.77</v>
      </c>
      <c r="K451" s="3">
        <f t="shared" si="78"/>
        <v>-12881.77</v>
      </c>
    </row>
    <row r="452" spans="1:11">
      <c r="A452" s="71">
        <v>2420542</v>
      </c>
      <c r="B452" s="1" t="s">
        <v>286</v>
      </c>
      <c r="C452" s="3">
        <v>85692.14</v>
      </c>
      <c r="G452" s="3">
        <f t="shared" si="77"/>
        <v>-85692.14</v>
      </c>
      <c r="K452" s="3">
        <f t="shared" si="78"/>
        <v>-85692.14</v>
      </c>
    </row>
    <row r="453" spans="1:11">
      <c r="A453" s="71">
        <v>2420558</v>
      </c>
      <c r="B453" s="1" t="s">
        <v>287</v>
      </c>
      <c r="C453" s="3">
        <v>2110162.29</v>
      </c>
      <c r="G453" s="3">
        <f t="shared" si="77"/>
        <v>-2110162.29</v>
      </c>
      <c r="K453" s="3">
        <f t="shared" si="78"/>
        <v>-2110162.29</v>
      </c>
    </row>
    <row r="454" spans="1:11">
      <c r="A454" s="71">
        <v>242059219</v>
      </c>
      <c r="B454" s="1" t="s">
        <v>288</v>
      </c>
      <c r="C454" s="3">
        <v>0</v>
      </c>
      <c r="G454" s="3">
        <f t="shared" si="77"/>
        <v>0</v>
      </c>
      <c r="K454" s="3">
        <f t="shared" si="78"/>
        <v>0</v>
      </c>
    </row>
    <row r="455" spans="1:11">
      <c r="A455" s="71">
        <v>242059220</v>
      </c>
      <c r="B455" s="1" t="s">
        <v>288</v>
      </c>
      <c r="C455" s="3">
        <v>10282.219999999999</v>
      </c>
      <c r="G455" s="3">
        <f t="shared" si="77"/>
        <v>-10282.219999999999</v>
      </c>
      <c r="K455" s="3">
        <f t="shared" si="78"/>
        <v>-10282.219999999999</v>
      </c>
    </row>
    <row r="456" spans="1:11">
      <c r="A456" s="71">
        <v>2420618</v>
      </c>
      <c r="B456" s="1" t="s">
        <v>289</v>
      </c>
      <c r="C456" s="3">
        <v>1129553.72</v>
      </c>
      <c r="G456" s="3">
        <f t="shared" si="77"/>
        <v>-1129553.72</v>
      </c>
      <c r="K456" s="3">
        <f t="shared" si="78"/>
        <v>-1129553.72</v>
      </c>
    </row>
    <row r="457" spans="1:11">
      <c r="A457" s="71">
        <v>2420623</v>
      </c>
      <c r="B457" s="1" t="s">
        <v>290</v>
      </c>
      <c r="C457" s="3">
        <v>160430.70000000001</v>
      </c>
      <c r="G457" s="3">
        <f t="shared" si="77"/>
        <v>-160430.70000000001</v>
      </c>
      <c r="K457" s="3">
        <f t="shared" si="78"/>
        <v>-160430.70000000001</v>
      </c>
    </row>
    <row r="458" spans="1:11">
      <c r="A458" s="71">
        <v>2420624</v>
      </c>
      <c r="B458" s="1" t="s">
        <v>291</v>
      </c>
      <c r="C458" s="3">
        <v>21721.38</v>
      </c>
      <c r="G458" s="3">
        <f t="shared" si="77"/>
        <v>-21721.38</v>
      </c>
      <c r="K458" s="3">
        <f t="shared" si="78"/>
        <v>-21721.38</v>
      </c>
    </row>
    <row r="459" spans="1:11">
      <c r="A459" s="71">
        <v>2420635</v>
      </c>
      <c r="B459" s="1" t="s">
        <v>292</v>
      </c>
      <c r="C459" s="3">
        <v>138339.13</v>
      </c>
      <c r="G459" s="3">
        <f t="shared" si="77"/>
        <v>-138339.13</v>
      </c>
      <c r="K459" s="3">
        <f t="shared" si="78"/>
        <v>-138339.13</v>
      </c>
    </row>
    <row r="460" spans="1:11">
      <c r="A460" s="71">
        <v>2420643</v>
      </c>
      <c r="B460" s="1" t="s">
        <v>293</v>
      </c>
      <c r="C460" s="3">
        <v>122044.243</v>
      </c>
      <c r="G460" s="3">
        <f t="shared" si="77"/>
        <v>-122044.243</v>
      </c>
      <c r="K460" s="3">
        <f t="shared" si="78"/>
        <v>-122044.243</v>
      </c>
    </row>
    <row r="461" spans="1:11">
      <c r="A461" s="71">
        <v>2420651</v>
      </c>
      <c r="B461" s="1" t="s">
        <v>418</v>
      </c>
      <c r="C461" s="3">
        <v>0</v>
      </c>
      <c r="G461" s="3">
        <f t="shared" si="77"/>
        <v>0</v>
      </c>
      <c r="K461" s="3">
        <f>G461-I461</f>
        <v>0</v>
      </c>
    </row>
    <row r="462" spans="1:11">
      <c r="A462" s="71">
        <v>2420656</v>
      </c>
      <c r="B462" s="1" t="s">
        <v>294</v>
      </c>
      <c r="C462" s="3">
        <v>312328.18</v>
      </c>
      <c r="G462" s="3">
        <f t="shared" si="77"/>
        <v>-312328.18</v>
      </c>
      <c r="K462" s="3">
        <f t="shared" si="78"/>
        <v>-312328.18</v>
      </c>
    </row>
    <row r="463" spans="1:11">
      <c r="A463" s="71" t="s">
        <v>561</v>
      </c>
      <c r="B463" s="1" t="s">
        <v>562</v>
      </c>
      <c r="C463" s="3">
        <v>230682</v>
      </c>
      <c r="G463" s="3">
        <f t="shared" si="77"/>
        <v>-230682</v>
      </c>
      <c r="K463" s="3">
        <f t="shared" si="78"/>
        <v>-230682</v>
      </c>
    </row>
    <row r="464" spans="1:11">
      <c r="A464" s="71" t="s">
        <v>563</v>
      </c>
      <c r="B464" s="1" t="s">
        <v>564</v>
      </c>
      <c r="C464" s="7">
        <v>684.2</v>
      </c>
      <c r="G464" s="7">
        <f t="shared" si="77"/>
        <v>-684.2</v>
      </c>
      <c r="K464" s="7">
        <f t="shared" si="78"/>
        <v>-684.2</v>
      </c>
    </row>
    <row r="465" spans="1:14">
      <c r="B465" s="1" t="s">
        <v>295</v>
      </c>
      <c r="C465" s="3">
        <f>SUM(C442:C464)</f>
        <v>12809386.655000001</v>
      </c>
      <c r="G465" s="3">
        <f>SUM(G442:G464)</f>
        <v>-12809386.655000001</v>
      </c>
      <c r="I465" s="3">
        <f>SUM(I442:I464)</f>
        <v>0</v>
      </c>
      <c r="K465" s="3">
        <f>SUM(K442:K464)</f>
        <v>-12809386.655000001</v>
      </c>
    </row>
    <row r="466" spans="1:14">
      <c r="B466" s="1" t="s">
        <v>296</v>
      </c>
      <c r="C466" s="4">
        <f>C422+C424+C427+C434+C439+C441+C465</f>
        <v>20926638.120999999</v>
      </c>
      <c r="G466" s="4">
        <f>G422+G424+G427+G434+G439+G441+G465</f>
        <v>-20926638.120999999</v>
      </c>
      <c r="I466" s="4">
        <f>I422+I424+I427+I434+I439+I441+I465</f>
        <v>0</v>
      </c>
      <c r="K466" s="4">
        <f>K422+K424+K427+K434+K439+K441+K465</f>
        <v>-20926638.120999999</v>
      </c>
    </row>
    <row r="467" spans="1:14">
      <c r="B467" s="1" t="s">
        <v>297</v>
      </c>
      <c r="C467" s="3">
        <f>C338+C348+C352+C393+C403+C409+C413+C466+C318</f>
        <v>157513229.42599997</v>
      </c>
      <c r="E467" s="3">
        <f>E338+E348+E352+E393+E403+E409+E413+E466+E318</f>
        <v>10685290.880000001</v>
      </c>
      <c r="F467" s="3"/>
      <c r="G467" s="3">
        <f>G338+G348+G352+G393+G403+G409+G413+G466+G318</f>
        <v>-146827938.54599997</v>
      </c>
      <c r="I467" s="3">
        <f>I338+I348+I352+I393+I403+I409+I413+I466+I318</f>
        <v>-31260747.550000001</v>
      </c>
      <c r="J467" s="101"/>
      <c r="K467" s="3">
        <f>K338+K348+K352+K393+K403+K409+K413+K466+K318</f>
        <v>-115567190.99599996</v>
      </c>
    </row>
    <row r="468" spans="1:14">
      <c r="C468" s="3" t="s">
        <v>156</v>
      </c>
      <c r="G468" s="3" t="s">
        <v>156</v>
      </c>
      <c r="K468" s="3" t="s">
        <v>156</v>
      </c>
    </row>
    <row r="469" spans="1:14">
      <c r="A469" s="71">
        <v>2811001</v>
      </c>
      <c r="B469" s="1" t="s">
        <v>614</v>
      </c>
      <c r="C469" s="3">
        <v>51008073.520000003</v>
      </c>
      <c r="G469" s="3">
        <f t="shared" ref="G469:G479" si="79">(C469-E469)*-1</f>
        <v>-51008073.520000003</v>
      </c>
      <c r="I469" s="11">
        <v>-50828493.519999996</v>
      </c>
      <c r="J469" s="95" t="s">
        <v>612</v>
      </c>
      <c r="K469" s="3">
        <f>G469-I469</f>
        <v>-179580.00000000745</v>
      </c>
    </row>
    <row r="470" spans="1:14">
      <c r="A470" s="71" t="s">
        <v>567</v>
      </c>
      <c r="B470" s="1" t="s">
        <v>568</v>
      </c>
      <c r="C470" s="3">
        <v>-19531273.27</v>
      </c>
      <c r="G470" s="3">
        <f t="shared" si="79"/>
        <v>19531273.27</v>
      </c>
      <c r="K470" s="3">
        <f t="shared" ref="K470:K479" si="80">G470-I470</f>
        <v>19531273.27</v>
      </c>
    </row>
    <row r="471" spans="1:14">
      <c r="A471" s="71">
        <v>2821001</v>
      </c>
      <c r="B471" s="1" t="s">
        <v>615</v>
      </c>
      <c r="C471" s="3">
        <v>372932406.87</v>
      </c>
      <c r="G471" s="3">
        <f t="shared" si="79"/>
        <v>-372932406.87</v>
      </c>
      <c r="I471" s="11">
        <v>-372627165.69000006</v>
      </c>
      <c r="J471" s="95" t="s">
        <v>612</v>
      </c>
      <c r="K471" s="3">
        <f t="shared" si="80"/>
        <v>-305241.17999994755</v>
      </c>
    </row>
    <row r="472" spans="1:14">
      <c r="A472" s="71">
        <v>2823001</v>
      </c>
      <c r="B472" s="1" t="s">
        <v>298</v>
      </c>
      <c r="C472" s="3">
        <v>31466578.48</v>
      </c>
      <c r="G472" s="3">
        <f t="shared" si="79"/>
        <v>-31466578.48</v>
      </c>
      <c r="K472" s="3">
        <f t="shared" si="80"/>
        <v>-31466578.48</v>
      </c>
    </row>
    <row r="473" spans="1:14">
      <c r="A473" s="71">
        <v>2824001</v>
      </c>
      <c r="B473" s="1" t="s">
        <v>299</v>
      </c>
      <c r="C473" s="3">
        <v>-137465301.19999999</v>
      </c>
      <c r="G473" s="3">
        <f t="shared" si="79"/>
        <v>137465301.19999999</v>
      </c>
      <c r="K473" s="3">
        <f t="shared" si="80"/>
        <v>137465301.19999999</v>
      </c>
    </row>
    <row r="474" spans="1:14">
      <c r="A474" s="71">
        <v>2831001</v>
      </c>
      <c r="B474" s="1" t="s">
        <v>613</v>
      </c>
      <c r="C474" s="3">
        <v>117152536.13</v>
      </c>
      <c r="G474" s="3">
        <f t="shared" si="79"/>
        <v>-117152536.13</v>
      </c>
      <c r="I474" s="11">
        <v>-119365610.94000001</v>
      </c>
      <c r="J474" s="95" t="s">
        <v>612</v>
      </c>
      <c r="K474" s="3">
        <f t="shared" si="80"/>
        <v>2213074.8100000173</v>
      </c>
    </row>
    <row r="475" spans="1:14">
      <c r="A475" s="71">
        <v>2831102</v>
      </c>
      <c r="B475" s="1" t="s">
        <v>616</v>
      </c>
      <c r="C475" s="3">
        <v>3492682</v>
      </c>
      <c r="G475" s="3">
        <f t="shared" si="79"/>
        <v>-3492682</v>
      </c>
      <c r="I475" s="11">
        <v>-3379526</v>
      </c>
      <c r="J475" s="95" t="s">
        <v>612</v>
      </c>
      <c r="K475" s="3">
        <f t="shared" si="80"/>
        <v>-113156</v>
      </c>
    </row>
    <row r="476" spans="1:14">
      <c r="A476" s="71">
        <v>2832001</v>
      </c>
      <c r="B476" s="1" t="s">
        <v>301</v>
      </c>
      <c r="C476" s="3">
        <v>95720.400000000009</v>
      </c>
      <c r="G476" s="3">
        <f t="shared" si="79"/>
        <v>-95720.400000000009</v>
      </c>
      <c r="K476" s="3">
        <f t="shared" si="80"/>
        <v>-95720.400000000009</v>
      </c>
    </row>
    <row r="477" spans="1:14">
      <c r="A477" s="71">
        <v>2833001</v>
      </c>
      <c r="B477" s="1" t="s">
        <v>302</v>
      </c>
      <c r="C477" s="3">
        <v>31861871.73</v>
      </c>
      <c r="G477" s="3">
        <f t="shared" si="79"/>
        <v>-31861871.73</v>
      </c>
      <c r="K477" s="3">
        <f t="shared" si="80"/>
        <v>-31861871.73</v>
      </c>
    </row>
    <row r="478" spans="1:14">
      <c r="A478" s="71">
        <v>2833002</v>
      </c>
      <c r="B478" s="1" t="s">
        <v>303</v>
      </c>
      <c r="C478" s="26">
        <v>111887420.38</v>
      </c>
      <c r="G478" s="3">
        <f t="shared" si="79"/>
        <v>-111887420.38</v>
      </c>
      <c r="K478" s="3">
        <f t="shared" si="80"/>
        <v>-111887420.38</v>
      </c>
      <c r="N478" s="76"/>
    </row>
    <row r="479" spans="1:14">
      <c r="A479" s="71" t="s">
        <v>565</v>
      </c>
      <c r="B479" s="1" t="s">
        <v>566</v>
      </c>
      <c r="C479" s="7">
        <v>-33964782.170000002</v>
      </c>
      <c r="G479" s="7">
        <f t="shared" si="79"/>
        <v>33964782.170000002</v>
      </c>
      <c r="I479" s="17"/>
      <c r="J479" s="100"/>
      <c r="K479" s="7">
        <f t="shared" si="80"/>
        <v>33964782.170000002</v>
      </c>
      <c r="N479" s="77"/>
    </row>
    <row r="480" spans="1:14" ht="15" thickBot="1">
      <c r="B480" s="1" t="s">
        <v>304</v>
      </c>
      <c r="C480" s="3">
        <f>SUM(C469:C479)</f>
        <v>528935932.86999995</v>
      </c>
      <c r="G480" s="3">
        <f>SUM(G469:G479)</f>
        <v>-528935932.86999995</v>
      </c>
      <c r="I480" s="18">
        <f>SUM(I469:I479)</f>
        <v>-546200796.1500001</v>
      </c>
      <c r="K480" s="3">
        <f>SUM(K469:K479)</f>
        <v>17264863.280000046</v>
      </c>
    </row>
    <row r="481" spans="1:11" ht="45.75" customHeight="1" thickBot="1">
      <c r="A481" s="111" t="s">
        <v>617</v>
      </c>
      <c r="B481" s="112"/>
      <c r="G481" s="3"/>
      <c r="I481" s="18"/>
      <c r="K481" s="3"/>
    </row>
    <row r="482" spans="1:11">
      <c r="B482" s="94"/>
      <c r="G482" s="3"/>
      <c r="K482" s="3"/>
    </row>
    <row r="483" spans="1:11">
      <c r="A483" s="71">
        <v>2550001</v>
      </c>
      <c r="B483" s="1" t="s">
        <v>305</v>
      </c>
      <c r="C483" s="7">
        <v>-0.38</v>
      </c>
      <c r="E483" s="10">
        <f>C483</f>
        <v>-0.38</v>
      </c>
      <c r="F483" s="10"/>
      <c r="G483" s="7">
        <f t="shared" ref="G483" si="81">(C483-E483)*-1</f>
        <v>0</v>
      </c>
      <c r="K483" s="7">
        <f>G483-I483</f>
        <v>0</v>
      </c>
    </row>
    <row r="484" spans="1:11">
      <c r="B484" s="1" t="s">
        <v>306</v>
      </c>
      <c r="C484" s="3">
        <f>SUM(C483)</f>
        <v>-0.38</v>
      </c>
      <c r="E484" s="11">
        <f>SUM(E483)</f>
        <v>-0.38</v>
      </c>
      <c r="G484" s="3">
        <f>SUM(G483)</f>
        <v>0</v>
      </c>
      <c r="I484" s="3">
        <f>SUM(I483)</f>
        <v>0</v>
      </c>
      <c r="K484" s="3">
        <f>SUM(K483)</f>
        <v>0</v>
      </c>
    </row>
    <row r="485" spans="1:11">
      <c r="G485" s="3"/>
      <c r="K485" s="3"/>
    </row>
    <row r="486" spans="1:11">
      <c r="A486" s="71">
        <v>2540011</v>
      </c>
      <c r="B486" s="1" t="s">
        <v>307</v>
      </c>
      <c r="C486" s="7">
        <v>3546453.02</v>
      </c>
      <c r="G486" s="7">
        <f t="shared" ref="G486" si="82">(C486-E486)*-1</f>
        <v>-3546453.02</v>
      </c>
      <c r="K486" s="7">
        <f>G486-I486</f>
        <v>-3546453.02</v>
      </c>
    </row>
    <row r="487" spans="1:11">
      <c r="B487" s="1" t="s">
        <v>308</v>
      </c>
      <c r="C487" s="3">
        <f>SUM(C486)</f>
        <v>3546453.02</v>
      </c>
      <c r="G487" s="3">
        <f>SUM(G486)</f>
        <v>-3546453.02</v>
      </c>
      <c r="K487" s="3">
        <f>SUM(K486)</f>
        <v>-3546453.02</v>
      </c>
    </row>
    <row r="488" spans="1:11">
      <c r="A488" s="71">
        <v>2540000</v>
      </c>
      <c r="B488" s="1" t="s">
        <v>309</v>
      </c>
      <c r="C488" s="3">
        <v>0</v>
      </c>
      <c r="G488" s="3">
        <f t="shared" ref="G488:G497" si="83">(C488-E488)*-1</f>
        <v>0</v>
      </c>
      <c r="K488" s="3">
        <f t="shared" ref="K488:K494" si="84">G488-I488</f>
        <v>0</v>
      </c>
    </row>
    <row r="489" spans="1:11">
      <c r="A489" s="71">
        <v>2540047</v>
      </c>
      <c r="B489" s="1" t="s">
        <v>310</v>
      </c>
      <c r="C489" s="3">
        <v>0</v>
      </c>
      <c r="G489" s="3">
        <f t="shared" si="83"/>
        <v>0</v>
      </c>
      <c r="K489" s="3">
        <f t="shared" si="84"/>
        <v>0</v>
      </c>
    </row>
    <row r="490" spans="1:11">
      <c r="A490" s="71">
        <v>2540071</v>
      </c>
      <c r="B490" s="1" t="s">
        <v>419</v>
      </c>
      <c r="C490" s="3">
        <v>0</v>
      </c>
      <c r="G490" s="3">
        <f t="shared" si="83"/>
        <v>0</v>
      </c>
      <c r="K490" s="3">
        <f t="shared" si="84"/>
        <v>0</v>
      </c>
    </row>
    <row r="491" spans="1:11">
      <c r="A491" s="71">
        <v>2540105</v>
      </c>
      <c r="B491" s="1" t="s">
        <v>311</v>
      </c>
      <c r="C491" s="3">
        <v>133205.08000000002</v>
      </c>
      <c r="G491" s="3">
        <f t="shared" si="83"/>
        <v>-133205.08000000002</v>
      </c>
      <c r="K491" s="3">
        <f t="shared" si="84"/>
        <v>-133205.08000000002</v>
      </c>
    </row>
    <row r="492" spans="1:11">
      <c r="A492" s="71" t="s">
        <v>569</v>
      </c>
      <c r="B492" s="1" t="s">
        <v>570</v>
      </c>
      <c r="C492" s="3">
        <v>385050.07</v>
      </c>
      <c r="G492" s="3">
        <f t="shared" si="83"/>
        <v>-385050.07</v>
      </c>
      <c r="K492" s="3">
        <f t="shared" si="84"/>
        <v>-385050.07</v>
      </c>
    </row>
    <row r="493" spans="1:11">
      <c r="A493" s="71" t="s">
        <v>571</v>
      </c>
      <c r="B493" s="1" t="s">
        <v>572</v>
      </c>
      <c r="C493" s="26">
        <v>3021219.7880000002</v>
      </c>
      <c r="G493" s="26">
        <f t="shared" si="83"/>
        <v>-3021219.7880000002</v>
      </c>
      <c r="K493" s="26">
        <f t="shared" si="84"/>
        <v>-3021219.7880000002</v>
      </c>
    </row>
    <row r="494" spans="1:11">
      <c r="A494" s="71" t="s">
        <v>573</v>
      </c>
      <c r="B494" s="1" t="s">
        <v>574</v>
      </c>
      <c r="C494" s="7">
        <v>27514.170000000002</v>
      </c>
      <c r="G494" s="7">
        <f t="shared" si="83"/>
        <v>-27514.170000000002</v>
      </c>
      <c r="K494" s="7">
        <f t="shared" si="84"/>
        <v>-27514.170000000002</v>
      </c>
    </row>
    <row r="495" spans="1:11">
      <c r="B495" s="1" t="s">
        <v>312</v>
      </c>
      <c r="C495" s="3">
        <f>SUM(C488:C494)</f>
        <v>3566989.108</v>
      </c>
      <c r="G495" s="3">
        <f>SUM(G488:G494)</f>
        <v>-3566989.108</v>
      </c>
      <c r="K495" s="3">
        <f>G495-I495</f>
        <v>-3566989.108</v>
      </c>
    </row>
    <row r="496" spans="1:11">
      <c r="A496" s="71">
        <v>2543001</v>
      </c>
      <c r="B496" s="1" t="s">
        <v>313</v>
      </c>
      <c r="C496" s="3">
        <v>-11.32</v>
      </c>
      <c r="G496" s="3">
        <f t="shared" si="83"/>
        <v>11.32</v>
      </c>
      <c r="K496" s="3">
        <f t="shared" ref="K496" si="85">G496-I496</f>
        <v>11.32</v>
      </c>
    </row>
    <row r="497" spans="1:11">
      <c r="A497" s="71">
        <v>2544001</v>
      </c>
      <c r="B497" s="1" t="s">
        <v>314</v>
      </c>
      <c r="C497" s="7">
        <v>253541083.16</v>
      </c>
      <c r="G497" s="7">
        <f t="shared" si="83"/>
        <v>-253541083.16</v>
      </c>
      <c r="K497" s="7">
        <f>G497-I497</f>
        <v>-253541083.16</v>
      </c>
    </row>
    <row r="498" spans="1:11">
      <c r="B498" s="1" t="s">
        <v>315</v>
      </c>
      <c r="C498" s="3">
        <f>SUM(C496:C497)</f>
        <v>253541071.84</v>
      </c>
      <c r="G498" s="3">
        <f>SUM(G496:G497)</f>
        <v>-253541071.84</v>
      </c>
      <c r="I498" s="3">
        <f>SUM(I496:I497)</f>
        <v>0</v>
      </c>
      <c r="K498" s="3">
        <f>SUM(K496:K497)</f>
        <v>-253541071.84</v>
      </c>
    </row>
    <row r="499" spans="1:11">
      <c r="B499" s="1" t="s">
        <v>316</v>
      </c>
      <c r="C499" s="3">
        <f>C487+C495+C498</f>
        <v>260654513.96799999</v>
      </c>
      <c r="G499" s="3">
        <f>G487+G495+G498</f>
        <v>-260654513.96799999</v>
      </c>
      <c r="I499" s="3">
        <f>I487+I495+I498</f>
        <v>0</v>
      </c>
      <c r="K499" s="3">
        <f>K487+K495+K498</f>
        <v>-260654513.96799999</v>
      </c>
    </row>
    <row r="500" spans="1:11">
      <c r="G500" s="3"/>
      <c r="K500" s="3"/>
    </row>
    <row r="501" spans="1:11">
      <c r="A501" s="71">
        <v>2520000</v>
      </c>
      <c r="B501" s="1" t="s">
        <v>319</v>
      </c>
      <c r="C501" s="7">
        <v>161168.39000000001</v>
      </c>
      <c r="G501" s="7">
        <f t="shared" ref="G501" si="86">(C501-E501)*-1</f>
        <v>-161168.39000000001</v>
      </c>
      <c r="I501" s="10">
        <f>C501*-1</f>
        <v>-161168.39000000001</v>
      </c>
      <c r="J501" s="13"/>
      <c r="K501" s="7">
        <f>G501-I501</f>
        <v>0</v>
      </c>
    </row>
    <row r="502" spans="1:11">
      <c r="B502" s="1" t="s">
        <v>320</v>
      </c>
      <c r="C502" s="3">
        <f>SUM(C501)</f>
        <v>161168.39000000001</v>
      </c>
      <c r="G502" s="3">
        <f>SUM(G501)</f>
        <v>-161168.39000000001</v>
      </c>
      <c r="I502" s="18">
        <f>SUM(I501)</f>
        <v>-161168.39000000001</v>
      </c>
      <c r="K502" s="3">
        <f>SUM(K501)</f>
        <v>0</v>
      </c>
    </row>
    <row r="503" spans="1:11">
      <c r="G503" s="3"/>
      <c r="K503" s="3"/>
    </row>
    <row r="504" spans="1:11">
      <c r="A504" s="71">
        <v>2530000</v>
      </c>
      <c r="B504" s="1" t="s">
        <v>321</v>
      </c>
      <c r="C504" s="3">
        <v>128648.58100000001</v>
      </c>
      <c r="G504" s="3">
        <f t="shared" ref="G504:G519" si="87">(C504-E504)*-1</f>
        <v>-128648.58100000001</v>
      </c>
      <c r="K504" s="3">
        <f>G504-I504</f>
        <v>-128648.58100000001</v>
      </c>
    </row>
    <row r="505" spans="1:11">
      <c r="A505" s="71">
        <v>2530004</v>
      </c>
      <c r="B505" s="1" t="s">
        <v>139</v>
      </c>
      <c r="C505" s="3">
        <v>0</v>
      </c>
      <c r="G505" s="3">
        <f t="shared" si="87"/>
        <v>0</v>
      </c>
      <c r="K505" s="3">
        <f t="shared" ref="K505:K519" si="88">G505-I505</f>
        <v>0</v>
      </c>
    </row>
    <row r="506" spans="1:11">
      <c r="A506" s="71">
        <v>2530022</v>
      </c>
      <c r="B506" s="1" t="s">
        <v>322</v>
      </c>
      <c r="C506" s="3">
        <v>1789964.98</v>
      </c>
      <c r="G506" s="3">
        <f t="shared" si="87"/>
        <v>-1789964.98</v>
      </c>
      <c r="K506" s="3">
        <f t="shared" si="88"/>
        <v>-1789964.98</v>
      </c>
    </row>
    <row r="507" spans="1:11">
      <c r="A507" s="71">
        <v>2530050</v>
      </c>
      <c r="B507" s="1" t="s">
        <v>323</v>
      </c>
      <c r="C507" s="3">
        <v>613812.21</v>
      </c>
      <c r="G507" s="3">
        <f t="shared" si="87"/>
        <v>-613812.21</v>
      </c>
      <c r="K507" s="3">
        <f t="shared" si="88"/>
        <v>-613812.21</v>
      </c>
    </row>
    <row r="508" spans="1:11">
      <c r="A508" s="71">
        <v>2530067</v>
      </c>
      <c r="B508" s="1" t="s">
        <v>324</v>
      </c>
      <c r="C508" s="3">
        <v>344725.71</v>
      </c>
      <c r="G508" s="3">
        <f t="shared" si="87"/>
        <v>-344725.71</v>
      </c>
      <c r="K508" s="3">
        <f t="shared" si="88"/>
        <v>-344725.71</v>
      </c>
    </row>
    <row r="509" spans="1:11">
      <c r="A509" s="71">
        <v>2530092</v>
      </c>
      <c r="B509" s="1" t="s">
        <v>325</v>
      </c>
      <c r="C509" s="3">
        <v>98716</v>
      </c>
      <c r="G509" s="3">
        <f t="shared" si="87"/>
        <v>-98716</v>
      </c>
      <c r="K509" s="3">
        <f t="shared" si="88"/>
        <v>-98716</v>
      </c>
    </row>
    <row r="510" spans="1:11">
      <c r="A510" s="71">
        <v>2530101</v>
      </c>
      <c r="B510" s="1" t="s">
        <v>326</v>
      </c>
      <c r="C510" s="3">
        <v>77</v>
      </c>
      <c r="G510" s="3">
        <f t="shared" si="87"/>
        <v>-77</v>
      </c>
      <c r="K510" s="3">
        <f t="shared" si="88"/>
        <v>-77</v>
      </c>
    </row>
    <row r="511" spans="1:11">
      <c r="A511" s="71">
        <v>2530112</v>
      </c>
      <c r="B511" s="1" t="s">
        <v>327</v>
      </c>
      <c r="C511" s="3">
        <v>163132.152</v>
      </c>
      <c r="G511" s="3">
        <f t="shared" si="87"/>
        <v>-163132.152</v>
      </c>
      <c r="K511" s="3">
        <f t="shared" si="88"/>
        <v>-163132.152</v>
      </c>
    </row>
    <row r="512" spans="1:11">
      <c r="A512" s="71">
        <v>2530114</v>
      </c>
      <c r="B512" s="1" t="s">
        <v>328</v>
      </c>
      <c r="C512" s="3">
        <v>324493.19</v>
      </c>
      <c r="G512" s="3">
        <f t="shared" si="87"/>
        <v>-324493.19</v>
      </c>
      <c r="K512" s="3">
        <f t="shared" si="88"/>
        <v>-324493.19</v>
      </c>
    </row>
    <row r="513" spans="1:11">
      <c r="A513" s="71">
        <v>2530124</v>
      </c>
      <c r="B513" s="1" t="s">
        <v>329</v>
      </c>
      <c r="C513" s="3">
        <v>185110.59</v>
      </c>
      <c r="G513" s="3">
        <f t="shared" si="87"/>
        <v>-185110.59</v>
      </c>
      <c r="K513" s="3">
        <f t="shared" si="88"/>
        <v>-185110.59</v>
      </c>
    </row>
    <row r="514" spans="1:11">
      <c r="A514" s="71">
        <v>2530137</v>
      </c>
      <c r="B514" s="1" t="s">
        <v>330</v>
      </c>
      <c r="C514" s="3">
        <v>18449.87</v>
      </c>
      <c r="G514" s="3">
        <f t="shared" si="87"/>
        <v>-18449.87</v>
      </c>
      <c r="K514" s="3">
        <f t="shared" si="88"/>
        <v>-18449.87</v>
      </c>
    </row>
    <row r="515" spans="1:11">
      <c r="A515" s="71">
        <v>2530177</v>
      </c>
      <c r="B515" s="1" t="s">
        <v>331</v>
      </c>
      <c r="C515" s="3">
        <v>22767.4</v>
      </c>
      <c r="G515" s="3">
        <f t="shared" si="87"/>
        <v>-22767.4</v>
      </c>
      <c r="K515" s="3">
        <f>G515-I515</f>
        <v>-22767.4</v>
      </c>
    </row>
    <row r="516" spans="1:11">
      <c r="A516" s="71">
        <v>2530178</v>
      </c>
      <c r="B516" s="1" t="s">
        <v>332</v>
      </c>
      <c r="C516" s="26">
        <v>68302.240000000005</v>
      </c>
      <c r="G516" s="26">
        <f t="shared" si="87"/>
        <v>-68302.240000000005</v>
      </c>
      <c r="K516" s="26">
        <f t="shared" si="88"/>
        <v>-68302.240000000005</v>
      </c>
    </row>
    <row r="517" spans="1:11">
      <c r="A517" s="71" t="s">
        <v>575</v>
      </c>
      <c r="B517" s="1" t="s">
        <v>576</v>
      </c>
      <c r="C517" s="26">
        <v>27014.57</v>
      </c>
      <c r="G517" s="26">
        <f t="shared" si="87"/>
        <v>-27014.57</v>
      </c>
      <c r="K517" s="26">
        <f t="shared" si="88"/>
        <v>-27014.57</v>
      </c>
    </row>
    <row r="518" spans="1:11">
      <c r="A518" s="71" t="s">
        <v>577</v>
      </c>
      <c r="B518" s="1" t="s">
        <v>578</v>
      </c>
      <c r="C518" s="26">
        <v>264458.40000000002</v>
      </c>
      <c r="G518" s="26">
        <f t="shared" si="87"/>
        <v>-264458.40000000002</v>
      </c>
      <c r="K518" s="26">
        <f t="shared" si="88"/>
        <v>-264458.40000000002</v>
      </c>
    </row>
    <row r="519" spans="1:11">
      <c r="A519" s="71" t="s">
        <v>579</v>
      </c>
      <c r="B519" s="1" t="s">
        <v>580</v>
      </c>
      <c r="C519" s="26">
        <v>2277655.73</v>
      </c>
      <c r="G519" s="26">
        <f t="shared" si="87"/>
        <v>-2277655.73</v>
      </c>
      <c r="K519" s="26">
        <f t="shared" si="88"/>
        <v>-2277655.73</v>
      </c>
    </row>
    <row r="520" spans="1:11">
      <c r="B520" s="1" t="s">
        <v>321</v>
      </c>
      <c r="C520" s="3">
        <f>SUM(C504:C519)</f>
        <v>6327328.6229999997</v>
      </c>
      <c r="G520" s="3">
        <f>SUM(G504:G519)</f>
        <v>-6327328.6229999997</v>
      </c>
      <c r="K520" s="3">
        <f>SUM(K504:K519)</f>
        <v>-6327328.6229999997</v>
      </c>
    </row>
    <row r="521" spans="1:11">
      <c r="B521" s="1" t="s">
        <v>333</v>
      </c>
      <c r="C521" s="4">
        <f>C502+C520</f>
        <v>6488497.0129999993</v>
      </c>
      <c r="E521" s="4">
        <f>E502+E520</f>
        <v>0</v>
      </c>
      <c r="F521" s="9"/>
      <c r="G521" s="4">
        <f>G502+G520</f>
        <v>-6488497.0129999993</v>
      </c>
      <c r="I521" s="4">
        <f>I502+I520</f>
        <v>-161168.39000000001</v>
      </c>
      <c r="J521" s="96"/>
      <c r="K521" s="4">
        <f>K502+K520</f>
        <v>-6327328.6229999997</v>
      </c>
    </row>
    <row r="522" spans="1:11">
      <c r="B522" s="1" t="s">
        <v>334</v>
      </c>
      <c r="C522" s="3">
        <f>C480+C484+C499+C521</f>
        <v>796078943.47099996</v>
      </c>
      <c r="E522" s="3">
        <f>E480+E484+E499+E521</f>
        <v>-0.38</v>
      </c>
      <c r="F522" s="3"/>
      <c r="G522" s="3">
        <f>G480+G484+G499+G521</f>
        <v>-796078943.85099995</v>
      </c>
      <c r="I522" s="3">
        <f>I480+I484+I499+I521</f>
        <v>-546361964.54000008</v>
      </c>
      <c r="J522" s="101"/>
      <c r="K522" s="3">
        <f>K480+K484+K499+K521</f>
        <v>-249716979.31099996</v>
      </c>
    </row>
    <row r="523" spans="1:11">
      <c r="C523" s="3" t="s">
        <v>156</v>
      </c>
      <c r="G523" s="3" t="s">
        <v>156</v>
      </c>
      <c r="K523" s="3" t="s">
        <v>156</v>
      </c>
    </row>
    <row r="524" spans="1:11" s="14" customFormat="1">
      <c r="A524" s="74"/>
      <c r="B524" s="14" t="s">
        <v>335</v>
      </c>
      <c r="C524" s="5">
        <f>C290+C316+C467+C522</f>
        <v>2807232383.8499999</v>
      </c>
      <c r="E524" s="5">
        <f>E290+E318+E522</f>
        <v>1806723040.3330002</v>
      </c>
      <c r="F524" s="5"/>
      <c r="G524" s="5">
        <f>G290+G316+G467+G522+G318</f>
        <v>-1000509343.517</v>
      </c>
      <c r="H524" s="18"/>
      <c r="I524" s="5">
        <f>I290+I316+I467+I522+I318</f>
        <v>-577622712.09000003</v>
      </c>
      <c r="J524" s="98"/>
      <c r="K524" s="5">
        <f>K290+K316+K467+K522+K318</f>
        <v>-422886631.42699993</v>
      </c>
    </row>
    <row r="525" spans="1:11">
      <c r="B525" s="28"/>
      <c r="C525" s="3" t="s">
        <v>156</v>
      </c>
      <c r="K525" s="3"/>
    </row>
    <row r="526" spans="1:11">
      <c r="B526" s="1" t="s">
        <v>338</v>
      </c>
      <c r="C526" s="4"/>
      <c r="E526" s="15">
        <v>42892316.409999996</v>
      </c>
      <c r="F526" s="16"/>
      <c r="G526" s="15">
        <f>E526</f>
        <v>42892316.409999996</v>
      </c>
      <c r="I526" s="83">
        <v>20349994.371624999</v>
      </c>
      <c r="J526" s="96"/>
      <c r="K526" s="15">
        <f>G526-I526</f>
        <v>22542322.038374998</v>
      </c>
    </row>
    <row r="527" spans="1:11">
      <c r="K527" s="3"/>
    </row>
    <row r="528" spans="1:11">
      <c r="C528" s="3">
        <f>C524+C526</f>
        <v>2807232383.8499999</v>
      </c>
      <c r="E528" s="11">
        <f>E524+E526</f>
        <v>1849615356.7430003</v>
      </c>
      <c r="G528" s="11">
        <f>G524+G526</f>
        <v>-957617027.10699999</v>
      </c>
      <c r="I528" s="11">
        <f>I524+I526</f>
        <v>-557272717.71837509</v>
      </c>
      <c r="K528" s="11">
        <f>K524+K526</f>
        <v>-400344309.38862491</v>
      </c>
    </row>
    <row r="530" spans="2:11">
      <c r="B530" s="1" t="s">
        <v>360</v>
      </c>
      <c r="C530" s="3">
        <f>C263</f>
        <v>2807232383.8430004</v>
      </c>
      <c r="E530" s="3">
        <f>E263</f>
        <v>0</v>
      </c>
      <c r="G530" s="11">
        <f>G263</f>
        <v>2807232383.8430004</v>
      </c>
      <c r="I530" s="11">
        <f>I263</f>
        <v>2088841186.6730001</v>
      </c>
      <c r="K530" s="11">
        <f>K263</f>
        <v>718391197.16999984</v>
      </c>
    </row>
    <row r="531" spans="2:11">
      <c r="B531" s="1" t="s">
        <v>361</v>
      </c>
      <c r="C531" s="15">
        <f>C528</f>
        <v>2807232383.8499999</v>
      </c>
      <c r="E531" s="15">
        <f>E528</f>
        <v>1849615356.7430003</v>
      </c>
      <c r="G531" s="15">
        <f>G528</f>
        <v>-957617027.10699999</v>
      </c>
      <c r="I531" s="15">
        <f>I528</f>
        <v>-557272717.71837509</v>
      </c>
      <c r="K531" s="15">
        <f>K528</f>
        <v>-400344309.38862491</v>
      </c>
    </row>
    <row r="532" spans="2:11" ht="17.25" customHeight="1">
      <c r="E532" s="11">
        <f>SUM(E530:E531)</f>
        <v>1849615356.7430003</v>
      </c>
      <c r="G532" s="11">
        <f>SUM(G530:G531)</f>
        <v>1849615356.7360005</v>
      </c>
      <c r="I532" s="11">
        <f>SUM(I530:I531)</f>
        <v>1531568468.9546251</v>
      </c>
      <c r="J532" s="103"/>
      <c r="K532" s="11">
        <f>SUM(K530:K531)</f>
        <v>318046887.78137493</v>
      </c>
    </row>
    <row r="533" spans="2:11" ht="17.25" customHeight="1">
      <c r="J533" s="103"/>
    </row>
  </sheetData>
  <mergeCells count="1">
    <mergeCell ref="A481:B481"/>
  </mergeCells>
  <pageMargins left="0.7" right="0.7" top="0.75" bottom="0.75" header="0.3" footer="0.3"/>
  <pageSetup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5A8D66889804D93A541DC7FCD6740" ma:contentTypeVersion="1" ma:contentTypeDescription="Create a new document." ma:contentTypeScope="" ma:versionID="efd721c7cda02a20df6329f4e8d3d67f">
  <xsd:schema xmlns:xsd="http://www.w3.org/2001/XMLSchema" xmlns:xs="http://www.w3.org/2001/XMLSchema" xmlns:p="http://schemas.microsoft.com/office/2006/metadata/properties" xmlns:ns2="a1040523-5304-4b09-b6d4-64a124c994e2" targetNamespace="http://schemas.microsoft.com/office/2006/metadata/properties" ma:root="true" ma:fieldsID="600ce198b5c5104e6f0363384ebebfc8" ns2:_="">
    <xsd:import namespace="a1040523-5304-4b09-b6d4-64a124c994e2"/>
    <xsd:element name="properties">
      <xsd:complexType>
        <xsd:sequence>
          <xsd:element name="documentManagement">
            <xsd:complexType>
              <xsd:all>
                <xsd:element ref="ns2:Operating_x0020_Company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ETT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rating_x0020_Company xmlns="a1040523-5304-4b09-b6d4-64a124c994e2">Kentucky Power</Operating_x0020_Company>
  </documentManagement>
</p:properties>
</file>

<file path=customXml/itemProps1.xml><?xml version="1.0" encoding="utf-8"?>
<ds:datastoreItem xmlns:ds="http://schemas.openxmlformats.org/officeDocument/2006/customXml" ds:itemID="{9AF457DF-31EF-45EA-A3D8-239953B93501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EC2C369D-C007-4F36-A355-3B7560A0B9FC}"/>
</file>

<file path=customXml/itemProps3.xml><?xml version="1.0" encoding="utf-8"?>
<ds:datastoreItem xmlns:ds="http://schemas.openxmlformats.org/officeDocument/2006/customXml" ds:itemID="{D94A4D9A-43CB-4879-8918-A0C20227B052}"/>
</file>

<file path=customXml/itemProps4.xml><?xml version="1.0" encoding="utf-8"?>
<ds:datastoreItem xmlns:ds="http://schemas.openxmlformats.org/officeDocument/2006/customXml" ds:itemID="{BF925D63-A238-4C07-A697-FA18A14C9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Reconciliation</vt:lpstr>
      <vt:lpstr>Summary Sheet</vt:lpstr>
      <vt:lpstr>Balance Sheet Detail</vt:lpstr>
      <vt:lpstr>Reconciliation!Print_Area</vt:lpstr>
      <vt:lpstr>'Balance Sheet Detail'!Print_Titles</vt:lpstr>
      <vt:lpstr>Reconciliation!Print_Titles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AEP</dc:creator>
  <cp:keywords/>
  <cp:lastModifiedBy>s012197</cp:lastModifiedBy>
  <cp:lastPrinted>2020-06-18T22:50:25Z</cp:lastPrinted>
  <dcterms:created xsi:type="dcterms:W3CDTF">2015-02-12T13:45:27Z</dcterms:created>
  <dcterms:modified xsi:type="dcterms:W3CDTF">2020-07-26T20:20:16Z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aef71554-ba6f-42e0-bdc9-2551fa14bac8</vt:lpwstr>
  </property>
  <property fmtid="{D5CDD505-2E9C-101B-9397-08002B2CF9AE}" pid="3" name="bjSaver">
    <vt:lpwstr>xZzrf02Aubzx74tgVp24Vul5jA7mQze+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ContentTypeId">
    <vt:lpwstr>0x0101002135A8D66889804D93A541DC7FCD6740</vt:lpwstr>
  </property>
</Properties>
</file>