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1_Recurring Filings\01_Annual\Capacity Charge\2022\Update\"/>
    </mc:Choice>
  </mc:AlternateContent>
  <xr:revisionPtr revIDLastSave="0" documentId="13_ncr:1_{20529D4A-7A50-45AB-957F-AD5423AF72D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C Summary" sheetId="3" r:id="rId1"/>
    <sheet name="CC" sheetId="2" r:id="rId2"/>
    <sheet name="Input" sheetId="4" r:id="rId3"/>
    <sheet name="EST" sheetId="6" r:id="rId4"/>
  </sheets>
  <definedNames>
    <definedName name="tim">#REF!</definedName>
    <definedName name="TOC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2" l="1"/>
  <c r="G21" i="2"/>
  <c r="E15" i="6" l="1"/>
  <c r="G1" i="6"/>
  <c r="G19" i="2"/>
  <c r="G3" i="6" l="1"/>
  <c r="G7" i="6"/>
  <c r="G11" i="6"/>
  <c r="G4" i="6"/>
  <c r="I4" i="6" s="1"/>
  <c r="G8" i="6"/>
  <c r="G12" i="6"/>
  <c r="I12" i="6" s="1"/>
  <c r="G5" i="6"/>
  <c r="I5" i="6" s="1"/>
  <c r="G9" i="6"/>
  <c r="G13" i="6"/>
  <c r="I13" i="6" s="1"/>
  <c r="G6" i="6"/>
  <c r="G10" i="6"/>
  <c r="G14" i="6"/>
  <c r="I14" i="6" s="1"/>
  <c r="G16" i="6"/>
  <c r="F15" i="6"/>
  <c r="F17" i="6" s="1"/>
  <c r="E17" i="6"/>
  <c r="D15" i="6"/>
  <c r="D17" i="6" s="1"/>
  <c r="I8" i="6"/>
  <c r="C15" i="6"/>
  <c r="C17" i="6" s="1"/>
  <c r="I16" i="6"/>
  <c r="I9" i="6"/>
  <c r="B15" i="6"/>
  <c r="B17" i="6" s="1"/>
  <c r="I6" i="6"/>
  <c r="I10" i="6"/>
  <c r="I7" i="6"/>
  <c r="I11" i="6"/>
  <c r="I3" i="6"/>
  <c r="H20" i="4"/>
  <c r="G15" i="6" l="1"/>
  <c r="I15" i="6" s="1"/>
  <c r="G39" i="2" s="1"/>
  <c r="I19" i="4"/>
  <c r="B6" i="3"/>
  <c r="A4" i="2" s="1"/>
  <c r="G42" i="4"/>
  <c r="C16" i="4" s="1"/>
  <c r="F42" i="4"/>
  <c r="C12" i="4" s="1"/>
  <c r="I8" i="4"/>
  <c r="E37" i="3"/>
  <c r="E26" i="3"/>
  <c r="G27" i="2"/>
  <c r="I18" i="4"/>
  <c r="I17" i="4"/>
  <c r="I16" i="4"/>
  <c r="I15" i="4"/>
  <c r="I14" i="4"/>
  <c r="I13" i="4"/>
  <c r="I12" i="4"/>
  <c r="I11" i="4"/>
  <c r="I10" i="4"/>
  <c r="I9" i="4"/>
  <c r="G20" i="4"/>
  <c r="G33" i="2" l="1"/>
  <c r="G17" i="6"/>
  <c r="I17" i="6" s="1"/>
  <c r="G45" i="2" s="1"/>
  <c r="C14" i="4"/>
  <c r="G32" i="2" s="1"/>
  <c r="G26" i="2"/>
  <c r="G28" i="2" s="1"/>
  <c r="E15" i="3"/>
  <c r="C17" i="4"/>
  <c r="I20" i="4"/>
  <c r="C10" i="4" s="1"/>
  <c r="G14" i="2" s="1"/>
  <c r="G15" i="2" s="1"/>
  <c r="G20" i="2" s="1"/>
  <c r="G38" i="2" l="1"/>
  <c r="G34" i="2"/>
  <c r="G44" i="2"/>
  <c r="E18" i="3" s="1"/>
  <c r="E19" i="3"/>
  <c r="E14" i="3"/>
  <c r="G15" i="3" s="1"/>
  <c r="G19" i="3" l="1"/>
  <c r="G40" i="2"/>
  <c r="G46" i="2"/>
</calcChain>
</file>

<file path=xl/sharedStrings.xml><?xml version="1.0" encoding="utf-8"?>
<sst xmlns="http://schemas.openxmlformats.org/spreadsheetml/2006/main" count="152" uniqueCount="115">
  <si>
    <t>KENTUCKY POWER COMPANY</t>
  </si>
  <si>
    <t xml:space="preserve"> </t>
  </si>
  <si>
    <t>1.</t>
  </si>
  <si>
    <t>a.</t>
  </si>
  <si>
    <t>b.</t>
  </si>
  <si>
    <t>(+)</t>
  </si>
  <si>
    <t>c.</t>
  </si>
  <si>
    <t>(-)</t>
  </si>
  <si>
    <t>d.</t>
  </si>
  <si>
    <t>2.</t>
  </si>
  <si>
    <t>(Over)/Under Recovery</t>
  </si>
  <si>
    <t>f.</t>
  </si>
  <si>
    <t>h.</t>
  </si>
  <si>
    <t>3.</t>
  </si>
  <si>
    <t>i.</t>
  </si>
  <si>
    <t>4.</t>
  </si>
  <si>
    <t>j.</t>
  </si>
  <si>
    <t>k.</t>
  </si>
  <si>
    <t>l.</t>
  </si>
  <si>
    <t>m.</t>
  </si>
  <si>
    <t>5.</t>
  </si>
  <si>
    <t>n.</t>
  </si>
  <si>
    <t>o.</t>
  </si>
  <si>
    <t>(/)</t>
  </si>
  <si>
    <t>p.</t>
  </si>
  <si>
    <t>q.</t>
  </si>
  <si>
    <t>Revenue Requirement Next Period</t>
  </si>
  <si>
    <t>g.</t>
  </si>
  <si>
    <t>I.G.S. Capacity Charge Factor</t>
  </si>
  <si>
    <t xml:space="preserve">I.G.S. 12 Month Billed kWh  </t>
  </si>
  <si>
    <t>Capacity Charge Annual Adjustment</t>
  </si>
  <si>
    <t>I.G.S. 12 Month Billed  Revenue</t>
  </si>
  <si>
    <t>Percent of Total</t>
  </si>
  <si>
    <t>Previous 12 Month Billed CC Revenue</t>
  </si>
  <si>
    <t xml:space="preserve">Settlement Revenue Requirement </t>
  </si>
  <si>
    <t>r.</t>
  </si>
  <si>
    <t>REVbilled</t>
  </si>
  <si>
    <t>REVdiff</t>
  </si>
  <si>
    <t>REVsettle</t>
  </si>
  <si>
    <t>REVauthorized</t>
  </si>
  <si>
    <t>REVIGS</t>
  </si>
  <si>
    <t>kWhIGS</t>
  </si>
  <si>
    <t>kWhAll Other</t>
  </si>
  <si>
    <t>REVAll Other</t>
  </si>
  <si>
    <t>All Other Class 12 Month Billed Revenue</t>
  </si>
  <si>
    <t>All Other Class (A.O.) Capacity Charge Factor</t>
  </si>
  <si>
    <t xml:space="preserve">A.O. 12 Month Billed kWh  </t>
  </si>
  <si>
    <t>REVTotal</t>
  </si>
  <si>
    <t xml:space="preserve">Net (Over) / Under Recovery From Previous Period </t>
  </si>
  <si>
    <t xml:space="preserve">Total Company Billed Revenue </t>
  </si>
  <si>
    <t>Summary</t>
  </si>
  <si>
    <t>=</t>
  </si>
  <si>
    <t>Submitted by:</t>
  </si>
  <si>
    <t>(Signature)</t>
  </si>
  <si>
    <t>Title:</t>
  </si>
  <si>
    <t>Date Submitted:</t>
  </si>
  <si>
    <t>Page 1 of 2</t>
  </si>
  <si>
    <t>I.G.S. Capacity Charge Factor $/kWh</t>
  </si>
  <si>
    <t>All Other Classes Capacity Charge Factor $/kWh</t>
  </si>
  <si>
    <t>Page 2 of 2</t>
  </si>
  <si>
    <t>Case Nos. 2004-00420 and 2014-00396</t>
  </si>
  <si>
    <t>I.G.S  Allocation</t>
  </si>
  <si>
    <t>6.</t>
  </si>
  <si>
    <r>
      <t xml:space="preserve">Line </t>
    </r>
    <r>
      <rPr>
        <b/>
        <u/>
        <sz val="12"/>
        <rFont val="Times New Roman"/>
        <family val="1"/>
      </rPr>
      <t>No.</t>
    </r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</si>
  <si>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</si>
  <si>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</si>
  <si>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</si>
  <si>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</si>
  <si>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</si>
  <si>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</si>
  <si>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</si>
  <si>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</si>
  <si>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</si>
  <si>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</si>
  <si>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</si>
  <si>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</si>
  <si>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IGS</t>
  </si>
  <si>
    <t>All Other</t>
  </si>
  <si>
    <t>Total</t>
  </si>
  <si>
    <t>Previous Twelve Month Billed Revenue</t>
  </si>
  <si>
    <t>Total Company Billed kWh</t>
  </si>
  <si>
    <t>Input</t>
  </si>
  <si>
    <t>Period Ending Date:</t>
  </si>
  <si>
    <t>Billing Period</t>
  </si>
  <si>
    <t>Date Submitted to Commission:</t>
  </si>
  <si>
    <t>12-Month Total</t>
  </si>
  <si>
    <t>IGS Billed Revenues</t>
  </si>
  <si>
    <t>IGS Metered kWh</t>
  </si>
  <si>
    <t>Effective Date for Billing:</t>
  </si>
  <si>
    <t>Capacity Charge Annual Update</t>
  </si>
  <si>
    <t xml:space="preserve">Settlement Revenue Requirement (Includes over/under)                                                 </t>
  </si>
  <si>
    <t>All Other Classes Allocation</t>
  </si>
  <si>
    <t>Net (Over) / Under Recovery (Ln a) - (Ln b)</t>
  </si>
  <si>
    <t>A.O. Capacity Charge Factor  (Ln p) / (Ln q)</t>
  </si>
  <si>
    <t>I.G.S. Capacity Charge Factor ( Ln m) /( Ln n)</t>
  </si>
  <si>
    <t>12 Mos Ending:</t>
  </si>
  <si>
    <t>/s/ Brian K. West</t>
  </si>
  <si>
    <t>Vice President, Regulatory &amp; Finance</t>
  </si>
  <si>
    <t>Twelve Months Ended June 30, 2022</t>
  </si>
  <si>
    <t>August 2022</t>
  </si>
  <si>
    <t>July 19, 2022</t>
  </si>
  <si>
    <t>Total IGS</t>
  </si>
  <si>
    <t>A.O. Total</t>
  </si>
  <si>
    <t>December Prorated</t>
  </si>
  <si>
    <t>Estimate</t>
  </si>
  <si>
    <t>2021 KWH</t>
  </si>
  <si>
    <t>Grand Total</t>
  </si>
  <si>
    <t>e.1</t>
  </si>
  <si>
    <t>e.2</t>
  </si>
  <si>
    <t>Estimated July 2022 Revenue</t>
  </si>
  <si>
    <t>I.G.S. Share of Authorized Revenue Requirement (Ln f)*(Ln g / Ln h)</t>
  </si>
  <si>
    <t>A.O. Share of Authorized Revenue Requirement (Ln f)*(Ln j / Ln k)</t>
  </si>
  <si>
    <t>Authorized Revenue Requirement (Ln d) + (Ln e1) - (Ln e.2)</t>
  </si>
  <si>
    <t xml:space="preserve">I.G.S. 4 Months and 7 Days Estimated kWh  </t>
  </si>
  <si>
    <t xml:space="preserve">A.O. 4 Months and 7 Days Estimated kWh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</si>
</sst>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%"/>
    <numFmt numFmtId="167" formatCode="[$-409]mmmm\ d\,\ yyyy;@"/>
    <numFmt numFmtId="168" formatCode="&quot;$&quot;#,##0"/>
    <numFmt numFmtId="169" formatCode="#,##0.00000_);\(#,##0.00000\)"/>
    <numFmt numFmtId="170" formatCode="_(&quot;$&quot;* #,##0.000000_);_(&quot;$&quot;* \(#,##0.000000\);_(&quot;$&quot;* &quot;-&quot;??????_);_(@_)"/>
    <numFmt numFmtId="171" formatCode="&quot;$&quot;#,##0.000000_);\(&quot;$&quot;#,##0.000000\)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0" fillId="0" borderId="0"/>
  </cellStyleXfs>
  <cellXfs count="136">
    <xf numFmtId="0" fontId="0" fillId="0" borderId="0" xfId="0"/>
    <xf numFmtId="0" fontId="9" fillId="0" borderId="0" xfId="0" applyFont="1" applyFill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5" fontId="9" fillId="0" borderId="0" xfId="1" applyNumberFormat="1" applyFont="1" applyFill="1" applyAlignment="1">
      <alignment horizontal="right"/>
    </xf>
    <xf numFmtId="0" fontId="0" fillId="0" borderId="0" xfId="0" applyFill="1"/>
    <xf numFmtId="49" fontId="9" fillId="0" borderId="0" xfId="0" applyNumberFormat="1" applyFont="1" applyFill="1" applyBorder="1" applyAlignment="1">
      <alignment horizontal="right" wrapText="1"/>
    </xf>
    <xf numFmtId="165" fontId="9" fillId="0" borderId="0" xfId="1" applyNumberFormat="1" applyFont="1" applyFill="1" applyBorder="1" applyAlignment="1">
      <alignment horizontal="right"/>
    </xf>
    <xf numFmtId="164" fontId="9" fillId="0" borderId="0" xfId="3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2" xfId="0" applyFill="1" applyBorder="1"/>
    <xf numFmtId="0" fontId="1" fillId="0" borderId="3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44" fontId="0" fillId="0" borderId="0" xfId="0" applyNumberFormat="1" applyFill="1"/>
    <xf numFmtId="4" fontId="0" fillId="0" borderId="0" xfId="0" applyNumberFormat="1" applyFill="1"/>
    <xf numFmtId="0" fontId="16" fillId="0" borderId="0" xfId="0" applyFont="1" applyFill="1"/>
    <xf numFmtId="0" fontId="3" fillId="0" borderId="0" xfId="0" applyFont="1" applyFill="1" applyAlignment="1">
      <alignment wrapText="1"/>
    </xf>
    <xf numFmtId="165" fontId="10" fillId="0" borderId="0" xfId="1" applyNumberFormat="1" applyFont="1" applyFill="1" applyBorder="1" applyAlignment="1">
      <alignment horizontal="center"/>
    </xf>
    <xf numFmtId="166" fontId="9" fillId="0" borderId="0" xfId="6" applyNumberFormat="1" applyFont="1" applyFill="1"/>
    <xf numFmtId="0" fontId="3" fillId="0" borderId="0" xfId="0" applyFont="1" applyFill="1"/>
    <xf numFmtId="5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 wrapText="1"/>
    </xf>
    <xf numFmtId="16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6" fontId="3" fillId="0" borderId="0" xfId="6" applyNumberFormat="1" applyFont="1" applyFill="1"/>
    <xf numFmtId="168" fontId="3" fillId="0" borderId="0" xfId="0" applyNumberFormat="1" applyFont="1" applyFill="1"/>
    <xf numFmtId="169" fontId="3" fillId="0" borderId="0" xfId="0" applyNumberFormat="1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167" fontId="2" fillId="0" borderId="0" xfId="0" applyNumberFormat="1" applyFont="1" applyFill="1" applyAlignment="1"/>
    <xf numFmtId="49" fontId="3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/>
    <xf numFmtId="0" fontId="9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/>
    </xf>
    <xf numFmtId="0" fontId="11" fillId="0" borderId="0" xfId="0" applyFont="1" applyFill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42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/>
    <xf numFmtId="0" fontId="10" fillId="0" borderId="0" xfId="0" applyFont="1" applyFill="1" applyBorder="1" applyAlignment="1">
      <alignment horizontal="center"/>
    </xf>
    <xf numFmtId="166" fontId="9" fillId="0" borderId="0" xfId="6" applyNumberFormat="1" applyFont="1" applyFill="1" applyBorder="1"/>
    <xf numFmtId="0" fontId="10" fillId="0" borderId="0" xfId="0" applyFont="1" applyFill="1"/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13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6" fontId="5" fillId="0" borderId="0" xfId="6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right"/>
    </xf>
    <xf numFmtId="0" fontId="6" fillId="0" borderId="0" xfId="0" applyFont="1" applyFill="1"/>
    <xf numFmtId="49" fontId="7" fillId="0" borderId="0" xfId="0" applyNumberFormat="1" applyFont="1" applyFill="1" applyAlignment="1">
      <alignment horizontal="right" wrapText="1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7" fontId="9" fillId="0" borderId="0" xfId="0" applyNumberFormat="1" applyFont="1" applyFill="1" applyBorder="1" applyAlignment="1">
      <alignment horizontal="right"/>
    </xf>
    <xf numFmtId="165" fontId="0" fillId="0" borderId="0" xfId="1" applyNumberFormat="1" applyFont="1" applyFill="1"/>
    <xf numFmtId="165" fontId="0" fillId="0" borderId="0" xfId="1" applyNumberFormat="1" applyFont="1"/>
    <xf numFmtId="0" fontId="16" fillId="0" borderId="0" xfId="0" applyFont="1"/>
    <xf numFmtId="165" fontId="16" fillId="0" borderId="0" xfId="1" applyNumberFormat="1" applyFont="1" applyFill="1"/>
    <xf numFmtId="0" fontId="16" fillId="0" borderId="0" xfId="0" applyFont="1" applyAlignment="1">
      <alignment wrapText="1"/>
    </xf>
    <xf numFmtId="165" fontId="16" fillId="0" borderId="0" xfId="1" applyNumberFormat="1" applyFont="1" applyFill="1" applyAlignment="1">
      <alignment wrapText="1"/>
    </xf>
    <xf numFmtId="43" fontId="0" fillId="0" borderId="0" xfId="0" applyNumberFormat="1"/>
    <xf numFmtId="167" fontId="2" fillId="0" borderId="0" xfId="5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164" fontId="9" fillId="0" borderId="0" xfId="3" applyNumberFormat="1" applyFont="1" applyFill="1" applyAlignment="1">
      <alignment horizontal="right"/>
    </xf>
    <xf numFmtId="164" fontId="9" fillId="0" borderId="1" xfId="3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71" fontId="10" fillId="0" borderId="0" xfId="0" applyNumberFormat="1" applyFont="1" applyFill="1" applyAlignment="1">
      <alignment horizontal="right"/>
    </xf>
    <xf numFmtId="168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70" fontId="3" fillId="0" borderId="0" xfId="6" applyNumberFormat="1" applyFont="1" applyFill="1"/>
    <xf numFmtId="168" fontId="3" fillId="0" borderId="1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170" fontId="3" fillId="0" borderId="0" xfId="0" applyNumberFormat="1" applyFont="1" applyFill="1"/>
    <xf numFmtId="167" fontId="1" fillId="0" borderId="0" xfId="0" applyNumberFormat="1" applyFont="1" applyFill="1" applyAlignment="1">
      <alignment horizontal="right"/>
    </xf>
    <xf numFmtId="167" fontId="0" fillId="0" borderId="0" xfId="0" applyNumberFormat="1" applyFill="1" applyAlignment="1">
      <alignment horizontal="right"/>
    </xf>
    <xf numFmtId="17" fontId="1" fillId="0" borderId="0" xfId="0" quotePrefix="1" applyNumberFormat="1" applyFont="1" applyFill="1" applyAlignment="1">
      <alignment horizontal="right"/>
    </xf>
    <xf numFmtId="167" fontId="0" fillId="0" borderId="0" xfId="0" quotePrefix="1" applyNumberFormat="1" applyFill="1" applyAlignment="1">
      <alignment horizontal="right"/>
    </xf>
    <xf numFmtId="40" fontId="0" fillId="0" borderId="0" xfId="0" applyNumberFormat="1" applyFill="1"/>
    <xf numFmtId="44" fontId="18" fillId="0" borderId="6" xfId="3" applyFont="1" applyFill="1" applyBorder="1"/>
    <xf numFmtId="44" fontId="15" fillId="0" borderId="6" xfId="3" applyFont="1" applyFill="1" applyBorder="1"/>
    <xf numFmtId="165" fontId="18" fillId="0" borderId="0" xfId="1" applyNumberFormat="1" applyFont="1" applyFill="1"/>
    <xf numFmtId="165" fontId="17" fillId="0" borderId="0" xfId="1" applyNumberFormat="1" applyFont="1" applyFill="1"/>
    <xf numFmtId="44" fontId="0" fillId="0" borderId="3" xfId="0" applyNumberFormat="1" applyFill="1" applyBorder="1"/>
    <xf numFmtId="44" fontId="0" fillId="0" borderId="2" xfId="0" applyNumberFormat="1" applyFill="1" applyBorder="1"/>
    <xf numFmtId="40" fontId="1" fillId="0" borderId="0" xfId="0" applyNumberFormat="1" applyFont="1" applyFill="1"/>
    <xf numFmtId="38" fontId="1" fillId="0" borderId="0" xfId="0" applyNumberFormat="1" applyFont="1" applyFill="1"/>
    <xf numFmtId="44" fontId="16" fillId="0" borderId="0" xfId="3" applyFont="1" applyFill="1"/>
    <xf numFmtId="0" fontId="16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167" fontId="2" fillId="0" borderId="0" xfId="5" applyNumberFormat="1" applyFont="1" applyFill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left"/>
    </xf>
    <xf numFmtId="167" fontId="5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3" fontId="9" fillId="0" borderId="1" xfId="6" applyNumberFormat="1" applyFont="1" applyFill="1" applyBorder="1" applyAlignment="1">
      <alignment horizontal="right"/>
    </xf>
  </cellXfs>
  <cellStyles count="9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Normal 2" xfId="8" xr:uid="{5DA06402-16F5-4DCD-A21A-587E393DB1CD}"/>
    <cellStyle name="Normal 3" xfId="5" xr:uid="{00000000-0005-0000-0000-000005000000}"/>
    <cellStyle name="Percent" xfId="6" builtinId="5"/>
    <cellStyle name="PSDec" xfId="7" xr:uid="{00000000-0005-0000-0000-000007000000}"/>
  </cellStyles>
  <dxfs count="0"/>
  <tableStyles count="0" defaultTableStyle="TableStyleMedium2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zoomScaleNormal="100" workbookViewId="0">
      <selection activeCell="L29" sqref="L29"/>
    </sheetView>
  </sheetViews>
  <sheetFormatPr defaultRowHeight="12.75" x14ac:dyDescent="0.2"/>
  <cols>
    <col min="1" max="1" width="9.140625" style="5"/>
    <col min="2" max="2" width="24.42578125" style="5" customWidth="1"/>
    <col min="3" max="3" width="3.5703125" style="5" customWidth="1"/>
    <col min="4" max="4" width="6.140625" style="5" customWidth="1"/>
    <col min="5" max="5" width="12.5703125" style="5" customWidth="1"/>
    <col min="6" max="6" width="12.42578125" style="5" customWidth="1"/>
    <col min="7" max="7" width="15.28515625" style="5" customWidth="1"/>
    <col min="8" max="8" width="9.42578125" style="5" bestFit="1" customWidth="1"/>
    <col min="9" max="9" width="9.140625" style="5"/>
    <col min="10" max="10" width="12.42578125" style="5" bestFit="1" customWidth="1"/>
    <col min="11" max="11" width="24.85546875" style="5" customWidth="1"/>
    <col min="12" max="16384" width="9.140625" style="5"/>
  </cols>
  <sheetData>
    <row r="1" spans="1:8" ht="15" customHeight="1" x14ac:dyDescent="0.2">
      <c r="A1" s="122"/>
      <c r="B1" s="122"/>
      <c r="C1" s="122"/>
      <c r="D1" s="122"/>
      <c r="E1" s="122"/>
      <c r="F1" s="122"/>
      <c r="G1" s="22"/>
      <c r="H1" s="31" t="s">
        <v>56</v>
      </c>
    </row>
    <row r="2" spans="1:8" ht="15" customHeight="1" x14ac:dyDescent="0.2">
      <c r="A2" s="90"/>
      <c r="B2" s="90"/>
      <c r="C2" s="90"/>
      <c r="D2" s="90"/>
      <c r="E2" s="90"/>
      <c r="F2" s="90"/>
      <c r="G2" s="22"/>
      <c r="H2" s="31"/>
    </row>
    <row r="3" spans="1:8" ht="15" customHeight="1" x14ac:dyDescent="0.2">
      <c r="A3" s="22"/>
      <c r="B3" s="126" t="s">
        <v>0</v>
      </c>
      <c r="C3" s="126"/>
      <c r="D3" s="126"/>
      <c r="E3" s="126"/>
      <c r="F3" s="126"/>
      <c r="G3" s="126"/>
      <c r="H3" s="22"/>
    </row>
    <row r="4" spans="1:8" ht="16.149999999999999" customHeight="1" x14ac:dyDescent="0.2">
      <c r="A4" s="22"/>
      <c r="B4" s="127" t="s">
        <v>89</v>
      </c>
      <c r="C4" s="127"/>
      <c r="D4" s="127"/>
      <c r="E4" s="127"/>
      <c r="F4" s="127"/>
      <c r="G4" s="127"/>
      <c r="H4" s="22"/>
    </row>
    <row r="5" spans="1:8" ht="18.600000000000001" customHeight="1" x14ac:dyDescent="0.2">
      <c r="A5" s="22"/>
      <c r="B5" s="127" t="s">
        <v>60</v>
      </c>
      <c r="C5" s="127"/>
      <c r="D5" s="127"/>
      <c r="E5" s="127"/>
      <c r="F5" s="127"/>
      <c r="G5" s="127"/>
      <c r="H5" s="22"/>
    </row>
    <row r="6" spans="1:8" ht="17.45" customHeight="1" x14ac:dyDescent="0.2">
      <c r="A6" s="22"/>
      <c r="B6" s="121" t="str">
        <f>Input!$C$3</f>
        <v>Twelve Months Ended June 30, 2022</v>
      </c>
      <c r="C6" s="121"/>
      <c r="D6" s="121"/>
      <c r="E6" s="121"/>
      <c r="F6" s="121"/>
      <c r="G6" s="121"/>
      <c r="H6" s="22"/>
    </row>
    <row r="7" spans="1:8" x14ac:dyDescent="0.2">
      <c r="A7" s="22"/>
      <c r="B7" s="22"/>
      <c r="C7" s="22"/>
      <c r="D7" s="22"/>
      <c r="E7" s="32"/>
      <c r="F7" s="22"/>
      <c r="G7" s="22"/>
      <c r="H7" s="22"/>
    </row>
    <row r="8" spans="1:8" ht="14.25" x14ac:dyDescent="0.2">
      <c r="A8" s="22"/>
      <c r="B8" s="22"/>
      <c r="C8" s="22"/>
      <c r="D8" s="22"/>
      <c r="E8" s="92" t="s">
        <v>50</v>
      </c>
      <c r="F8" s="22"/>
      <c r="G8" s="22"/>
      <c r="H8" s="22"/>
    </row>
    <row r="9" spans="1:8" x14ac:dyDescent="0.2">
      <c r="A9" s="22"/>
      <c r="B9" s="22"/>
      <c r="C9" s="22"/>
      <c r="D9" s="22"/>
      <c r="E9" s="33"/>
      <c r="F9" s="22"/>
      <c r="G9" s="22"/>
      <c r="H9" s="22"/>
    </row>
    <row r="10" spans="1:8" x14ac:dyDescent="0.2">
      <c r="A10" s="22"/>
      <c r="B10" s="22" t="s">
        <v>1</v>
      </c>
      <c r="C10" s="34" t="s">
        <v>1</v>
      </c>
      <c r="D10" s="34"/>
      <c r="E10" s="35" t="s">
        <v>1</v>
      </c>
      <c r="F10" s="35"/>
      <c r="H10" s="22"/>
    </row>
    <row r="11" spans="1:8" x14ac:dyDescent="0.2">
      <c r="A11" s="22"/>
      <c r="B11" s="22"/>
      <c r="C11" s="22"/>
      <c r="D11" s="22"/>
      <c r="E11" s="22"/>
      <c r="F11" s="22"/>
      <c r="G11" s="22"/>
      <c r="H11" s="22"/>
    </row>
    <row r="12" spans="1:8" x14ac:dyDescent="0.2">
      <c r="A12" s="22"/>
      <c r="B12" s="22"/>
      <c r="C12" s="22"/>
      <c r="D12" s="22"/>
      <c r="E12" s="22"/>
      <c r="F12" s="22"/>
      <c r="G12" s="22"/>
      <c r="H12" s="22"/>
    </row>
    <row r="13" spans="1:8" x14ac:dyDescent="0.2">
      <c r="A13" s="22"/>
      <c r="B13" s="22"/>
      <c r="C13" s="22" t="s">
        <v>1</v>
      </c>
      <c r="D13" s="22"/>
      <c r="E13" s="23" t="s">
        <v>1</v>
      </c>
      <c r="F13" s="22"/>
      <c r="G13" s="23"/>
      <c r="H13" s="22"/>
    </row>
    <row r="14" spans="1:8" ht="12.75" customHeight="1" x14ac:dyDescent="0.2">
      <c r="A14" s="22"/>
      <c r="B14" s="121" t="s">
        <v>57</v>
      </c>
      <c r="C14" s="91"/>
      <c r="D14" s="24" t="s">
        <v>51</v>
      </c>
      <c r="E14" s="97">
        <f>CC!G38</f>
        <v>556865.59856406657</v>
      </c>
      <c r="F14" s="23" t="s">
        <v>51</v>
      </c>
      <c r="G14" s="22"/>
    </row>
    <row r="15" spans="1:8" x14ac:dyDescent="0.2">
      <c r="A15" s="22"/>
      <c r="B15" s="121"/>
      <c r="C15" s="91"/>
      <c r="D15" s="24"/>
      <c r="E15" s="98">
        <f>CC!G39</f>
        <v>672853743.20000005</v>
      </c>
      <c r="F15" s="23"/>
      <c r="G15" s="99">
        <f>ROUND(E14/E15,6)</f>
        <v>8.2799999999999996E-4</v>
      </c>
    </row>
    <row r="16" spans="1:8" x14ac:dyDescent="0.2">
      <c r="A16" s="22"/>
      <c r="B16" s="22"/>
      <c r="C16" s="22"/>
      <c r="D16" s="22"/>
      <c r="E16" s="25"/>
      <c r="F16" s="22"/>
      <c r="G16" s="22"/>
    </row>
    <row r="17" spans="1:10" x14ac:dyDescent="0.2">
      <c r="A17" s="22"/>
      <c r="B17" s="22"/>
      <c r="C17" s="22"/>
      <c r="D17" s="22"/>
      <c r="E17" s="25"/>
      <c r="F17" s="22"/>
      <c r="G17" s="22"/>
    </row>
    <row r="18" spans="1:10" ht="12.75" customHeight="1" x14ac:dyDescent="0.2">
      <c r="A18" s="22"/>
      <c r="B18" s="121" t="s">
        <v>58</v>
      </c>
      <c r="C18" s="91"/>
      <c r="D18" s="91" t="s">
        <v>51</v>
      </c>
      <c r="E18" s="100">
        <f>CC!G44</f>
        <v>1758074.8547692671</v>
      </c>
      <c r="F18" s="26" t="s">
        <v>51</v>
      </c>
      <c r="G18" s="27"/>
    </row>
    <row r="19" spans="1:10" ht="12.75" customHeight="1" x14ac:dyDescent="0.2">
      <c r="A19" s="22"/>
      <c r="B19" s="121"/>
      <c r="C19" s="91"/>
      <c r="D19" s="91"/>
      <c r="E19" s="101">
        <f>CC!G45</f>
        <v>1007463990.83</v>
      </c>
      <c r="F19" s="26"/>
      <c r="G19" s="102">
        <f>ROUND(E18/E19,6)</f>
        <v>1.745E-3</v>
      </c>
      <c r="H19" s="16"/>
      <c r="J19" s="16"/>
    </row>
    <row r="20" spans="1:10" x14ac:dyDescent="0.2">
      <c r="A20" s="22"/>
      <c r="B20" s="22"/>
      <c r="C20" s="22"/>
      <c r="D20" s="22"/>
      <c r="E20" s="22"/>
      <c r="F20" s="28"/>
      <c r="G20" s="29"/>
      <c r="H20" s="36"/>
    </row>
    <row r="21" spans="1:10" x14ac:dyDescent="0.2">
      <c r="A21" s="22"/>
      <c r="B21" s="22"/>
      <c r="C21" s="22"/>
      <c r="D21" s="22"/>
      <c r="E21" s="22"/>
      <c r="F21" s="22"/>
      <c r="G21" s="30"/>
      <c r="H21" s="30"/>
    </row>
    <row r="22" spans="1:10" x14ac:dyDescent="0.2">
      <c r="A22" s="22"/>
      <c r="B22" s="22"/>
      <c r="C22" s="22"/>
      <c r="D22" s="22"/>
      <c r="E22" s="22"/>
      <c r="F22" s="22"/>
      <c r="G22" s="22"/>
      <c r="H22" s="22"/>
    </row>
    <row r="23" spans="1:10" x14ac:dyDescent="0.2">
      <c r="A23" s="22"/>
      <c r="B23" s="22"/>
      <c r="C23" s="22"/>
      <c r="D23" s="22"/>
      <c r="E23" s="22"/>
      <c r="F23" s="22"/>
      <c r="G23" s="22"/>
      <c r="H23" s="22"/>
    </row>
    <row r="24" spans="1:10" x14ac:dyDescent="0.2">
      <c r="A24" s="22"/>
      <c r="B24" s="22"/>
      <c r="C24" s="22"/>
      <c r="D24" s="22"/>
      <c r="E24" s="22"/>
      <c r="F24" s="22"/>
      <c r="G24" s="22"/>
      <c r="H24" s="22"/>
    </row>
    <row r="25" spans="1:10" x14ac:dyDescent="0.2">
      <c r="A25" s="22"/>
      <c r="B25" s="22"/>
      <c r="C25" s="22"/>
      <c r="D25" s="22"/>
      <c r="E25" s="22"/>
      <c r="F25" s="22"/>
      <c r="G25" s="22"/>
      <c r="H25" s="22"/>
    </row>
    <row r="26" spans="1:10" x14ac:dyDescent="0.2">
      <c r="A26" s="22"/>
      <c r="B26" s="120" t="s">
        <v>88</v>
      </c>
      <c r="C26" s="120"/>
      <c r="D26" s="120"/>
      <c r="E26" s="123" t="str">
        <f>Input!C5</f>
        <v>August 2022</v>
      </c>
      <c r="F26" s="124"/>
      <c r="G26" s="124"/>
      <c r="H26" s="22"/>
    </row>
    <row r="27" spans="1:10" x14ac:dyDescent="0.2">
      <c r="A27" s="22"/>
      <c r="B27" s="22"/>
      <c r="C27" s="22"/>
      <c r="D27" s="22"/>
      <c r="E27" s="22"/>
      <c r="F27" s="22"/>
      <c r="G27" s="22"/>
      <c r="H27" s="22"/>
    </row>
    <row r="28" spans="1:10" x14ac:dyDescent="0.2">
      <c r="A28" s="22"/>
      <c r="B28" s="22"/>
      <c r="C28" s="22"/>
      <c r="D28" s="22"/>
      <c r="E28" s="22"/>
      <c r="F28" s="22"/>
      <c r="G28" s="22"/>
      <c r="H28" s="22"/>
    </row>
    <row r="29" spans="1:10" x14ac:dyDescent="0.2">
      <c r="A29" s="22"/>
      <c r="B29" s="22"/>
      <c r="C29" s="22"/>
      <c r="D29" s="22"/>
      <c r="E29" s="22"/>
      <c r="F29" s="22"/>
      <c r="G29" s="22"/>
      <c r="H29" s="22"/>
    </row>
    <row r="30" spans="1:10" x14ac:dyDescent="0.2">
      <c r="A30" s="22"/>
      <c r="B30" s="120" t="s">
        <v>52</v>
      </c>
      <c r="C30" s="120"/>
      <c r="D30" s="120"/>
      <c r="E30" s="125" t="s">
        <v>96</v>
      </c>
      <c r="F30" s="125"/>
      <c r="G30" s="125"/>
      <c r="H30" s="22"/>
    </row>
    <row r="31" spans="1:10" x14ac:dyDescent="0.2">
      <c r="A31" s="22"/>
      <c r="B31" s="22"/>
      <c r="C31" s="22"/>
      <c r="D31" s="22"/>
      <c r="E31" s="22"/>
      <c r="F31" s="26" t="s">
        <v>53</v>
      </c>
      <c r="G31" s="22"/>
      <c r="H31" s="22"/>
    </row>
    <row r="32" spans="1:10" x14ac:dyDescent="0.2">
      <c r="A32" s="22"/>
      <c r="B32" s="22"/>
      <c r="C32" s="22"/>
      <c r="D32" s="22"/>
      <c r="E32" s="22"/>
      <c r="F32" s="22"/>
      <c r="G32" s="22"/>
      <c r="H32" s="22"/>
    </row>
    <row r="33" spans="1:8" x14ac:dyDescent="0.2">
      <c r="A33" s="22"/>
      <c r="B33" s="22"/>
      <c r="C33" s="22"/>
      <c r="D33" s="22"/>
      <c r="E33" s="22"/>
      <c r="F33" s="22"/>
      <c r="G33" s="22"/>
      <c r="H33" s="22"/>
    </row>
    <row r="34" spans="1:8" x14ac:dyDescent="0.2">
      <c r="A34" s="22"/>
      <c r="B34" s="120" t="s">
        <v>54</v>
      </c>
      <c r="C34" s="120"/>
      <c r="D34" s="120"/>
      <c r="E34" s="125" t="s">
        <v>97</v>
      </c>
      <c r="F34" s="125"/>
      <c r="G34" s="125"/>
      <c r="H34" s="22"/>
    </row>
    <row r="35" spans="1:8" x14ac:dyDescent="0.2">
      <c r="A35" s="22"/>
      <c r="B35" s="22"/>
      <c r="C35" s="22"/>
      <c r="D35" s="22"/>
      <c r="E35" s="22"/>
      <c r="F35" s="22"/>
      <c r="G35" s="22"/>
      <c r="H35" s="22"/>
    </row>
    <row r="36" spans="1:8" x14ac:dyDescent="0.2">
      <c r="A36" s="22"/>
      <c r="B36" s="22"/>
      <c r="C36" s="22"/>
      <c r="D36" s="22"/>
      <c r="E36" s="22"/>
      <c r="F36" s="22"/>
      <c r="G36" s="22"/>
      <c r="H36" s="22"/>
    </row>
    <row r="37" spans="1:8" x14ac:dyDescent="0.2">
      <c r="A37" s="22"/>
      <c r="B37" s="120" t="s">
        <v>55</v>
      </c>
      <c r="C37" s="120"/>
      <c r="D37" s="120"/>
      <c r="E37" s="123" t="str">
        <f>Input!C6</f>
        <v>July 19, 2022</v>
      </c>
      <c r="F37" s="124"/>
      <c r="G37" s="124"/>
      <c r="H37" s="22"/>
    </row>
    <row r="38" spans="1:8" x14ac:dyDescent="0.2">
      <c r="A38" s="22"/>
      <c r="B38" s="22"/>
      <c r="C38" s="22"/>
      <c r="D38" s="22"/>
      <c r="E38" s="26"/>
      <c r="F38" s="22"/>
      <c r="G38" s="22"/>
      <c r="H38" s="22"/>
    </row>
    <row r="39" spans="1:8" x14ac:dyDescent="0.2">
      <c r="A39" s="22"/>
      <c r="B39" s="22"/>
      <c r="C39" s="22"/>
      <c r="D39" s="22"/>
      <c r="E39" s="22"/>
      <c r="F39" s="22"/>
      <c r="G39" s="22"/>
      <c r="H39" s="22"/>
    </row>
    <row r="40" spans="1:8" x14ac:dyDescent="0.2">
      <c r="A40" s="22"/>
      <c r="B40" s="22"/>
      <c r="C40" s="22"/>
      <c r="D40" s="22"/>
      <c r="E40" s="22"/>
      <c r="F40" s="22"/>
      <c r="G40" s="22"/>
      <c r="H40" s="22"/>
    </row>
    <row r="41" spans="1:8" x14ac:dyDescent="0.2">
      <c r="A41" s="22"/>
      <c r="B41" s="22"/>
      <c r="C41" s="22"/>
      <c r="D41" s="22"/>
      <c r="E41" s="22"/>
      <c r="F41" s="22"/>
      <c r="G41" s="22"/>
      <c r="H41" s="22"/>
    </row>
  </sheetData>
  <mergeCells count="15">
    <mergeCell ref="B30:D30"/>
    <mergeCell ref="B34:D34"/>
    <mergeCell ref="B37:D37"/>
    <mergeCell ref="B6:G6"/>
    <mergeCell ref="A1:F1"/>
    <mergeCell ref="B14:B15"/>
    <mergeCell ref="B18:B19"/>
    <mergeCell ref="E26:G26"/>
    <mergeCell ref="E34:G34"/>
    <mergeCell ref="E37:G37"/>
    <mergeCell ref="B3:G3"/>
    <mergeCell ref="B4:G4"/>
    <mergeCell ref="B5:G5"/>
    <mergeCell ref="B26:D26"/>
    <mergeCell ref="E30:G30"/>
  </mergeCells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1"/>
  <sheetViews>
    <sheetView zoomScale="80" zoomScaleNormal="80" workbookViewId="0">
      <selection sqref="A1:XFD1048576"/>
    </sheetView>
  </sheetViews>
  <sheetFormatPr defaultRowHeight="12.75" x14ac:dyDescent="0.2"/>
  <cols>
    <col min="1" max="1" width="5.85546875" style="79" customWidth="1"/>
    <col min="2" max="2" width="6.140625" style="5" customWidth="1"/>
    <col min="3" max="3" width="73" style="5" customWidth="1"/>
    <col min="4" max="6" width="3.42578125" style="5" customWidth="1"/>
    <col min="7" max="7" width="15.28515625" style="5" customWidth="1"/>
    <col min="8" max="8" width="2.85546875" style="22" customWidth="1"/>
    <col min="9" max="9" width="18.42578125" style="22" customWidth="1"/>
    <col min="10" max="11" width="9.140625" style="5"/>
    <col min="12" max="12" width="12" style="5" bestFit="1" customWidth="1"/>
    <col min="13" max="16384" width="9.140625" style="5"/>
  </cols>
  <sheetData>
    <row r="1" spans="1:15" ht="14.25" x14ac:dyDescent="0.2">
      <c r="A1" s="128" t="s">
        <v>0</v>
      </c>
      <c r="B1" s="128"/>
      <c r="C1" s="128"/>
      <c r="D1" s="128"/>
      <c r="E1" s="128"/>
      <c r="F1" s="128"/>
      <c r="G1" s="128"/>
      <c r="I1" s="31" t="s">
        <v>59</v>
      </c>
    </row>
    <row r="2" spans="1:15" ht="15" x14ac:dyDescent="0.25">
      <c r="A2" s="129" t="s">
        <v>30</v>
      </c>
      <c r="B2" s="129"/>
      <c r="C2" s="129"/>
      <c r="D2" s="129"/>
      <c r="E2" s="129"/>
      <c r="F2" s="129"/>
      <c r="G2" s="129"/>
      <c r="H2" s="37"/>
      <c r="I2" s="37"/>
    </row>
    <row r="3" spans="1:15" ht="15" customHeight="1" x14ac:dyDescent="0.25">
      <c r="A3" s="130" t="s">
        <v>60</v>
      </c>
      <c r="B3" s="130"/>
      <c r="C3" s="130"/>
      <c r="D3" s="130"/>
      <c r="E3" s="130"/>
      <c r="F3" s="130"/>
      <c r="G3" s="130"/>
      <c r="H3" s="37"/>
      <c r="I3" s="37"/>
    </row>
    <row r="4" spans="1:15" ht="15" x14ac:dyDescent="0.25">
      <c r="A4" s="133" t="str">
        <f>'CC Summary'!B6</f>
        <v>Twelve Months Ended June 30, 2022</v>
      </c>
      <c r="B4" s="133"/>
      <c r="C4" s="133"/>
      <c r="D4" s="133"/>
      <c r="E4" s="133"/>
      <c r="F4" s="133"/>
      <c r="G4" s="133"/>
      <c r="H4" s="37"/>
      <c r="I4" s="37"/>
    </row>
    <row r="5" spans="1:15" ht="15" x14ac:dyDescent="0.25">
      <c r="A5" s="128" t="s">
        <v>1</v>
      </c>
      <c r="B5" s="128"/>
      <c r="C5" s="128"/>
      <c r="D5" s="128"/>
      <c r="E5" s="128"/>
      <c r="F5" s="128"/>
      <c r="G5" s="128"/>
      <c r="H5" s="37"/>
      <c r="I5" s="37"/>
    </row>
    <row r="6" spans="1:15" ht="15" x14ac:dyDescent="0.25">
      <c r="A6" s="132" t="s">
        <v>1</v>
      </c>
      <c r="B6" s="132"/>
      <c r="C6" s="132"/>
      <c r="D6" s="132"/>
      <c r="E6" s="132"/>
      <c r="F6" s="132"/>
      <c r="G6" s="132"/>
      <c r="H6" s="37"/>
      <c r="I6" s="37"/>
    </row>
    <row r="7" spans="1:15" ht="15" x14ac:dyDescent="0.25">
      <c r="A7" s="118"/>
      <c r="B7" s="118"/>
      <c r="C7" s="118"/>
      <c r="D7" s="118"/>
      <c r="E7" s="118"/>
      <c r="F7" s="118"/>
      <c r="G7" s="118"/>
      <c r="H7" s="37"/>
      <c r="I7" s="37"/>
    </row>
    <row r="8" spans="1:15" ht="15" x14ac:dyDescent="0.25">
      <c r="A8" s="38"/>
      <c r="B8" s="37"/>
      <c r="C8" s="39"/>
      <c r="D8" s="39"/>
      <c r="E8" s="39"/>
      <c r="F8" s="39"/>
      <c r="G8" s="40"/>
      <c r="H8" s="37"/>
      <c r="I8" s="37"/>
    </row>
    <row r="9" spans="1:15" ht="33" customHeight="1" x14ac:dyDescent="0.25">
      <c r="A9" s="41" t="s">
        <v>63</v>
      </c>
      <c r="B9" s="42"/>
      <c r="C9" s="43"/>
      <c r="D9" s="44"/>
      <c r="E9" s="44"/>
      <c r="F9" s="44"/>
      <c r="G9" s="6" t="s">
        <v>1</v>
      </c>
      <c r="H9" s="43"/>
      <c r="I9" s="43"/>
      <c r="M9" s="45"/>
      <c r="N9" s="45"/>
      <c r="O9" s="45"/>
    </row>
    <row r="10" spans="1:15" ht="6" customHeight="1" x14ac:dyDescent="0.25">
      <c r="A10" s="46"/>
      <c r="B10" s="46"/>
      <c r="C10" s="43"/>
      <c r="D10" s="44"/>
      <c r="E10" s="44"/>
      <c r="F10" s="44"/>
      <c r="G10" s="6"/>
      <c r="H10" s="43"/>
      <c r="I10" s="43"/>
      <c r="M10" s="45"/>
      <c r="N10" s="45"/>
      <c r="O10" s="45"/>
    </row>
    <row r="11" spans="1:15" ht="16.5" customHeight="1" x14ac:dyDescent="0.25">
      <c r="A11" s="47" t="s">
        <v>2</v>
      </c>
      <c r="B11" s="131" t="s">
        <v>10</v>
      </c>
      <c r="C11" s="131"/>
      <c r="D11" s="48"/>
      <c r="E11" s="44"/>
      <c r="F11" s="44"/>
      <c r="G11" s="3"/>
      <c r="H11" s="43"/>
      <c r="I11" s="49"/>
      <c r="M11" s="50"/>
      <c r="N11" s="50"/>
      <c r="O11" s="45"/>
    </row>
    <row r="12" spans="1:15" ht="5.25" customHeight="1" x14ac:dyDescent="0.25">
      <c r="A12" s="47"/>
      <c r="B12" s="119"/>
      <c r="C12" s="119"/>
      <c r="D12" s="48"/>
      <c r="E12" s="44"/>
      <c r="F12" s="44"/>
      <c r="G12" s="3"/>
      <c r="H12" s="43"/>
      <c r="I12" s="49"/>
      <c r="M12" s="50"/>
      <c r="N12" s="50"/>
      <c r="O12" s="45"/>
    </row>
    <row r="13" spans="1:15" ht="17.25" customHeight="1" x14ac:dyDescent="0.25">
      <c r="A13" s="47"/>
      <c r="B13" s="51" t="s">
        <v>3</v>
      </c>
      <c r="C13" s="52" t="s">
        <v>90</v>
      </c>
      <c r="D13" s="48"/>
      <c r="E13" s="51"/>
      <c r="F13" s="51"/>
      <c r="G13" s="93">
        <v>6515102</v>
      </c>
      <c r="H13" s="43"/>
      <c r="I13" s="53" t="s">
        <v>38</v>
      </c>
      <c r="M13" s="54"/>
      <c r="N13" s="54"/>
      <c r="O13" s="45"/>
    </row>
    <row r="14" spans="1:15" ht="17.25" customHeight="1" x14ac:dyDescent="0.25">
      <c r="A14" s="47"/>
      <c r="B14" s="51" t="s">
        <v>4</v>
      </c>
      <c r="C14" s="52" t="s">
        <v>33</v>
      </c>
      <c r="D14" s="48"/>
      <c r="E14" s="51" t="s">
        <v>7</v>
      </c>
      <c r="F14" s="51"/>
      <c r="G14" s="94">
        <f>Input!C10</f>
        <v>6349565.3799999999</v>
      </c>
      <c r="H14" s="43"/>
      <c r="I14" s="53" t="s">
        <v>36</v>
      </c>
      <c r="M14" s="55"/>
      <c r="N14" s="54"/>
      <c r="O14" s="45"/>
    </row>
    <row r="15" spans="1:15" ht="17.25" customHeight="1" x14ac:dyDescent="0.25">
      <c r="A15" s="47"/>
      <c r="B15" s="51" t="s">
        <v>6</v>
      </c>
      <c r="C15" s="52" t="s">
        <v>92</v>
      </c>
      <c r="D15" s="48"/>
      <c r="E15" s="51"/>
      <c r="F15" s="51"/>
      <c r="G15" s="93">
        <f>G13-G14</f>
        <v>165536.62000000011</v>
      </c>
      <c r="H15" s="43"/>
      <c r="I15" s="53" t="s">
        <v>37</v>
      </c>
      <c r="M15" s="55"/>
      <c r="N15" s="55"/>
      <c r="O15" s="45"/>
    </row>
    <row r="16" spans="1:15" ht="15" customHeight="1" x14ac:dyDescent="0.25">
      <c r="A16" s="47"/>
      <c r="B16" s="51"/>
      <c r="C16" s="52"/>
      <c r="D16" s="48"/>
      <c r="E16" s="51"/>
      <c r="F16" s="51"/>
      <c r="G16" s="7"/>
      <c r="H16" s="43"/>
      <c r="I16" s="53"/>
      <c r="M16" s="56"/>
      <c r="N16" s="56"/>
      <c r="O16" s="45"/>
    </row>
    <row r="17" spans="1:15" ht="17.25" customHeight="1" x14ac:dyDescent="0.25">
      <c r="A17" s="47" t="s">
        <v>9</v>
      </c>
      <c r="B17" s="119" t="s">
        <v>26</v>
      </c>
      <c r="C17" s="119"/>
      <c r="D17" s="48"/>
      <c r="E17" s="51"/>
      <c r="F17" s="51"/>
      <c r="G17" s="7"/>
      <c r="H17" s="43"/>
      <c r="I17" s="57"/>
      <c r="M17" s="56"/>
      <c r="N17" s="56"/>
      <c r="O17" s="45"/>
    </row>
    <row r="18" spans="1:15" ht="6" customHeight="1" x14ac:dyDescent="0.25">
      <c r="A18" s="47"/>
      <c r="B18" s="51"/>
      <c r="C18" s="52"/>
      <c r="D18" s="48"/>
      <c r="E18" s="51"/>
      <c r="F18" s="51"/>
      <c r="G18" s="7"/>
      <c r="H18" s="43"/>
      <c r="I18" s="58"/>
      <c r="M18" s="56"/>
      <c r="N18" s="56"/>
      <c r="O18" s="45"/>
    </row>
    <row r="19" spans="1:15" ht="17.25" customHeight="1" x14ac:dyDescent="0.25">
      <c r="A19" s="47"/>
      <c r="B19" s="51" t="s">
        <v>8</v>
      </c>
      <c r="C19" s="52" t="s">
        <v>34</v>
      </c>
      <c r="D19" s="48"/>
      <c r="E19" s="51"/>
      <c r="F19" s="51"/>
      <c r="G19" s="93">
        <f>5792329-(6200000/2)</f>
        <v>2692329</v>
      </c>
      <c r="H19" s="43"/>
      <c r="I19" s="53" t="s">
        <v>38</v>
      </c>
      <c r="M19" s="54"/>
      <c r="N19" s="54"/>
      <c r="O19" s="45"/>
    </row>
    <row r="20" spans="1:15" ht="17.25" customHeight="1" x14ac:dyDescent="0.25">
      <c r="A20" s="47"/>
      <c r="B20" s="51" t="s">
        <v>107</v>
      </c>
      <c r="C20" s="52" t="s">
        <v>48</v>
      </c>
      <c r="D20" s="48"/>
      <c r="E20" s="51" t="s">
        <v>5</v>
      </c>
      <c r="F20" s="51"/>
      <c r="G20" s="2">
        <f>G15</f>
        <v>165536.62000000011</v>
      </c>
      <c r="H20" s="43"/>
      <c r="I20" s="53" t="s">
        <v>37</v>
      </c>
      <c r="M20" s="54"/>
      <c r="N20" s="54"/>
      <c r="O20" s="45"/>
    </row>
    <row r="21" spans="1:15" ht="17.25" customHeight="1" x14ac:dyDescent="0.25">
      <c r="A21" s="47"/>
      <c r="B21" s="51" t="s">
        <v>108</v>
      </c>
      <c r="C21" s="52" t="s">
        <v>109</v>
      </c>
      <c r="D21" s="48"/>
      <c r="E21" s="51" t="s">
        <v>7</v>
      </c>
      <c r="F21" s="51"/>
      <c r="G21" s="94">
        <f>G13/12</f>
        <v>542925.16666666663</v>
      </c>
      <c r="H21" s="43"/>
      <c r="I21" s="53"/>
      <c r="M21" s="54"/>
      <c r="N21" s="54"/>
      <c r="O21" s="45"/>
    </row>
    <row r="22" spans="1:15" ht="17.25" customHeight="1" x14ac:dyDescent="0.25">
      <c r="A22" s="47"/>
      <c r="B22" s="51" t="s">
        <v>11</v>
      </c>
      <c r="C22" s="43" t="s">
        <v>112</v>
      </c>
      <c r="D22" s="48"/>
      <c r="E22" s="51"/>
      <c r="F22" s="51"/>
      <c r="G22" s="93">
        <f>G19+G20-G21</f>
        <v>2314940.4533333336</v>
      </c>
      <c r="H22" s="43"/>
      <c r="I22" s="59" t="s">
        <v>39</v>
      </c>
      <c r="M22" s="54"/>
      <c r="N22" s="54"/>
      <c r="O22" s="45"/>
    </row>
    <row r="23" spans="1:15" ht="15" customHeight="1" x14ac:dyDescent="0.25">
      <c r="A23" s="47"/>
      <c r="B23" s="51"/>
      <c r="C23" s="43"/>
      <c r="D23" s="48"/>
      <c r="E23" s="51"/>
      <c r="F23" s="51"/>
      <c r="G23" s="8"/>
      <c r="H23" s="43"/>
      <c r="I23" s="59"/>
      <c r="M23" s="45"/>
      <c r="N23" s="45"/>
      <c r="O23" s="45"/>
    </row>
    <row r="24" spans="1:15" ht="17.25" customHeight="1" x14ac:dyDescent="0.25">
      <c r="A24" s="47" t="s">
        <v>13</v>
      </c>
      <c r="B24" s="119" t="s">
        <v>61</v>
      </c>
      <c r="C24" s="119"/>
      <c r="D24" s="48"/>
      <c r="E24" s="51"/>
      <c r="F24" s="51"/>
      <c r="G24" s="9"/>
      <c r="H24" s="43"/>
      <c r="I24" s="57"/>
    </row>
    <row r="25" spans="1:15" ht="6" customHeight="1" x14ac:dyDescent="0.25">
      <c r="A25" s="47"/>
      <c r="B25" s="43"/>
      <c r="C25" s="43"/>
      <c r="D25" s="48"/>
      <c r="E25" s="51"/>
      <c r="F25" s="51"/>
      <c r="G25" s="20" t="s">
        <v>1</v>
      </c>
      <c r="H25" s="60" t="s">
        <v>1</v>
      </c>
      <c r="I25" s="59"/>
    </row>
    <row r="26" spans="1:15" ht="17.25" customHeight="1" x14ac:dyDescent="0.25">
      <c r="A26" s="47"/>
      <c r="B26" s="51" t="s">
        <v>27</v>
      </c>
      <c r="C26" s="43" t="s">
        <v>31</v>
      </c>
      <c r="D26" s="48"/>
      <c r="E26" s="51"/>
      <c r="F26" s="51"/>
      <c r="G26" s="2">
        <f>Input!C12</f>
        <v>149033673.54000002</v>
      </c>
      <c r="H26" s="61" t="s">
        <v>1</v>
      </c>
      <c r="I26" s="59" t="s">
        <v>40</v>
      </c>
    </row>
    <row r="27" spans="1:15" ht="17.25" customHeight="1" x14ac:dyDescent="0.25">
      <c r="A27" s="47"/>
      <c r="B27" s="51" t="s">
        <v>12</v>
      </c>
      <c r="C27" s="43" t="s">
        <v>49</v>
      </c>
      <c r="D27" s="48"/>
      <c r="E27" s="51" t="s">
        <v>23</v>
      </c>
      <c r="F27" s="51"/>
      <c r="G27" s="95">
        <f>Input!C13</f>
        <v>619546405.23000002</v>
      </c>
      <c r="H27" s="61"/>
      <c r="I27" s="59" t="s">
        <v>47</v>
      </c>
    </row>
    <row r="28" spans="1:15" ht="17.25" customHeight="1" x14ac:dyDescent="0.25">
      <c r="A28" s="47"/>
      <c r="B28" s="51" t="s">
        <v>14</v>
      </c>
      <c r="C28" s="43" t="s">
        <v>32</v>
      </c>
      <c r="D28" s="48"/>
      <c r="E28" s="51"/>
      <c r="F28" s="51"/>
      <c r="G28" s="21">
        <f>G26/G27</f>
        <v>0.24055288236992167</v>
      </c>
      <c r="H28" s="21"/>
      <c r="I28" s="59"/>
    </row>
    <row r="29" spans="1:15" ht="15" customHeight="1" x14ac:dyDescent="0.25">
      <c r="A29" s="47"/>
      <c r="B29" s="51"/>
      <c r="C29" s="43"/>
      <c r="D29" s="48"/>
      <c r="E29" s="51"/>
      <c r="F29" s="51"/>
      <c r="G29" s="21"/>
      <c r="H29" s="21"/>
      <c r="I29" s="59"/>
    </row>
    <row r="30" spans="1:15" ht="17.25" customHeight="1" x14ac:dyDescent="0.25">
      <c r="A30" s="47" t="s">
        <v>15</v>
      </c>
      <c r="B30" s="119" t="s">
        <v>91</v>
      </c>
      <c r="C30" s="43"/>
      <c r="D30" s="48"/>
      <c r="E30" s="51"/>
      <c r="F30" s="51"/>
      <c r="G30" s="3"/>
      <c r="H30" s="21"/>
      <c r="I30" s="59"/>
    </row>
    <row r="31" spans="1:15" ht="6" customHeight="1" x14ac:dyDescent="0.25">
      <c r="A31" s="47"/>
      <c r="B31" s="51"/>
      <c r="C31" s="43"/>
      <c r="D31" s="48"/>
      <c r="E31" s="51"/>
      <c r="F31" s="51"/>
      <c r="G31" s="3"/>
      <c r="H31" s="21"/>
      <c r="I31" s="59"/>
    </row>
    <row r="32" spans="1:15" ht="17.25" customHeight="1" x14ac:dyDescent="0.25">
      <c r="A32" s="47"/>
      <c r="B32" s="51" t="s">
        <v>16</v>
      </c>
      <c r="C32" s="43" t="s">
        <v>44</v>
      </c>
      <c r="D32" s="48"/>
      <c r="E32" s="51"/>
      <c r="F32" s="51"/>
      <c r="G32" s="2">
        <f>Input!C14</f>
        <v>470512731.69</v>
      </c>
      <c r="H32" s="61" t="s">
        <v>1</v>
      </c>
      <c r="I32" s="59" t="s">
        <v>43</v>
      </c>
    </row>
    <row r="33" spans="1:9" ht="17.25" customHeight="1" x14ac:dyDescent="0.25">
      <c r="A33" s="47"/>
      <c r="B33" s="51" t="s">
        <v>17</v>
      </c>
      <c r="C33" s="43" t="s">
        <v>49</v>
      </c>
      <c r="D33" s="48"/>
      <c r="E33" s="51" t="s">
        <v>23</v>
      </c>
      <c r="F33" s="51"/>
      <c r="G33" s="95">
        <f>G27</f>
        <v>619546405.23000002</v>
      </c>
      <c r="H33" s="44"/>
      <c r="I33" s="59" t="s">
        <v>47</v>
      </c>
    </row>
    <row r="34" spans="1:9" ht="17.25" customHeight="1" x14ac:dyDescent="0.25">
      <c r="A34" s="47"/>
      <c r="B34" s="51" t="s">
        <v>18</v>
      </c>
      <c r="C34" s="43" t="s">
        <v>32</v>
      </c>
      <c r="D34" s="48"/>
      <c r="E34" s="51"/>
      <c r="F34" s="51"/>
      <c r="G34" s="21">
        <f>G32/G33</f>
        <v>0.75944711763007833</v>
      </c>
      <c r="H34" s="44"/>
      <c r="I34" s="59"/>
    </row>
    <row r="35" spans="1:9" ht="15" customHeight="1" x14ac:dyDescent="0.25">
      <c r="A35" s="47"/>
      <c r="B35" s="51" t="s">
        <v>1</v>
      </c>
      <c r="C35" s="43"/>
      <c r="D35" s="48"/>
      <c r="E35" s="51"/>
      <c r="F35" s="51"/>
      <c r="G35" s="2"/>
      <c r="H35" s="43"/>
      <c r="I35" s="59"/>
    </row>
    <row r="36" spans="1:9" ht="17.25" customHeight="1" x14ac:dyDescent="0.25">
      <c r="A36" s="47" t="s">
        <v>20</v>
      </c>
      <c r="B36" s="62" t="s">
        <v>28</v>
      </c>
      <c r="C36" s="62"/>
      <c r="D36" s="48"/>
      <c r="E36" s="51"/>
      <c r="F36" s="51"/>
      <c r="G36" s="4"/>
      <c r="H36" s="43"/>
      <c r="I36" s="59"/>
    </row>
    <row r="37" spans="1:9" ht="6" customHeight="1" x14ac:dyDescent="0.25">
      <c r="A37" s="47"/>
      <c r="B37" s="51"/>
      <c r="C37" s="43"/>
      <c r="D37" s="48"/>
      <c r="E37" s="51"/>
      <c r="F37" s="51"/>
      <c r="G37" s="1"/>
      <c r="H37" s="43"/>
      <c r="I37" s="59"/>
    </row>
    <row r="38" spans="1:9" ht="17.25" customHeight="1" x14ac:dyDescent="0.25">
      <c r="A38" s="47"/>
      <c r="B38" s="63" t="s">
        <v>19</v>
      </c>
      <c r="C38" s="52" t="s">
        <v>110</v>
      </c>
      <c r="D38" s="48"/>
      <c r="E38" s="51"/>
      <c r="F38" s="51"/>
      <c r="G38" s="2">
        <f>G22*(G26/G27)</f>
        <v>556865.59856406657</v>
      </c>
      <c r="H38" s="43"/>
      <c r="I38" s="59"/>
    </row>
    <row r="39" spans="1:9" ht="17.25" customHeight="1" x14ac:dyDescent="0.25">
      <c r="A39" s="64"/>
      <c r="B39" s="51" t="s">
        <v>21</v>
      </c>
      <c r="C39" s="43" t="s">
        <v>113</v>
      </c>
      <c r="D39" s="48"/>
      <c r="E39" s="51" t="s">
        <v>23</v>
      </c>
      <c r="F39" s="51"/>
      <c r="G39" s="135">
        <f>EST!I15</f>
        <v>672853743.20000005</v>
      </c>
      <c r="H39" s="43"/>
      <c r="I39" s="59" t="s">
        <v>41</v>
      </c>
    </row>
    <row r="40" spans="1:9" ht="17.25" customHeight="1" x14ac:dyDescent="0.25">
      <c r="A40" s="47"/>
      <c r="B40" s="64" t="s">
        <v>22</v>
      </c>
      <c r="C40" s="43" t="s">
        <v>94</v>
      </c>
      <c r="D40" s="48"/>
      <c r="E40" s="51"/>
      <c r="F40" s="51"/>
      <c r="G40" s="96">
        <f>ROUND(G38/G39,6)</f>
        <v>8.2799999999999996E-4</v>
      </c>
      <c r="H40" s="43"/>
      <c r="I40" s="65"/>
    </row>
    <row r="41" spans="1:9" ht="15" customHeight="1" x14ac:dyDescent="0.25">
      <c r="A41" s="47"/>
      <c r="B41" s="51"/>
      <c r="C41" s="43"/>
      <c r="D41" s="48"/>
      <c r="E41" s="51"/>
      <c r="F41" s="51"/>
      <c r="G41" s="3"/>
      <c r="H41" s="43"/>
      <c r="I41" s="59"/>
    </row>
    <row r="42" spans="1:9" ht="17.25" customHeight="1" x14ac:dyDescent="0.25">
      <c r="A42" s="47" t="s">
        <v>62</v>
      </c>
      <c r="B42" s="62" t="s">
        <v>45</v>
      </c>
      <c r="C42" s="43"/>
      <c r="D42" s="48"/>
      <c r="E42" s="51"/>
      <c r="F42" s="51"/>
      <c r="G42" s="4"/>
      <c r="H42" s="43"/>
      <c r="I42" s="59"/>
    </row>
    <row r="43" spans="1:9" ht="6" customHeight="1" x14ac:dyDescent="0.25">
      <c r="A43" s="47"/>
      <c r="B43" s="51"/>
      <c r="C43" s="43"/>
      <c r="D43" s="48"/>
      <c r="E43" s="51"/>
      <c r="F43" s="51"/>
      <c r="G43" s="1"/>
      <c r="H43" s="43"/>
      <c r="I43" s="59"/>
    </row>
    <row r="44" spans="1:9" ht="17.25" customHeight="1" x14ac:dyDescent="0.25">
      <c r="A44" s="47"/>
      <c r="B44" s="63" t="s">
        <v>24</v>
      </c>
      <c r="C44" s="66" t="s">
        <v>111</v>
      </c>
      <c r="D44" s="48"/>
      <c r="E44" s="51"/>
      <c r="F44" s="51"/>
      <c r="G44" s="2">
        <f>G22*(G32/G33)</f>
        <v>1758074.8547692671</v>
      </c>
      <c r="H44" s="43"/>
      <c r="I44" s="67"/>
    </row>
    <row r="45" spans="1:9" ht="17.25" customHeight="1" x14ac:dyDescent="0.25">
      <c r="A45" s="47"/>
      <c r="B45" s="51" t="s">
        <v>25</v>
      </c>
      <c r="C45" s="43" t="s">
        <v>114</v>
      </c>
      <c r="D45" s="48"/>
      <c r="E45" s="51" t="s">
        <v>23</v>
      </c>
      <c r="F45" s="51"/>
      <c r="G45" s="135">
        <f>EST!I17</f>
        <v>1007463990.83</v>
      </c>
      <c r="H45" s="43"/>
      <c r="I45" s="59" t="s">
        <v>42</v>
      </c>
    </row>
    <row r="46" spans="1:9" ht="17.25" customHeight="1" x14ac:dyDescent="0.25">
      <c r="A46" s="68"/>
      <c r="B46" s="64" t="s">
        <v>35</v>
      </c>
      <c r="C46" s="43" t="s">
        <v>93</v>
      </c>
      <c r="D46" s="69"/>
      <c r="E46" s="51"/>
      <c r="F46" s="51"/>
      <c r="G46" s="96">
        <f>ROUND(G44/G45,6)</f>
        <v>1.745E-3</v>
      </c>
      <c r="H46" s="43"/>
      <c r="I46" s="43"/>
    </row>
    <row r="47" spans="1:9" ht="17.25" customHeight="1" x14ac:dyDescent="0.25">
      <c r="A47" s="68"/>
      <c r="B47" s="43"/>
      <c r="C47" s="43"/>
      <c r="D47" s="43"/>
      <c r="E47" s="51"/>
      <c r="F47" s="51"/>
      <c r="G47" s="82"/>
      <c r="H47" s="43"/>
      <c r="I47" s="43"/>
    </row>
    <row r="48" spans="1:9" ht="17.25" customHeight="1" x14ac:dyDescent="0.25">
      <c r="A48" s="70"/>
      <c r="B48" s="71"/>
      <c r="C48" s="37"/>
      <c r="D48" s="37"/>
      <c r="E48" s="71"/>
      <c r="F48" s="71"/>
      <c r="G48" s="72"/>
      <c r="H48" s="37"/>
      <c r="I48" s="37"/>
    </row>
    <row r="49" spans="1:9" ht="15" x14ac:dyDescent="0.25">
      <c r="A49" s="70"/>
      <c r="B49" s="37"/>
      <c r="C49" s="73"/>
      <c r="D49" s="73"/>
      <c r="E49" s="37"/>
      <c r="F49" s="37"/>
      <c r="G49" s="74"/>
      <c r="H49" s="37"/>
      <c r="I49" s="37"/>
    </row>
    <row r="50" spans="1:9" ht="15" x14ac:dyDescent="0.25">
      <c r="A50" s="38" t="s">
        <v>1</v>
      </c>
      <c r="B50" s="37" t="s">
        <v>1</v>
      </c>
      <c r="I50" s="37"/>
    </row>
    <row r="51" spans="1:9" ht="15" x14ac:dyDescent="0.25">
      <c r="A51" s="70"/>
      <c r="B51" s="75"/>
      <c r="I51" s="37"/>
    </row>
    <row r="52" spans="1:9" ht="15" x14ac:dyDescent="0.25">
      <c r="A52" s="70"/>
      <c r="B52" s="76"/>
      <c r="I52" s="37"/>
    </row>
    <row r="53" spans="1:9" ht="15" x14ac:dyDescent="0.25">
      <c r="A53" s="70"/>
      <c r="B53" s="75"/>
      <c r="I53" s="37"/>
    </row>
    <row r="54" spans="1:9" ht="15" x14ac:dyDescent="0.25">
      <c r="A54" s="70"/>
      <c r="B54" s="74"/>
      <c r="I54" s="37"/>
    </row>
    <row r="55" spans="1:9" ht="15" x14ac:dyDescent="0.25">
      <c r="A55" s="70"/>
      <c r="B55" s="74"/>
      <c r="I55" s="37"/>
    </row>
    <row r="56" spans="1:9" ht="15" x14ac:dyDescent="0.25">
      <c r="A56" s="70"/>
      <c r="B56" s="75"/>
      <c r="I56" s="37"/>
    </row>
    <row r="57" spans="1:9" ht="15" x14ac:dyDescent="0.25">
      <c r="A57" s="77"/>
      <c r="B57" s="74"/>
      <c r="I57" s="37"/>
    </row>
    <row r="58" spans="1:9" ht="15" x14ac:dyDescent="0.25">
      <c r="A58" s="70"/>
      <c r="B58" s="75"/>
      <c r="I58" s="37"/>
    </row>
    <row r="59" spans="1:9" ht="15" x14ac:dyDescent="0.25">
      <c r="A59" s="70"/>
      <c r="B59" s="75"/>
      <c r="I59" s="37"/>
    </row>
    <row r="60" spans="1:9" ht="15" x14ac:dyDescent="0.25">
      <c r="A60" s="78"/>
      <c r="B60" s="75"/>
      <c r="I60" s="37"/>
    </row>
    <row r="61" spans="1:9" ht="15" x14ac:dyDescent="0.25">
      <c r="A61" s="78"/>
      <c r="B61" s="75"/>
      <c r="I61" s="37"/>
    </row>
  </sheetData>
  <mergeCells count="7">
    <mergeCell ref="A1:G1"/>
    <mergeCell ref="A2:G2"/>
    <mergeCell ref="A3:G3"/>
    <mergeCell ref="B11:C11"/>
    <mergeCell ref="A5:G5"/>
    <mergeCell ref="A6:G6"/>
    <mergeCell ref="A4:G4"/>
  </mergeCells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I44"/>
  <sheetViews>
    <sheetView zoomScaleNormal="100" workbookViewId="0">
      <selection activeCell="G37" sqref="G37"/>
    </sheetView>
  </sheetViews>
  <sheetFormatPr defaultRowHeight="12.75" x14ac:dyDescent="0.2"/>
  <cols>
    <col min="1" max="1" width="36" style="5" customWidth="1"/>
    <col min="2" max="2" width="1.7109375" style="5" customWidth="1"/>
    <col min="3" max="3" width="34.7109375" style="5" customWidth="1"/>
    <col min="4" max="5" width="9.140625" style="5"/>
    <col min="6" max="6" width="21.28515625" style="5" customWidth="1"/>
    <col min="7" max="7" width="18.140625" style="5" customWidth="1"/>
    <col min="8" max="8" width="15" style="5" customWidth="1"/>
    <col min="9" max="9" width="18.42578125" style="5" customWidth="1"/>
    <col min="10" max="10" width="18.140625" style="5" bestFit="1" customWidth="1"/>
    <col min="11" max="11" width="16" style="5" bestFit="1" customWidth="1"/>
    <col min="12" max="12" width="11" style="5" bestFit="1" customWidth="1"/>
    <col min="13" max="14" width="9.140625" style="5"/>
    <col min="15" max="15" width="11.85546875" style="5" customWidth="1"/>
    <col min="16" max="16" width="15.5703125" style="5" customWidth="1"/>
    <col min="17" max="17" width="14.28515625" style="5" customWidth="1"/>
    <col min="18" max="18" width="15" style="5" customWidth="1"/>
    <col min="19" max="16384" width="9.140625" style="5"/>
  </cols>
  <sheetData>
    <row r="3" spans="1:9" ht="12.75" customHeight="1" x14ac:dyDescent="0.2">
      <c r="A3" s="80" t="s">
        <v>95</v>
      </c>
      <c r="C3" s="103" t="s">
        <v>98</v>
      </c>
      <c r="D3" s="19"/>
      <c r="E3" s="19"/>
      <c r="F3" s="19"/>
      <c r="G3" s="19"/>
      <c r="H3" s="19"/>
    </row>
    <row r="4" spans="1:9" x14ac:dyDescent="0.2">
      <c r="A4" s="81" t="s">
        <v>82</v>
      </c>
      <c r="C4" s="104">
        <v>44742</v>
      </c>
    </row>
    <row r="5" spans="1:9" x14ac:dyDescent="0.2">
      <c r="A5" s="81" t="s">
        <v>83</v>
      </c>
      <c r="C5" s="105" t="s">
        <v>99</v>
      </c>
    </row>
    <row r="6" spans="1:9" x14ac:dyDescent="0.2">
      <c r="A6" s="81" t="s">
        <v>84</v>
      </c>
      <c r="C6" s="106" t="s">
        <v>100</v>
      </c>
    </row>
    <row r="7" spans="1:9" x14ac:dyDescent="0.2">
      <c r="F7" s="11"/>
      <c r="G7" s="12" t="s">
        <v>76</v>
      </c>
      <c r="H7" s="13" t="s">
        <v>77</v>
      </c>
      <c r="I7" s="14" t="s">
        <v>78</v>
      </c>
    </row>
    <row r="8" spans="1:9" x14ac:dyDescent="0.2">
      <c r="A8" s="134" t="s">
        <v>81</v>
      </c>
      <c r="B8" s="134"/>
      <c r="C8" s="134"/>
      <c r="F8" s="15" t="s">
        <v>64</v>
      </c>
      <c r="G8" s="107">
        <v>130916.83</v>
      </c>
      <c r="H8" s="107">
        <v>398849.69</v>
      </c>
      <c r="I8" s="108">
        <f>G8+H8</f>
        <v>529766.52</v>
      </c>
    </row>
    <row r="9" spans="1:9" x14ac:dyDescent="0.2">
      <c r="F9" s="15" t="s">
        <v>65</v>
      </c>
      <c r="G9" s="107">
        <v>51641.85</v>
      </c>
      <c r="H9" s="107">
        <v>409171.53</v>
      </c>
      <c r="I9" s="108">
        <f t="shared" ref="I9:I19" si="0">G9+H9</f>
        <v>460813.38</v>
      </c>
    </row>
    <row r="10" spans="1:9" x14ac:dyDescent="0.2">
      <c r="A10" s="10" t="s">
        <v>79</v>
      </c>
      <c r="C10" s="16">
        <f>I20</f>
        <v>6349565.3799999999</v>
      </c>
      <c r="F10" s="15" t="s">
        <v>66</v>
      </c>
      <c r="G10" s="107">
        <v>202611.88</v>
      </c>
      <c r="H10" s="107">
        <v>409690</v>
      </c>
      <c r="I10" s="108">
        <f t="shared" si="0"/>
        <v>612301.88</v>
      </c>
    </row>
    <row r="11" spans="1:9" x14ac:dyDescent="0.2">
      <c r="A11" s="10"/>
      <c r="C11" s="16"/>
      <c r="F11" s="15" t="s">
        <v>67</v>
      </c>
      <c r="G11" s="107">
        <v>110511.77</v>
      </c>
      <c r="H11" s="107">
        <v>327334.71999999997</v>
      </c>
      <c r="I11" s="109">
        <f t="shared" si="0"/>
        <v>437846.49</v>
      </c>
    </row>
    <row r="12" spans="1:9" x14ac:dyDescent="0.2">
      <c r="A12" s="5" t="s">
        <v>31</v>
      </c>
      <c r="C12" s="16">
        <f>F42</f>
        <v>149033673.54000002</v>
      </c>
      <c r="F12" s="15" t="s">
        <v>68</v>
      </c>
      <c r="G12" s="107">
        <v>106057.59</v>
      </c>
      <c r="H12" s="107">
        <v>332052.65000000002</v>
      </c>
      <c r="I12" s="108">
        <f t="shared" si="0"/>
        <v>438110.24</v>
      </c>
    </row>
    <row r="13" spans="1:9" x14ac:dyDescent="0.2">
      <c r="A13" s="5" t="s">
        <v>49</v>
      </c>
      <c r="C13" s="16">
        <v>619546405.23000002</v>
      </c>
      <c r="F13" s="15" t="s">
        <v>69</v>
      </c>
      <c r="G13" s="107">
        <v>55308.74</v>
      </c>
      <c r="H13" s="107">
        <v>474529.49</v>
      </c>
      <c r="I13" s="108">
        <f t="shared" si="0"/>
        <v>529838.23</v>
      </c>
    </row>
    <row r="14" spans="1:9" x14ac:dyDescent="0.2">
      <c r="A14" s="5" t="s">
        <v>44</v>
      </c>
      <c r="C14" s="16">
        <f>C13-C12</f>
        <v>470512731.69</v>
      </c>
      <c r="F14" s="15" t="s">
        <v>70</v>
      </c>
      <c r="G14" s="107">
        <v>127327.03</v>
      </c>
      <c r="H14" s="107">
        <v>520004.28</v>
      </c>
      <c r="I14" s="108">
        <f t="shared" si="0"/>
        <v>647331.31000000006</v>
      </c>
    </row>
    <row r="15" spans="1:9" x14ac:dyDescent="0.2">
      <c r="C15" s="16"/>
      <c r="F15" s="15" t="s">
        <v>71</v>
      </c>
      <c r="G15" s="107">
        <v>189997.45</v>
      </c>
      <c r="H15" s="107">
        <v>571445.97</v>
      </c>
      <c r="I15" s="108">
        <f t="shared" si="0"/>
        <v>761443.41999999993</v>
      </c>
    </row>
    <row r="16" spans="1:9" x14ac:dyDescent="0.2">
      <c r="A16" s="5" t="s">
        <v>29</v>
      </c>
      <c r="C16" s="110">
        <f>G42</f>
        <v>1980056785</v>
      </c>
      <c r="F16" s="15" t="s">
        <v>72</v>
      </c>
      <c r="G16" s="107">
        <v>126749.2</v>
      </c>
      <c r="H16" s="107">
        <v>440981.43</v>
      </c>
      <c r="I16" s="108">
        <f t="shared" si="0"/>
        <v>567730.63</v>
      </c>
    </row>
    <row r="17" spans="1:9" x14ac:dyDescent="0.2">
      <c r="A17" s="5" t="s">
        <v>46</v>
      </c>
      <c r="C17" s="110">
        <f>C18-C16</f>
        <v>3125200479</v>
      </c>
      <c r="F17" s="15" t="s">
        <v>73</v>
      </c>
      <c r="G17" s="107">
        <v>127454.34</v>
      </c>
      <c r="H17" s="107">
        <v>366268.87</v>
      </c>
      <c r="I17" s="108">
        <f t="shared" si="0"/>
        <v>493723.20999999996</v>
      </c>
    </row>
    <row r="18" spans="1:9" x14ac:dyDescent="0.2">
      <c r="A18" s="10" t="s">
        <v>80</v>
      </c>
      <c r="C18" s="111">
        <v>5105257264</v>
      </c>
      <c r="F18" s="15" t="s">
        <v>74</v>
      </c>
      <c r="G18" s="107">
        <v>55917.74</v>
      </c>
      <c r="H18" s="107">
        <v>317115.03000000003</v>
      </c>
      <c r="I18" s="108">
        <f t="shared" si="0"/>
        <v>373032.77</v>
      </c>
    </row>
    <row r="19" spans="1:9" x14ac:dyDescent="0.2">
      <c r="F19" s="15" t="s">
        <v>75</v>
      </c>
      <c r="G19" s="107">
        <v>139865.89000000001</v>
      </c>
      <c r="H19" s="107">
        <v>357761.41</v>
      </c>
      <c r="I19" s="108">
        <f t="shared" si="0"/>
        <v>497627.3</v>
      </c>
    </row>
    <row r="20" spans="1:9" x14ac:dyDescent="0.2">
      <c r="F20" s="13" t="s">
        <v>85</v>
      </c>
      <c r="G20" s="112">
        <f>SUM(G8:G19)</f>
        <v>1424360.31</v>
      </c>
      <c r="H20" s="113">
        <f>SUM(H8:H19)</f>
        <v>4925205.07</v>
      </c>
      <c r="I20" s="113">
        <f>SUM(I8:I19)</f>
        <v>6349565.3799999999</v>
      </c>
    </row>
    <row r="29" spans="1:9" x14ac:dyDescent="0.2">
      <c r="C29" s="17"/>
      <c r="F29" s="10" t="s">
        <v>86</v>
      </c>
      <c r="G29" s="10" t="s">
        <v>87</v>
      </c>
    </row>
    <row r="30" spans="1:9" x14ac:dyDescent="0.2">
      <c r="C30" s="17"/>
      <c r="E30" s="5">
        <v>321</v>
      </c>
      <c r="F30" s="114">
        <v>0</v>
      </c>
      <c r="G30" s="115">
        <v>0</v>
      </c>
    </row>
    <row r="31" spans="1:9" x14ac:dyDescent="0.2">
      <c r="C31" s="17"/>
      <c r="E31" s="5">
        <v>330</v>
      </c>
      <c r="F31" s="114">
        <v>3759721.06</v>
      </c>
      <c r="G31" s="115">
        <v>25782100</v>
      </c>
    </row>
    <row r="32" spans="1:9" x14ac:dyDescent="0.2">
      <c r="C32" s="17"/>
      <c r="E32" s="5">
        <v>331</v>
      </c>
      <c r="F32" s="114">
        <v>6321417</v>
      </c>
      <c r="G32" s="115">
        <v>133464000</v>
      </c>
    </row>
    <row r="33" spans="3:7" x14ac:dyDescent="0.2">
      <c r="C33" s="17"/>
      <c r="E33" s="5">
        <v>332</v>
      </c>
      <c r="F33" s="114">
        <v>1578877.41</v>
      </c>
      <c r="G33" s="115">
        <v>17220000</v>
      </c>
    </row>
    <row r="34" spans="3:7" x14ac:dyDescent="0.2">
      <c r="C34" s="17"/>
      <c r="E34" s="5">
        <v>333</v>
      </c>
      <c r="F34" s="114">
        <v>3254792.02</v>
      </c>
      <c r="G34" s="115">
        <v>41112000</v>
      </c>
    </row>
    <row r="35" spans="3:7" x14ac:dyDescent="0.2">
      <c r="C35" s="17"/>
      <c r="E35" s="5">
        <v>356</v>
      </c>
      <c r="F35" s="114">
        <v>1892163.7</v>
      </c>
      <c r="G35" s="115">
        <v>17502600</v>
      </c>
    </row>
    <row r="36" spans="3:7" x14ac:dyDescent="0.2">
      <c r="C36" s="17"/>
      <c r="E36" s="5">
        <v>358</v>
      </c>
      <c r="F36" s="114">
        <v>28154297.93</v>
      </c>
      <c r="G36" s="115">
        <v>258157710</v>
      </c>
    </row>
    <row r="37" spans="3:7" x14ac:dyDescent="0.2">
      <c r="C37" s="17"/>
      <c r="E37" s="5">
        <v>359</v>
      </c>
      <c r="F37" s="114">
        <v>15651277.529999999</v>
      </c>
      <c r="G37" s="115">
        <v>144044775</v>
      </c>
    </row>
    <row r="38" spans="3:7" x14ac:dyDescent="0.2">
      <c r="C38" s="17"/>
      <c r="E38" s="5">
        <v>360</v>
      </c>
      <c r="F38" s="114">
        <v>1114687.77</v>
      </c>
      <c r="G38" s="115">
        <v>8983000</v>
      </c>
    </row>
    <row r="39" spans="3:7" x14ac:dyDescent="0.2">
      <c r="C39" s="17"/>
      <c r="E39" s="5">
        <v>370</v>
      </c>
      <c r="F39" s="114">
        <v>968373.28</v>
      </c>
      <c r="G39" s="115">
        <v>13593600</v>
      </c>
    </row>
    <row r="40" spans="3:7" x14ac:dyDescent="0.2">
      <c r="C40" s="17"/>
      <c r="E40" s="5">
        <v>371</v>
      </c>
      <c r="F40" s="114">
        <v>72298482.870000005</v>
      </c>
      <c r="G40" s="115">
        <v>1106186000</v>
      </c>
    </row>
    <row r="41" spans="3:7" x14ac:dyDescent="0.2">
      <c r="C41" s="17"/>
      <c r="E41" s="5">
        <v>372</v>
      </c>
      <c r="F41" s="114">
        <v>14039582.970000001</v>
      </c>
      <c r="G41" s="115">
        <v>214011000</v>
      </c>
    </row>
    <row r="42" spans="3:7" x14ac:dyDescent="0.2">
      <c r="E42" s="18" t="s">
        <v>78</v>
      </c>
      <c r="F42" s="116">
        <f>SUM(F30:F41)</f>
        <v>149033673.54000002</v>
      </c>
      <c r="G42" s="86">
        <f>SUM(G30:G41)</f>
        <v>1980056785</v>
      </c>
    </row>
    <row r="44" spans="3:7" x14ac:dyDescent="0.2">
      <c r="E44" s="10"/>
    </row>
  </sheetData>
  <mergeCells count="1">
    <mergeCell ref="A8:C8"/>
  </mergeCells>
  <pageMargins left="0.7" right="0.7" top="0.75" bottom="0.75" header="0.3" footer="0.3"/>
  <pageSetup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450F0-3400-44B4-B1AA-8FAC19F7CC4C}">
  <dimension ref="A1:K27"/>
  <sheetViews>
    <sheetView workbookViewId="0">
      <selection activeCell="F39" sqref="F39"/>
    </sheetView>
  </sheetViews>
  <sheetFormatPr defaultRowHeight="12.75" x14ac:dyDescent="0.2"/>
  <cols>
    <col min="1" max="1" width="13.5703125" style="85" customWidth="1"/>
    <col min="2" max="7" width="14" style="84" bestFit="1" customWidth="1"/>
    <col min="8" max="8" width="5.42578125" style="83" customWidth="1"/>
    <col min="9" max="9" width="14" style="84" bestFit="1" customWidth="1"/>
    <col min="11" max="11" width="14" bestFit="1" customWidth="1"/>
  </cols>
  <sheetData>
    <row r="1" spans="1:11" x14ac:dyDescent="0.2">
      <c r="A1" s="18"/>
      <c r="B1" s="83"/>
      <c r="C1" s="83"/>
      <c r="D1" s="83"/>
      <c r="E1" s="83"/>
      <c r="F1" s="83"/>
      <c r="G1" s="5">
        <f>ROUND(7/31,2)</f>
        <v>0.23</v>
      </c>
      <c r="H1" s="5"/>
      <c r="I1" s="83"/>
    </row>
    <row r="2" spans="1:11" s="87" customFormat="1" ht="26.25" customHeight="1" x14ac:dyDescent="0.2">
      <c r="A2" s="117" t="s">
        <v>105</v>
      </c>
      <c r="B2" s="88" t="s">
        <v>65</v>
      </c>
      <c r="C2" s="88" t="s">
        <v>66</v>
      </c>
      <c r="D2" s="88" t="s">
        <v>67</v>
      </c>
      <c r="E2" s="88" t="s">
        <v>68</v>
      </c>
      <c r="F2" s="88" t="s">
        <v>69</v>
      </c>
      <c r="G2" s="88" t="s">
        <v>103</v>
      </c>
      <c r="H2" s="88"/>
      <c r="I2" s="88" t="s">
        <v>104</v>
      </c>
    </row>
    <row r="3" spans="1:11" x14ac:dyDescent="0.2">
      <c r="A3" s="18">
        <v>321</v>
      </c>
      <c r="B3" s="83">
        <v>0</v>
      </c>
      <c r="C3" s="83">
        <v>0</v>
      </c>
      <c r="D3" s="83">
        <v>0</v>
      </c>
      <c r="E3" s="83">
        <v>0</v>
      </c>
      <c r="F3" s="83">
        <v>0</v>
      </c>
      <c r="G3" s="83">
        <f>F3*$G$1</f>
        <v>0</v>
      </c>
      <c r="I3" s="86">
        <f>SUM(B3:E3,G3)</f>
        <v>0</v>
      </c>
    </row>
    <row r="4" spans="1:11" x14ac:dyDescent="0.2">
      <c r="A4" s="18">
        <v>330</v>
      </c>
      <c r="B4" s="83">
        <v>1886200</v>
      </c>
      <c r="C4" s="83">
        <v>1902200</v>
      </c>
      <c r="D4" s="83">
        <v>1958450</v>
      </c>
      <c r="E4" s="83">
        <v>762150</v>
      </c>
      <c r="F4" s="83">
        <v>3629950</v>
      </c>
      <c r="G4" s="83">
        <f>F4*$G$1</f>
        <v>834888.5</v>
      </c>
      <c r="I4" s="86">
        <f t="shared" ref="I4:I17" si="0">SUM(B4:E4,G4)</f>
        <v>7343888.5</v>
      </c>
    </row>
    <row r="5" spans="1:11" x14ac:dyDescent="0.2">
      <c r="A5" s="18">
        <v>331</v>
      </c>
      <c r="B5" s="83">
        <v>10608000</v>
      </c>
      <c r="C5" s="83">
        <v>11808000</v>
      </c>
      <c r="D5" s="83">
        <v>0</v>
      </c>
      <c r="E5" s="83">
        <v>20592000</v>
      </c>
      <c r="F5" s="83">
        <v>10248000</v>
      </c>
      <c r="G5" s="83">
        <f t="shared" ref="G5:G14" si="1">F5*$G$1</f>
        <v>2357040</v>
      </c>
      <c r="I5" s="86">
        <f t="shared" si="0"/>
        <v>45365040</v>
      </c>
    </row>
    <row r="6" spans="1:11" x14ac:dyDescent="0.2">
      <c r="A6" s="18">
        <v>332</v>
      </c>
      <c r="B6" s="83">
        <v>1344000</v>
      </c>
      <c r="C6" s="83">
        <v>1134000</v>
      </c>
      <c r="D6" s="83">
        <v>1386000</v>
      </c>
      <c r="E6" s="83">
        <v>1470000</v>
      </c>
      <c r="F6" s="83">
        <v>1806000</v>
      </c>
      <c r="G6" s="83">
        <f t="shared" si="1"/>
        <v>415380</v>
      </c>
      <c r="I6" s="86">
        <f t="shared" si="0"/>
        <v>5749380</v>
      </c>
    </row>
    <row r="7" spans="1:11" x14ac:dyDescent="0.2">
      <c r="A7" s="18">
        <v>333</v>
      </c>
      <c r="B7" s="83">
        <v>2544000</v>
      </c>
      <c r="C7" s="83">
        <v>2844000</v>
      </c>
      <c r="D7" s="83">
        <v>3180000</v>
      </c>
      <c r="E7" s="83">
        <v>4092000</v>
      </c>
      <c r="F7" s="83">
        <v>4296000</v>
      </c>
      <c r="G7" s="83">
        <f t="shared" si="1"/>
        <v>988080</v>
      </c>
      <c r="I7" s="86">
        <f t="shared" si="0"/>
        <v>13648080</v>
      </c>
    </row>
    <row r="8" spans="1:11" x14ac:dyDescent="0.2">
      <c r="A8" s="18">
        <v>356</v>
      </c>
      <c r="B8" s="83">
        <v>1575360</v>
      </c>
      <c r="C8" s="83">
        <v>1641360</v>
      </c>
      <c r="D8" s="83">
        <v>1491480</v>
      </c>
      <c r="E8" s="83">
        <v>1513440</v>
      </c>
      <c r="F8" s="83">
        <v>1759440</v>
      </c>
      <c r="G8" s="83">
        <f t="shared" si="1"/>
        <v>404671.2</v>
      </c>
      <c r="I8" s="86">
        <f t="shared" si="0"/>
        <v>6626311.2000000002</v>
      </c>
    </row>
    <row r="9" spans="1:11" x14ac:dyDescent="0.2">
      <c r="A9" s="18">
        <v>358</v>
      </c>
      <c r="B9" s="83">
        <v>21209870</v>
      </c>
      <c r="C9" s="83">
        <v>21676320</v>
      </c>
      <c r="D9" s="83">
        <v>20731250</v>
      </c>
      <c r="E9" s="83">
        <v>19510990</v>
      </c>
      <c r="F9" s="83">
        <v>21855800</v>
      </c>
      <c r="G9" s="83">
        <f t="shared" si="1"/>
        <v>5026834</v>
      </c>
      <c r="I9" s="86">
        <f t="shared" si="0"/>
        <v>88155264</v>
      </c>
    </row>
    <row r="10" spans="1:11" x14ac:dyDescent="0.2">
      <c r="A10" s="18">
        <v>359</v>
      </c>
      <c r="B10" s="83">
        <v>9628725</v>
      </c>
      <c r="C10" s="83">
        <v>8184375</v>
      </c>
      <c r="D10" s="83">
        <v>11698075</v>
      </c>
      <c r="E10" s="83">
        <v>10202000</v>
      </c>
      <c r="F10" s="83">
        <v>8032150</v>
      </c>
      <c r="G10" s="83">
        <f t="shared" si="1"/>
        <v>1847394.5</v>
      </c>
      <c r="I10" s="86">
        <f t="shared" si="0"/>
        <v>41560569.5</v>
      </c>
    </row>
    <row r="11" spans="1:11" x14ac:dyDescent="0.2">
      <c r="A11" s="18">
        <v>360</v>
      </c>
      <c r="B11" s="83">
        <v>0</v>
      </c>
      <c r="C11" s="83">
        <v>655000</v>
      </c>
      <c r="D11" s="83">
        <v>771000</v>
      </c>
      <c r="E11" s="83">
        <v>805000</v>
      </c>
      <c r="F11" s="83">
        <v>632000</v>
      </c>
      <c r="G11" s="83">
        <f t="shared" si="1"/>
        <v>145360</v>
      </c>
      <c r="I11" s="86">
        <f t="shared" si="0"/>
        <v>2376360</v>
      </c>
    </row>
    <row r="12" spans="1:11" x14ac:dyDescent="0.2">
      <c r="A12" s="18">
        <v>370</v>
      </c>
      <c r="B12" s="83">
        <v>1015200</v>
      </c>
      <c r="C12" s="83">
        <v>1274400</v>
      </c>
      <c r="D12" s="83">
        <v>1202400</v>
      </c>
      <c r="E12" s="83">
        <v>2462400</v>
      </c>
      <c r="F12" s="83">
        <v>0</v>
      </c>
      <c r="G12" s="83">
        <f t="shared" si="1"/>
        <v>0</v>
      </c>
      <c r="I12" s="86">
        <f t="shared" si="0"/>
        <v>5954400</v>
      </c>
    </row>
    <row r="13" spans="1:11" x14ac:dyDescent="0.2">
      <c r="A13" s="18">
        <v>371</v>
      </c>
      <c r="B13" s="83">
        <v>10680000</v>
      </c>
      <c r="C13" s="83">
        <v>207960000</v>
      </c>
      <c r="D13" s="83">
        <v>81989000</v>
      </c>
      <c r="E13" s="83">
        <v>81044000</v>
      </c>
      <c r="F13" s="83">
        <v>9948000</v>
      </c>
      <c r="G13" s="83">
        <f t="shared" si="1"/>
        <v>2288040</v>
      </c>
      <c r="I13" s="86">
        <f t="shared" si="0"/>
        <v>383961040</v>
      </c>
    </row>
    <row r="14" spans="1:11" x14ac:dyDescent="0.2">
      <c r="A14" s="18">
        <v>372</v>
      </c>
      <c r="B14" s="83">
        <v>16713000</v>
      </c>
      <c r="C14" s="83">
        <v>15854000</v>
      </c>
      <c r="D14" s="83">
        <v>19107000</v>
      </c>
      <c r="E14" s="83">
        <v>15870000</v>
      </c>
      <c r="F14" s="83">
        <v>19867000</v>
      </c>
      <c r="G14" s="83">
        <f t="shared" si="1"/>
        <v>4569410</v>
      </c>
      <c r="I14" s="86">
        <f t="shared" si="0"/>
        <v>72113410</v>
      </c>
    </row>
    <row r="15" spans="1:11" x14ac:dyDescent="0.2">
      <c r="A15" s="18" t="s">
        <v>101</v>
      </c>
      <c r="B15" s="86">
        <f>SUM(B3:B14)</f>
        <v>77204355</v>
      </c>
      <c r="C15" s="86">
        <f t="shared" ref="C15:G15" si="2">SUM(C3:C14)</f>
        <v>274933655</v>
      </c>
      <c r="D15" s="86">
        <f t="shared" si="2"/>
        <v>143514655</v>
      </c>
      <c r="E15" s="86">
        <f t="shared" si="2"/>
        <v>158323980</v>
      </c>
      <c r="F15" s="86">
        <f t="shared" si="2"/>
        <v>82074340</v>
      </c>
      <c r="G15" s="86">
        <f t="shared" si="2"/>
        <v>18877098.199999999</v>
      </c>
      <c r="H15" s="86"/>
      <c r="I15" s="86">
        <f t="shared" si="0"/>
        <v>672853743.20000005</v>
      </c>
      <c r="K15" s="89"/>
    </row>
    <row r="16" spans="1:11" x14ac:dyDescent="0.2">
      <c r="A16" s="18" t="s">
        <v>106</v>
      </c>
      <c r="B16" s="83">
        <v>338001438</v>
      </c>
      <c r="C16" s="83">
        <v>534584505</v>
      </c>
      <c r="D16" s="83">
        <v>350989066</v>
      </c>
      <c r="E16" s="83">
        <v>368700252</v>
      </c>
      <c r="F16" s="83">
        <v>382793361</v>
      </c>
      <c r="G16" s="86">
        <f>F16*$G$1</f>
        <v>88042473.030000001</v>
      </c>
      <c r="H16" s="86"/>
      <c r="I16" s="86">
        <f t="shared" si="0"/>
        <v>1680317734.03</v>
      </c>
      <c r="K16" s="89"/>
    </row>
    <row r="17" spans="1:11" x14ac:dyDescent="0.2">
      <c r="A17" s="18" t="s">
        <v>102</v>
      </c>
      <c r="B17" s="86">
        <f>B16-B15</f>
        <v>260797083</v>
      </c>
      <c r="C17" s="86">
        <f t="shared" ref="C17:G17" si="3">C16-C15</f>
        <v>259650850</v>
      </c>
      <c r="D17" s="86">
        <f t="shared" si="3"/>
        <v>207474411</v>
      </c>
      <c r="E17" s="86">
        <f t="shared" si="3"/>
        <v>210376272</v>
      </c>
      <c r="F17" s="86">
        <f t="shared" si="3"/>
        <v>300719021</v>
      </c>
      <c r="G17" s="86">
        <f t="shared" si="3"/>
        <v>69165374.829999998</v>
      </c>
      <c r="H17" s="86"/>
      <c r="I17" s="86">
        <f t="shared" si="0"/>
        <v>1007463990.83</v>
      </c>
      <c r="K17" s="89"/>
    </row>
    <row r="18" spans="1:11" x14ac:dyDescent="0.2">
      <c r="A18" s="18"/>
      <c r="B18" s="83"/>
      <c r="C18" s="83"/>
      <c r="D18" s="83"/>
      <c r="E18" s="83"/>
      <c r="F18" s="83"/>
      <c r="G18" s="83"/>
      <c r="I18" s="83"/>
    </row>
    <row r="19" spans="1:11" x14ac:dyDescent="0.2">
      <c r="A19" s="18"/>
      <c r="B19" s="83"/>
      <c r="C19" s="83"/>
      <c r="D19" s="83"/>
      <c r="E19" s="83"/>
      <c r="F19" s="83"/>
      <c r="G19" s="83"/>
      <c r="I19" s="83"/>
    </row>
    <row r="20" spans="1:11" x14ac:dyDescent="0.2">
      <c r="A20" s="18"/>
      <c r="B20" s="83"/>
      <c r="C20" s="83"/>
      <c r="D20" s="83"/>
      <c r="E20" s="83"/>
      <c r="F20" s="83"/>
      <c r="G20" s="83"/>
      <c r="I20" s="83"/>
    </row>
    <row r="21" spans="1:11" x14ac:dyDescent="0.2">
      <c r="A21" s="18"/>
      <c r="B21" s="83"/>
      <c r="C21" s="83"/>
      <c r="D21" s="83"/>
      <c r="E21" s="83"/>
      <c r="F21" s="83"/>
      <c r="G21" s="83"/>
      <c r="I21" s="83"/>
    </row>
    <row r="22" spans="1:11" x14ac:dyDescent="0.2">
      <c r="A22" s="18"/>
      <c r="B22" s="83"/>
      <c r="C22" s="83"/>
      <c r="D22" s="83"/>
      <c r="E22" s="83"/>
      <c r="F22" s="83"/>
      <c r="G22" s="83"/>
      <c r="I22" s="83"/>
    </row>
    <row r="23" spans="1:11" x14ac:dyDescent="0.2">
      <c r="A23" s="18"/>
      <c r="B23" s="83"/>
      <c r="C23" s="83"/>
      <c r="D23" s="83"/>
      <c r="E23" s="83"/>
      <c r="F23" s="83"/>
      <c r="G23" s="83"/>
      <c r="I23" s="83"/>
    </row>
    <row r="24" spans="1:11" x14ac:dyDescent="0.2">
      <c r="A24" s="18"/>
      <c r="B24" s="83"/>
      <c r="C24" s="83"/>
      <c r="D24" s="83"/>
      <c r="E24" s="83"/>
      <c r="F24" s="83"/>
      <c r="G24" s="83"/>
      <c r="I24" s="83"/>
    </row>
    <row r="25" spans="1:11" x14ac:dyDescent="0.2">
      <c r="A25" s="18"/>
      <c r="B25" s="83"/>
      <c r="C25" s="83"/>
      <c r="D25" s="83"/>
      <c r="E25" s="83"/>
      <c r="F25" s="83"/>
      <c r="G25" s="83"/>
      <c r="I25" s="83"/>
    </row>
    <row r="26" spans="1:11" x14ac:dyDescent="0.2">
      <c r="A26" s="18"/>
      <c r="B26" s="83"/>
      <c r="C26" s="83"/>
      <c r="D26" s="83"/>
      <c r="E26" s="83"/>
      <c r="F26" s="83"/>
      <c r="G26" s="83"/>
      <c r="I26" s="83"/>
    </row>
    <row r="27" spans="1:11" x14ac:dyDescent="0.2">
      <c r="A27" s="18"/>
      <c r="B27" s="83"/>
      <c r="C27" s="83"/>
      <c r="D27" s="83"/>
      <c r="E27" s="83"/>
      <c r="F27" s="83"/>
      <c r="G27" s="83"/>
      <c r="I27" s="83"/>
    </row>
  </sheetData>
  <phoneticPr fontId="19" type="noConversion"/>
  <pageMargins left="0.7" right="0.7" top="0.75" bottom="0.75" header="0.3" footer="0.3"/>
  <pageSetup orientation="portrait" r:id="rId1"/>
  <ignoredErrors>
    <ignoredError sqref="G15 B15:C15 D15:F15" formula="1"/>
    <ignoredError sqref="I16 I3:I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5MzZlMjJkNS00NWE3LTRjYjctOTVhYi0xYWE4YzdjODg3ODk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Ni8yMC8yMDIyIDU6NDI6MDYgUE08L0RhdGVUaW1lPjxMYWJlbFN0cmluZz5VbmNhdGVnb3JpemVkPC9MYWJlbFN0cmluZz48L2l0ZW0+PGl0ZW0+PHNpc2wgc2lzbFZlcnNpb249IjAiIHBvbGljeT0iZTljMGI4ZDctYmRiNC00ZmQzLWI2MmEtZjUwMzI3YWFlZmNlIiBvcmlnaW49InVzZXJTZWxlY3RlZCI+PGVsZW1lbnQgdWlkPSI5MzZlMjJkNS00NWE3LTRjYjctOTVhYi0xYWE4YzdjODg3ODkiIHZhbHVlPSIiIHhtbG5zPSJodHRwOi8vd3d3LmJvbGRvbmphbWVzLmNvbS8yMDA4LzAxL3NpZS9pbnRlcm5hbC9sYWJlbCIgLz48L3Npc2w+PFVzZXJOYW1lPkNPUlBcczI5MDc5MjwvVXNlck5hbWU+PERhdGVUaW1lPjcvOC8yMDIyIDE6NDM6MjIgUE08L0RhdGVUaW1lPjxMYWJlbFN0cmluZz5VbmNhdGVnb3JpemVk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</sisl>
</file>

<file path=customXml/itemProps1.xml><?xml version="1.0" encoding="utf-8"?>
<ds:datastoreItem xmlns:ds="http://schemas.openxmlformats.org/officeDocument/2006/customXml" ds:itemID="{48C5C6E3-5D04-4660-94CF-94FE5B02A89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85984004-2121-4DBE-8062-7B078E848D5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CC Summary</vt:lpstr>
      <vt:lpstr>CC</vt:lpstr>
      <vt:lpstr>Input</vt:lpstr>
      <vt:lpstr>EST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s290792</cp:lastModifiedBy>
  <cp:lastPrinted>2019-07-17T13:50:24Z</cp:lastPrinted>
  <dcterms:created xsi:type="dcterms:W3CDTF">2015-02-25T19:08:36Z</dcterms:created>
  <dcterms:modified xsi:type="dcterms:W3CDTF">2022-07-19T13:02:11Z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4f70b2d5-9422-4b64-b210-397568e84e8b</vt:lpwstr>
  </property>
  <property fmtid="{D5CDD505-2E9C-101B-9397-08002B2CF9AE}" pid="3" name="bjSaver">
    <vt:lpwstr>Yzo6iu4RCOp5VcJWjy40zzIEO7NbA0wx</vt:lpwstr>
  </property>
  <property fmtid="{D5CDD505-2E9C-101B-9397-08002B2CF9AE}" pid="4" name="bjDocumentSecurityLabel">
    <vt:lpwstr>Uncategorized</vt:lpwstr>
  </property>
  <property fmtid="{D5CDD505-2E9C-101B-9397-08002B2CF9AE}" pid="5" name="Visual Markings Removed">
    <vt:lpwstr>No</vt:lpwstr>
  </property>
  <property fmtid="{D5CDD505-2E9C-101B-9397-08002B2CF9AE}" pid="6" name="MSIP_Label_574d496c-7ac4-4b13-81fd-698eca66b217_SiteId">
    <vt:lpwstr>15f3c881-6b03-4ff6-8559-77bf5177818f</vt:lpwstr>
  </property>
  <property fmtid="{D5CDD505-2E9C-101B-9397-08002B2CF9AE}" pid="7" name="MSIP_Label_574d496c-7ac4-4b13-81fd-698eca66b217_Name">
    <vt:lpwstr>Uncategorized</vt:lpwstr>
  </property>
  <property fmtid="{D5CDD505-2E9C-101B-9397-08002B2CF9AE}" pid="8" name="MSIP_Label_574d496c-7ac4-4b13-81fd-698eca66b217_Enabled">
    <vt:lpwstr>true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uid="936e22d5-45a7-4cb7-95ab-1aa8c7c88789" value="" /&gt;&lt;/sisl&gt;</vt:lpwstr>
  </property>
  <property fmtid="{D5CDD505-2E9C-101B-9397-08002B2CF9AE}" pid="12" name="bjLabelHistoryID">
    <vt:lpwstr>{48C5C6E3-5D04-4660-94CF-94FE5B02A89F}</vt:lpwstr>
  </property>
</Properties>
</file>