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02_Cases\2020 Cases\01 2020-00174 Base Rate Case\52_Rehearing on NMS II Order\"/>
    </mc:Choice>
  </mc:AlternateContent>
  <bookViews>
    <workbookView xWindow="480" yWindow="120" windowWidth="16275" windowHeight="9975"/>
  </bookViews>
  <sheets>
    <sheet name="NMS Avoided Cost -Res fixed1 " sheetId="8" r:id="rId1"/>
    <sheet name="NMS Avoided Cost -Res fixed 2" sheetId="9" r:id="rId2"/>
    <sheet name="NMS Avoided Cost -Com fixed1" sheetId="11" r:id="rId3"/>
    <sheet name="NMS Avoided Cost -Com fixed2" sheetId="12" r:id="rId4"/>
    <sheet name="Staff Version-Res" sheetId="10" r:id="rId5"/>
    <sheet name="Staff Version - Com" sheetId="13" r:id="rId6"/>
  </sheets>
  <calcPr calcId="162913"/>
</workbook>
</file>

<file path=xl/calcChain.xml><?xml version="1.0" encoding="utf-8"?>
<calcChain xmlns="http://schemas.openxmlformats.org/spreadsheetml/2006/main">
  <c r="B18" i="9" l="1"/>
  <c r="B19" i="9"/>
  <c r="C9" i="11"/>
  <c r="D9" i="11" s="1"/>
  <c r="C19" i="12"/>
  <c r="E17" i="12"/>
  <c r="B20" i="12"/>
  <c r="D20" i="12" s="1"/>
  <c r="E20" i="12" s="1"/>
  <c r="B19" i="12"/>
  <c r="E7" i="11"/>
  <c r="D10" i="11"/>
  <c r="D19" i="12" l="1"/>
  <c r="E19" i="12" s="1"/>
  <c r="E23" i="12" s="1"/>
  <c r="B30" i="12" s="1"/>
  <c r="E10" i="11"/>
  <c r="E14" i="11" s="1"/>
  <c r="B21" i="11" s="1"/>
  <c r="B22" i="11" s="1"/>
  <c r="E24" i="12"/>
  <c r="B31" i="12" s="1"/>
  <c r="B32" i="12" s="1"/>
  <c r="E9" i="11"/>
  <c r="E13" i="11" s="1"/>
  <c r="B20" i="11" s="1"/>
  <c r="B36" i="12" l="1"/>
  <c r="B26" i="11"/>
  <c r="E19" i="10" l="1"/>
  <c r="D5" i="10"/>
  <c r="B29" i="10"/>
  <c r="D20" i="10"/>
  <c r="E17" i="10"/>
  <c r="C19" i="10"/>
  <c r="D19" i="10" s="1"/>
  <c r="E23" i="10" s="1"/>
  <c r="E16" i="9"/>
  <c r="E20" i="10" l="1"/>
  <c r="E24" i="10" s="1"/>
  <c r="B40" i="10"/>
  <c r="D19" i="9"/>
  <c r="E19" i="9" s="1"/>
  <c r="E23" i="9" s="1"/>
  <c r="B30" i="9" s="1"/>
  <c r="B31" i="9" s="1"/>
  <c r="D18" i="9"/>
  <c r="E18" i="9" s="1"/>
  <c r="E22" i="9" s="1"/>
  <c r="B29" i="9" s="1"/>
  <c r="B35" i="9" l="1"/>
  <c r="D7" i="8" l="1"/>
  <c r="E7" i="8" s="1"/>
  <c r="E11" i="8" s="1"/>
  <c r="B18" i="8" s="1"/>
  <c r="D8" i="8" l="1"/>
  <c r="E8" i="8" l="1"/>
  <c r="E12" i="8" s="1"/>
  <c r="B19" i="8" s="1"/>
  <c r="B20" i="8" s="1"/>
  <c r="B24" i="8" l="1"/>
</calcChain>
</file>

<file path=xl/sharedStrings.xml><?xml version="1.0" encoding="utf-8"?>
<sst xmlns="http://schemas.openxmlformats.org/spreadsheetml/2006/main" count="242" uniqueCount="75">
  <si>
    <t>G Capacity</t>
  </si>
  <si>
    <t>Summer</t>
  </si>
  <si>
    <t>Solar</t>
  </si>
  <si>
    <t>T Avoided Cost</t>
  </si>
  <si>
    <t>Price</t>
  </si>
  <si>
    <t>Solar Pk Reduction MW</t>
  </si>
  <si>
    <t>$ Value</t>
  </si>
  <si>
    <t>NMS $/kWh Price</t>
  </si>
  <si>
    <t>Cogen SPP Energy</t>
  </si>
  <si>
    <t>On Pk</t>
  </si>
  <si>
    <t>Off Pk</t>
  </si>
  <si>
    <t>$/kWh</t>
  </si>
  <si>
    <t>Energy</t>
  </si>
  <si>
    <t>NMS Price for Excess Gen</t>
  </si>
  <si>
    <t>Total annual MWh from solar plant</t>
  </si>
  <si>
    <t>Net Metering Shape Discount</t>
  </si>
  <si>
    <t>Full Solar Output Shape Value</t>
  </si>
  <si>
    <t>Gen Capacity</t>
  </si>
  <si>
    <t>Ancillary Services</t>
  </si>
  <si>
    <t>T Capacity</t>
  </si>
  <si>
    <t>D Capacity</t>
  </si>
  <si>
    <t>Carbon cost</t>
  </si>
  <si>
    <t>Enviro Comp Cost</t>
  </si>
  <si>
    <t>Job benefits</t>
  </si>
  <si>
    <t>-</t>
  </si>
  <si>
    <t>PSC Avoided Cost Rates Corrected for Math Errors</t>
  </si>
  <si>
    <t>Inputs</t>
  </si>
  <si>
    <t>Cogen Monthly Capacity Cost</t>
  </si>
  <si>
    <t>kW/month</t>
  </si>
  <si>
    <t>Daily Capacity Cost</t>
  </si>
  <si>
    <t>MW/day</t>
  </si>
  <si>
    <t>Initial capacity factor</t>
  </si>
  <si>
    <t>Updated capacity factor</t>
  </si>
  <si>
    <t>Capacity factor adjustment</t>
  </si>
  <si>
    <t>Initial annual MWh</t>
  </si>
  <si>
    <t>MWh</t>
  </si>
  <si>
    <t>Environ comp adj</t>
  </si>
  <si>
    <t>Export Adjustment Resi</t>
  </si>
  <si>
    <t>Export Adjustment Comm</t>
  </si>
  <si>
    <t>Reference</t>
  </si>
  <si>
    <t xml:space="preserve">a </t>
  </si>
  <si>
    <t>b</t>
  </si>
  <si>
    <t>c</t>
  </si>
  <si>
    <t>d</t>
  </si>
  <si>
    <t>e</t>
  </si>
  <si>
    <t>f</t>
  </si>
  <si>
    <t>g</t>
  </si>
  <si>
    <t>h</t>
  </si>
  <si>
    <t>Using Summer Profile</t>
  </si>
  <si>
    <t>16,292 = e*d*g</t>
  </si>
  <si>
    <t>4.05 = 9.55*d*g</t>
  </si>
  <si>
    <t>2.33 = 5.51*d*g</t>
  </si>
  <si>
    <t>Corrected, using Staff prices</t>
  </si>
  <si>
    <t>NMS II Excess Generation Pricing -Residential</t>
  </si>
  <si>
    <t>kw/year</t>
  </si>
  <si>
    <t>Cogen Capacity Credit</t>
  </si>
  <si>
    <t>20/21</t>
  </si>
  <si>
    <t>21/22</t>
  </si>
  <si>
    <t>22/23</t>
  </si>
  <si>
    <t>Proposed Calculation:</t>
  </si>
  <si>
    <t>Full Solar Output Shape Value From Example Solar Plant</t>
  </si>
  <si>
    <t>Estimate export annual MWh from solar plant:</t>
  </si>
  <si>
    <t xml:space="preserve"> $/kWh Price</t>
  </si>
  <si>
    <t>NMS II Export Rate</t>
  </si>
  <si>
    <t>Inputs From Staff Version</t>
  </si>
  <si>
    <t>NMS II Excess Generation Pricing</t>
  </si>
  <si>
    <t>17,874 = e*d*g</t>
  </si>
  <si>
    <t>4.44 = 9.55*d*g</t>
  </si>
  <si>
    <t>2.56 = 5.51*d*g</t>
  </si>
  <si>
    <t>Modified Exhibit AEV R6 NMS II Updated Avoided Cost Rate for Commercial</t>
  </si>
  <si>
    <t>Modified Exhibit AEV - R5 NMS II Updated Avoided Cost Rate Residential</t>
  </si>
  <si>
    <t>Example of Typical Customer and Typical Solar Install - Commercial Class</t>
  </si>
  <si>
    <t>Updated for PSC Order Prices - Math Error Corrected</t>
  </si>
  <si>
    <t>NMS II Updated Avoided Cost Rate for Commercial</t>
  </si>
  <si>
    <t>NMS II Updated Avoided Cost Rate for 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</si>
</sst>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"/>
    <numFmt numFmtId="167" formatCode="0.00000"/>
    <numFmt numFmtId="168" formatCode="_(&quot;$&quot;* #,##0.00000_);_(&quot;$&quot;* \(#,##0.00000\);_(&quot;$&quot;* &quot;-&quot;??_);_(@_)"/>
    <numFmt numFmtId="169" formatCode="_(* #,##0.00000_);_(* \(#,##0.00000\);_(* &quot;-&quot;??_);_(@_)"/>
    <numFmt numFmtId="170" formatCode="&quot;$&quot;#,##0.0000_);[Red]\(&quot;$&quot;#,##0.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24">
    <xf numFmtId="0" fontId="0" fillId="0" borderId="0" xfId="0"/>
    <xf numFmtId="0" fontId="0" fillId="2" borderId="0" xfId="0" applyFill="1" applyProtection="1"/>
    <xf numFmtId="168" fontId="0" fillId="0" borderId="0" xfId="2" applyNumberFormat="1" applyFont="1" applyProtection="1"/>
    <xf numFmtId="0" fontId="0" fillId="2" borderId="0" xfId="0" applyFill="1" applyBorder="1" applyProtection="1"/>
    <xf numFmtId="0" fontId="0" fillId="2" borderId="0" xfId="0" applyFont="1" applyFill="1" applyBorder="1" applyProtection="1"/>
    <xf numFmtId="0" fontId="4" fillId="2" borderId="10" xfId="0" applyFont="1" applyFill="1" applyBorder="1" applyProtection="1"/>
    <xf numFmtId="168" fontId="5" fillId="0" borderId="10" xfId="2" applyNumberFormat="1" applyFont="1" applyBorder="1" applyProtection="1"/>
    <xf numFmtId="0" fontId="6" fillId="2" borderId="1" xfId="0" applyFont="1" applyFill="1" applyBorder="1" applyProtection="1"/>
    <xf numFmtId="0" fontId="0" fillId="2" borderId="1" xfId="0" applyFont="1" applyFill="1" applyBorder="1" applyProtection="1"/>
    <xf numFmtId="8" fontId="0" fillId="3" borderId="11" xfId="0" applyNumberFormat="1" applyFill="1" applyBorder="1" applyProtection="1"/>
    <xf numFmtId="2" fontId="0" fillId="3" borderId="12" xfId="0" applyNumberFormat="1" applyFill="1" applyBorder="1" applyProtection="1"/>
    <xf numFmtId="0" fontId="0" fillId="4" borderId="12" xfId="0" applyFill="1" applyBorder="1" applyProtection="1"/>
    <xf numFmtId="0" fontId="0" fillId="3" borderId="12" xfId="0" applyFill="1" applyBorder="1" applyProtection="1"/>
    <xf numFmtId="3" fontId="0" fillId="4" borderId="12" xfId="0" applyNumberFormat="1" applyFill="1" applyBorder="1" applyProtection="1"/>
    <xf numFmtId="10" fontId="0" fillId="3" borderId="12" xfId="0" applyNumberFormat="1" applyFill="1" applyBorder="1" applyProtection="1"/>
    <xf numFmtId="0" fontId="2" fillId="2" borderId="0" xfId="0" applyFont="1" applyFill="1" applyProtection="1"/>
    <xf numFmtId="0" fontId="5" fillId="2" borderId="0" xfId="0" applyFont="1" applyFill="1"/>
    <xf numFmtId="0" fontId="0" fillId="2" borderId="0" xfId="0" applyFill="1"/>
    <xf numFmtId="0" fontId="0" fillId="2" borderId="8" xfId="0" applyFill="1" applyBorder="1"/>
    <xf numFmtId="0" fontId="0" fillId="2" borderId="9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43" fontId="0" fillId="2" borderId="0" xfId="0" applyNumberFormat="1" applyFill="1" applyBorder="1"/>
    <xf numFmtId="165" fontId="0" fillId="2" borderId="0" xfId="2" applyNumberFormat="1" applyFont="1" applyFill="1" applyBorder="1"/>
    <xf numFmtId="166" fontId="0" fillId="2" borderId="0" xfId="0" applyNumberFormat="1" applyFill="1" applyBorder="1"/>
    <xf numFmtId="0" fontId="0" fillId="2" borderId="5" xfId="0" applyFill="1" applyBorder="1"/>
    <xf numFmtId="43" fontId="0" fillId="2" borderId="2" xfId="0" applyNumberFormat="1" applyFill="1" applyBorder="1"/>
    <xf numFmtId="165" fontId="0" fillId="2" borderId="2" xfId="2" applyNumberFormat="1" applyFont="1" applyFill="1" applyBorder="1"/>
    <xf numFmtId="166" fontId="0" fillId="2" borderId="2" xfId="0" applyNumberFormat="1" applyFill="1" applyBorder="1"/>
    <xf numFmtId="0" fontId="0" fillId="2" borderId="2" xfId="0" applyFill="1" applyBorder="1"/>
    <xf numFmtId="0" fontId="0" fillId="2" borderId="6" xfId="0" applyFill="1" applyBorder="1"/>
    <xf numFmtId="0" fontId="2" fillId="2" borderId="0" xfId="0" applyFont="1" applyFill="1"/>
    <xf numFmtId="10" fontId="2" fillId="2" borderId="0" xfId="3" applyNumberFormat="1" applyFont="1" applyFill="1"/>
    <xf numFmtId="167" fontId="0" fillId="2" borderId="0" xfId="0" applyNumberFormat="1" applyFill="1"/>
    <xf numFmtId="10" fontId="0" fillId="2" borderId="0" xfId="3" applyNumberFormat="1" applyFont="1" applyFill="1"/>
    <xf numFmtId="168" fontId="0" fillId="2" borderId="0" xfId="2" applyNumberFormat="1" applyFont="1" applyFill="1" applyProtection="1"/>
    <xf numFmtId="168" fontId="5" fillId="2" borderId="10" xfId="2" applyNumberFormat="1" applyFont="1" applyFill="1" applyBorder="1" applyProtection="1"/>
    <xf numFmtId="0" fontId="7" fillId="2" borderId="0" xfId="0" applyFont="1" applyFill="1"/>
    <xf numFmtId="0" fontId="0" fillId="2" borderId="0" xfId="0" applyFill="1" applyAlignment="1">
      <alignment horizontal="center"/>
    </xf>
    <xf numFmtId="169" fontId="0" fillId="2" borderId="0" xfId="1" applyNumberFormat="1" applyFont="1" applyFill="1"/>
    <xf numFmtId="0" fontId="2" fillId="2" borderId="1" xfId="0" applyFont="1" applyFill="1" applyBorder="1"/>
    <xf numFmtId="0" fontId="2" fillId="2" borderId="1" xfId="0" applyFont="1" applyFill="1" applyBorder="1" applyProtection="1"/>
    <xf numFmtId="0" fontId="0" fillId="2" borderId="1" xfId="0" applyFill="1" applyBorder="1"/>
    <xf numFmtId="0" fontId="6" fillId="2" borderId="0" xfId="0" applyFont="1" applyFill="1" applyProtection="1"/>
    <xf numFmtId="0" fontId="8" fillId="2" borderId="0" xfId="0" applyFont="1" applyFill="1" applyProtection="1"/>
    <xf numFmtId="8" fontId="0" fillId="4" borderId="12" xfId="0" applyNumberFormat="1" applyFill="1" applyBorder="1" applyProtection="1"/>
    <xf numFmtId="0" fontId="9" fillId="2" borderId="0" xfId="0" applyFont="1" applyFill="1" applyProtection="1"/>
    <xf numFmtId="0" fontId="0" fillId="2" borderId="3" xfId="0" applyFill="1" applyBorder="1" applyProtection="1"/>
    <xf numFmtId="0" fontId="10" fillId="2" borderId="0" xfId="0" applyFont="1" applyFill="1" applyBorder="1" applyAlignment="1" applyProtection="1">
      <alignment horizontal="right"/>
    </xf>
    <xf numFmtId="164" fontId="10" fillId="2" borderId="4" xfId="1" applyNumberFormat="1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43" fontId="0" fillId="2" borderId="0" xfId="0" applyNumberFormat="1" applyFill="1" applyBorder="1" applyProtection="1"/>
    <xf numFmtId="165" fontId="0" fillId="2" borderId="0" xfId="2" applyNumberFormat="1" applyFont="1" applyFill="1" applyBorder="1" applyProtection="1"/>
    <xf numFmtId="166" fontId="0" fillId="2" borderId="4" xfId="0" applyNumberFormat="1" applyFill="1" applyBorder="1" applyProtection="1"/>
    <xf numFmtId="0" fontId="0" fillId="2" borderId="5" xfId="0" applyFill="1" applyBorder="1" applyProtection="1"/>
    <xf numFmtId="43" fontId="0" fillId="2" borderId="2" xfId="0" applyNumberFormat="1" applyFill="1" applyBorder="1" applyProtection="1"/>
    <xf numFmtId="165" fontId="0" fillId="2" borderId="2" xfId="2" applyNumberFormat="1" applyFont="1" applyFill="1" applyBorder="1" applyProtection="1"/>
    <xf numFmtId="166" fontId="0" fillId="2" borderId="6" xfId="0" applyNumberFormat="1" applyFill="1" applyBorder="1" applyProtection="1"/>
    <xf numFmtId="0" fontId="0" fillId="2" borderId="1" xfId="0" applyFill="1" applyBorder="1" applyProtection="1"/>
    <xf numFmtId="10" fontId="2" fillId="2" borderId="0" xfId="3" applyNumberFormat="1" applyFont="1" applyFill="1" applyProtection="1"/>
    <xf numFmtId="167" fontId="0" fillId="2" borderId="0" xfId="0" applyNumberFormat="1" applyFill="1" applyProtection="1"/>
    <xf numFmtId="0" fontId="2" fillId="2" borderId="1" xfId="0" applyFont="1" applyFill="1" applyBorder="1" applyAlignment="1" applyProtection="1">
      <alignment horizontal="center"/>
    </xf>
    <xf numFmtId="169" fontId="0" fillId="3" borderId="12" xfId="0" applyNumberFormat="1" applyFill="1" applyBorder="1" applyProtection="1"/>
    <xf numFmtId="0" fontId="10" fillId="2" borderId="0" xfId="0" applyFont="1" applyFill="1" applyProtection="1"/>
    <xf numFmtId="43" fontId="0" fillId="3" borderId="12" xfId="0" applyNumberFormat="1" applyFill="1" applyBorder="1" applyProtection="1"/>
    <xf numFmtId="16" fontId="10" fillId="2" borderId="0" xfId="0" applyNumberFormat="1" applyFont="1" applyFill="1" applyProtection="1"/>
    <xf numFmtId="0" fontId="11" fillId="2" borderId="0" xfId="0" applyFont="1" applyFill="1" applyProtection="1"/>
    <xf numFmtId="0" fontId="12" fillId="2" borderId="0" xfId="0" applyFont="1" applyFill="1" applyProtection="1"/>
    <xf numFmtId="170" fontId="0" fillId="2" borderId="0" xfId="0" applyNumberFormat="1" applyFill="1" applyProtection="1"/>
    <xf numFmtId="8" fontId="8" fillId="2" borderId="0" xfId="0" applyNumberFormat="1" applyFont="1" applyFill="1" applyProtection="1"/>
    <xf numFmtId="0" fontId="2" fillId="2" borderId="0" xfId="0" applyFont="1" applyFill="1" applyAlignment="1">
      <alignment horizontal="center"/>
    </xf>
    <xf numFmtId="0" fontId="2" fillId="0" borderId="0" xfId="0" applyFont="1"/>
    <xf numFmtId="0" fontId="0" fillId="0" borderId="8" xfId="0" applyBorder="1"/>
    <xf numFmtId="0" fontId="0" fillId="0" borderId="9" xfId="0" applyBorder="1"/>
    <xf numFmtId="0" fontId="0" fillId="0" borderId="3" xfId="0" applyBorder="1"/>
    <xf numFmtId="164" fontId="0" fillId="0" borderId="0" xfId="1" applyNumberFormat="1" applyFont="1" applyBorder="1"/>
    <xf numFmtId="0" fontId="0" fillId="0" borderId="4" xfId="0" applyBorder="1"/>
    <xf numFmtId="0" fontId="0" fillId="0" borderId="0" xfId="0" applyAlignment="1">
      <alignment horizontal="center"/>
    </xf>
    <xf numFmtId="43" fontId="0" fillId="0" borderId="0" xfId="0" applyNumberFormat="1"/>
    <xf numFmtId="165" fontId="0" fillId="0" borderId="0" xfId="2" applyNumberFormat="1" applyFont="1" applyBorder="1"/>
    <xf numFmtId="166" fontId="0" fillId="0" borderId="0" xfId="0" applyNumberFormat="1"/>
    <xf numFmtId="0" fontId="0" fillId="0" borderId="5" xfId="0" applyBorder="1"/>
    <xf numFmtId="43" fontId="0" fillId="0" borderId="2" xfId="0" applyNumberFormat="1" applyBorder="1"/>
    <xf numFmtId="165" fontId="0" fillId="0" borderId="2" xfId="2" applyNumberFormat="1" applyFont="1" applyBorder="1"/>
    <xf numFmtId="166" fontId="0" fillId="0" borderId="2" xfId="0" applyNumberFormat="1" applyBorder="1"/>
    <xf numFmtId="0" fontId="0" fillId="0" borderId="2" xfId="0" applyBorder="1"/>
    <xf numFmtId="0" fontId="0" fillId="0" borderId="6" xfId="0" applyBorder="1"/>
    <xf numFmtId="0" fontId="13" fillId="0" borderId="0" xfId="0" applyFont="1"/>
    <xf numFmtId="10" fontId="2" fillId="0" borderId="0" xfId="3" applyNumberFormat="1" applyFont="1"/>
    <xf numFmtId="167" fontId="0" fillId="0" borderId="0" xfId="0" applyNumberFormat="1"/>
    <xf numFmtId="10" fontId="0" fillId="0" borderId="0" xfId="3" applyNumberFormat="1" applyFont="1"/>
    <xf numFmtId="16" fontId="0" fillId="0" borderId="0" xfId="0" applyNumberFormat="1"/>
    <xf numFmtId="168" fontId="0" fillId="0" borderId="0" xfId="2" applyNumberFormat="1" applyFont="1"/>
    <xf numFmtId="0" fontId="0" fillId="2" borderId="0" xfId="0" applyFont="1" applyFill="1" applyBorder="1"/>
    <xf numFmtId="0" fontId="4" fillId="2" borderId="10" xfId="0" applyFont="1" applyFill="1" applyBorder="1"/>
    <xf numFmtId="168" fontId="5" fillId="0" borderId="10" xfId="2" applyNumberFormat="1" applyFont="1" applyBorder="1"/>
    <xf numFmtId="0" fontId="2" fillId="2" borderId="0" xfId="0" applyFont="1" applyFill="1" applyBorder="1" applyProtection="1"/>
    <xf numFmtId="164" fontId="0" fillId="2" borderId="0" xfId="1" applyNumberFormat="1" applyFont="1" applyFill="1" applyBorder="1"/>
    <xf numFmtId="43" fontId="0" fillId="2" borderId="0" xfId="0" applyNumberFormat="1" applyFill="1"/>
    <xf numFmtId="166" fontId="0" fillId="2" borderId="0" xfId="0" applyNumberFormat="1" applyFill="1"/>
    <xf numFmtId="0" fontId="0" fillId="2" borderId="1" xfId="0" applyFont="1" applyFill="1" applyBorder="1"/>
    <xf numFmtId="168" fontId="0" fillId="2" borderId="0" xfId="2" applyNumberFormat="1" applyFont="1" applyFill="1"/>
    <xf numFmtId="168" fontId="5" fillId="2" borderId="10" xfId="2" applyNumberFormat="1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5" borderId="0" xfId="1" applyNumberFormat="1" applyFont="1" applyFill="1" applyBorder="1"/>
    <xf numFmtId="168" fontId="0" fillId="5" borderId="0" xfId="2" applyNumberFormat="1" applyFont="1" applyFill="1" applyProtection="1"/>
    <xf numFmtId="43" fontId="0" fillId="5" borderId="0" xfId="0" applyNumberFormat="1" applyFill="1" applyBorder="1"/>
    <xf numFmtId="43" fontId="0" fillId="5" borderId="2" xfId="0" applyNumberFormat="1" applyFill="1" applyBorder="1"/>
    <xf numFmtId="168" fontId="0" fillId="5" borderId="0" xfId="2" applyNumberFormat="1" applyFont="1" applyFill="1"/>
    <xf numFmtId="43" fontId="0" fillId="5" borderId="0" xfId="0" applyNumberFormat="1" applyFill="1"/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M11" sqref="M11"/>
    </sheetView>
  </sheetViews>
  <sheetFormatPr defaultRowHeight="15" x14ac:dyDescent="0.25"/>
  <cols>
    <col min="1" max="1" width="23.85546875" style="17" customWidth="1"/>
    <col min="2" max="2" width="21.85546875" style="17" bestFit="1" customWidth="1"/>
    <col min="3" max="3" width="11.5703125" style="17" customWidth="1"/>
    <col min="4" max="4" width="17" style="17" customWidth="1"/>
    <col min="5" max="5" width="17.28515625" style="17" customWidth="1"/>
    <col min="6" max="16384" width="9.140625" style="17"/>
  </cols>
  <sheetData>
    <row r="1" spans="1:9" x14ac:dyDescent="0.25">
      <c r="A1" s="16" t="s">
        <v>72</v>
      </c>
    </row>
    <row r="2" spans="1:9" x14ac:dyDescent="0.25">
      <c r="A2" s="33" t="s">
        <v>74</v>
      </c>
    </row>
    <row r="3" spans="1:9" ht="15.75" thickBot="1" x14ac:dyDescent="0.3"/>
    <row r="4" spans="1:9" x14ac:dyDescent="0.25">
      <c r="A4" s="107" t="s">
        <v>16</v>
      </c>
      <c r="B4" s="108"/>
      <c r="C4" s="108"/>
      <c r="D4" s="108"/>
      <c r="E4" s="108"/>
      <c r="F4" s="18"/>
      <c r="G4" s="18"/>
      <c r="H4" s="18"/>
      <c r="I4" s="19"/>
    </row>
    <row r="5" spans="1:9" x14ac:dyDescent="0.25">
      <c r="A5" s="20"/>
      <c r="B5" s="21"/>
      <c r="C5" s="21"/>
      <c r="D5" s="21"/>
      <c r="E5" s="118">
        <v>38460</v>
      </c>
      <c r="F5" s="21" t="s">
        <v>14</v>
      </c>
      <c r="G5" s="21"/>
      <c r="H5" s="21"/>
      <c r="I5" s="22"/>
    </row>
    <row r="6" spans="1:9" x14ac:dyDescent="0.25">
      <c r="A6" s="20"/>
      <c r="B6" s="23" t="s">
        <v>5</v>
      </c>
      <c r="C6" s="23" t="s">
        <v>4</v>
      </c>
      <c r="D6" s="23" t="s">
        <v>6</v>
      </c>
      <c r="E6" s="23" t="s">
        <v>7</v>
      </c>
      <c r="F6" s="23"/>
      <c r="G6" s="21"/>
      <c r="H6" s="21"/>
      <c r="I6" s="22"/>
    </row>
    <row r="7" spans="1:9" x14ac:dyDescent="0.25">
      <c r="A7" s="20" t="s">
        <v>0</v>
      </c>
      <c r="B7" s="24">
        <v>9.5504839783917213</v>
      </c>
      <c r="C7" s="25">
        <v>248.99</v>
      </c>
      <c r="D7" s="25">
        <f>C7*B7*365</f>
        <v>867960.87710961048</v>
      </c>
      <c r="E7" s="26">
        <f>D7/$E$5/1000</f>
        <v>2.2567885520270684E-2</v>
      </c>
      <c r="F7" s="21"/>
      <c r="G7" s="21"/>
      <c r="H7" s="21"/>
      <c r="I7" s="22"/>
    </row>
    <row r="8" spans="1:9" ht="15.75" thickBot="1" x14ac:dyDescent="0.3">
      <c r="A8" s="27" t="s">
        <v>3</v>
      </c>
      <c r="B8" s="28">
        <v>5.5067209856527342</v>
      </c>
      <c r="C8" s="29">
        <v>93001</v>
      </c>
      <c r="D8" s="29">
        <f>C8*B8</f>
        <v>512130.55838668993</v>
      </c>
      <c r="E8" s="30">
        <f>D8/$E$5/1000</f>
        <v>1.3315927155140142E-2</v>
      </c>
      <c r="F8" s="31"/>
      <c r="G8" s="31"/>
      <c r="H8" s="31"/>
      <c r="I8" s="32"/>
    </row>
    <row r="10" spans="1:9" x14ac:dyDescent="0.25">
      <c r="A10" s="42" t="s">
        <v>15</v>
      </c>
      <c r="B10" s="42"/>
      <c r="C10" s="43" t="s">
        <v>48</v>
      </c>
      <c r="D10" s="44"/>
      <c r="E10" s="44"/>
    </row>
    <row r="11" spans="1:9" x14ac:dyDescent="0.25">
      <c r="A11" s="17" t="s">
        <v>17</v>
      </c>
      <c r="D11" s="34">
        <v>0.52849999999999997</v>
      </c>
      <c r="E11" s="35">
        <f>D11*E7</f>
        <v>1.1927127497463056E-2</v>
      </c>
    </row>
    <row r="12" spans="1:9" x14ac:dyDescent="0.25">
      <c r="A12" s="17" t="s">
        <v>3</v>
      </c>
      <c r="D12" s="36">
        <v>0.21479999999999999</v>
      </c>
      <c r="E12" s="35">
        <f>D12*E8</f>
        <v>2.8602611529241024E-3</v>
      </c>
    </row>
    <row r="15" spans="1:9" x14ac:dyDescent="0.25">
      <c r="A15" s="109" t="s">
        <v>25</v>
      </c>
      <c r="B15" s="109"/>
    </row>
    <row r="16" spans="1:9" x14ac:dyDescent="0.25">
      <c r="A16" s="1" t="s">
        <v>12</v>
      </c>
      <c r="B16" s="37">
        <v>3.8932237870651504E-2</v>
      </c>
    </row>
    <row r="17" spans="1:3" x14ac:dyDescent="0.25">
      <c r="A17" s="1" t="s">
        <v>18</v>
      </c>
      <c r="B17" s="37">
        <v>6.3000000000000003E-4</v>
      </c>
    </row>
    <row r="18" spans="1:3" x14ac:dyDescent="0.25">
      <c r="A18" s="1" t="s">
        <v>0</v>
      </c>
      <c r="B18" s="119">
        <f>E11</f>
        <v>1.1927127497463056E-2</v>
      </c>
      <c r="C18" s="39" t="s">
        <v>52</v>
      </c>
    </row>
    <row r="19" spans="1:3" x14ac:dyDescent="0.25">
      <c r="A19" s="3" t="s">
        <v>19</v>
      </c>
      <c r="B19" s="119">
        <f>E12</f>
        <v>2.8602611529241024E-3</v>
      </c>
      <c r="C19" s="39" t="s">
        <v>52</v>
      </c>
    </row>
    <row r="20" spans="1:3" x14ac:dyDescent="0.25">
      <c r="A20" s="3" t="s">
        <v>20</v>
      </c>
      <c r="B20" s="119">
        <f>B19*1.422*0.5907</f>
        <v>2.4025490060318841E-3</v>
      </c>
      <c r="C20" s="39" t="s">
        <v>52</v>
      </c>
    </row>
    <row r="21" spans="1:3" x14ac:dyDescent="0.25">
      <c r="A21" s="3" t="s">
        <v>21</v>
      </c>
      <c r="B21" s="37">
        <v>5.7784875873315121E-3</v>
      </c>
    </row>
    <row r="22" spans="1:3" x14ac:dyDescent="0.25">
      <c r="A22" s="3" t="s">
        <v>22</v>
      </c>
      <c r="B22" s="37">
        <v>1.0547150937471063E-3</v>
      </c>
    </row>
    <row r="23" spans="1:3" x14ac:dyDescent="0.25">
      <c r="A23" s="4" t="s">
        <v>23</v>
      </c>
      <c r="B23" s="37" t="s">
        <v>24</v>
      </c>
    </row>
    <row r="24" spans="1:3" x14ac:dyDescent="0.25">
      <c r="A24" s="5" t="s">
        <v>13</v>
      </c>
      <c r="B24" s="38">
        <f>SUM(B16:B23)</f>
        <v>6.3585378208149163E-2</v>
      </c>
      <c r="C24" s="39" t="s">
        <v>52</v>
      </c>
    </row>
    <row r="25" spans="1:3" x14ac:dyDescent="0.25">
      <c r="C25" s="41"/>
    </row>
  </sheetData>
  <mergeCells count="2">
    <mergeCell ref="A4:E4"/>
    <mergeCell ref="A15:B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E18" sqref="E18"/>
    </sheetView>
  </sheetViews>
  <sheetFormatPr defaultRowHeight="15" x14ac:dyDescent="0.25"/>
  <cols>
    <col min="1" max="1" width="23.85546875" style="17" customWidth="1"/>
    <col min="2" max="2" width="21.85546875" style="17" bestFit="1" customWidth="1"/>
    <col min="3" max="3" width="11.5703125" style="17" customWidth="1"/>
    <col min="4" max="4" width="17" style="17" customWidth="1"/>
    <col min="5" max="5" width="17.28515625" style="17" customWidth="1"/>
    <col min="6" max="16384" width="9.140625" style="17"/>
  </cols>
  <sheetData>
    <row r="1" spans="1:10" x14ac:dyDescent="0.25">
      <c r="A1" s="16" t="s">
        <v>72</v>
      </c>
    </row>
    <row r="2" spans="1:10" x14ac:dyDescent="0.25">
      <c r="A2" s="33" t="s">
        <v>74</v>
      </c>
    </row>
    <row r="3" spans="1:10" ht="18.75" x14ac:dyDescent="0.3">
      <c r="A3" s="7" t="s">
        <v>64</v>
      </c>
      <c r="B3" s="8"/>
      <c r="C3" s="1"/>
      <c r="D3" s="74" t="s">
        <v>39</v>
      </c>
    </row>
    <row r="4" spans="1:10" x14ac:dyDescent="0.25">
      <c r="A4" s="1" t="s">
        <v>27</v>
      </c>
      <c r="B4" s="9">
        <v>7.5733333333333333</v>
      </c>
      <c r="C4" s="1" t="s">
        <v>28</v>
      </c>
      <c r="D4" s="74"/>
    </row>
    <row r="5" spans="1:10" x14ac:dyDescent="0.25">
      <c r="A5" s="1" t="s">
        <v>29</v>
      </c>
      <c r="B5" s="10">
        <v>248.98630136986299</v>
      </c>
      <c r="C5" s="1" t="s">
        <v>30</v>
      </c>
      <c r="D5" s="74" t="s">
        <v>40</v>
      </c>
    </row>
    <row r="6" spans="1:10" x14ac:dyDescent="0.25">
      <c r="A6" s="1" t="s">
        <v>31</v>
      </c>
      <c r="B6" s="11">
        <v>0.2</v>
      </c>
      <c r="C6" s="1"/>
      <c r="D6" s="74" t="s">
        <v>41</v>
      </c>
    </row>
    <row r="7" spans="1:10" x14ac:dyDescent="0.25">
      <c r="A7" s="1" t="s">
        <v>32</v>
      </c>
      <c r="B7" s="11">
        <v>0.17269999999999999</v>
      </c>
      <c r="C7" s="1"/>
      <c r="D7" s="74" t="s">
        <v>42</v>
      </c>
    </row>
    <row r="8" spans="1:10" x14ac:dyDescent="0.25">
      <c r="A8" s="1" t="s">
        <v>33</v>
      </c>
      <c r="B8" s="12">
        <v>0.86349999999999993</v>
      </c>
      <c r="C8" s="1"/>
      <c r="D8" s="74" t="s">
        <v>43</v>
      </c>
    </row>
    <row r="9" spans="1:10" x14ac:dyDescent="0.25">
      <c r="A9" s="1" t="s">
        <v>34</v>
      </c>
      <c r="B9" s="13">
        <v>38460</v>
      </c>
      <c r="C9" s="1" t="s">
        <v>35</v>
      </c>
      <c r="D9" s="74" t="s">
        <v>44</v>
      </c>
    </row>
    <row r="10" spans="1:10" x14ac:dyDescent="0.25">
      <c r="A10" s="1" t="s">
        <v>36</v>
      </c>
      <c r="B10" s="11">
        <v>0.05</v>
      </c>
      <c r="C10" s="1"/>
      <c r="D10" s="74" t="s">
        <v>45</v>
      </c>
    </row>
    <row r="11" spans="1:10" x14ac:dyDescent="0.25">
      <c r="A11" s="1" t="s">
        <v>37</v>
      </c>
      <c r="B11" s="14">
        <v>0.49058017628460299</v>
      </c>
      <c r="C11" s="1"/>
      <c r="D11" s="74" t="s">
        <v>46</v>
      </c>
    </row>
    <row r="12" spans="1:10" x14ac:dyDescent="0.25">
      <c r="A12" s="1" t="s">
        <v>38</v>
      </c>
      <c r="B12" s="14">
        <v>0.53821635528299261</v>
      </c>
      <c r="C12" s="1"/>
      <c r="D12" s="74" t="s">
        <v>47</v>
      </c>
    </row>
    <row r="13" spans="1:10" x14ac:dyDescent="0.25">
      <c r="A13" s="16"/>
    </row>
    <row r="14" spans="1:10" ht="15.75" thickBot="1" x14ac:dyDescent="0.3">
      <c r="A14" s="16"/>
    </row>
    <row r="15" spans="1:10" x14ac:dyDescent="0.25">
      <c r="A15" s="107" t="s">
        <v>16</v>
      </c>
      <c r="B15" s="108"/>
      <c r="C15" s="108"/>
      <c r="D15" s="108"/>
      <c r="E15" s="108"/>
      <c r="F15" s="18"/>
      <c r="G15" s="18"/>
      <c r="H15" s="18"/>
      <c r="I15" s="19"/>
    </row>
    <row r="16" spans="1:10" x14ac:dyDescent="0.25">
      <c r="A16" s="20"/>
      <c r="B16" s="21"/>
      <c r="C16" s="21"/>
      <c r="D16" s="21"/>
      <c r="E16" s="118">
        <f>B9*B8*B11</f>
        <v>16292.270676248685</v>
      </c>
      <c r="F16" s="21" t="s">
        <v>14</v>
      </c>
      <c r="G16" s="21"/>
      <c r="H16" s="21"/>
      <c r="I16" s="22"/>
      <c r="J16" s="33" t="s">
        <v>49</v>
      </c>
    </row>
    <row r="17" spans="1:10" x14ac:dyDescent="0.25">
      <c r="A17" s="20"/>
      <c r="B17" s="23" t="s">
        <v>5</v>
      </c>
      <c r="C17" s="23" t="s">
        <v>4</v>
      </c>
      <c r="D17" s="23" t="s">
        <v>6</v>
      </c>
      <c r="E17" s="23" t="s">
        <v>7</v>
      </c>
      <c r="F17" s="23"/>
      <c r="G17" s="21"/>
      <c r="H17" s="21"/>
      <c r="I17" s="22"/>
      <c r="J17" s="33"/>
    </row>
    <row r="18" spans="1:10" x14ac:dyDescent="0.25">
      <c r="A18" s="20" t="s">
        <v>0</v>
      </c>
      <c r="B18" s="120">
        <f>'NMS Avoided Cost -Res fixed1 '!B7*B8*B11</f>
        <v>4.0457376511995404</v>
      </c>
      <c r="C18" s="25">
        <v>248.99</v>
      </c>
      <c r="D18" s="25">
        <f>C18*B18*365</f>
        <v>367682.09948684339</v>
      </c>
      <c r="E18" s="26">
        <f>D18/$E$16/1000</f>
        <v>2.2567885520270687E-2</v>
      </c>
      <c r="F18" s="21"/>
      <c r="G18" s="21"/>
      <c r="H18" s="21"/>
      <c r="I18" s="22"/>
      <c r="J18" s="33" t="s">
        <v>50</v>
      </c>
    </row>
    <row r="19" spans="1:10" ht="15.75" thickBot="1" x14ac:dyDescent="0.3">
      <c r="A19" s="27" t="s">
        <v>3</v>
      </c>
      <c r="B19" s="121">
        <f>'NMS Avoided Cost -Res fixed1 '!B8*B8*B11</f>
        <v>2.3327350191584317</v>
      </c>
      <c r="C19" s="29">
        <v>93001</v>
      </c>
      <c r="D19" s="29">
        <f>C19*B19</f>
        <v>216946.68951675331</v>
      </c>
      <c r="E19" s="30">
        <f>D19/$E$16/1000</f>
        <v>1.331592715514014E-2</v>
      </c>
      <c r="F19" s="31"/>
      <c r="G19" s="31"/>
      <c r="H19" s="31"/>
      <c r="I19" s="32"/>
      <c r="J19" s="33" t="s">
        <v>51</v>
      </c>
    </row>
    <row r="21" spans="1:10" x14ac:dyDescent="0.25">
      <c r="A21" s="42" t="s">
        <v>15</v>
      </c>
      <c r="B21" s="42"/>
      <c r="C21" s="43" t="s">
        <v>48</v>
      </c>
      <c r="D21" s="44"/>
      <c r="E21" s="44"/>
    </row>
    <row r="22" spans="1:10" x14ac:dyDescent="0.25">
      <c r="A22" s="17" t="s">
        <v>17</v>
      </c>
      <c r="D22" s="34">
        <v>0.52849999999999997</v>
      </c>
      <c r="E22" s="35">
        <f>D22*E18</f>
        <v>1.1927127497463058E-2</v>
      </c>
    </row>
    <row r="23" spans="1:10" x14ac:dyDescent="0.25">
      <c r="A23" s="17" t="s">
        <v>3</v>
      </c>
      <c r="D23" s="36">
        <v>0.21479999999999999</v>
      </c>
      <c r="E23" s="35">
        <f>D23*E19</f>
        <v>2.860261152924102E-3</v>
      </c>
    </row>
    <row r="27" spans="1:10" x14ac:dyDescent="0.25">
      <c r="A27" s="1" t="s">
        <v>12</v>
      </c>
      <c r="B27" s="37">
        <v>3.8932237870651504E-2</v>
      </c>
    </row>
    <row r="28" spans="1:10" x14ac:dyDescent="0.25">
      <c r="A28" s="1" t="s">
        <v>18</v>
      </c>
      <c r="B28" s="37">
        <v>6.3000000000000003E-4</v>
      </c>
    </row>
    <row r="29" spans="1:10" x14ac:dyDescent="0.25">
      <c r="A29" s="1" t="s">
        <v>0</v>
      </c>
      <c r="B29" s="119">
        <f>E22</f>
        <v>1.1927127497463058E-2</v>
      </c>
      <c r="C29" s="39" t="s">
        <v>52</v>
      </c>
    </row>
    <row r="30" spans="1:10" x14ac:dyDescent="0.25">
      <c r="A30" s="3" t="s">
        <v>19</v>
      </c>
      <c r="B30" s="119">
        <f>E23</f>
        <v>2.860261152924102E-3</v>
      </c>
      <c r="C30" s="39" t="s">
        <v>52</v>
      </c>
    </row>
    <row r="31" spans="1:10" x14ac:dyDescent="0.25">
      <c r="A31" s="3" t="s">
        <v>20</v>
      </c>
      <c r="B31" s="119">
        <f>B30*1.422*0.5907</f>
        <v>2.4025490060318832E-3</v>
      </c>
      <c r="C31" s="39" t="s">
        <v>52</v>
      </c>
    </row>
    <row r="32" spans="1:10" x14ac:dyDescent="0.25">
      <c r="A32" s="3" t="s">
        <v>21</v>
      </c>
      <c r="B32" s="37">
        <v>5.7784875873315121E-3</v>
      </c>
    </row>
    <row r="33" spans="1:3" x14ac:dyDescent="0.25">
      <c r="A33" s="3" t="s">
        <v>22</v>
      </c>
      <c r="B33" s="37">
        <v>1.0547150937471063E-3</v>
      </c>
    </row>
    <row r="34" spans="1:3" x14ac:dyDescent="0.25">
      <c r="A34" s="4" t="s">
        <v>23</v>
      </c>
      <c r="B34" s="37" t="s">
        <v>24</v>
      </c>
    </row>
    <row r="35" spans="1:3" x14ac:dyDescent="0.25">
      <c r="A35" s="5" t="s">
        <v>13</v>
      </c>
      <c r="B35" s="38">
        <f>SUM(B27:B34)</f>
        <v>6.3585378208149163E-2</v>
      </c>
      <c r="C35" s="39" t="s">
        <v>52</v>
      </c>
    </row>
  </sheetData>
  <mergeCells count="1">
    <mergeCell ref="A15:E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H29" sqref="G29:H29"/>
    </sheetView>
  </sheetViews>
  <sheetFormatPr defaultColWidth="8.7109375" defaultRowHeight="15" x14ac:dyDescent="0.25"/>
  <cols>
    <col min="1" max="1" width="23.7109375" style="17" customWidth="1"/>
    <col min="2" max="2" width="21.7109375" style="17" bestFit="1" customWidth="1"/>
    <col min="3" max="3" width="15.28515625" style="17" customWidth="1"/>
    <col min="4" max="4" width="17" style="17" customWidth="1"/>
    <col min="5" max="5" width="17.28515625" style="17" customWidth="1"/>
    <col min="6" max="8" width="8.7109375" style="17"/>
    <col min="9" max="9" width="8.140625" style="17" customWidth="1"/>
    <col min="10" max="13" width="8.7109375" style="17"/>
    <col min="14" max="14" width="8.7109375" style="17" customWidth="1"/>
    <col min="15" max="16384" width="8.7109375" style="17"/>
  </cols>
  <sheetData>
    <row r="1" spans="1:9" x14ac:dyDescent="0.25">
      <c r="A1" s="16" t="s">
        <v>72</v>
      </c>
    </row>
    <row r="2" spans="1:9" x14ac:dyDescent="0.25">
      <c r="A2" s="33" t="s">
        <v>73</v>
      </c>
    </row>
    <row r="3" spans="1:9" x14ac:dyDescent="0.25">
      <c r="A3" s="33"/>
    </row>
    <row r="5" spans="1:9" ht="15.75" thickBot="1" x14ac:dyDescent="0.3"/>
    <row r="6" spans="1:9" x14ac:dyDescent="0.25">
      <c r="A6" s="107" t="s">
        <v>60</v>
      </c>
      <c r="B6" s="108"/>
      <c r="C6" s="108"/>
      <c r="D6" s="108"/>
      <c r="E6" s="108"/>
      <c r="F6" s="18"/>
      <c r="G6" s="18"/>
      <c r="H6" s="18"/>
      <c r="I6" s="19"/>
    </row>
    <row r="7" spans="1:9" x14ac:dyDescent="0.25">
      <c r="A7" s="20"/>
      <c r="E7" s="118">
        <f>'NMS Avoided Cost -Res fixed1 '!E5</f>
        <v>38460</v>
      </c>
      <c r="F7" s="17" t="s">
        <v>14</v>
      </c>
      <c r="I7" s="22"/>
    </row>
    <row r="8" spans="1:9" x14ac:dyDescent="0.25">
      <c r="A8" s="20"/>
      <c r="B8" s="40" t="s">
        <v>5</v>
      </c>
      <c r="C8" s="40" t="s">
        <v>4</v>
      </c>
      <c r="D8" s="40" t="s">
        <v>6</v>
      </c>
      <c r="E8" s="40" t="s">
        <v>62</v>
      </c>
      <c r="F8" s="40"/>
      <c r="I8" s="22"/>
    </row>
    <row r="9" spans="1:9" x14ac:dyDescent="0.25">
      <c r="A9" s="20" t="s">
        <v>0</v>
      </c>
      <c r="B9" s="102">
        <v>9.5504839783917213</v>
      </c>
      <c r="C9" s="25">
        <f>'NMS Avoided Cost -Com fixed2'!B6</f>
        <v>248.98630136986299</v>
      </c>
      <c r="D9" s="25">
        <f>C9*B9*365</f>
        <v>867947.98395623942</v>
      </c>
      <c r="E9" s="103">
        <f>D9/$E$7/1000</f>
        <v>2.256755028487362E-2</v>
      </c>
      <c r="I9" s="22"/>
    </row>
    <row r="10" spans="1:9" ht="15.75" thickBot="1" x14ac:dyDescent="0.3">
      <c r="A10" s="27" t="s">
        <v>3</v>
      </c>
      <c r="B10" s="28">
        <v>5.5067209856527342</v>
      </c>
      <c r="C10" s="29">
        <v>93054.368398101869</v>
      </c>
      <c r="D10" s="29">
        <f>C10*B10</f>
        <v>512424.44326448819</v>
      </c>
      <c r="E10" s="30">
        <f>D10/$E$7/1000</f>
        <v>1.3323568467615397E-2</v>
      </c>
      <c r="F10" s="31"/>
      <c r="G10" s="31"/>
      <c r="H10" s="31"/>
      <c r="I10" s="32"/>
    </row>
    <row r="12" spans="1:9" x14ac:dyDescent="0.25">
      <c r="A12" s="42" t="s">
        <v>15</v>
      </c>
      <c r="B12" s="42"/>
      <c r="C12" s="43" t="s">
        <v>48</v>
      </c>
      <c r="D12" s="104"/>
      <c r="E12" s="104"/>
    </row>
    <row r="13" spans="1:9" x14ac:dyDescent="0.25">
      <c r="A13" s="17" t="s">
        <v>17</v>
      </c>
      <c r="D13" s="34">
        <v>0.73077782283432302</v>
      </c>
      <c r="E13" s="35">
        <f>D13*E9</f>
        <v>1.6491865263884051E-2</v>
      </c>
    </row>
    <row r="14" spans="1:9" x14ac:dyDescent="0.25">
      <c r="A14" s="17" t="s">
        <v>3</v>
      </c>
      <c r="D14" s="36">
        <v>0.27847432748502254</v>
      </c>
      <c r="E14" s="35">
        <f>D14*E10</f>
        <v>3.7102717687198502E-3</v>
      </c>
    </row>
    <row r="17" spans="1:3" x14ac:dyDescent="0.25">
      <c r="A17" s="110" t="s">
        <v>65</v>
      </c>
      <c r="B17" s="110"/>
    </row>
    <row r="18" spans="1:3" x14ac:dyDescent="0.25">
      <c r="A18" s="17" t="s">
        <v>12</v>
      </c>
      <c r="B18" s="105">
        <v>3.8932237870651504E-2</v>
      </c>
    </row>
    <row r="19" spans="1:3" x14ac:dyDescent="0.25">
      <c r="A19" s="17" t="s">
        <v>18</v>
      </c>
      <c r="B19" s="105">
        <v>6.3000000000000013E-4</v>
      </c>
    </row>
    <row r="20" spans="1:3" x14ac:dyDescent="0.25">
      <c r="A20" s="17" t="s">
        <v>0</v>
      </c>
      <c r="B20" s="122">
        <f>E13</f>
        <v>1.6491865263884051E-2</v>
      </c>
      <c r="C20" s="39" t="s">
        <v>52</v>
      </c>
    </row>
    <row r="21" spans="1:3" x14ac:dyDescent="0.25">
      <c r="A21" s="21" t="s">
        <v>19</v>
      </c>
      <c r="B21" s="122">
        <f>E14</f>
        <v>3.7102717687198502E-3</v>
      </c>
      <c r="C21" s="39" t="s">
        <v>52</v>
      </c>
    </row>
    <row r="22" spans="1:3" x14ac:dyDescent="0.25">
      <c r="A22" s="21" t="s">
        <v>20</v>
      </c>
      <c r="B22" s="122">
        <f>B21*1.422*0.5907</f>
        <v>3.1165370130391635E-3</v>
      </c>
      <c r="C22" s="39" t="s">
        <v>52</v>
      </c>
    </row>
    <row r="23" spans="1:3" x14ac:dyDescent="0.25">
      <c r="A23" s="21" t="s">
        <v>21</v>
      </c>
      <c r="B23" s="105">
        <v>5.7784875873315121E-3</v>
      </c>
    </row>
    <row r="24" spans="1:3" x14ac:dyDescent="0.25">
      <c r="A24" s="21" t="s">
        <v>22</v>
      </c>
      <c r="B24" s="105">
        <v>1.0547150937471063E-3</v>
      </c>
    </row>
    <row r="25" spans="1:3" x14ac:dyDescent="0.25">
      <c r="A25" s="97" t="s">
        <v>23</v>
      </c>
      <c r="B25" s="105" t="s">
        <v>24</v>
      </c>
    </row>
    <row r="26" spans="1:3" x14ac:dyDescent="0.25">
      <c r="A26" s="98" t="s">
        <v>13</v>
      </c>
      <c r="B26" s="106">
        <f>ROUND(SUM(B18:B24),5)</f>
        <v>6.9709999999999994E-2</v>
      </c>
    </row>
  </sheetData>
  <mergeCells count="2">
    <mergeCell ref="A6:E6"/>
    <mergeCell ref="A17:B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G20" sqref="G20"/>
    </sheetView>
  </sheetViews>
  <sheetFormatPr defaultColWidth="8.7109375" defaultRowHeight="15" x14ac:dyDescent="0.25"/>
  <cols>
    <col min="1" max="1" width="29.5703125" style="17" customWidth="1"/>
    <col min="2" max="2" width="21.7109375" style="17" bestFit="1" customWidth="1"/>
    <col min="3" max="3" width="15.28515625" style="17" customWidth="1"/>
    <col min="4" max="4" width="17" style="17" customWidth="1"/>
    <col min="5" max="5" width="17.28515625" style="17" customWidth="1"/>
    <col min="6" max="8" width="8.7109375" style="17"/>
    <col min="9" max="9" width="6" style="17" customWidth="1"/>
    <col min="10" max="13" width="8.7109375" style="17"/>
    <col min="14" max="14" width="8.7109375" style="17" customWidth="1"/>
    <col min="15" max="16384" width="8.7109375" style="17"/>
  </cols>
  <sheetData>
    <row r="1" spans="1:9" x14ac:dyDescent="0.25">
      <c r="A1" s="16" t="s">
        <v>72</v>
      </c>
    </row>
    <row r="2" spans="1:9" x14ac:dyDescent="0.25">
      <c r="A2" s="33" t="s">
        <v>73</v>
      </c>
    </row>
    <row r="4" spans="1:9" ht="18.75" x14ac:dyDescent="0.3">
      <c r="A4" s="7" t="s">
        <v>64</v>
      </c>
      <c r="B4" s="8"/>
      <c r="C4" s="1"/>
      <c r="D4" s="74" t="s">
        <v>39</v>
      </c>
    </row>
    <row r="5" spans="1:9" x14ac:dyDescent="0.25">
      <c r="A5" s="1" t="s">
        <v>27</v>
      </c>
      <c r="B5" s="9">
        <v>7.5733333333333333</v>
      </c>
      <c r="C5" s="1" t="s">
        <v>28</v>
      </c>
      <c r="D5" s="74"/>
    </row>
    <row r="6" spans="1:9" x14ac:dyDescent="0.25">
      <c r="A6" s="1" t="s">
        <v>29</v>
      </c>
      <c r="B6" s="10">
        <v>248.98630136986299</v>
      </c>
      <c r="C6" s="1" t="s">
        <v>30</v>
      </c>
      <c r="D6" s="74" t="s">
        <v>40</v>
      </c>
    </row>
    <row r="7" spans="1:9" x14ac:dyDescent="0.25">
      <c r="A7" s="1" t="s">
        <v>31</v>
      </c>
      <c r="B7" s="11">
        <v>0.2</v>
      </c>
      <c r="C7" s="1"/>
      <c r="D7" s="74" t="s">
        <v>41</v>
      </c>
    </row>
    <row r="8" spans="1:9" x14ac:dyDescent="0.25">
      <c r="A8" s="1" t="s">
        <v>32</v>
      </c>
      <c r="B8" s="11">
        <v>0.17269999999999999</v>
      </c>
      <c r="C8" s="1"/>
      <c r="D8" s="74" t="s">
        <v>42</v>
      </c>
    </row>
    <row r="9" spans="1:9" x14ac:dyDescent="0.25">
      <c r="A9" s="1" t="s">
        <v>33</v>
      </c>
      <c r="B9" s="12">
        <v>0.86349999999999993</v>
      </c>
      <c r="C9" s="1"/>
      <c r="D9" s="74" t="s">
        <v>43</v>
      </c>
    </row>
    <row r="10" spans="1:9" x14ac:dyDescent="0.25">
      <c r="A10" s="1" t="s">
        <v>34</v>
      </c>
      <c r="B10" s="13">
        <v>38460</v>
      </c>
      <c r="C10" s="1" t="s">
        <v>35</v>
      </c>
      <c r="D10" s="74" t="s">
        <v>44</v>
      </c>
    </row>
    <row r="11" spans="1:9" x14ac:dyDescent="0.25">
      <c r="A11" s="1" t="s">
        <v>36</v>
      </c>
      <c r="B11" s="11">
        <v>0.05</v>
      </c>
      <c r="C11" s="1"/>
      <c r="D11" s="74" t="s">
        <v>45</v>
      </c>
    </row>
    <row r="12" spans="1:9" x14ac:dyDescent="0.25">
      <c r="A12" s="1" t="s">
        <v>37</v>
      </c>
      <c r="B12" s="14">
        <v>0.49058017628460299</v>
      </c>
      <c r="C12" s="1"/>
      <c r="D12" s="74" t="s">
        <v>46</v>
      </c>
    </row>
    <row r="13" spans="1:9" x14ac:dyDescent="0.25">
      <c r="A13" s="1" t="s">
        <v>38</v>
      </c>
      <c r="B13" s="14">
        <v>0.53821635528299261</v>
      </c>
      <c r="C13" s="1"/>
      <c r="D13" s="74" t="s">
        <v>47</v>
      </c>
    </row>
    <row r="15" spans="1:9" ht="15.75" thickBot="1" x14ac:dyDescent="0.3"/>
    <row r="16" spans="1:9" x14ac:dyDescent="0.25">
      <c r="A16" s="107" t="s">
        <v>60</v>
      </c>
      <c r="B16" s="108"/>
      <c r="C16" s="108"/>
      <c r="D16" s="108"/>
      <c r="E16" s="108"/>
      <c r="F16" s="18"/>
      <c r="G16" s="18"/>
      <c r="H16" s="18"/>
      <c r="I16" s="19"/>
    </row>
    <row r="17" spans="1:10" x14ac:dyDescent="0.25">
      <c r="A17" s="20"/>
      <c r="E17" s="101">
        <f>'NMS Avoided Cost -Res fixed1 '!E5*'NMS Avoided Cost -Com fixed2'!B9*'NMS Avoided Cost -Com fixed2'!B13</f>
        <v>17874.278184382794</v>
      </c>
      <c r="F17" s="17" t="s">
        <v>14</v>
      </c>
      <c r="I17" s="22"/>
      <c r="J17" s="33" t="s">
        <v>66</v>
      </c>
    </row>
    <row r="18" spans="1:10" x14ac:dyDescent="0.25">
      <c r="A18" s="20"/>
      <c r="B18" s="40" t="s">
        <v>5</v>
      </c>
      <c r="C18" s="40" t="s">
        <v>4</v>
      </c>
      <c r="D18" s="40" t="s">
        <v>6</v>
      </c>
      <c r="E18" s="40" t="s">
        <v>62</v>
      </c>
      <c r="F18" s="40"/>
      <c r="I18" s="22"/>
      <c r="J18" s="33"/>
    </row>
    <row r="19" spans="1:10" x14ac:dyDescent="0.25">
      <c r="A19" s="20" t="s">
        <v>0</v>
      </c>
      <c r="B19" s="123">
        <f>9.55048397839172*B9*B13</f>
        <v>4.4385857364863366</v>
      </c>
      <c r="C19" s="25">
        <f>B6</f>
        <v>248.98630136986299</v>
      </c>
      <c r="D19" s="25">
        <f>C19*B19*365</f>
        <v>403378.67173187825</v>
      </c>
      <c r="E19" s="103">
        <f>D19/$E$17/1000</f>
        <v>2.256755028487362E-2</v>
      </c>
      <c r="I19" s="22"/>
      <c r="J19" s="33" t="s">
        <v>67</v>
      </c>
    </row>
    <row r="20" spans="1:10" ht="15.75" thickBot="1" x14ac:dyDescent="0.3">
      <c r="A20" s="27" t="s">
        <v>3</v>
      </c>
      <c r="B20" s="121">
        <f>5.50672098565273*B9*B13</f>
        <v>2.5592476022188118</v>
      </c>
      <c r="C20" s="29">
        <v>93054.368398101869</v>
      </c>
      <c r="D20" s="29">
        <f>C20*B20</f>
        <v>238149.16919882817</v>
      </c>
      <c r="E20" s="30">
        <f>D20/$E$17/1000</f>
        <v>1.3323568467615385E-2</v>
      </c>
      <c r="F20" s="31"/>
      <c r="G20" s="31"/>
      <c r="H20" s="31"/>
      <c r="I20" s="32"/>
      <c r="J20" s="33" t="s">
        <v>68</v>
      </c>
    </row>
    <row r="22" spans="1:10" x14ac:dyDescent="0.25">
      <c r="A22" s="42" t="s">
        <v>15</v>
      </c>
      <c r="B22" s="42"/>
      <c r="C22" s="43" t="s">
        <v>48</v>
      </c>
      <c r="D22" s="104"/>
      <c r="E22" s="104"/>
    </row>
    <row r="23" spans="1:10" x14ac:dyDescent="0.25">
      <c r="A23" s="17" t="s">
        <v>17</v>
      </c>
      <c r="C23" s="100"/>
      <c r="D23" s="34">
        <v>0.73077782283432302</v>
      </c>
      <c r="E23" s="35">
        <f>D23*E19</f>
        <v>1.6491865263884051E-2</v>
      </c>
    </row>
    <row r="24" spans="1:10" x14ac:dyDescent="0.25">
      <c r="A24" s="17" t="s">
        <v>3</v>
      </c>
      <c r="C24" s="21"/>
      <c r="D24" s="36">
        <v>0.27847432748502254</v>
      </c>
      <c r="E24" s="35">
        <f>D24*E20</f>
        <v>3.7102717687198467E-3</v>
      </c>
    </row>
    <row r="27" spans="1:10" x14ac:dyDescent="0.25">
      <c r="A27" s="110" t="s">
        <v>65</v>
      </c>
      <c r="B27" s="110"/>
    </row>
    <row r="28" spans="1:10" x14ac:dyDescent="0.25">
      <c r="A28" s="17" t="s">
        <v>12</v>
      </c>
      <c r="B28" s="105">
        <v>3.8932237870651504E-2</v>
      </c>
    </row>
    <row r="29" spans="1:10" x14ac:dyDescent="0.25">
      <c r="A29" s="17" t="s">
        <v>18</v>
      </c>
      <c r="B29" s="105">
        <v>6.3000000000000013E-4</v>
      </c>
    </row>
    <row r="30" spans="1:10" x14ac:dyDescent="0.25">
      <c r="A30" s="17" t="s">
        <v>0</v>
      </c>
      <c r="B30" s="122">
        <f>E23</f>
        <v>1.6491865263884051E-2</v>
      </c>
      <c r="C30" s="39" t="s">
        <v>52</v>
      </c>
    </row>
    <row r="31" spans="1:10" x14ac:dyDescent="0.25">
      <c r="A31" s="21" t="s">
        <v>19</v>
      </c>
      <c r="B31" s="122">
        <f>E24</f>
        <v>3.7102717687198467E-3</v>
      </c>
      <c r="C31" s="39" t="s">
        <v>52</v>
      </c>
    </row>
    <row r="32" spans="1:10" x14ac:dyDescent="0.25">
      <c r="A32" s="21" t="s">
        <v>20</v>
      </c>
      <c r="B32" s="122">
        <f>B31*1.422*0.5907</f>
        <v>3.1165370130391604E-3</v>
      </c>
      <c r="C32" s="39" t="s">
        <v>52</v>
      </c>
    </row>
    <row r="33" spans="1:2" x14ac:dyDescent="0.25">
      <c r="A33" s="21" t="s">
        <v>21</v>
      </c>
      <c r="B33" s="105">
        <v>5.7784875873315121E-3</v>
      </c>
    </row>
    <row r="34" spans="1:2" x14ac:dyDescent="0.25">
      <c r="A34" s="21" t="s">
        <v>22</v>
      </c>
      <c r="B34" s="105">
        <v>1.0547150937471063E-3</v>
      </c>
    </row>
    <row r="35" spans="1:2" x14ac:dyDescent="0.25">
      <c r="A35" s="97" t="s">
        <v>23</v>
      </c>
      <c r="B35" s="105" t="s">
        <v>24</v>
      </c>
    </row>
    <row r="36" spans="1:2" x14ac:dyDescent="0.25">
      <c r="A36" s="98" t="s">
        <v>13</v>
      </c>
      <c r="B36" s="106">
        <f>ROUND(SUM(B28:B34),5)</f>
        <v>6.9709999999999994E-2</v>
      </c>
    </row>
  </sheetData>
  <mergeCells count="2">
    <mergeCell ref="A16:E16"/>
    <mergeCell ref="A27:B2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"/>
  <sheetViews>
    <sheetView workbookViewId="0">
      <selection activeCell="F27" sqref="F27"/>
    </sheetView>
  </sheetViews>
  <sheetFormatPr defaultRowHeight="15" x14ac:dyDescent="0.25"/>
  <cols>
    <col min="1" max="1" width="52.28515625" customWidth="1"/>
    <col min="2" max="2" width="22.7109375" bestFit="1" customWidth="1"/>
    <col min="4" max="4" width="43.28515625" bestFit="1" customWidth="1"/>
    <col min="5" max="5" width="12.85546875" bestFit="1" customWidth="1"/>
    <col min="9" max="15" width="9.140625" style="17"/>
  </cols>
  <sheetData>
    <row r="1" spans="1:8" ht="18.75" x14ac:dyDescent="0.3">
      <c r="A1" s="45" t="s">
        <v>70</v>
      </c>
      <c r="B1" s="1"/>
      <c r="C1" s="1"/>
      <c r="D1" s="1"/>
      <c r="E1" s="1"/>
      <c r="F1" s="1"/>
      <c r="G1" s="1"/>
      <c r="H1" s="1"/>
    </row>
    <row r="2" spans="1:8" ht="18.75" x14ac:dyDescent="0.3">
      <c r="A2" s="45" t="s">
        <v>53</v>
      </c>
      <c r="B2" s="1"/>
      <c r="C2" s="1"/>
      <c r="D2" s="1"/>
      <c r="E2" s="1"/>
      <c r="F2" s="1"/>
      <c r="G2" s="1"/>
      <c r="H2" s="1"/>
    </row>
    <row r="3" spans="1:8" x14ac:dyDescent="0.25">
      <c r="A3" s="15"/>
      <c r="B3" s="1"/>
      <c r="C3" s="1"/>
      <c r="D3" s="1"/>
      <c r="E3" s="1"/>
      <c r="F3" s="1"/>
      <c r="G3" s="1"/>
      <c r="H3" s="1"/>
    </row>
    <row r="4" spans="1:8" ht="18.75" x14ac:dyDescent="0.3">
      <c r="A4" s="7" t="s">
        <v>26</v>
      </c>
      <c r="B4" s="8"/>
      <c r="C4" s="1"/>
      <c r="D4" s="1"/>
      <c r="E4" s="1"/>
      <c r="F4" s="1"/>
      <c r="G4" s="1"/>
      <c r="H4" s="1"/>
    </row>
    <row r="5" spans="1:8" x14ac:dyDescent="0.25">
      <c r="A5" s="1" t="s">
        <v>27</v>
      </c>
      <c r="B5" s="9">
        <v>7.5733333333333333</v>
      </c>
      <c r="C5" s="1" t="s">
        <v>28</v>
      </c>
      <c r="D5" s="73">
        <f>B5*12</f>
        <v>90.88</v>
      </c>
      <c r="E5" s="46" t="s">
        <v>54</v>
      </c>
      <c r="F5" s="1" t="s">
        <v>55</v>
      </c>
      <c r="G5" s="1"/>
      <c r="H5" s="1"/>
    </row>
    <row r="6" spans="1:8" x14ac:dyDescent="0.25">
      <c r="A6" s="1" t="s">
        <v>29</v>
      </c>
      <c r="B6" s="10">
        <v>248.98630136986299</v>
      </c>
      <c r="C6" s="1" t="s">
        <v>30</v>
      </c>
      <c r="D6" s="1"/>
      <c r="E6" s="1"/>
      <c r="F6" s="1" t="s">
        <v>56</v>
      </c>
      <c r="G6" s="47">
        <v>6.74</v>
      </c>
      <c r="H6" s="1"/>
    </row>
    <row r="7" spans="1:8" x14ac:dyDescent="0.25">
      <c r="A7" s="1" t="s">
        <v>31</v>
      </c>
      <c r="B7" s="11">
        <v>0.2</v>
      </c>
      <c r="C7" s="1"/>
      <c r="D7" s="1"/>
      <c r="E7" s="1"/>
      <c r="F7" s="1" t="s">
        <v>57</v>
      </c>
      <c r="G7" s="47">
        <v>8.09</v>
      </c>
      <c r="H7" s="1"/>
    </row>
    <row r="8" spans="1:8" x14ac:dyDescent="0.25">
      <c r="A8" s="1" t="s">
        <v>32</v>
      </c>
      <c r="B8" s="11">
        <v>0.17269999999999999</v>
      </c>
      <c r="C8" s="1"/>
      <c r="D8" s="1"/>
      <c r="E8" s="1"/>
      <c r="F8" s="1" t="s">
        <v>58</v>
      </c>
      <c r="G8" s="47">
        <v>7.89</v>
      </c>
      <c r="H8" s="1"/>
    </row>
    <row r="9" spans="1:8" x14ac:dyDescent="0.25">
      <c r="A9" s="1" t="s">
        <v>33</v>
      </c>
      <c r="B9" s="12">
        <v>0.86349999999999993</v>
      </c>
      <c r="C9" s="1"/>
      <c r="D9" s="1"/>
      <c r="E9" s="1"/>
      <c r="F9" s="1"/>
      <c r="G9" s="1"/>
      <c r="H9" s="1"/>
    </row>
    <row r="10" spans="1:8" x14ac:dyDescent="0.25">
      <c r="A10" s="1" t="s">
        <v>34</v>
      </c>
      <c r="B10" s="13">
        <v>38460</v>
      </c>
      <c r="C10" s="1" t="s">
        <v>35</v>
      </c>
      <c r="D10" s="1"/>
      <c r="E10" s="1"/>
      <c r="F10" s="1"/>
      <c r="G10" s="1"/>
      <c r="H10" s="1"/>
    </row>
    <row r="11" spans="1:8" x14ac:dyDescent="0.25">
      <c r="A11" s="1" t="s">
        <v>36</v>
      </c>
      <c r="B11" s="11">
        <v>0.05</v>
      </c>
      <c r="C11" s="1"/>
      <c r="D11" s="1"/>
      <c r="E11" s="1"/>
      <c r="F11" s="1"/>
      <c r="G11" s="1"/>
      <c r="H11" s="1"/>
    </row>
    <row r="12" spans="1:8" x14ac:dyDescent="0.25">
      <c r="A12" s="1" t="s">
        <v>37</v>
      </c>
      <c r="B12" s="14">
        <v>0.49058017628460299</v>
      </c>
      <c r="C12" s="1"/>
      <c r="D12" s="1"/>
      <c r="E12" s="1"/>
      <c r="F12" s="1"/>
      <c r="G12" s="1"/>
      <c r="H12" s="1"/>
    </row>
    <row r="13" spans="1:8" x14ac:dyDescent="0.25">
      <c r="A13" s="1" t="s">
        <v>38</v>
      </c>
      <c r="B13" s="14">
        <v>0.53821635528299261</v>
      </c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ht="15.75" thickBot="1" x14ac:dyDescent="0.3">
      <c r="A15" s="48" t="s">
        <v>59</v>
      </c>
      <c r="B15" s="48"/>
      <c r="C15" s="48"/>
      <c r="D15" s="48"/>
      <c r="E15" s="48"/>
      <c r="F15" s="48"/>
      <c r="G15" s="48"/>
      <c r="H15" s="48"/>
    </row>
    <row r="16" spans="1:8" x14ac:dyDescent="0.25">
      <c r="A16" s="111" t="s">
        <v>60</v>
      </c>
      <c r="B16" s="112"/>
      <c r="C16" s="112"/>
      <c r="D16" s="112"/>
      <c r="E16" s="113"/>
      <c r="F16" s="3"/>
      <c r="G16" s="3"/>
      <c r="H16" s="3"/>
    </row>
    <row r="17" spans="1:8" x14ac:dyDescent="0.25">
      <c r="A17" s="49"/>
      <c r="B17" s="3"/>
      <c r="C17" s="1"/>
      <c r="D17" s="50" t="s">
        <v>61</v>
      </c>
      <c r="E17" s="51">
        <f>B9*B10*B12</f>
        <v>16292.270676248685</v>
      </c>
      <c r="F17" s="1"/>
      <c r="G17" s="1"/>
      <c r="H17" s="3"/>
    </row>
    <row r="18" spans="1:8" x14ac:dyDescent="0.25">
      <c r="A18" s="49"/>
      <c r="B18" s="52" t="s">
        <v>5</v>
      </c>
      <c r="C18" s="52" t="s">
        <v>4</v>
      </c>
      <c r="D18" s="52" t="s">
        <v>6</v>
      </c>
      <c r="E18" s="53" t="s">
        <v>62</v>
      </c>
      <c r="F18" s="54"/>
      <c r="G18" s="1"/>
      <c r="H18" s="3"/>
    </row>
    <row r="19" spans="1:8" x14ac:dyDescent="0.25">
      <c r="A19" s="49" t="s">
        <v>0</v>
      </c>
      <c r="B19" s="55">
        <v>9.5504839783917195</v>
      </c>
      <c r="C19" s="56">
        <f>B6</f>
        <v>248.98630136986299</v>
      </c>
      <c r="D19" s="56">
        <f>C19*B19*365</f>
        <v>867947.9839562393</v>
      </c>
      <c r="E19" s="57">
        <f>D19/$E$17/1000</f>
        <v>5.3273604471938796E-2</v>
      </c>
      <c r="F19" s="1"/>
      <c r="G19" s="1"/>
      <c r="H19" s="3"/>
    </row>
    <row r="20" spans="1:8" ht="15.75" thickBot="1" x14ac:dyDescent="0.3">
      <c r="A20" s="58" t="s">
        <v>3</v>
      </c>
      <c r="B20" s="59">
        <v>5.5067209856527342</v>
      </c>
      <c r="C20" s="60">
        <v>93001.276073273679</v>
      </c>
      <c r="D20" s="60">
        <f>C20*B20</f>
        <v>512132.07864517969</v>
      </c>
      <c r="E20" s="61">
        <f>D20/$E$17/1000</f>
        <v>3.1434051693713862E-2</v>
      </c>
      <c r="F20" s="1"/>
      <c r="G20" s="1"/>
      <c r="H20" s="3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43" t="s">
        <v>15</v>
      </c>
      <c r="B22" s="43"/>
      <c r="C22" s="43"/>
      <c r="D22" s="62"/>
      <c r="E22" s="62"/>
      <c r="F22" s="1"/>
      <c r="G22" s="1"/>
      <c r="H22" s="1"/>
    </row>
    <row r="23" spans="1:8" x14ac:dyDescent="0.25">
      <c r="A23" s="1" t="s">
        <v>17</v>
      </c>
      <c r="B23" s="15" t="s">
        <v>48</v>
      </c>
      <c r="C23" s="1"/>
      <c r="D23" s="63">
        <v>0.52850591701286509</v>
      </c>
      <c r="E23" s="64">
        <f>D23*E19</f>
        <v>2.8155415184022682E-2</v>
      </c>
      <c r="F23" s="1"/>
      <c r="G23" s="1"/>
      <c r="H23" s="1"/>
    </row>
    <row r="24" spans="1:8" x14ac:dyDescent="0.25">
      <c r="A24" s="1" t="s">
        <v>3</v>
      </c>
      <c r="B24" s="1"/>
      <c r="C24" s="1"/>
      <c r="D24" s="63">
        <v>0.21482999075656092</v>
      </c>
      <c r="E24" s="64">
        <f>D24*E20</f>
        <v>6.7529770348018076E-3</v>
      </c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43" t="s">
        <v>8</v>
      </c>
      <c r="B26" s="65" t="s">
        <v>11</v>
      </c>
      <c r="C26" s="1"/>
      <c r="D26" s="1"/>
      <c r="E26" s="1"/>
      <c r="F26" s="1"/>
      <c r="G26" s="1"/>
      <c r="H26" s="1"/>
    </row>
    <row r="27" spans="1:8" x14ac:dyDescent="0.25">
      <c r="A27" s="1" t="s">
        <v>9</v>
      </c>
      <c r="B27" s="66">
        <v>3.8932237870651504E-2</v>
      </c>
      <c r="C27" s="67"/>
      <c r="D27" s="1"/>
      <c r="E27" s="1"/>
      <c r="F27" s="1"/>
      <c r="G27" s="1"/>
      <c r="H27" s="1"/>
    </row>
    <row r="28" spans="1:8" x14ac:dyDescent="0.25">
      <c r="A28" s="1" t="s">
        <v>10</v>
      </c>
      <c r="B28" s="68"/>
      <c r="C28" s="67"/>
      <c r="D28" s="1"/>
      <c r="E28" s="1"/>
      <c r="F28" s="1"/>
      <c r="G28" s="1"/>
      <c r="H28" s="1"/>
    </row>
    <row r="29" spans="1:8" x14ac:dyDescent="0.25">
      <c r="A29" s="1" t="s">
        <v>2</v>
      </c>
      <c r="B29" s="64">
        <f>B27</f>
        <v>3.8932237870651504E-2</v>
      </c>
      <c r="C29" s="69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14" t="s">
        <v>63</v>
      </c>
      <c r="B31" s="114"/>
      <c r="C31" s="70"/>
      <c r="D31" s="1"/>
      <c r="E31" s="1"/>
      <c r="F31" s="1"/>
      <c r="G31" s="1"/>
      <c r="H31" s="1"/>
    </row>
    <row r="32" spans="1:8" x14ac:dyDescent="0.25">
      <c r="A32" s="1" t="s">
        <v>12</v>
      </c>
      <c r="B32" s="2">
        <v>3.8932237870651504E-2</v>
      </c>
      <c r="C32" s="1"/>
      <c r="D32" s="1"/>
      <c r="E32" s="1"/>
      <c r="F32" s="1"/>
      <c r="G32" s="1"/>
      <c r="H32" s="1"/>
    </row>
    <row r="33" spans="1:8" x14ac:dyDescent="0.25">
      <c r="A33" s="1" t="s">
        <v>18</v>
      </c>
      <c r="B33" s="2">
        <v>6.3000000000000003E-4</v>
      </c>
      <c r="C33" s="71"/>
      <c r="D33" s="1"/>
      <c r="E33" s="1"/>
      <c r="F33" s="1"/>
      <c r="G33" s="1"/>
      <c r="H33" s="1"/>
    </row>
    <row r="34" spans="1:8" x14ac:dyDescent="0.25">
      <c r="A34" s="1" t="s">
        <v>0</v>
      </c>
      <c r="B34" s="2">
        <v>2.8155415184022682E-2</v>
      </c>
      <c r="C34" s="71"/>
      <c r="D34" s="1"/>
      <c r="E34" s="1"/>
      <c r="F34" s="1"/>
      <c r="G34" s="1"/>
      <c r="H34" s="1"/>
    </row>
    <row r="35" spans="1:8" x14ac:dyDescent="0.25">
      <c r="A35" s="3" t="s">
        <v>19</v>
      </c>
      <c r="B35" s="2">
        <v>1.2452127931362439E-2</v>
      </c>
      <c r="C35" s="71"/>
      <c r="D35" s="1"/>
      <c r="E35" s="1"/>
      <c r="F35" s="1"/>
      <c r="G35" s="1"/>
      <c r="H35" s="1"/>
    </row>
    <row r="36" spans="1:8" x14ac:dyDescent="0.25">
      <c r="A36" s="3" t="s">
        <v>20</v>
      </c>
      <c r="B36" s="2">
        <v>1.0460137591154356E-2</v>
      </c>
      <c r="C36" s="71"/>
      <c r="D36" s="72"/>
      <c r="E36" s="1"/>
      <c r="F36" s="1"/>
      <c r="G36" s="1"/>
      <c r="H36" s="1"/>
    </row>
    <row r="37" spans="1:8" x14ac:dyDescent="0.25">
      <c r="A37" s="3" t="s">
        <v>21</v>
      </c>
      <c r="B37" s="2">
        <v>5.7784875873315121E-3</v>
      </c>
      <c r="C37" s="71"/>
      <c r="D37" s="1"/>
      <c r="E37" s="1"/>
      <c r="F37" s="1"/>
      <c r="G37" s="1"/>
      <c r="H37" s="1"/>
    </row>
    <row r="38" spans="1:8" x14ac:dyDescent="0.25">
      <c r="A38" s="3" t="s">
        <v>22</v>
      </c>
      <c r="B38" s="2">
        <v>1.0547150937471063E-3</v>
      </c>
      <c r="C38" s="71"/>
      <c r="D38" s="1"/>
      <c r="E38" s="1"/>
      <c r="F38" s="1"/>
      <c r="G38" s="1"/>
      <c r="H38" s="1"/>
    </row>
    <row r="39" spans="1:8" x14ac:dyDescent="0.25">
      <c r="A39" s="4" t="s">
        <v>23</v>
      </c>
      <c r="B39" s="2" t="s">
        <v>24</v>
      </c>
      <c r="C39" s="1"/>
      <c r="D39" s="1"/>
      <c r="E39" s="1"/>
      <c r="F39" s="1"/>
      <c r="G39" s="1"/>
      <c r="H39" s="1"/>
    </row>
    <row r="40" spans="1:8" x14ac:dyDescent="0.25">
      <c r="A40" s="5" t="s">
        <v>13</v>
      </c>
      <c r="B40" s="6">
        <f>ROUND(SUM(B32:B38),5)</f>
        <v>9.7460000000000005E-2</v>
      </c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s="17" customFormat="1" x14ac:dyDescent="0.25">
      <c r="A43" s="1"/>
      <c r="B43" s="1"/>
      <c r="C43" s="1"/>
      <c r="D43" s="1"/>
      <c r="E43" s="1"/>
      <c r="F43" s="1"/>
      <c r="G43" s="1"/>
      <c r="H43" s="1"/>
    </row>
    <row r="44" spans="1:8" s="17" customFormat="1" x14ac:dyDescent="0.25"/>
    <row r="45" spans="1:8" s="17" customFormat="1" x14ac:dyDescent="0.25"/>
    <row r="46" spans="1:8" s="17" customFormat="1" x14ac:dyDescent="0.25"/>
    <row r="47" spans="1:8" s="17" customFormat="1" x14ac:dyDescent="0.25"/>
    <row r="48" spans="1:8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  <row r="64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  <row r="75" s="17" customFormat="1" x14ac:dyDescent="0.25"/>
    <row r="76" s="17" customFormat="1" x14ac:dyDescent="0.25"/>
    <row r="77" s="17" customFormat="1" x14ac:dyDescent="0.25"/>
    <row r="78" s="17" customFormat="1" x14ac:dyDescent="0.25"/>
    <row r="79" s="17" customFormat="1" x14ac:dyDescent="0.25"/>
    <row r="80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  <row r="88" s="17" customFormat="1" x14ac:dyDescent="0.25"/>
    <row r="89" s="17" customFormat="1" x14ac:dyDescent="0.25"/>
    <row r="90" s="17" customFormat="1" x14ac:dyDescent="0.25"/>
    <row r="91" s="17" customFormat="1" x14ac:dyDescent="0.25"/>
    <row r="92" s="17" customFormat="1" x14ac:dyDescent="0.25"/>
    <row r="93" s="17" customFormat="1" x14ac:dyDescent="0.25"/>
    <row r="94" s="17" customFormat="1" x14ac:dyDescent="0.25"/>
    <row r="95" s="17" customFormat="1" x14ac:dyDescent="0.25"/>
    <row r="96" s="17" customFormat="1" x14ac:dyDescent="0.25"/>
    <row r="97" s="17" customFormat="1" x14ac:dyDescent="0.25"/>
    <row r="98" s="17" customFormat="1" x14ac:dyDescent="0.25"/>
    <row r="99" s="17" customFormat="1" x14ac:dyDescent="0.25"/>
    <row r="100" s="17" customFormat="1" x14ac:dyDescent="0.25"/>
    <row r="101" s="17" customFormat="1" x14ac:dyDescent="0.25"/>
    <row r="102" s="17" customFormat="1" x14ac:dyDescent="0.25"/>
    <row r="103" s="17" customFormat="1" x14ac:dyDescent="0.25"/>
    <row r="104" s="17" customFormat="1" x14ac:dyDescent="0.25"/>
    <row r="105" s="17" customFormat="1" x14ac:dyDescent="0.25"/>
    <row r="106" s="17" customFormat="1" x14ac:dyDescent="0.25"/>
    <row r="107" s="17" customFormat="1" x14ac:dyDescent="0.25"/>
    <row r="108" s="17" customFormat="1" x14ac:dyDescent="0.25"/>
    <row r="109" s="17" customFormat="1" x14ac:dyDescent="0.25"/>
    <row r="110" s="17" customFormat="1" x14ac:dyDescent="0.25"/>
    <row r="111" s="17" customFormat="1" x14ac:dyDescent="0.25"/>
    <row r="112" s="17" customFormat="1" x14ac:dyDescent="0.25"/>
    <row r="113" s="17" customFormat="1" x14ac:dyDescent="0.25"/>
    <row r="114" s="17" customFormat="1" x14ac:dyDescent="0.25"/>
    <row r="115" s="17" customFormat="1" x14ac:dyDescent="0.25"/>
    <row r="116" s="17" customFormat="1" x14ac:dyDescent="0.25"/>
    <row r="117" s="17" customFormat="1" x14ac:dyDescent="0.25"/>
    <row r="118" s="17" customFormat="1" x14ac:dyDescent="0.25"/>
    <row r="119" s="17" customFormat="1" x14ac:dyDescent="0.25"/>
    <row r="120" s="17" customFormat="1" x14ac:dyDescent="0.25"/>
    <row r="121" s="17" customFormat="1" x14ac:dyDescent="0.25"/>
    <row r="122" s="17" customFormat="1" x14ac:dyDescent="0.25"/>
    <row r="123" s="17" customFormat="1" x14ac:dyDescent="0.25"/>
    <row r="124" s="17" customFormat="1" x14ac:dyDescent="0.25"/>
    <row r="125" s="17" customFormat="1" x14ac:dyDescent="0.25"/>
    <row r="126" s="17" customFormat="1" x14ac:dyDescent="0.25"/>
    <row r="127" s="17" customFormat="1" x14ac:dyDescent="0.25"/>
    <row r="128" s="17" customFormat="1" x14ac:dyDescent="0.25"/>
    <row r="129" s="17" customFormat="1" x14ac:dyDescent="0.25"/>
    <row r="130" s="17" customFormat="1" x14ac:dyDescent="0.25"/>
    <row r="131" s="17" customFormat="1" x14ac:dyDescent="0.25"/>
    <row r="132" s="17" customFormat="1" x14ac:dyDescent="0.25"/>
    <row r="133" s="17" customFormat="1" x14ac:dyDescent="0.25"/>
    <row r="134" s="17" customFormat="1" x14ac:dyDescent="0.25"/>
    <row r="135" s="17" customFormat="1" x14ac:dyDescent="0.25"/>
    <row r="136" s="17" customFormat="1" x14ac:dyDescent="0.25"/>
    <row r="137" s="17" customFormat="1" x14ac:dyDescent="0.25"/>
    <row r="138" s="17" customFormat="1" x14ac:dyDescent="0.25"/>
    <row r="139" s="17" customFormat="1" x14ac:dyDescent="0.25"/>
    <row r="140" s="17" customFormat="1" x14ac:dyDescent="0.25"/>
    <row r="141" s="17" customFormat="1" x14ac:dyDescent="0.25"/>
    <row r="142" s="17" customFormat="1" x14ac:dyDescent="0.25"/>
    <row r="143" s="17" customFormat="1" x14ac:dyDescent="0.25"/>
    <row r="144" s="17" customFormat="1" x14ac:dyDescent="0.25"/>
    <row r="145" s="17" customFormat="1" x14ac:dyDescent="0.25"/>
    <row r="146" s="17" customFormat="1" x14ac:dyDescent="0.25"/>
    <row r="147" s="17" customFormat="1" x14ac:dyDescent="0.25"/>
    <row r="148" s="17" customFormat="1" x14ac:dyDescent="0.25"/>
    <row r="149" s="17" customFormat="1" x14ac:dyDescent="0.25"/>
    <row r="150" s="17" customFormat="1" x14ac:dyDescent="0.25"/>
    <row r="151" s="17" customFormat="1" x14ac:dyDescent="0.25"/>
    <row r="152" s="17" customFormat="1" x14ac:dyDescent="0.25"/>
  </sheetData>
  <mergeCells count="2">
    <mergeCell ref="A16:E16"/>
    <mergeCell ref="A31:B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C27" sqref="C27"/>
    </sheetView>
  </sheetViews>
  <sheetFormatPr defaultColWidth="8.7109375" defaultRowHeight="15" x14ac:dyDescent="0.25"/>
  <cols>
    <col min="1" max="1" width="23.7109375" customWidth="1"/>
    <col min="2" max="2" width="21.7109375" bestFit="1" customWidth="1"/>
    <col min="3" max="3" width="15.28515625" customWidth="1"/>
    <col min="4" max="4" width="17" customWidth="1"/>
    <col min="5" max="5" width="17.28515625" customWidth="1"/>
    <col min="9" max="9" width="6" customWidth="1"/>
    <col min="14" max="14" width="8.7109375" customWidth="1"/>
  </cols>
  <sheetData>
    <row r="1" spans="1:9" x14ac:dyDescent="0.25">
      <c r="A1" s="75" t="s">
        <v>69</v>
      </c>
    </row>
    <row r="2" spans="1:9" x14ac:dyDescent="0.25">
      <c r="A2" s="75" t="s">
        <v>71</v>
      </c>
    </row>
    <row r="3" spans="1:9" ht="15.75" thickBot="1" x14ac:dyDescent="0.3"/>
    <row r="4" spans="1:9" x14ac:dyDescent="0.25">
      <c r="A4" s="115" t="s">
        <v>60</v>
      </c>
      <c r="B4" s="116"/>
      <c r="C4" s="116"/>
      <c r="D4" s="116"/>
      <c r="E4" s="116"/>
      <c r="F4" s="76"/>
      <c r="G4" s="76"/>
      <c r="H4" s="76"/>
      <c r="I4" s="77"/>
    </row>
    <row r="5" spans="1:9" x14ac:dyDescent="0.25">
      <c r="A5" s="78"/>
      <c r="E5" s="79">
        <v>17874.278184382794</v>
      </c>
      <c r="F5" t="s">
        <v>14</v>
      </c>
      <c r="I5" s="80"/>
    </row>
    <row r="6" spans="1:9" x14ac:dyDescent="0.25">
      <c r="A6" s="78"/>
      <c r="B6" s="81" t="s">
        <v>5</v>
      </c>
      <c r="C6" s="81" t="s">
        <v>4</v>
      </c>
      <c r="D6" s="81" t="s">
        <v>6</v>
      </c>
      <c r="E6" s="81" t="s">
        <v>62</v>
      </c>
      <c r="F6" s="81"/>
      <c r="I6" s="80"/>
    </row>
    <row r="7" spans="1:9" x14ac:dyDescent="0.25">
      <c r="A7" s="78" t="s">
        <v>0</v>
      </c>
      <c r="B7" s="82">
        <v>9.5504839783917213</v>
      </c>
      <c r="C7" s="25">
        <v>248.98630136986299</v>
      </c>
      <c r="D7" s="83">
        <v>867947.98395623942</v>
      </c>
      <c r="E7" s="84">
        <v>4.8558491425661453E-2</v>
      </c>
      <c r="I7" s="80"/>
    </row>
    <row r="8" spans="1:9" ht="15.75" thickBot="1" x14ac:dyDescent="0.3">
      <c r="A8" s="85" t="s">
        <v>3</v>
      </c>
      <c r="B8" s="86">
        <v>5.5067209856527342</v>
      </c>
      <c r="C8" s="87">
        <v>93054.368398101869</v>
      </c>
      <c r="D8" s="87">
        <v>512424.44326448819</v>
      </c>
      <c r="E8" s="88">
        <v>2.8668259382479921E-2</v>
      </c>
      <c r="F8" s="89"/>
      <c r="G8" s="89"/>
      <c r="H8" s="89"/>
      <c r="I8" s="90"/>
    </row>
    <row r="10" spans="1:9" x14ac:dyDescent="0.25">
      <c r="A10" s="91" t="s">
        <v>15</v>
      </c>
      <c r="B10" s="75"/>
      <c r="C10" s="75"/>
    </row>
    <row r="11" spans="1:9" x14ac:dyDescent="0.25">
      <c r="A11" t="s">
        <v>17</v>
      </c>
      <c r="C11" t="s">
        <v>1</v>
      </c>
      <c r="D11" s="92">
        <v>0.73077782283432302</v>
      </c>
      <c r="E11" s="93">
        <v>3.548546864416402E-2</v>
      </c>
    </row>
    <row r="12" spans="1:9" x14ac:dyDescent="0.25">
      <c r="A12" t="s">
        <v>3</v>
      </c>
      <c r="D12" s="94">
        <v>0.27847432748502254</v>
      </c>
      <c r="E12" s="93">
        <v>7.9833742517022837E-3</v>
      </c>
    </row>
    <row r="14" spans="1:9" x14ac:dyDescent="0.25">
      <c r="A14" t="s">
        <v>8</v>
      </c>
      <c r="B14" s="81" t="s">
        <v>11</v>
      </c>
    </row>
    <row r="15" spans="1:9" x14ac:dyDescent="0.25">
      <c r="A15" t="s">
        <v>9</v>
      </c>
      <c r="B15" s="93">
        <v>3.8932237870651504E-2</v>
      </c>
    </row>
    <row r="16" spans="1:9" x14ac:dyDescent="0.25">
      <c r="A16" t="s">
        <v>10</v>
      </c>
      <c r="B16" s="93"/>
    </row>
    <row r="17" spans="1:3" x14ac:dyDescent="0.25">
      <c r="A17" t="s">
        <v>2</v>
      </c>
      <c r="B17" s="93">
        <v>3.8932237870651504E-2</v>
      </c>
      <c r="C17" s="95"/>
    </row>
    <row r="19" spans="1:3" x14ac:dyDescent="0.25">
      <c r="A19" s="117" t="s">
        <v>65</v>
      </c>
      <c r="B19" s="117"/>
    </row>
    <row r="20" spans="1:3" x14ac:dyDescent="0.25">
      <c r="A20" s="17" t="s">
        <v>12</v>
      </c>
      <c r="B20" s="96">
        <v>3.8932237870651504E-2</v>
      </c>
    </row>
    <row r="21" spans="1:3" x14ac:dyDescent="0.25">
      <c r="A21" s="17" t="s">
        <v>18</v>
      </c>
      <c r="B21" s="96">
        <v>6.3000000000000013E-4</v>
      </c>
    </row>
    <row r="22" spans="1:3" x14ac:dyDescent="0.25">
      <c r="A22" s="17" t="s">
        <v>0</v>
      </c>
      <c r="B22" s="96">
        <v>3.548546864416402E-2</v>
      </c>
    </row>
    <row r="23" spans="1:3" x14ac:dyDescent="0.25">
      <c r="A23" s="21" t="s">
        <v>19</v>
      </c>
      <c r="B23" s="96">
        <v>7.9833742517022837E-3</v>
      </c>
    </row>
    <row r="24" spans="1:3" x14ac:dyDescent="0.25">
      <c r="A24" s="21" t="s">
        <v>20</v>
      </c>
      <c r="B24" s="96">
        <v>6.7062588478680992E-3</v>
      </c>
    </row>
    <row r="25" spans="1:3" x14ac:dyDescent="0.25">
      <c r="A25" s="21" t="s">
        <v>21</v>
      </c>
      <c r="B25" s="96">
        <v>5.7784875873315121E-3</v>
      </c>
    </row>
    <row r="26" spans="1:3" x14ac:dyDescent="0.25">
      <c r="A26" s="21" t="s">
        <v>22</v>
      </c>
      <c r="B26" s="96">
        <v>1.0547150937471063E-3</v>
      </c>
    </row>
    <row r="27" spans="1:3" x14ac:dyDescent="0.25">
      <c r="A27" s="97" t="s">
        <v>23</v>
      </c>
      <c r="B27" s="96" t="s">
        <v>24</v>
      </c>
    </row>
    <row r="28" spans="1:3" x14ac:dyDescent="0.25">
      <c r="A28" s="98" t="s">
        <v>13</v>
      </c>
      <c r="B28" s="99">
        <v>9.6570000000000003E-2</v>
      </c>
    </row>
  </sheetData>
  <mergeCells count="2">
    <mergeCell ref="A4:E4"/>
    <mergeCell ref="A19:B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936e22d5-45a7-4cb7-95ab-1aa8c7c88789" value=""/>
</sisl>
</file>

<file path=customXml/itemProps1.xml><?xml version="1.0" encoding="utf-8"?>
<ds:datastoreItem xmlns:ds="http://schemas.openxmlformats.org/officeDocument/2006/customXml" ds:itemID="{F7FC5B16-6EAF-4D75-9428-3FE2AEA96E0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NMS Avoided Cost -Res fixed1 </vt:lpstr>
      <vt:lpstr>NMS Avoided Cost -Res fixed 2</vt:lpstr>
      <vt:lpstr>NMS Avoided Cost -Com fixed1</vt:lpstr>
      <vt:lpstr>NMS Avoided Cost -Com fixed2</vt:lpstr>
      <vt:lpstr>Staff Version-Res</vt:lpstr>
      <vt:lpstr>Staff Version - Com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s290792</cp:lastModifiedBy>
  <dcterms:modified xsi:type="dcterms:W3CDTF">2021-06-03T16:19:18Z</dcterms:modified>
</cp:coreProperties>
</file>