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KPSC\Set 02 December XX SR\"/>
    </mc:Choice>
  </mc:AlternateContent>
  <bookViews>
    <workbookView xWindow="0" yWindow="0" windowWidth="28800" windowHeight="14100"/>
  </bookViews>
  <sheets>
    <sheet name="KPSC 2-39" sheetId="3" r:id="rId1"/>
    <sheet name="Summary" sheetId="2" r:id="rId2"/>
    <sheet name="Financial Concepts" sheetId="4" r:id="rId3"/>
    <sheet name="Stites &amp; Harbison" sheetId="1" r:id="rId4"/>
  </sheets>
  <definedNames>
    <definedName name="_xlnm.Print_Area" localSheetId="2">'Financial Concepts'!$A$1:$N$56</definedName>
    <definedName name="_xlnm.Print_Titles" localSheetId="1">Summary!$1:$7</definedName>
  </definedNames>
  <calcPr calcId="162913"/>
</workbook>
</file>

<file path=xl/calcChain.xml><?xml version="1.0" encoding="utf-8"?>
<calcChain xmlns="http://schemas.openxmlformats.org/spreadsheetml/2006/main">
  <c r="K23" i="3" l="1"/>
  <c r="I94" i="2" l="1"/>
  <c r="F34" i="1" l="1"/>
  <c r="F33" i="1"/>
  <c r="F37" i="1"/>
  <c r="F36" i="1"/>
  <c r="I17" i="2"/>
  <c r="I16" i="2"/>
  <c r="J37" i="1" l="1"/>
  <c r="J36" i="1"/>
  <c r="K22" i="3"/>
  <c r="N36" i="1" l="1"/>
  <c r="J34" i="1"/>
  <c r="J33" i="1"/>
  <c r="N33" i="1" l="1"/>
  <c r="K15" i="3"/>
  <c r="J31" i="1"/>
  <c r="J30" i="1"/>
  <c r="N30" i="1" s="1"/>
  <c r="J28" i="1"/>
  <c r="J27" i="1"/>
  <c r="N27" i="1" s="1"/>
  <c r="L56" i="4"/>
  <c r="H56" i="4"/>
  <c r="J16" i="4"/>
  <c r="N16" i="4"/>
  <c r="J14" i="4"/>
  <c r="J13" i="4"/>
  <c r="N13" i="4"/>
  <c r="J11" i="4"/>
  <c r="J56" i="4" s="1"/>
  <c r="G15" i="3" s="1"/>
  <c r="J10" i="4"/>
  <c r="N10" i="4" s="1"/>
  <c r="N56" i="4" s="1"/>
  <c r="B8" i="4"/>
  <c r="D8" i="4"/>
  <c r="F8" i="4"/>
  <c r="H8" i="4" s="1"/>
  <c r="J8" i="4" s="1"/>
  <c r="L8" i="4" s="1"/>
  <c r="N8" i="4" s="1"/>
  <c r="K24" i="3"/>
  <c r="K21" i="3"/>
  <c r="K17" i="3"/>
  <c r="K13" i="3"/>
  <c r="J25" i="1"/>
  <c r="N24" i="1" s="1"/>
  <c r="J24" i="1"/>
  <c r="E15" i="3"/>
  <c r="H56" i="1"/>
  <c r="E13" i="3" s="1"/>
  <c r="L56" i="1"/>
  <c r="J22" i="1"/>
  <c r="N21" i="1" s="1"/>
  <c r="J21" i="1"/>
  <c r="J19" i="1"/>
  <c r="J18" i="1"/>
  <c r="J17" i="1"/>
  <c r="N17" i="1" s="1"/>
  <c r="J15" i="1"/>
  <c r="N15" i="1"/>
  <c r="J13" i="1"/>
  <c r="J56" i="1" s="1"/>
  <c r="G13" i="3" s="1"/>
  <c r="J12" i="1"/>
  <c r="T27" i="3"/>
  <c r="I124" i="2"/>
  <c r="A2" i="1"/>
  <c r="B8" i="1"/>
  <c r="D8" i="1"/>
  <c r="F8" i="1"/>
  <c r="H8" i="1" s="1"/>
  <c r="J8" i="1" s="1"/>
  <c r="L8" i="1" s="1"/>
  <c r="N8" i="1" s="1"/>
  <c r="J10" i="1"/>
  <c r="N10" i="1" s="1"/>
  <c r="A15" i="1"/>
  <c r="A2" i="2"/>
  <c r="A3" i="2"/>
  <c r="C6" i="2"/>
  <c r="D6" i="2" s="1"/>
  <c r="E6" i="2" s="1"/>
  <c r="F6" i="2" s="1"/>
  <c r="G6" i="2" s="1"/>
  <c r="H6" i="2" s="1"/>
  <c r="I6" i="2" s="1"/>
  <c r="K6" i="2" s="1"/>
  <c r="C7" i="3"/>
  <c r="E7" i="3"/>
  <c r="G7" i="3"/>
  <c r="I7" i="3" s="1"/>
  <c r="K7" i="3" s="1"/>
  <c r="T7" i="3" s="1"/>
  <c r="A17" i="3"/>
  <c r="A18" i="3" s="1"/>
  <c r="A20" i="3" s="1"/>
  <c r="A21" i="3" s="1"/>
  <c r="A22" i="3" s="1"/>
  <c r="A23" i="3" s="1"/>
  <c r="J27" i="3"/>
  <c r="L27" i="3"/>
  <c r="M27" i="3"/>
  <c r="N27" i="3"/>
  <c r="O27" i="3"/>
  <c r="P27" i="3"/>
  <c r="Q27" i="3"/>
  <c r="R27" i="3"/>
  <c r="S27" i="3"/>
  <c r="I27" i="3"/>
  <c r="N12" i="1" l="1"/>
  <c r="N56" i="1" s="1"/>
  <c r="K27" i="3"/>
</calcChain>
</file>

<file path=xl/sharedStrings.xml><?xml version="1.0" encoding="utf-8"?>
<sst xmlns="http://schemas.openxmlformats.org/spreadsheetml/2006/main" count="612" uniqueCount="190">
  <si>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</si>
  <si>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</si>
  <si>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</si>
  <si>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</si>
  <si>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</si>
  <si>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</si>
  <si>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</si>
  <si>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</si>
  <si>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</si>
  <si>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</si>
  <si>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</si>
  <si>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</si>
  <si>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</si>
  <si>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</si>
  <si>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</si>
  <si>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</si>
  <si>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</si>
  <si>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</si>
  <si>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/>
        <sz val="10"/>
        <rFont val="Arial"/>
        <family val="2"/>
      </rPr>
      <t xml:space="preserve">  No</t>
    </r>
  </si>
  <si>
    <r>
      <t>As Filed</t>
    </r>
    <r>
      <rPr>
        <u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</si>
  <si>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</si>
  <si>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</si>
  <si>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</si>
  <si>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</si>
  <si>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Kentucky Press Association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</si>
  <si>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</si>
  <si>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</si>
  <si>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</si>
  <si>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</si>
  <si>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</si>
  <si>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/>
        <sz val="10"/>
        <rFont val="Arial"/>
        <family val="2"/>
      </rPr>
      <t xml:space="preserve">        Test Year</t>
    </r>
  </si>
  <si>
    <t>Other</t>
  </si>
  <si>
    <t>`</t>
  </si>
  <si>
    <t>Meeting expenses</t>
  </si>
  <si>
    <r>
      <t xml:space="preserve">Time        </t>
    </r>
    <r>
      <rPr>
        <u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</si>
  <si>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/>
        <sz val="10"/>
        <rFont val="Arial"/>
        <family val="2"/>
      </rPr>
      <t>No</t>
    </r>
  </si>
  <si>
    <r>
      <t xml:space="preserve">Account </t>
    </r>
    <r>
      <rPr>
        <b/>
        <u/>
        <sz val="10"/>
        <rFont val="Arial"/>
        <family val="2"/>
      </rPr>
      <t>Number</t>
    </r>
  </si>
  <si>
    <r>
      <t xml:space="preserve">Voucher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</si>
  <si>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</si>
  <si>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/>
        <sz val="10"/>
        <rFont val="Arial"/>
        <family val="2"/>
      </rPr>
      <t xml:space="preserve"> ID</t>
    </r>
  </si>
  <si>
    <t>Office Supplies</t>
  </si>
  <si>
    <t>Shipping</t>
  </si>
  <si>
    <r>
      <t xml:space="preserve">Approximate Average </t>
    </r>
    <r>
      <rPr>
        <u/>
        <sz val="10"/>
        <rFont val="Arial"/>
        <family val="2"/>
      </rPr>
      <t>Hourly Rate</t>
    </r>
  </si>
  <si>
    <t>0000161803</t>
  </si>
  <si>
    <t>N/A</t>
  </si>
  <si>
    <t>00218598</t>
  </si>
  <si>
    <t>1476445</t>
  </si>
  <si>
    <t>00218705</t>
  </si>
  <si>
    <t>1482854</t>
  </si>
  <si>
    <t>00218866</t>
  </si>
  <si>
    <t>1484761</t>
  </si>
  <si>
    <t>00218994</t>
  </si>
  <si>
    <t>1489266</t>
  </si>
  <si>
    <t>00325205</t>
  </si>
  <si>
    <t>0000064403EX0000949667</t>
  </si>
  <si>
    <t>00325323</t>
  </si>
  <si>
    <t>0000332933EX0000952655</t>
  </si>
  <si>
    <t>KPSC Case No. 2020-00174</t>
  </si>
  <si>
    <t>Panera Bread</t>
  </si>
  <si>
    <t>USPS</t>
  </si>
  <si>
    <t>Financial Concepts and Applications, Inc.</t>
  </si>
  <si>
    <t>01988-9</t>
  </si>
  <si>
    <t>Consultant</t>
  </si>
  <si>
    <t>01988-10</t>
  </si>
  <si>
    <t>2/1/2020-2/29/2020</t>
  </si>
  <si>
    <t>3/1/2020-3/31/2020</t>
  </si>
  <si>
    <t>M. Overstreet</t>
  </si>
  <si>
    <t>J. Pollom</t>
  </si>
  <si>
    <t>4/1/2020-4/30/2020</t>
  </si>
  <si>
    <t>5/1/2020-5/31/2020</t>
  </si>
  <si>
    <t>K. Glass</t>
  </si>
  <si>
    <t>6/1/2020-6/30/2020</t>
  </si>
  <si>
    <t>0000191902</t>
  </si>
  <si>
    <t>Summary of Consultant Fees and Expenses</t>
  </si>
  <si>
    <t>A. McKenzie</t>
  </si>
  <si>
    <t>B. Heidebrecht</t>
  </si>
  <si>
    <t>Stites &amp; Harbison PLLC agreed beginning June 1, 2020 to discount its agreed rates by a further ten percent.</t>
  </si>
  <si>
    <t>Note:</t>
  </si>
  <si>
    <t>Meal Provided During Meeting</t>
  </si>
  <si>
    <t>Lodging</t>
  </si>
  <si>
    <t>Personal Auto Mileage</t>
  </si>
  <si>
    <t>Meal-Self (travel required)</t>
  </si>
  <si>
    <t>Jimmy John's</t>
  </si>
  <si>
    <t>Moe's</t>
  </si>
  <si>
    <t>Snacks</t>
  </si>
  <si>
    <t>Kroger's</t>
  </si>
  <si>
    <t>7/1/2020-
7/31/2020</t>
  </si>
  <si>
    <t>Kentucky Bar Association</t>
  </si>
  <si>
    <t>OfficeMax</t>
  </si>
  <si>
    <t>Kentucky Press Service</t>
  </si>
  <si>
    <t>Notices</t>
  </si>
  <si>
    <t>00219163</t>
  </si>
  <si>
    <t>20072KKO</t>
  </si>
  <si>
    <t>00325535</t>
  </si>
  <si>
    <t>20074KK0</t>
  </si>
  <si>
    <t>00325657</t>
  </si>
  <si>
    <t>0000332933EX0000962435</t>
  </si>
  <si>
    <t>00325683</t>
  </si>
  <si>
    <t>0000328420EX0000961895</t>
  </si>
  <si>
    <t>02517244</t>
  </si>
  <si>
    <t>0000328420EX0000961062</t>
  </si>
  <si>
    <t>02517243</t>
  </si>
  <si>
    <t>0000320786EX0000959516</t>
  </si>
  <si>
    <t>02516100</t>
  </si>
  <si>
    <t>0000320786EX0000955082</t>
  </si>
  <si>
    <t>02513823</t>
  </si>
  <si>
    <t>0000064403EX0000955207</t>
  </si>
  <si>
    <t>00325541</t>
  </si>
  <si>
    <t>0000315965EX0000959335</t>
  </si>
  <si>
    <t>00325565</t>
  </si>
  <si>
    <t>0000329733EX0000959018</t>
  </si>
  <si>
    <t>02516108</t>
  </si>
  <si>
    <t>0000329733EX0000958901</t>
  </si>
  <si>
    <t>02516107</t>
  </si>
  <si>
    <t>0000329733EX0000958899</t>
  </si>
  <si>
    <t>02516106</t>
  </si>
  <si>
    <t>02516101</t>
  </si>
  <si>
    <t>0000329733EX0000958881</t>
  </si>
  <si>
    <t>02516105</t>
  </si>
  <si>
    <t>0000329733EX0000959682</t>
  </si>
  <si>
    <t>02516230</t>
  </si>
  <si>
    <t>00325327</t>
  </si>
  <si>
    <t>0000329733</t>
  </si>
  <si>
    <t>0000328420</t>
  </si>
  <si>
    <t>0000320786</t>
  </si>
  <si>
    <t>000036308</t>
  </si>
  <si>
    <t>Chick-fil-A</t>
  </si>
  <si>
    <t>00219497</t>
  </si>
  <si>
    <t>1503146</t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</si>
  <si>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</si>
  <si>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</si>
  <si>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7/1/2020-8/31/2020</t>
  </si>
  <si>
    <t>8/1/2020 - 8/31/2020</t>
  </si>
  <si>
    <t>9/1/2020 - 9/30/2020</t>
  </si>
  <si>
    <t>COMMUNICATION COUNSEL OF AMERICA INC</t>
  </si>
  <si>
    <t>M1772622</t>
  </si>
  <si>
    <t>0000218861</t>
  </si>
  <si>
    <t>20000707F</t>
  </si>
  <si>
    <t>M1774002</t>
  </si>
  <si>
    <t>20000603R</t>
  </si>
  <si>
    <t>M1773615</t>
  </si>
  <si>
    <t>20000604F</t>
  </si>
  <si>
    <t>00325967</t>
  </si>
  <si>
    <t>0198811</t>
  </si>
  <si>
    <t>Jimmy Johns</t>
  </si>
  <si>
    <t>00325854</t>
  </si>
  <si>
    <t>0000064403EX0000966409</t>
  </si>
  <si>
    <t>Penn Station</t>
  </si>
  <si>
    <t>Shell Food Mart</t>
  </si>
  <si>
    <t>00325899</t>
  </si>
  <si>
    <t>0000315965EX0000969541</t>
  </si>
  <si>
    <t>00219364</t>
  </si>
  <si>
    <t>Fazolis</t>
  </si>
  <si>
    <t>00326463</t>
  </si>
  <si>
    <t>0000064403EX0000980017</t>
  </si>
  <si>
    <t>Pandera Bread</t>
  </si>
  <si>
    <t>00219593</t>
  </si>
  <si>
    <t>10/1/2020-
10/31/2020</t>
  </si>
  <si>
    <t>APPLE SPICE - COLUMBUS</t>
  </si>
  <si>
    <t>02531230</t>
  </si>
  <si>
    <t>0000163854EX0000993796</t>
  </si>
  <si>
    <t>JASONS DELI - OCG</t>
  </si>
  <si>
    <t>00326741</t>
  </si>
  <si>
    <t>0000048134EX0000994732</t>
  </si>
  <si>
    <t>00326771</t>
  </si>
  <si>
    <t>0000064403EX0000989664</t>
  </si>
  <si>
    <t>00326770</t>
  </si>
  <si>
    <t>0000064403</t>
  </si>
  <si>
    <t>00326773</t>
  </si>
  <si>
    <t>0000114854EX0000992909</t>
  </si>
  <si>
    <t>00326759</t>
  </si>
  <si>
    <t>0000232608EX0000995324</t>
  </si>
  <si>
    <t>00326714</t>
  </si>
  <si>
    <t>0000171765EX0000993184</t>
  </si>
  <si>
    <t>00326725</t>
  </si>
  <si>
    <t>0000171765EX0000994715</t>
  </si>
  <si>
    <t>00326746</t>
  </si>
  <si>
    <t>0000327098EX0000994844</t>
  </si>
  <si>
    <t>00326748</t>
  </si>
  <si>
    <t>0000327098EX0000994849</t>
  </si>
  <si>
    <t>00326747</t>
  </si>
  <si>
    <t>0000327098</t>
  </si>
  <si>
    <t>00326749</t>
  </si>
  <si>
    <t>00326772</t>
  </si>
  <si>
    <t>0000114854</t>
  </si>
  <si>
    <t>Expenses As of November 30, 2020</t>
  </si>
  <si>
    <r>
      <t>Actual as of</t>
    </r>
    <r>
      <rPr>
        <u/>
        <sz val="10"/>
        <rFont val="Arial"/>
        <family val="2"/>
      </rPr>
      <t xml:space="preserve"> 
November 30, 2020</t>
    </r>
  </si>
  <si>
    <t>11/1/2020-
11/30/2020</t>
  </si>
  <si>
    <t>1514916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</si>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</sst>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m/d/yyyy;@"/>
  </numFmts>
  <fonts count="1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18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165" fontId="3" fillId="0" borderId="2" xfId="0" applyNumberFormat="1" applyFont="1" applyBorder="1"/>
    <xf numFmtId="165" fontId="3" fillId="0" borderId="0" xfId="0" applyNumberFormat="1" applyFont="1" applyBorder="1"/>
    <xf numFmtId="0" fontId="0" fillId="0" borderId="0" xfId="0" applyBorder="1"/>
    <xf numFmtId="7" fontId="4" fillId="0" borderId="0" xfId="0" applyNumberFormat="1" applyFont="1" applyAlignment="1">
      <alignment horizontal="right"/>
    </xf>
    <xf numFmtId="7" fontId="0" fillId="0" borderId="0" xfId="0" applyNumberFormat="1"/>
    <xf numFmtId="7" fontId="3" fillId="0" borderId="3" xfId="0" applyNumberFormat="1" applyFont="1" applyBorder="1"/>
    <xf numFmtId="49" fontId="4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44" fontId="0" fillId="0" borderId="0" xfId="0" applyNumberFormat="1"/>
    <xf numFmtId="164" fontId="0" fillId="0" borderId="0" xfId="0" applyNumberFormat="1" applyFont="1" applyAlignment="1">
      <alignment horizontal="center"/>
    </xf>
    <xf numFmtId="164" fontId="3" fillId="0" borderId="3" xfId="0" applyNumberFormat="1" applyFont="1" applyBorder="1"/>
    <xf numFmtId="49" fontId="4" fillId="0" borderId="4" xfId="0" applyNumberFormat="1" applyFont="1" applyFill="1" applyBorder="1" applyAlignment="1">
      <alignment wrapText="1"/>
    </xf>
    <xf numFmtId="0" fontId="0" fillId="0" borderId="4" xfId="5" applyFont="1" applyFill="1" applyBorder="1" applyAlignment="1"/>
    <xf numFmtId="0" fontId="4" fillId="0" borderId="4" xfId="5" applyFont="1" applyFill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168" fontId="0" fillId="0" borderId="4" xfId="6" quotePrefix="1" applyNumberFormat="1" applyFont="1" applyFill="1" applyBorder="1" applyAlignment="1">
      <alignment horizontal="center"/>
    </xf>
    <xf numFmtId="0" fontId="0" fillId="0" borderId="4" xfId="5" applyFont="1" applyFill="1" applyBorder="1" applyAlignment="1">
      <alignment horizontal="center"/>
    </xf>
    <xf numFmtId="0" fontId="0" fillId="0" borderId="0" xfId="5" applyFont="1" applyFill="1" applyAlignment="1"/>
    <xf numFmtId="49" fontId="9" fillId="0" borderId="0" xfId="0" applyNumberFormat="1" applyFont="1" applyAlignment="1">
      <alignment horizontal="center" wrapText="1"/>
    </xf>
    <xf numFmtId="37" fontId="0" fillId="0" borderId="0" xfId="0" applyNumberFormat="1"/>
    <xf numFmtId="37" fontId="0" fillId="0" borderId="0" xfId="0" applyNumberFormat="1" applyFill="1"/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7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7" fontId="4" fillId="0" borderId="0" xfId="0" applyNumberFormat="1" applyFont="1" applyFill="1" applyAlignment="1">
      <alignment horizontal="right"/>
    </xf>
    <xf numFmtId="0" fontId="4" fillId="0" borderId="0" xfId="5" applyFont="1" applyFill="1" applyAlignment="1"/>
    <xf numFmtId="168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168" fontId="4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4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3" fontId="0" fillId="0" borderId="4" xfId="1" applyFont="1" applyFill="1" applyBorder="1"/>
    <xf numFmtId="0" fontId="0" fillId="0" borderId="4" xfId="5" quotePrefix="1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4" xfId="0" quotePrefix="1" applyNumberFormat="1" applyFont="1" applyFill="1" applyBorder="1" applyAlignment="1">
      <alignment horizontal="center"/>
    </xf>
    <xf numFmtId="0" fontId="4" fillId="0" borderId="0" xfId="0" applyFont="1" applyFill="1" applyAlignment="1"/>
    <xf numFmtId="168" fontId="0" fillId="0" borderId="0" xfId="6" quotePrefix="1" applyNumberFormat="1" applyFont="1" applyFill="1" applyAlignment="1">
      <alignment horizontal="center"/>
    </xf>
    <xf numFmtId="0" fontId="0" fillId="0" borderId="0" xfId="5" applyFont="1" applyFill="1" applyAlignment="1">
      <alignment horizontal="center"/>
    </xf>
    <xf numFmtId="4" fontId="0" fillId="0" borderId="0" xfId="7" applyFont="1" applyFill="1"/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8" fontId="4" fillId="0" borderId="0" xfId="6" quotePrefix="1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44" fontId="4" fillId="0" borderId="0" xfId="2" applyFont="1" applyFill="1"/>
    <xf numFmtId="168" fontId="3" fillId="0" borderId="0" xfId="6" quotePrefix="1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166" fontId="3" fillId="0" borderId="2" xfId="2" applyNumberFormat="1" applyFont="1" applyFill="1" applyBorder="1"/>
    <xf numFmtId="166" fontId="4" fillId="0" borderId="0" xfId="0" applyNumberFormat="1" applyFont="1" applyFill="1"/>
    <xf numFmtId="0" fontId="4" fillId="0" borderId="0" xfId="0" applyFont="1" applyFill="1" applyAlignment="1">
      <alignment horizontal="right"/>
    </xf>
    <xf numFmtId="4" fontId="0" fillId="0" borderId="0" xfId="0" applyNumberFormat="1" applyFill="1"/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167" fontId="0" fillId="0" borderId="0" xfId="1" applyNumberFormat="1" applyFont="1" applyFill="1"/>
    <xf numFmtId="165" fontId="4" fillId="0" borderId="0" xfId="2" applyNumberFormat="1" applyFont="1" applyFill="1"/>
    <xf numFmtId="165" fontId="0" fillId="0" borderId="0" xfId="2" applyNumberFormat="1" applyFont="1" applyFill="1" applyAlignment="1">
      <alignment horizontal="center"/>
    </xf>
    <xf numFmtId="1" fontId="4" fillId="0" borderId="0" xfId="2" applyNumberFormat="1" applyFont="1" applyFill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4" fillId="3" borderId="4" xfId="0" applyFont="1" applyFill="1" applyBorder="1" applyAlignment="1"/>
    <xf numFmtId="7" fontId="0" fillId="0" borderId="0" xfId="0" applyNumberFormat="1" applyFill="1"/>
    <xf numFmtId="0" fontId="0" fillId="0" borderId="0" xfId="0" applyFill="1" applyBorder="1"/>
    <xf numFmtId="43" fontId="0" fillId="0" borderId="0" xfId="0" applyNumberFormat="1" applyFill="1"/>
    <xf numFmtId="49" fontId="1" fillId="0" borderId="4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3">
    <cellStyle name="Comma" xfId="1" builtinId="3"/>
    <cellStyle name="Comma 2" xfId="11"/>
    <cellStyle name="Currency" xfId="2" builtinId="4"/>
    <cellStyle name="Currency 2" xfId="12"/>
    <cellStyle name="Normal" xfId="0" builtinId="0"/>
    <cellStyle name="Normal 2" xfId="3"/>
    <cellStyle name="Normal 3" xfId="4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Normal="100" workbookViewId="0">
      <pane ySplit="7" topLeftCell="A8" activePane="bottomLeft" state="frozen"/>
      <selection pane="bottomLeft" activeCell="I23" sqref="I23"/>
    </sheetView>
  </sheetViews>
  <sheetFormatPr defaultRowHeight="12.75" x14ac:dyDescent="0.2"/>
  <cols>
    <col min="1" max="1" width="6.7109375" style="2" bestFit="1" customWidth="1"/>
    <col min="2" max="2" width="2.28515625" customWidth="1"/>
    <col min="3" max="3" width="23.42578125" bestFit="1" customWidth="1"/>
    <col min="4" max="4" width="2.28515625" customWidth="1"/>
    <col min="5" max="5" width="10.140625" bestFit="1" customWidth="1"/>
    <col min="6" max="6" width="2.28515625" customWidth="1"/>
    <col min="7" max="7" width="11.28515625" customWidth="1"/>
    <col min="8" max="8" width="2.28515625" customWidth="1"/>
    <col min="9" max="9" width="11.85546875" customWidth="1"/>
    <col min="10" max="10" width="2.28515625" customWidth="1"/>
    <col min="11" max="11" width="11.7109375" customWidth="1"/>
    <col min="12" max="12" width="2.28515625" hidden="1" customWidth="1"/>
    <col min="13" max="17" width="0" hidden="1" customWidth="1"/>
    <col min="18" max="18" width="1.28515625" customWidth="1"/>
    <col min="19" max="19" width="2.42578125" customWidth="1"/>
    <col min="20" max="20" width="11.42578125" customWidth="1"/>
    <col min="22" max="22" width="10.140625" bestFit="1" customWidth="1"/>
  </cols>
  <sheetData>
    <row r="1" spans="1:22" x14ac:dyDescent="0.2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2" x14ac:dyDescent="0.2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2" x14ac:dyDescent="0.2">
      <c r="A3" s="110" t="s">
        <v>185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2" x14ac:dyDescent="0.2">
      <c r="A4" s="64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2" x14ac:dyDescent="0.2">
      <c r="A5" s="64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2" ht="51" x14ac:dyDescent="0.2">
      <c r="A6" s="92" t="s">
        <v>18</v>
      </c>
      <c r="B6" s="93"/>
      <c r="C6" s="94" t="s">
        <v>14</v>
      </c>
      <c r="D6" s="93"/>
      <c r="E6" s="94" t="s">
        <v>2</v>
      </c>
      <c r="F6" s="93"/>
      <c r="G6" s="92" t="s">
        <v>42</v>
      </c>
      <c r="H6" s="95"/>
      <c r="I6" s="92" t="s">
        <v>19</v>
      </c>
      <c r="J6" s="95"/>
      <c r="K6" s="96" t="s">
        <v>186</v>
      </c>
      <c r="L6" s="95"/>
      <c r="M6" s="89"/>
      <c r="N6" s="89"/>
      <c r="O6" s="89"/>
      <c r="P6" s="89"/>
      <c r="Q6" s="89"/>
      <c r="R6" s="89"/>
      <c r="S6" s="89"/>
      <c r="T6" s="96" t="s">
        <v>30</v>
      </c>
    </row>
    <row r="7" spans="1:22" x14ac:dyDescent="0.2">
      <c r="A7" s="97">
        <v>-1</v>
      </c>
      <c r="B7" s="64"/>
      <c r="C7" s="97">
        <f>+A7-1</f>
        <v>-2</v>
      </c>
      <c r="D7" s="64"/>
      <c r="E7" s="97">
        <f>+C7-1</f>
        <v>-3</v>
      </c>
      <c r="F7" s="64"/>
      <c r="G7" s="97">
        <f>+E7-1</f>
        <v>-4</v>
      </c>
      <c r="H7" s="64"/>
      <c r="I7" s="97">
        <f>+G7-1</f>
        <v>-5</v>
      </c>
      <c r="J7" s="64"/>
      <c r="K7" s="97">
        <f>+I7-1</f>
        <v>-6</v>
      </c>
      <c r="L7" s="64"/>
      <c r="M7" s="89"/>
      <c r="N7" s="89"/>
      <c r="O7" s="89"/>
      <c r="P7" s="89"/>
      <c r="Q7" s="89"/>
      <c r="R7" s="89"/>
      <c r="S7" s="89"/>
      <c r="T7" s="97">
        <f>K7-1</f>
        <v>-7</v>
      </c>
    </row>
    <row r="8" spans="1:22" x14ac:dyDescent="0.2">
      <c r="A8" s="64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2" x14ac:dyDescent="0.2">
      <c r="A9" s="64">
        <v>1</v>
      </c>
      <c r="B9" s="89"/>
      <c r="C9" s="90" t="s">
        <v>21</v>
      </c>
      <c r="D9" s="89"/>
      <c r="E9" s="98" t="s">
        <v>44</v>
      </c>
      <c r="F9" s="99"/>
      <c r="G9" s="98" t="s">
        <v>44</v>
      </c>
      <c r="H9" s="99"/>
      <c r="I9" s="98" t="s">
        <v>44</v>
      </c>
      <c r="J9" s="99"/>
      <c r="K9" s="99">
        <v>0</v>
      </c>
      <c r="L9" s="89"/>
      <c r="M9" s="89"/>
      <c r="N9" s="89"/>
      <c r="O9" s="89"/>
      <c r="P9" s="89"/>
      <c r="Q9" s="89"/>
      <c r="R9" s="89"/>
      <c r="S9" s="89"/>
      <c r="T9" s="99">
        <v>0</v>
      </c>
    </row>
    <row r="10" spans="1:22" x14ac:dyDescent="0.2">
      <c r="A10" s="64"/>
      <c r="B10" s="89"/>
      <c r="C10" s="90"/>
      <c r="D10" s="89"/>
      <c r="E10" s="99"/>
      <c r="F10" s="99"/>
      <c r="G10" s="99"/>
      <c r="H10" s="99"/>
      <c r="I10" s="99"/>
      <c r="J10" s="99"/>
      <c r="K10" s="99"/>
      <c r="L10" s="89"/>
      <c r="M10" s="89"/>
      <c r="N10" s="89"/>
      <c r="O10" s="89"/>
      <c r="P10" s="89"/>
      <c r="Q10" s="89"/>
      <c r="R10" s="89"/>
      <c r="S10" s="89"/>
      <c r="T10" s="89"/>
    </row>
    <row r="11" spans="1:22" x14ac:dyDescent="0.2">
      <c r="A11" s="64">
        <v>2</v>
      </c>
      <c r="B11" s="89"/>
      <c r="C11" s="90" t="s">
        <v>20</v>
      </c>
      <c r="D11" s="89"/>
      <c r="E11" s="98" t="s">
        <v>44</v>
      </c>
      <c r="F11" s="99"/>
      <c r="G11" s="98" t="s">
        <v>44</v>
      </c>
      <c r="H11" s="99"/>
      <c r="I11" s="98" t="s">
        <v>44</v>
      </c>
      <c r="J11" s="99"/>
      <c r="K11" s="99">
        <v>0</v>
      </c>
      <c r="L11" s="89"/>
      <c r="M11" s="89"/>
      <c r="N11" s="89"/>
      <c r="O11" s="89"/>
      <c r="P11" s="89"/>
      <c r="Q11" s="89"/>
      <c r="R11" s="89"/>
      <c r="S11" s="89"/>
      <c r="T11" s="99">
        <v>0</v>
      </c>
    </row>
    <row r="12" spans="1:22" x14ac:dyDescent="0.2">
      <c r="A12" s="64"/>
      <c r="B12" s="89"/>
      <c r="C12" s="90"/>
      <c r="D12" s="89"/>
      <c r="E12" s="99"/>
      <c r="F12" s="99"/>
      <c r="G12" s="99"/>
      <c r="H12" s="99"/>
      <c r="I12" s="99"/>
      <c r="J12" s="99"/>
      <c r="K12" s="99"/>
      <c r="L12" s="89"/>
      <c r="M12" s="89"/>
      <c r="N12" s="89"/>
      <c r="O12" s="89"/>
      <c r="P12" s="89"/>
      <c r="Q12" s="89"/>
      <c r="R12" s="89"/>
      <c r="S12" s="89"/>
      <c r="T12" s="89"/>
    </row>
    <row r="13" spans="1:22" x14ac:dyDescent="0.2">
      <c r="A13" s="64">
        <v>3</v>
      </c>
      <c r="B13" s="89"/>
      <c r="C13" s="90" t="s">
        <v>15</v>
      </c>
      <c r="D13" s="89"/>
      <c r="E13" s="100">
        <f>'Stites &amp; Harbison'!H56</f>
        <v>796.1</v>
      </c>
      <c r="F13" s="99"/>
      <c r="G13" s="99">
        <f>'Stites &amp; Harbison'!J56/'Stites &amp; Harbison'!H56</f>
        <v>271.60683331239801</v>
      </c>
      <c r="H13" s="99"/>
      <c r="I13" s="101">
        <v>852400</v>
      </c>
      <c r="J13" s="99"/>
      <c r="K13" s="99">
        <f>SUM(Summary!I8:I18)</f>
        <v>216740.00000000003</v>
      </c>
      <c r="L13" s="89"/>
      <c r="M13" s="89"/>
      <c r="N13" s="89"/>
      <c r="O13" s="89"/>
      <c r="P13" s="89"/>
      <c r="Q13" s="89"/>
      <c r="R13" s="89"/>
      <c r="S13" s="89"/>
      <c r="T13" s="99">
        <v>0</v>
      </c>
    </row>
    <row r="14" spans="1:22" x14ac:dyDescent="0.2">
      <c r="A14" s="64"/>
      <c r="B14" s="89"/>
      <c r="C14" s="89"/>
      <c r="D14" s="89"/>
      <c r="E14" s="99"/>
      <c r="F14" s="99"/>
      <c r="G14" s="99"/>
      <c r="H14" s="99"/>
      <c r="I14" s="99"/>
      <c r="J14" s="99"/>
      <c r="K14" s="99"/>
      <c r="L14" s="89"/>
      <c r="M14" s="89"/>
      <c r="N14" s="89"/>
      <c r="O14" s="89"/>
      <c r="P14" s="89"/>
      <c r="Q14" s="89"/>
      <c r="R14" s="89"/>
      <c r="S14" s="89"/>
      <c r="T14" s="99"/>
      <c r="V14" s="28"/>
    </row>
    <row r="15" spans="1:22" x14ac:dyDescent="0.2">
      <c r="A15" s="64">
        <v>4</v>
      </c>
      <c r="B15" s="89"/>
      <c r="C15" s="90" t="s">
        <v>22</v>
      </c>
      <c r="D15" s="89"/>
      <c r="E15" s="100">
        <f>'Financial Concepts'!H56</f>
        <v>80</v>
      </c>
      <c r="F15" s="102"/>
      <c r="G15" s="98">
        <f>'Financial Concepts'!J56/'Financial Concepts'!H56</f>
        <v>348.4375</v>
      </c>
      <c r="H15" s="99"/>
      <c r="I15" s="101">
        <v>95975</v>
      </c>
      <c r="J15" s="99"/>
      <c r="K15" s="99">
        <f>SUM(Summary!I20:I25)</f>
        <v>78992.25</v>
      </c>
      <c r="L15" s="89"/>
      <c r="M15" s="89"/>
      <c r="N15" s="89"/>
      <c r="O15" s="89"/>
      <c r="P15" s="89"/>
      <c r="Q15" s="89"/>
      <c r="R15" s="89"/>
      <c r="S15" s="89"/>
      <c r="T15" s="99">
        <v>0</v>
      </c>
    </row>
    <row r="16" spans="1:22" x14ac:dyDescent="0.2">
      <c r="A16" s="64"/>
      <c r="B16" s="89"/>
      <c r="C16" s="91" t="s">
        <v>17</v>
      </c>
      <c r="D16" s="89"/>
      <c r="E16" s="102"/>
      <c r="F16" s="102"/>
      <c r="G16" s="102"/>
      <c r="H16" s="99"/>
      <c r="I16" s="99"/>
      <c r="J16" s="9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3" x14ac:dyDescent="0.2">
      <c r="A17" s="103">
        <f>A15+1</f>
        <v>5</v>
      </c>
      <c r="B17" s="89"/>
      <c r="C17" s="90" t="s">
        <v>23</v>
      </c>
      <c r="D17" s="89"/>
      <c r="E17" s="98" t="s">
        <v>44</v>
      </c>
      <c r="F17" s="102"/>
      <c r="G17" s="98" t="s">
        <v>44</v>
      </c>
      <c r="H17" s="99"/>
      <c r="I17" s="101">
        <v>620000</v>
      </c>
      <c r="J17" s="99"/>
      <c r="K17" s="99">
        <f>SUM(Summary!I102:I103)</f>
        <v>82829.52</v>
      </c>
      <c r="L17" s="89"/>
      <c r="M17" s="89"/>
      <c r="N17" s="89"/>
      <c r="O17" s="89"/>
      <c r="P17" s="89"/>
      <c r="Q17" s="89"/>
      <c r="R17" s="89"/>
      <c r="S17" s="89"/>
      <c r="T17" s="99">
        <v>0</v>
      </c>
    </row>
    <row r="18" spans="1:23" x14ac:dyDescent="0.2">
      <c r="A18" s="64">
        <f>A17+1</f>
        <v>6</v>
      </c>
      <c r="B18" s="89"/>
      <c r="C18" s="91" t="s">
        <v>24</v>
      </c>
      <c r="D18" s="89"/>
      <c r="E18" s="99"/>
      <c r="F18" s="99"/>
      <c r="G18" s="99"/>
      <c r="H18" s="99"/>
      <c r="I18" s="99"/>
      <c r="J18" s="99"/>
      <c r="K18" s="101" t="s">
        <v>17</v>
      </c>
      <c r="L18" s="89"/>
      <c r="M18" s="89"/>
      <c r="N18" s="89"/>
      <c r="O18" s="89"/>
      <c r="P18" s="89"/>
      <c r="Q18" s="89"/>
      <c r="R18" s="89"/>
      <c r="S18" s="89"/>
      <c r="T18" s="99"/>
    </row>
    <row r="19" spans="1:23" x14ac:dyDescent="0.2">
      <c r="A19" s="64"/>
      <c r="B19" s="89"/>
      <c r="C19" s="89"/>
      <c r="D19" s="89"/>
      <c r="E19" s="99"/>
      <c r="F19" s="99"/>
      <c r="G19" s="99"/>
      <c r="H19" s="99"/>
      <c r="I19" s="99"/>
      <c r="J19" s="99"/>
      <c r="K19" s="99"/>
      <c r="L19" s="89"/>
      <c r="M19" s="89"/>
      <c r="N19" s="89"/>
      <c r="O19" s="89"/>
      <c r="P19" s="89"/>
      <c r="Q19" s="89"/>
      <c r="R19" s="89"/>
      <c r="S19" s="89"/>
      <c r="T19" s="99"/>
    </row>
    <row r="20" spans="1:23" x14ac:dyDescent="0.2">
      <c r="A20" s="64">
        <f>A18+1</f>
        <v>7</v>
      </c>
      <c r="B20" s="89"/>
      <c r="C20" s="90" t="s">
        <v>25</v>
      </c>
      <c r="D20" s="89"/>
      <c r="E20" s="99"/>
      <c r="F20" s="99"/>
      <c r="G20" s="99"/>
      <c r="H20" s="99"/>
      <c r="I20" s="101">
        <v>15000</v>
      </c>
      <c r="J20" s="99"/>
      <c r="K20" s="99"/>
      <c r="L20" s="89"/>
      <c r="M20" s="89"/>
      <c r="N20" s="89"/>
      <c r="O20" s="89"/>
      <c r="P20" s="89"/>
      <c r="Q20" s="89"/>
      <c r="R20" s="89"/>
      <c r="S20" s="89"/>
      <c r="T20" s="99"/>
    </row>
    <row r="21" spans="1:23" x14ac:dyDescent="0.2">
      <c r="A21" s="64">
        <f>A20+1</f>
        <v>8</v>
      </c>
      <c r="B21" s="89"/>
      <c r="C21" s="91" t="s">
        <v>40</v>
      </c>
      <c r="D21" s="89"/>
      <c r="E21" s="99"/>
      <c r="F21" s="99"/>
      <c r="G21" s="99"/>
      <c r="H21" s="99"/>
      <c r="I21" s="101"/>
      <c r="J21" s="99"/>
      <c r="K21" s="99">
        <f>SUM(Summary!I27:I28)</f>
        <v>283.14</v>
      </c>
      <c r="L21" s="89"/>
      <c r="M21" s="89"/>
      <c r="N21" s="89"/>
      <c r="O21" s="89"/>
      <c r="P21" s="89"/>
      <c r="Q21" s="89"/>
      <c r="R21" s="89"/>
      <c r="S21" s="89"/>
      <c r="T21" s="99">
        <v>0</v>
      </c>
    </row>
    <row r="22" spans="1:23" x14ac:dyDescent="0.2">
      <c r="A22" s="2">
        <f>A21+1</f>
        <v>9</v>
      </c>
      <c r="C22" s="11" t="s">
        <v>26</v>
      </c>
      <c r="E22" s="13"/>
      <c r="F22" s="13"/>
      <c r="G22" s="13"/>
      <c r="H22" s="13"/>
      <c r="I22" s="13"/>
      <c r="J22" s="13"/>
      <c r="K22" s="13">
        <f>SUM(Summary!I57:I100)</f>
        <v>10068.169999999998</v>
      </c>
      <c r="T22" s="13">
        <v>0</v>
      </c>
    </row>
    <row r="23" spans="1:23" x14ac:dyDescent="0.2">
      <c r="A23" s="2">
        <f>A22+1</f>
        <v>10</v>
      </c>
      <c r="C23" s="11" t="s">
        <v>33</v>
      </c>
      <c r="E23" s="13"/>
      <c r="F23" s="13"/>
      <c r="G23" s="13"/>
      <c r="H23" s="13"/>
      <c r="I23" s="13"/>
      <c r="J23" s="13"/>
      <c r="K23" s="13">
        <f>SUM(Summary!I33:I55)</f>
        <v>2315.0099999999998</v>
      </c>
      <c r="T23" s="13">
        <v>0</v>
      </c>
    </row>
    <row r="24" spans="1:23" x14ac:dyDescent="0.2">
      <c r="A24" s="2">
        <v>11</v>
      </c>
      <c r="C24" s="11" t="s">
        <v>41</v>
      </c>
      <c r="E24" s="13"/>
      <c r="F24" s="13"/>
      <c r="G24" s="13"/>
      <c r="H24" s="13"/>
      <c r="I24" s="13"/>
      <c r="J24" s="13"/>
      <c r="K24" s="13">
        <f>SUM(Summary!I30:I31)</f>
        <v>147.39999999999998</v>
      </c>
      <c r="T24" s="13">
        <v>0</v>
      </c>
    </row>
    <row r="25" spans="1:23" x14ac:dyDescent="0.2">
      <c r="A25" s="2">
        <v>12</v>
      </c>
      <c r="C25" s="11" t="s">
        <v>31</v>
      </c>
      <c r="E25" s="13"/>
      <c r="F25" s="13"/>
      <c r="G25" s="13"/>
      <c r="H25" s="13"/>
      <c r="I25" s="13"/>
      <c r="J25" s="13"/>
      <c r="K25" s="13">
        <v>0</v>
      </c>
      <c r="T25" s="13">
        <v>0</v>
      </c>
    </row>
    <row r="26" spans="1:23" x14ac:dyDescent="0.2">
      <c r="J26" s="19"/>
      <c r="V26" s="88"/>
      <c r="W26" s="88"/>
    </row>
    <row r="27" spans="1:23" ht="13.5" thickBot="1" x14ac:dyDescent="0.25">
      <c r="A27" s="2">
        <v>13</v>
      </c>
      <c r="C27" s="14" t="s">
        <v>16</v>
      </c>
      <c r="I27" s="17">
        <f>SUM(I13:I26)</f>
        <v>1583375</v>
      </c>
      <c r="J27" s="18">
        <f>SUM(J13:J26)</f>
        <v>0</v>
      </c>
      <c r="K27" s="17">
        <f>SUM(K13:K26)</f>
        <v>391375.49000000005</v>
      </c>
      <c r="L27" s="17">
        <f t="shared" ref="L27:T27" si="0">SUM(L13:L26)</f>
        <v>0</v>
      </c>
      <c r="M27" s="17">
        <f t="shared" si="0"/>
        <v>0</v>
      </c>
      <c r="N27" s="17">
        <f t="shared" si="0"/>
        <v>0</v>
      </c>
      <c r="O27" s="17">
        <f t="shared" si="0"/>
        <v>0</v>
      </c>
      <c r="P27" s="17">
        <f t="shared" si="0"/>
        <v>0</v>
      </c>
      <c r="Q27" s="17">
        <f t="shared" si="0"/>
        <v>0</v>
      </c>
      <c r="R27" s="17">
        <f t="shared" si="0"/>
        <v>0</v>
      </c>
      <c r="S27" s="18">
        <f t="shared" si="0"/>
        <v>0</v>
      </c>
      <c r="T27" s="17">
        <f t="shared" si="0"/>
        <v>0</v>
      </c>
    </row>
    <row r="28" spans="1:23" x14ac:dyDescent="0.2">
      <c r="J28" s="19"/>
      <c r="S28" s="19"/>
    </row>
  </sheetData>
  <mergeCells count="3">
    <mergeCell ref="A1:T1"/>
    <mergeCell ref="A2:T2"/>
    <mergeCell ref="A3:T3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="90" zoomScaleNormal="90" workbookViewId="0">
      <pane xSplit="4" ySplit="7" topLeftCell="E47" activePane="bottomRight" state="frozen"/>
      <selection pane="topRight" activeCell="G1" sqref="G1"/>
      <selection pane="bottomLeft" activeCell="A10" sqref="A10"/>
      <selection pane="bottomRight" activeCell="E24" sqref="E24"/>
    </sheetView>
  </sheetViews>
  <sheetFormatPr defaultColWidth="9.140625" defaultRowHeight="12.75" x14ac:dyDescent="0.2"/>
  <cols>
    <col min="1" max="1" width="6.42578125" style="63" customWidth="1"/>
    <col min="2" max="2" width="2.28515625" style="43" customWidth="1"/>
    <col min="3" max="3" width="46.42578125" style="23" customWidth="1"/>
    <col min="4" max="4" width="11.85546875" style="63" customWidth="1"/>
    <col min="5" max="5" width="13.7109375" style="63" customWidth="1"/>
    <col min="6" max="6" width="12.42578125" style="78" customWidth="1"/>
    <col min="7" max="7" width="13.42578125" style="63" customWidth="1"/>
    <col min="8" max="8" width="25.7109375" style="86" customWidth="1"/>
    <col min="9" max="9" width="12.42578125" style="43" customWidth="1"/>
    <col min="10" max="10" width="4.28515625" style="43" customWidth="1"/>
    <col min="11" max="11" width="28.7109375" style="43" customWidth="1"/>
    <col min="12" max="12" width="2.28515625" style="44" customWidth="1"/>
    <col min="13" max="15" width="9.140625" style="44"/>
    <col min="16" max="16" width="18.28515625" style="44" customWidth="1"/>
    <col min="17" max="17" width="14" style="44" customWidth="1"/>
    <col min="18" max="16384" width="9.140625" style="44"/>
  </cols>
  <sheetData>
    <row r="1" spans="1:11" x14ac:dyDescent="0.2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</row>
    <row r="2" spans="1:11" x14ac:dyDescent="0.2">
      <c r="A2" s="110" t="str">
        <f>'KPSC 2-39'!A2</f>
        <v>KPSC Case No. 2020-00174</v>
      </c>
      <c r="B2" s="112"/>
      <c r="C2" s="112"/>
      <c r="D2" s="112"/>
      <c r="E2" s="112"/>
      <c r="F2" s="112"/>
      <c r="G2" s="112"/>
      <c r="H2" s="112"/>
      <c r="I2" s="112"/>
      <c r="J2" s="113"/>
      <c r="K2" s="113"/>
    </row>
    <row r="3" spans="1:11" x14ac:dyDescent="0.2">
      <c r="A3" s="114" t="str">
        <f>'KPSC 2-39'!A3</f>
        <v>Expenses As of November 30, 2020</v>
      </c>
      <c r="B3" s="114"/>
      <c r="C3" s="114"/>
      <c r="D3" s="114"/>
      <c r="E3" s="114"/>
      <c r="F3" s="114"/>
      <c r="G3" s="114"/>
      <c r="H3" s="114"/>
      <c r="I3" s="114"/>
      <c r="J3" s="115"/>
      <c r="K3" s="115"/>
    </row>
    <row r="4" spans="1:11" x14ac:dyDescent="0.2">
      <c r="A4" s="53"/>
      <c r="B4" s="54"/>
      <c r="C4" s="55"/>
      <c r="D4" s="53"/>
      <c r="E4" s="53"/>
      <c r="F4" s="56"/>
      <c r="G4" s="53"/>
      <c r="H4" s="57"/>
      <c r="I4" s="54"/>
      <c r="J4" s="54"/>
      <c r="K4" s="54"/>
    </row>
    <row r="5" spans="1:11" s="61" customFormat="1" ht="25.5" x14ac:dyDescent="0.2">
      <c r="A5" s="58" t="s">
        <v>35</v>
      </c>
      <c r="B5" s="54"/>
      <c r="C5" s="59" t="s">
        <v>11</v>
      </c>
      <c r="D5" s="59" t="s">
        <v>12</v>
      </c>
      <c r="E5" s="58" t="s">
        <v>36</v>
      </c>
      <c r="F5" s="58" t="s">
        <v>37</v>
      </c>
      <c r="G5" s="58" t="s">
        <v>38</v>
      </c>
      <c r="H5" s="58" t="s">
        <v>39</v>
      </c>
      <c r="I5" s="59" t="s">
        <v>13</v>
      </c>
      <c r="J5" s="54"/>
      <c r="K5" s="60" t="s">
        <v>14</v>
      </c>
    </row>
    <row r="6" spans="1:11" s="64" customFormat="1" x14ac:dyDescent="0.2">
      <c r="A6" s="62">
        <v>-1</v>
      </c>
      <c r="B6" s="63"/>
      <c r="C6" s="62">
        <f>+A6-1</f>
        <v>-2</v>
      </c>
      <c r="D6" s="62">
        <f t="shared" ref="D6:I6" si="0">+C6-1</f>
        <v>-3</v>
      </c>
      <c r="E6" s="62">
        <f t="shared" si="0"/>
        <v>-4</v>
      </c>
      <c r="F6" s="62">
        <f t="shared" si="0"/>
        <v>-5</v>
      </c>
      <c r="G6" s="62">
        <f t="shared" si="0"/>
        <v>-6</v>
      </c>
      <c r="H6" s="62">
        <f t="shared" si="0"/>
        <v>-7</v>
      </c>
      <c r="I6" s="62">
        <f t="shared" si="0"/>
        <v>-8</v>
      </c>
      <c r="J6" s="63"/>
      <c r="K6" s="62">
        <f>+I6-1</f>
        <v>-9</v>
      </c>
    </row>
    <row r="7" spans="1:11" x14ac:dyDescent="0.2">
      <c r="A7" s="65"/>
      <c r="B7" s="54"/>
      <c r="C7" s="58"/>
      <c r="D7" s="65"/>
      <c r="E7" s="65"/>
      <c r="F7" s="56"/>
      <c r="G7" s="65"/>
      <c r="H7" s="66"/>
      <c r="I7" s="65"/>
      <c r="J7" s="54"/>
      <c r="K7" s="54"/>
    </row>
    <row r="8" spans="1:11" x14ac:dyDescent="0.2">
      <c r="A8" s="67">
        <v>1</v>
      </c>
      <c r="B8" s="34"/>
      <c r="C8" s="68" t="s">
        <v>27</v>
      </c>
      <c r="D8" s="49">
        <v>43914</v>
      </c>
      <c r="E8" s="50" t="s">
        <v>28</v>
      </c>
      <c r="F8" s="50" t="s">
        <v>45</v>
      </c>
      <c r="G8" s="50" t="s">
        <v>29</v>
      </c>
      <c r="H8" s="50" t="s">
        <v>46</v>
      </c>
      <c r="I8" s="69">
        <v>700</v>
      </c>
      <c r="J8" s="32"/>
      <c r="K8" s="31" t="s">
        <v>15</v>
      </c>
    </row>
    <row r="9" spans="1:11" x14ac:dyDescent="0.2">
      <c r="A9" s="67">
        <v>2</v>
      </c>
      <c r="B9" s="34"/>
      <c r="C9" s="68" t="s">
        <v>27</v>
      </c>
      <c r="D9" s="49">
        <v>43934</v>
      </c>
      <c r="E9" s="50" t="s">
        <v>28</v>
      </c>
      <c r="F9" s="50" t="s">
        <v>47</v>
      </c>
      <c r="G9" s="50" t="s">
        <v>29</v>
      </c>
      <c r="H9" s="50" t="s">
        <v>48</v>
      </c>
      <c r="I9" s="69">
        <v>3152</v>
      </c>
      <c r="J9" s="32"/>
      <c r="K9" s="31" t="s">
        <v>15</v>
      </c>
    </row>
    <row r="10" spans="1:11" x14ac:dyDescent="0.2">
      <c r="A10" s="67">
        <v>3</v>
      </c>
      <c r="B10" s="34"/>
      <c r="C10" s="68" t="s">
        <v>27</v>
      </c>
      <c r="D10" s="49">
        <v>43966</v>
      </c>
      <c r="E10" s="50" t="s">
        <v>28</v>
      </c>
      <c r="F10" s="50" t="s">
        <v>49</v>
      </c>
      <c r="G10" s="50" t="s">
        <v>29</v>
      </c>
      <c r="H10" s="50" t="s">
        <v>50</v>
      </c>
      <c r="I10" s="69">
        <v>630</v>
      </c>
      <c r="J10" s="32"/>
      <c r="K10" s="31" t="s">
        <v>15</v>
      </c>
    </row>
    <row r="11" spans="1:11" x14ac:dyDescent="0.2">
      <c r="A11" s="67">
        <v>4</v>
      </c>
      <c r="B11" s="34"/>
      <c r="C11" s="68" t="s">
        <v>27</v>
      </c>
      <c r="D11" s="49">
        <v>43990</v>
      </c>
      <c r="E11" s="50" t="s">
        <v>28</v>
      </c>
      <c r="F11" s="50" t="s">
        <v>51</v>
      </c>
      <c r="G11" s="50" t="s">
        <v>29</v>
      </c>
      <c r="H11" s="50" t="s">
        <v>52</v>
      </c>
      <c r="I11" s="69">
        <v>19065</v>
      </c>
      <c r="J11" s="32"/>
      <c r="K11" s="31" t="s">
        <v>15</v>
      </c>
    </row>
    <row r="12" spans="1:11" x14ac:dyDescent="0.2">
      <c r="A12" s="67">
        <v>5</v>
      </c>
      <c r="B12" s="34"/>
      <c r="C12" s="68" t="s">
        <v>27</v>
      </c>
      <c r="D12" s="36">
        <v>44018</v>
      </c>
      <c r="E12" s="50" t="s">
        <v>28</v>
      </c>
      <c r="F12" s="70" t="s">
        <v>91</v>
      </c>
      <c r="G12" s="50" t="s">
        <v>29</v>
      </c>
      <c r="H12" s="37">
        <v>1493524</v>
      </c>
      <c r="I12" s="69">
        <v>36701.449999999997</v>
      </c>
      <c r="J12" s="32"/>
      <c r="K12" s="31" t="s">
        <v>15</v>
      </c>
    </row>
    <row r="13" spans="1:11" x14ac:dyDescent="0.2">
      <c r="A13" s="67">
        <v>6</v>
      </c>
      <c r="B13" s="34"/>
      <c r="C13" s="68" t="s">
        <v>27</v>
      </c>
      <c r="D13" s="36">
        <v>44049</v>
      </c>
      <c r="E13" s="50" t="s">
        <v>28</v>
      </c>
      <c r="F13" s="37" t="s">
        <v>151</v>
      </c>
      <c r="G13" s="50" t="s">
        <v>29</v>
      </c>
      <c r="H13" s="37">
        <v>1497822</v>
      </c>
      <c r="I13" s="69">
        <v>21766.5</v>
      </c>
      <c r="J13" s="32"/>
      <c r="K13" s="31" t="s">
        <v>15</v>
      </c>
    </row>
    <row r="14" spans="1:11" x14ac:dyDescent="0.2">
      <c r="A14" s="67">
        <v>7</v>
      </c>
      <c r="B14" s="34"/>
      <c r="C14" s="68" t="s">
        <v>27</v>
      </c>
      <c r="D14" s="36">
        <v>44082</v>
      </c>
      <c r="E14" s="50" t="s">
        <v>28</v>
      </c>
      <c r="F14" s="37" t="s">
        <v>127</v>
      </c>
      <c r="G14" s="50" t="s">
        <v>29</v>
      </c>
      <c r="H14" s="37" t="s">
        <v>128</v>
      </c>
      <c r="I14" s="69">
        <v>21174.3</v>
      </c>
      <c r="J14" s="32"/>
      <c r="K14" s="31" t="s">
        <v>15</v>
      </c>
    </row>
    <row r="15" spans="1:11" x14ac:dyDescent="0.2">
      <c r="A15" s="67">
        <v>8</v>
      </c>
      <c r="B15" s="34"/>
      <c r="C15" s="68" t="s">
        <v>27</v>
      </c>
      <c r="D15" s="36">
        <v>44119</v>
      </c>
      <c r="E15" s="50" t="s">
        <v>28</v>
      </c>
      <c r="F15" s="70" t="s">
        <v>156</v>
      </c>
      <c r="G15" s="50" t="s">
        <v>29</v>
      </c>
      <c r="H15" s="37">
        <v>1506638</v>
      </c>
      <c r="I15" s="69">
        <v>14628.6</v>
      </c>
      <c r="J15" s="32"/>
      <c r="K15" s="31" t="s">
        <v>15</v>
      </c>
    </row>
    <row r="16" spans="1:11" s="89" customFormat="1" x14ac:dyDescent="0.2">
      <c r="A16" s="67">
        <v>9</v>
      </c>
      <c r="B16" s="34"/>
      <c r="C16" s="68" t="s">
        <v>27</v>
      </c>
      <c r="D16" s="36">
        <v>44135</v>
      </c>
      <c r="E16" s="50" t="s">
        <v>28</v>
      </c>
      <c r="F16" s="70"/>
      <c r="G16" s="50" t="s">
        <v>29</v>
      </c>
      <c r="H16" s="37">
        <v>1510936</v>
      </c>
      <c r="I16" s="69">
        <f>19523*0.9</f>
        <v>17570.7</v>
      </c>
      <c r="J16" s="32"/>
      <c r="K16" s="31" t="s">
        <v>15</v>
      </c>
    </row>
    <row r="17" spans="1:11" s="89" customFormat="1" x14ac:dyDescent="0.2">
      <c r="A17" s="67">
        <v>10</v>
      </c>
      <c r="B17" s="34"/>
      <c r="C17" s="68" t="s">
        <v>27</v>
      </c>
      <c r="D17" s="36"/>
      <c r="E17" s="104">
        <v>9280002</v>
      </c>
      <c r="F17" s="70"/>
      <c r="G17" s="50" t="s">
        <v>29</v>
      </c>
      <c r="H17" s="37" t="s">
        <v>188</v>
      </c>
      <c r="I17" s="69">
        <f>90034*0.9</f>
        <v>81030.600000000006</v>
      </c>
      <c r="J17" s="32"/>
      <c r="K17" s="31" t="s">
        <v>15</v>
      </c>
    </row>
    <row r="18" spans="1:11" x14ac:dyDescent="0.2">
      <c r="A18" s="67">
        <v>11</v>
      </c>
      <c r="B18" s="34"/>
      <c r="C18" s="32" t="s">
        <v>87</v>
      </c>
      <c r="D18" s="36">
        <v>44006</v>
      </c>
      <c r="E18" s="50" t="s">
        <v>28</v>
      </c>
      <c r="F18" s="70" t="s">
        <v>105</v>
      </c>
      <c r="G18" s="51" t="s">
        <v>43</v>
      </c>
      <c r="H18" s="37" t="s">
        <v>104</v>
      </c>
      <c r="I18" s="69">
        <v>320.85000000000002</v>
      </c>
      <c r="J18" s="31"/>
      <c r="K18" s="32" t="s">
        <v>15</v>
      </c>
    </row>
    <row r="19" spans="1:11" x14ac:dyDescent="0.2">
      <c r="A19" s="67">
        <v>12</v>
      </c>
      <c r="B19" s="34"/>
      <c r="C19" s="32"/>
      <c r="D19" s="36"/>
      <c r="E19" s="50"/>
      <c r="F19" s="70"/>
      <c r="G19" s="51"/>
      <c r="H19" s="37"/>
      <c r="I19" s="69"/>
      <c r="J19" s="31"/>
      <c r="K19" s="32"/>
    </row>
    <row r="20" spans="1:11" x14ac:dyDescent="0.2">
      <c r="A20" s="67">
        <v>13</v>
      </c>
      <c r="B20" s="34"/>
      <c r="C20" s="32" t="s">
        <v>134</v>
      </c>
      <c r="D20" s="49">
        <v>44070</v>
      </c>
      <c r="E20" s="50" t="s">
        <v>28</v>
      </c>
      <c r="F20" s="70" t="s">
        <v>135</v>
      </c>
      <c r="G20" s="70" t="s">
        <v>136</v>
      </c>
      <c r="H20" s="37" t="s">
        <v>137</v>
      </c>
      <c r="I20" s="69">
        <v>36423.5</v>
      </c>
      <c r="J20" s="32"/>
      <c r="K20" s="33" t="s">
        <v>62</v>
      </c>
    </row>
    <row r="21" spans="1:11" x14ac:dyDescent="0.2">
      <c r="A21" s="67">
        <v>14</v>
      </c>
      <c r="B21" s="34"/>
      <c r="C21" s="32" t="s">
        <v>134</v>
      </c>
      <c r="D21" s="49">
        <v>44070</v>
      </c>
      <c r="E21" s="50" t="s">
        <v>28</v>
      </c>
      <c r="F21" s="70" t="s">
        <v>138</v>
      </c>
      <c r="G21" s="70" t="s">
        <v>136</v>
      </c>
      <c r="H21" s="37" t="s">
        <v>139</v>
      </c>
      <c r="I21" s="69">
        <v>7743.75</v>
      </c>
      <c r="J21" s="32"/>
      <c r="K21" s="33" t="s">
        <v>62</v>
      </c>
    </row>
    <row r="22" spans="1:11" x14ac:dyDescent="0.2">
      <c r="A22" s="67">
        <v>15</v>
      </c>
      <c r="B22" s="34"/>
      <c r="C22" s="32" t="s">
        <v>134</v>
      </c>
      <c r="D22" s="49">
        <v>44070</v>
      </c>
      <c r="E22" s="50" t="s">
        <v>28</v>
      </c>
      <c r="F22" s="70" t="s">
        <v>140</v>
      </c>
      <c r="G22" s="70" t="s">
        <v>136</v>
      </c>
      <c r="H22" s="37" t="s">
        <v>141</v>
      </c>
      <c r="I22" s="69">
        <v>6950</v>
      </c>
      <c r="J22" s="32"/>
      <c r="K22" s="33" t="s">
        <v>62</v>
      </c>
    </row>
    <row r="23" spans="1:11" x14ac:dyDescent="0.2">
      <c r="A23" s="67">
        <v>16</v>
      </c>
      <c r="B23" s="34"/>
      <c r="C23" s="32" t="s">
        <v>60</v>
      </c>
      <c r="D23" s="49">
        <v>43982</v>
      </c>
      <c r="E23" s="50" t="s">
        <v>28</v>
      </c>
      <c r="F23" s="70" t="s">
        <v>121</v>
      </c>
      <c r="G23" s="70" t="s">
        <v>72</v>
      </c>
      <c r="H23" s="37" t="s">
        <v>61</v>
      </c>
      <c r="I23" s="69">
        <v>12975</v>
      </c>
      <c r="J23" s="32"/>
      <c r="K23" s="33" t="s">
        <v>62</v>
      </c>
    </row>
    <row r="24" spans="1:11" x14ac:dyDescent="0.2">
      <c r="A24" s="67">
        <v>17</v>
      </c>
      <c r="B24" s="34"/>
      <c r="C24" s="32" t="s">
        <v>60</v>
      </c>
      <c r="D24" s="49">
        <v>44012</v>
      </c>
      <c r="E24" s="50" t="s">
        <v>28</v>
      </c>
      <c r="F24" s="70"/>
      <c r="G24" s="70" t="s">
        <v>72</v>
      </c>
      <c r="H24" s="37" t="s">
        <v>63</v>
      </c>
      <c r="I24" s="69">
        <v>9300</v>
      </c>
      <c r="J24" s="33"/>
      <c r="K24" s="33" t="s">
        <v>62</v>
      </c>
    </row>
    <row r="25" spans="1:11" x14ac:dyDescent="0.2">
      <c r="A25" s="67">
        <v>18</v>
      </c>
      <c r="B25" s="34"/>
      <c r="C25" s="32" t="s">
        <v>60</v>
      </c>
      <c r="D25" s="49">
        <v>44083</v>
      </c>
      <c r="E25" s="50" t="s">
        <v>28</v>
      </c>
      <c r="F25" s="70" t="s">
        <v>142</v>
      </c>
      <c r="G25" s="70" t="s">
        <v>72</v>
      </c>
      <c r="H25" s="37" t="s">
        <v>143</v>
      </c>
      <c r="I25" s="69">
        <v>5600</v>
      </c>
      <c r="J25" s="33"/>
      <c r="K25" s="33" t="s">
        <v>62</v>
      </c>
    </row>
    <row r="26" spans="1:11" x14ac:dyDescent="0.2">
      <c r="A26" s="67">
        <v>19</v>
      </c>
      <c r="B26" s="34"/>
      <c r="C26" s="32"/>
      <c r="D26" s="36"/>
      <c r="E26" s="37"/>
      <c r="F26" s="37"/>
      <c r="G26" s="37"/>
      <c r="H26" s="37"/>
      <c r="I26" s="69"/>
      <c r="J26" s="33"/>
      <c r="K26" s="33"/>
    </row>
    <row r="27" spans="1:11" x14ac:dyDescent="0.2">
      <c r="A27" s="67">
        <v>20</v>
      </c>
      <c r="B27" s="34"/>
      <c r="C27" s="32" t="s">
        <v>88</v>
      </c>
      <c r="D27" s="49">
        <v>44012</v>
      </c>
      <c r="E27" s="50" t="s">
        <v>28</v>
      </c>
      <c r="F27" s="50" t="s">
        <v>55</v>
      </c>
      <c r="G27" s="50" t="s">
        <v>43</v>
      </c>
      <c r="H27" s="50" t="s">
        <v>56</v>
      </c>
      <c r="I27" s="69">
        <v>162.33000000000001</v>
      </c>
      <c r="J27" s="32"/>
      <c r="K27" s="31" t="s">
        <v>40</v>
      </c>
    </row>
    <row r="28" spans="1:11" x14ac:dyDescent="0.2">
      <c r="A28" s="67">
        <v>21</v>
      </c>
      <c r="B28" s="34"/>
      <c r="C28" s="32" t="s">
        <v>88</v>
      </c>
      <c r="D28" s="36">
        <v>44042</v>
      </c>
      <c r="E28" s="50" t="s">
        <v>28</v>
      </c>
      <c r="F28" s="70" t="s">
        <v>97</v>
      </c>
      <c r="G28" s="70" t="s">
        <v>123</v>
      </c>
      <c r="H28" s="37" t="s">
        <v>96</v>
      </c>
      <c r="I28" s="69">
        <v>120.81</v>
      </c>
      <c r="J28" s="31"/>
      <c r="K28" s="32" t="s">
        <v>40</v>
      </c>
    </row>
    <row r="29" spans="1:11" x14ac:dyDescent="0.2">
      <c r="A29" s="67">
        <v>22</v>
      </c>
      <c r="B29" s="34"/>
      <c r="C29" s="32"/>
      <c r="D29" s="36"/>
      <c r="E29" s="37"/>
      <c r="F29" s="37"/>
      <c r="G29" s="37"/>
      <c r="H29" s="37"/>
      <c r="I29" s="69"/>
      <c r="J29" s="33"/>
      <c r="K29" s="33"/>
    </row>
    <row r="30" spans="1:11" x14ac:dyDescent="0.2">
      <c r="A30" s="67">
        <v>23</v>
      </c>
      <c r="B30" s="34"/>
      <c r="C30" s="32" t="s">
        <v>59</v>
      </c>
      <c r="D30" s="49">
        <v>44012</v>
      </c>
      <c r="E30" s="50" t="s">
        <v>28</v>
      </c>
      <c r="F30" s="50" t="s">
        <v>55</v>
      </c>
      <c r="G30" s="50" t="s">
        <v>43</v>
      </c>
      <c r="H30" s="50" t="s">
        <v>56</v>
      </c>
      <c r="I30" s="69">
        <v>71.3</v>
      </c>
      <c r="J30" s="32"/>
      <c r="K30" s="31" t="s">
        <v>41</v>
      </c>
    </row>
    <row r="31" spans="1:11" x14ac:dyDescent="0.2">
      <c r="A31" s="67">
        <v>24</v>
      </c>
      <c r="B31" s="34"/>
      <c r="C31" s="32" t="s">
        <v>59</v>
      </c>
      <c r="D31" s="36">
        <v>44021</v>
      </c>
      <c r="E31" s="50" t="s">
        <v>28</v>
      </c>
      <c r="F31" s="70" t="s">
        <v>97</v>
      </c>
      <c r="G31" s="70" t="s">
        <v>29</v>
      </c>
      <c r="H31" s="37" t="s">
        <v>96</v>
      </c>
      <c r="I31" s="69">
        <v>76.099999999999994</v>
      </c>
      <c r="J31" s="31"/>
      <c r="K31" s="32" t="s">
        <v>41</v>
      </c>
    </row>
    <row r="32" spans="1:11" x14ac:dyDescent="0.2">
      <c r="A32" s="67">
        <v>25</v>
      </c>
      <c r="B32" s="34"/>
      <c r="C32" s="32"/>
      <c r="D32" s="36"/>
      <c r="E32" s="37"/>
      <c r="F32" s="37"/>
      <c r="G32" s="37"/>
      <c r="H32" s="37"/>
      <c r="I32" s="69"/>
      <c r="J32" s="33"/>
      <c r="K32" s="33"/>
    </row>
    <row r="33" spans="1:15" x14ac:dyDescent="0.2">
      <c r="A33" s="67">
        <v>26</v>
      </c>
      <c r="B33" s="34"/>
      <c r="C33" s="32" t="s">
        <v>58</v>
      </c>
      <c r="D33" s="49">
        <v>44004</v>
      </c>
      <c r="E33" s="50" t="s">
        <v>28</v>
      </c>
      <c r="F33" s="50" t="s">
        <v>53</v>
      </c>
      <c r="G33" s="50" t="s">
        <v>43</v>
      </c>
      <c r="H33" s="50" t="s">
        <v>54</v>
      </c>
      <c r="I33" s="69">
        <v>67.75</v>
      </c>
      <c r="J33" s="32"/>
      <c r="K33" s="31" t="s">
        <v>78</v>
      </c>
    </row>
    <row r="34" spans="1:15" x14ac:dyDescent="0.2">
      <c r="A34" s="67">
        <v>27</v>
      </c>
      <c r="B34" s="34"/>
      <c r="C34" s="32" t="s">
        <v>58</v>
      </c>
      <c r="D34" s="49">
        <v>44004</v>
      </c>
      <c r="E34" s="50" t="s">
        <v>28</v>
      </c>
      <c r="F34" s="50" t="s">
        <v>53</v>
      </c>
      <c r="G34" s="50" t="s">
        <v>43</v>
      </c>
      <c r="H34" s="50" t="s">
        <v>54</v>
      </c>
      <c r="I34" s="69">
        <v>85.44</v>
      </c>
      <c r="J34" s="32"/>
      <c r="K34" s="31" t="s">
        <v>78</v>
      </c>
    </row>
    <row r="35" spans="1:15" x14ac:dyDescent="0.2">
      <c r="A35" s="67">
        <v>28</v>
      </c>
      <c r="B35" s="34"/>
      <c r="C35" s="32" t="s">
        <v>58</v>
      </c>
      <c r="D35" s="49">
        <v>44004</v>
      </c>
      <c r="E35" s="50" t="s">
        <v>28</v>
      </c>
      <c r="F35" s="50" t="s">
        <v>53</v>
      </c>
      <c r="G35" s="50" t="s">
        <v>43</v>
      </c>
      <c r="H35" s="50" t="s">
        <v>54</v>
      </c>
      <c r="I35" s="69">
        <v>107.22</v>
      </c>
      <c r="J35" s="32"/>
      <c r="K35" s="31" t="s">
        <v>78</v>
      </c>
    </row>
    <row r="36" spans="1:15" x14ac:dyDescent="0.2">
      <c r="A36" s="67">
        <v>29</v>
      </c>
      <c r="B36" s="34"/>
      <c r="C36" s="31" t="s">
        <v>58</v>
      </c>
      <c r="D36" s="52">
        <v>44007</v>
      </c>
      <c r="E36" s="50" t="s">
        <v>28</v>
      </c>
      <c r="F36" s="70" t="s">
        <v>107</v>
      </c>
      <c r="G36" s="51" t="s">
        <v>43</v>
      </c>
      <c r="H36" s="35" t="s">
        <v>106</v>
      </c>
      <c r="I36" s="69">
        <v>63.69</v>
      </c>
      <c r="J36" s="71"/>
      <c r="K36" s="31" t="s">
        <v>78</v>
      </c>
    </row>
    <row r="37" spans="1:15" x14ac:dyDescent="0.2">
      <c r="A37" s="67">
        <v>30</v>
      </c>
      <c r="B37" s="34"/>
      <c r="C37" s="31" t="s">
        <v>82</v>
      </c>
      <c r="D37" s="52">
        <v>44011</v>
      </c>
      <c r="E37" s="50" t="s">
        <v>28</v>
      </c>
      <c r="F37" s="72" t="s">
        <v>107</v>
      </c>
      <c r="G37" s="51" t="s">
        <v>43</v>
      </c>
      <c r="H37" s="35" t="s">
        <v>106</v>
      </c>
      <c r="I37" s="69">
        <v>30.53</v>
      </c>
      <c r="J37" s="71"/>
      <c r="K37" s="31" t="s">
        <v>78</v>
      </c>
    </row>
    <row r="38" spans="1:15" x14ac:dyDescent="0.2">
      <c r="A38" s="67">
        <v>31</v>
      </c>
      <c r="B38" s="34"/>
      <c r="C38" s="31" t="s">
        <v>126</v>
      </c>
      <c r="D38" s="36">
        <v>44034</v>
      </c>
      <c r="E38" s="50" t="s">
        <v>28</v>
      </c>
      <c r="F38" s="70" t="s">
        <v>109</v>
      </c>
      <c r="G38" s="51" t="s">
        <v>43</v>
      </c>
      <c r="H38" s="37" t="s">
        <v>108</v>
      </c>
      <c r="I38" s="69">
        <v>155.36000000000001</v>
      </c>
      <c r="J38" s="34"/>
      <c r="K38" s="31" t="s">
        <v>78</v>
      </c>
    </row>
    <row r="39" spans="1:15" x14ac:dyDescent="0.2">
      <c r="A39" s="67">
        <v>32</v>
      </c>
      <c r="B39" s="34"/>
      <c r="C39" s="31" t="s">
        <v>58</v>
      </c>
      <c r="D39" s="36">
        <v>44035</v>
      </c>
      <c r="E39" s="50" t="s">
        <v>28</v>
      </c>
      <c r="F39" s="70" t="s">
        <v>109</v>
      </c>
      <c r="G39" s="51" t="s">
        <v>43</v>
      </c>
      <c r="H39" s="37" t="s">
        <v>108</v>
      </c>
      <c r="I39" s="69">
        <v>267.68</v>
      </c>
      <c r="J39" s="34"/>
      <c r="K39" s="31" t="s">
        <v>78</v>
      </c>
    </row>
    <row r="40" spans="1:15" x14ac:dyDescent="0.2">
      <c r="A40" s="67">
        <v>33</v>
      </c>
      <c r="B40" s="34"/>
      <c r="C40" s="31" t="s">
        <v>82</v>
      </c>
      <c r="D40" s="36">
        <v>44036</v>
      </c>
      <c r="E40" s="50" t="s">
        <v>28</v>
      </c>
      <c r="F40" s="70" t="s">
        <v>149</v>
      </c>
      <c r="G40" s="51" t="s">
        <v>43</v>
      </c>
      <c r="H40" s="37" t="s">
        <v>150</v>
      </c>
      <c r="I40" s="69">
        <v>178.12</v>
      </c>
      <c r="J40" s="34"/>
      <c r="K40" s="31" t="s">
        <v>78</v>
      </c>
    </row>
    <row r="41" spans="1:15" x14ac:dyDescent="0.2">
      <c r="A41" s="67">
        <v>34</v>
      </c>
      <c r="B41" s="34"/>
      <c r="C41" s="31" t="s">
        <v>83</v>
      </c>
      <c r="D41" s="36">
        <v>44033</v>
      </c>
      <c r="E41" s="50" t="s">
        <v>28</v>
      </c>
      <c r="F41" s="70" t="s">
        <v>109</v>
      </c>
      <c r="G41" s="51" t="s">
        <v>43</v>
      </c>
      <c r="H41" s="37" t="s">
        <v>108</v>
      </c>
      <c r="I41" s="69">
        <v>22.66</v>
      </c>
      <c r="J41" s="35"/>
      <c r="K41" s="31" t="s">
        <v>84</v>
      </c>
    </row>
    <row r="42" spans="1:15" x14ac:dyDescent="0.2">
      <c r="A42" s="67">
        <v>35</v>
      </c>
      <c r="B42" s="34"/>
      <c r="C42" s="31" t="s">
        <v>85</v>
      </c>
      <c r="D42" s="36">
        <v>44033</v>
      </c>
      <c r="E42" s="50" t="s">
        <v>28</v>
      </c>
      <c r="F42" s="70" t="s">
        <v>109</v>
      </c>
      <c r="G42" s="51" t="s">
        <v>43</v>
      </c>
      <c r="H42" s="37" t="s">
        <v>108</v>
      </c>
      <c r="I42" s="69">
        <v>171.54</v>
      </c>
      <c r="J42" s="34"/>
      <c r="K42" s="31" t="s">
        <v>84</v>
      </c>
    </row>
    <row r="43" spans="1:15" x14ac:dyDescent="0.2">
      <c r="A43" s="67">
        <v>36</v>
      </c>
      <c r="B43" s="34"/>
      <c r="C43" s="31" t="s">
        <v>144</v>
      </c>
      <c r="D43" s="36">
        <v>44070</v>
      </c>
      <c r="E43" s="50" t="s">
        <v>28</v>
      </c>
      <c r="F43" s="70" t="s">
        <v>145</v>
      </c>
      <c r="G43" s="51" t="s">
        <v>43</v>
      </c>
      <c r="H43" s="37" t="s">
        <v>146</v>
      </c>
      <c r="I43" s="69">
        <v>34.85</v>
      </c>
      <c r="J43" s="34"/>
      <c r="K43" s="31" t="s">
        <v>78</v>
      </c>
    </row>
    <row r="44" spans="1:15" x14ac:dyDescent="0.2">
      <c r="A44" s="67">
        <v>37</v>
      </c>
      <c r="B44" s="34"/>
      <c r="C44" s="31" t="s">
        <v>58</v>
      </c>
      <c r="D44" s="36">
        <v>44070</v>
      </c>
      <c r="E44" s="50" t="s">
        <v>28</v>
      </c>
      <c r="F44" s="70" t="s">
        <v>145</v>
      </c>
      <c r="G44" s="51" t="s">
        <v>43</v>
      </c>
      <c r="H44" s="37" t="s">
        <v>146</v>
      </c>
      <c r="I44" s="69">
        <v>42.65</v>
      </c>
      <c r="J44" s="34"/>
      <c r="K44" s="31" t="s">
        <v>78</v>
      </c>
    </row>
    <row r="45" spans="1:15" x14ac:dyDescent="0.2">
      <c r="A45" s="67">
        <v>38</v>
      </c>
      <c r="B45" s="34"/>
      <c r="C45" s="31" t="s">
        <v>147</v>
      </c>
      <c r="D45" s="36">
        <v>44070</v>
      </c>
      <c r="E45" s="50" t="s">
        <v>28</v>
      </c>
      <c r="F45" s="70" t="s">
        <v>145</v>
      </c>
      <c r="G45" s="51" t="s">
        <v>43</v>
      </c>
      <c r="H45" s="37" t="s">
        <v>146</v>
      </c>
      <c r="I45" s="69">
        <v>39.46</v>
      </c>
      <c r="J45" s="34"/>
      <c r="K45" s="31" t="s">
        <v>78</v>
      </c>
    </row>
    <row r="46" spans="1:15" x14ac:dyDescent="0.2">
      <c r="A46" s="67">
        <v>39</v>
      </c>
      <c r="B46" s="34"/>
      <c r="C46" s="31" t="s">
        <v>148</v>
      </c>
      <c r="D46" s="36">
        <v>44070</v>
      </c>
      <c r="E46" s="50" t="s">
        <v>28</v>
      </c>
      <c r="F46" s="70" t="s">
        <v>145</v>
      </c>
      <c r="G46" s="51" t="s">
        <v>43</v>
      </c>
      <c r="H46" s="37" t="s">
        <v>146</v>
      </c>
      <c r="I46" s="69">
        <v>5.04</v>
      </c>
      <c r="J46" s="34"/>
      <c r="K46" s="31" t="s">
        <v>84</v>
      </c>
      <c r="O46" s="87"/>
    </row>
    <row r="47" spans="1:15" x14ac:dyDescent="0.2">
      <c r="A47" s="67">
        <v>40</v>
      </c>
      <c r="B47" s="34"/>
      <c r="C47" s="31" t="s">
        <v>155</v>
      </c>
      <c r="D47" s="36">
        <v>44132</v>
      </c>
      <c r="E47" s="50" t="s">
        <v>28</v>
      </c>
      <c r="F47" s="70" t="s">
        <v>153</v>
      </c>
      <c r="G47" s="51" t="s">
        <v>43</v>
      </c>
      <c r="H47" s="37" t="s">
        <v>154</v>
      </c>
      <c r="I47" s="69">
        <v>55.79</v>
      </c>
      <c r="J47" s="34"/>
      <c r="K47" s="31" t="s">
        <v>78</v>
      </c>
      <c r="O47" s="87"/>
    </row>
    <row r="48" spans="1:15" x14ac:dyDescent="0.2">
      <c r="A48" s="67">
        <v>41</v>
      </c>
      <c r="B48" s="34"/>
      <c r="C48" s="31" t="s">
        <v>144</v>
      </c>
      <c r="D48" s="36">
        <v>44132</v>
      </c>
      <c r="E48" s="50" t="s">
        <v>28</v>
      </c>
      <c r="F48" s="70" t="s">
        <v>153</v>
      </c>
      <c r="G48" s="51" t="s">
        <v>43</v>
      </c>
      <c r="H48" s="37" t="s">
        <v>154</v>
      </c>
      <c r="I48" s="69">
        <v>26.49</v>
      </c>
      <c r="J48" s="34"/>
      <c r="K48" s="31" t="s">
        <v>78</v>
      </c>
      <c r="O48" s="87"/>
    </row>
    <row r="49" spans="1:15" x14ac:dyDescent="0.2">
      <c r="A49" s="67">
        <v>42</v>
      </c>
      <c r="B49" s="34"/>
      <c r="C49" s="31" t="s">
        <v>147</v>
      </c>
      <c r="D49" s="36">
        <v>44132</v>
      </c>
      <c r="E49" s="50" t="s">
        <v>28</v>
      </c>
      <c r="F49" s="70" t="s">
        <v>153</v>
      </c>
      <c r="G49" s="51" t="s">
        <v>43</v>
      </c>
      <c r="H49" s="37" t="s">
        <v>154</v>
      </c>
      <c r="I49" s="69">
        <v>27.31</v>
      </c>
      <c r="J49" s="34"/>
      <c r="K49" s="31" t="s">
        <v>78</v>
      </c>
      <c r="O49" s="87"/>
    </row>
    <row r="50" spans="1:15" x14ac:dyDescent="0.2">
      <c r="A50" s="67">
        <v>43</v>
      </c>
      <c r="B50" s="34"/>
      <c r="C50" s="31" t="s">
        <v>152</v>
      </c>
      <c r="D50" s="36">
        <v>44132</v>
      </c>
      <c r="E50" s="50" t="s">
        <v>28</v>
      </c>
      <c r="F50" s="70" t="s">
        <v>153</v>
      </c>
      <c r="G50" s="51" t="s">
        <v>43</v>
      </c>
      <c r="H50" s="37" t="s">
        <v>154</v>
      </c>
      <c r="I50" s="69">
        <v>27.84</v>
      </c>
      <c r="J50" s="34"/>
      <c r="K50" s="31" t="s">
        <v>78</v>
      </c>
      <c r="O50" s="87"/>
    </row>
    <row r="51" spans="1:15" s="89" customFormat="1" x14ac:dyDescent="0.2">
      <c r="A51" s="67">
        <v>44</v>
      </c>
      <c r="B51" s="34"/>
      <c r="C51" s="31" t="s">
        <v>82</v>
      </c>
      <c r="D51" s="36">
        <v>44165</v>
      </c>
      <c r="E51" s="50">
        <v>9280002</v>
      </c>
      <c r="F51" s="70" t="s">
        <v>164</v>
      </c>
      <c r="G51" s="51" t="s">
        <v>43</v>
      </c>
      <c r="H51" s="37" t="s">
        <v>165</v>
      </c>
      <c r="I51" s="69">
        <v>22.27</v>
      </c>
      <c r="J51" s="34"/>
      <c r="K51" s="31" t="s">
        <v>78</v>
      </c>
      <c r="O51" s="87"/>
    </row>
    <row r="52" spans="1:15" s="89" customFormat="1" x14ac:dyDescent="0.2">
      <c r="A52" s="67">
        <v>45</v>
      </c>
      <c r="B52" s="34"/>
      <c r="C52" s="31" t="s">
        <v>147</v>
      </c>
      <c r="D52" s="36">
        <v>44165</v>
      </c>
      <c r="E52" s="50">
        <v>9280002</v>
      </c>
      <c r="F52" s="70" t="s">
        <v>164</v>
      </c>
      <c r="G52" s="51" t="s">
        <v>43</v>
      </c>
      <c r="H52" s="37" t="s">
        <v>165</v>
      </c>
      <c r="I52" s="69">
        <v>23.91</v>
      </c>
      <c r="J52" s="34"/>
      <c r="K52" s="31" t="s">
        <v>78</v>
      </c>
      <c r="O52" s="87"/>
    </row>
    <row r="53" spans="1:15" s="89" customFormat="1" x14ac:dyDescent="0.2">
      <c r="A53" s="67">
        <v>46</v>
      </c>
      <c r="B53" s="34"/>
      <c r="C53" s="31" t="s">
        <v>158</v>
      </c>
      <c r="D53" s="36">
        <v>44155</v>
      </c>
      <c r="E53" s="104">
        <v>9280002</v>
      </c>
      <c r="F53" s="70" t="s">
        <v>159</v>
      </c>
      <c r="G53" s="51" t="s">
        <v>43</v>
      </c>
      <c r="H53" s="37" t="s">
        <v>160</v>
      </c>
      <c r="I53" s="69">
        <v>370.51</v>
      </c>
      <c r="J53" s="34"/>
      <c r="K53" s="31" t="s">
        <v>78</v>
      </c>
      <c r="O53" s="87"/>
    </row>
    <row r="54" spans="1:15" s="89" customFormat="1" x14ac:dyDescent="0.2">
      <c r="A54" s="67">
        <v>47</v>
      </c>
      <c r="B54" s="34"/>
      <c r="C54" s="31" t="s">
        <v>161</v>
      </c>
      <c r="D54" s="36">
        <v>44155</v>
      </c>
      <c r="E54" s="104">
        <v>9280002</v>
      </c>
      <c r="F54" s="70" t="s">
        <v>159</v>
      </c>
      <c r="G54" s="51" t="s">
        <v>43</v>
      </c>
      <c r="H54" s="37" t="s">
        <v>160</v>
      </c>
      <c r="I54" s="69">
        <v>391.95</v>
      </c>
      <c r="J54" s="34"/>
      <c r="K54" s="31" t="s">
        <v>78</v>
      </c>
      <c r="O54" s="87"/>
    </row>
    <row r="55" spans="1:15" s="89" customFormat="1" x14ac:dyDescent="0.2">
      <c r="A55" s="67">
        <v>48</v>
      </c>
      <c r="B55" s="34"/>
      <c r="C55" s="32" t="s">
        <v>58</v>
      </c>
      <c r="D55" s="36">
        <v>44155</v>
      </c>
      <c r="E55" s="104">
        <v>9280002</v>
      </c>
      <c r="F55" s="70" t="s">
        <v>159</v>
      </c>
      <c r="G55" s="51" t="s">
        <v>43</v>
      </c>
      <c r="H55" s="37" t="s">
        <v>160</v>
      </c>
      <c r="I55" s="69">
        <v>96.95</v>
      </c>
      <c r="J55" s="34"/>
      <c r="K55" s="31" t="s">
        <v>81</v>
      </c>
    </row>
    <row r="56" spans="1:15" s="89" customFormat="1" x14ac:dyDescent="0.2">
      <c r="A56" s="67">
        <v>49</v>
      </c>
      <c r="B56" s="34"/>
      <c r="C56" s="31"/>
      <c r="D56" s="36"/>
      <c r="E56" s="104"/>
      <c r="F56" s="70"/>
      <c r="G56" s="51"/>
      <c r="H56" s="37"/>
      <c r="I56" s="69"/>
      <c r="J56" s="34"/>
      <c r="K56" s="31"/>
      <c r="O56" s="87"/>
    </row>
    <row r="57" spans="1:15" s="89" customFormat="1" x14ac:dyDescent="0.2">
      <c r="A57" s="67">
        <v>50</v>
      </c>
      <c r="B57" s="34"/>
      <c r="C57" s="32" t="s">
        <v>26</v>
      </c>
      <c r="D57" s="36">
        <v>44036</v>
      </c>
      <c r="E57" s="104" t="s">
        <v>28</v>
      </c>
      <c r="F57" s="70" t="s">
        <v>101</v>
      </c>
      <c r="G57" s="51" t="s">
        <v>29</v>
      </c>
      <c r="H57" s="37" t="s">
        <v>100</v>
      </c>
      <c r="I57" s="69">
        <v>401.13</v>
      </c>
      <c r="J57" s="34"/>
      <c r="K57" s="31" t="s">
        <v>79</v>
      </c>
    </row>
    <row r="58" spans="1:15" s="89" customFormat="1" x14ac:dyDescent="0.2">
      <c r="A58" s="67">
        <v>51</v>
      </c>
      <c r="B58" s="34"/>
      <c r="C58" s="32" t="s">
        <v>26</v>
      </c>
      <c r="D58" s="36">
        <v>44036</v>
      </c>
      <c r="E58" s="104" t="s">
        <v>28</v>
      </c>
      <c r="F58" s="70" t="s">
        <v>116</v>
      </c>
      <c r="G58" s="51" t="s">
        <v>72</v>
      </c>
      <c r="H58" s="37" t="s">
        <v>102</v>
      </c>
      <c r="I58" s="69">
        <v>151.80000000000001</v>
      </c>
      <c r="J58" s="34"/>
      <c r="K58" s="31" t="s">
        <v>80</v>
      </c>
    </row>
    <row r="59" spans="1:15" s="89" customFormat="1" x14ac:dyDescent="0.2">
      <c r="A59" s="67">
        <v>52</v>
      </c>
      <c r="B59" s="34"/>
      <c r="C59" s="32" t="s">
        <v>26</v>
      </c>
      <c r="D59" s="36">
        <v>44033</v>
      </c>
      <c r="E59" s="104" t="s">
        <v>28</v>
      </c>
      <c r="F59" s="70" t="s">
        <v>103</v>
      </c>
      <c r="G59" s="51" t="s">
        <v>43</v>
      </c>
      <c r="H59" s="37" t="s">
        <v>102</v>
      </c>
      <c r="I59" s="69">
        <v>49</v>
      </c>
      <c r="J59" s="34"/>
      <c r="K59" s="31" t="s">
        <v>81</v>
      </c>
    </row>
    <row r="60" spans="1:15" s="89" customFormat="1" x14ac:dyDescent="0.2">
      <c r="A60" s="67">
        <v>53</v>
      </c>
      <c r="B60" s="34"/>
      <c r="C60" s="32" t="s">
        <v>26</v>
      </c>
      <c r="D60" s="36">
        <v>44034</v>
      </c>
      <c r="E60" s="104" t="s">
        <v>28</v>
      </c>
      <c r="F60" s="70" t="s">
        <v>103</v>
      </c>
      <c r="G60" s="51" t="s">
        <v>43</v>
      </c>
      <c r="H60" s="37" t="s">
        <v>102</v>
      </c>
      <c r="I60" s="69">
        <v>24</v>
      </c>
      <c r="J60" s="34"/>
      <c r="K60" s="31" t="s">
        <v>81</v>
      </c>
    </row>
    <row r="61" spans="1:15" s="89" customFormat="1" x14ac:dyDescent="0.2">
      <c r="A61" s="67">
        <v>54</v>
      </c>
      <c r="B61" s="34"/>
      <c r="C61" s="32" t="s">
        <v>26</v>
      </c>
      <c r="D61" s="36">
        <v>44035</v>
      </c>
      <c r="E61" s="104" t="s">
        <v>28</v>
      </c>
      <c r="F61" s="70" t="s">
        <v>103</v>
      </c>
      <c r="G61" s="51" t="s">
        <v>43</v>
      </c>
      <c r="H61" s="37" t="s">
        <v>102</v>
      </c>
      <c r="I61" s="69">
        <v>17</v>
      </c>
      <c r="J61" s="34"/>
      <c r="K61" s="31" t="s">
        <v>81</v>
      </c>
    </row>
    <row r="62" spans="1:15" s="89" customFormat="1" x14ac:dyDescent="0.2">
      <c r="A62" s="67">
        <v>55</v>
      </c>
      <c r="B62" s="34"/>
      <c r="C62" s="32" t="s">
        <v>26</v>
      </c>
      <c r="D62" s="36">
        <v>44036</v>
      </c>
      <c r="E62" s="104" t="s">
        <v>28</v>
      </c>
      <c r="F62" s="70" t="s">
        <v>103</v>
      </c>
      <c r="G62" s="51" t="s">
        <v>43</v>
      </c>
      <c r="H62" s="37" t="s">
        <v>102</v>
      </c>
      <c r="I62" s="69">
        <v>414.13</v>
      </c>
      <c r="J62" s="34"/>
      <c r="K62" s="31" t="s">
        <v>79</v>
      </c>
    </row>
    <row r="63" spans="1:15" s="89" customFormat="1" x14ac:dyDescent="0.2">
      <c r="A63" s="67">
        <v>56</v>
      </c>
      <c r="B63" s="34"/>
      <c r="C63" s="32" t="s">
        <v>26</v>
      </c>
      <c r="D63" s="36">
        <v>44036</v>
      </c>
      <c r="E63" s="104" t="s">
        <v>28</v>
      </c>
      <c r="F63" s="70" t="s">
        <v>120</v>
      </c>
      <c r="G63" s="51" t="s">
        <v>124</v>
      </c>
      <c r="H63" s="37" t="s">
        <v>119</v>
      </c>
      <c r="I63" s="69">
        <v>389.33</v>
      </c>
      <c r="J63" s="34"/>
      <c r="K63" s="31" t="s">
        <v>79</v>
      </c>
    </row>
    <row r="64" spans="1:15" s="89" customFormat="1" x14ac:dyDescent="0.2">
      <c r="A64" s="67">
        <v>57</v>
      </c>
      <c r="B64" s="34"/>
      <c r="C64" s="32" t="s">
        <v>26</v>
      </c>
      <c r="D64" s="36">
        <v>44033</v>
      </c>
      <c r="E64" s="104" t="s">
        <v>28</v>
      </c>
      <c r="F64" s="70" t="s">
        <v>118</v>
      </c>
      <c r="G64" s="51" t="s">
        <v>43</v>
      </c>
      <c r="H64" s="37" t="s">
        <v>117</v>
      </c>
      <c r="I64" s="69">
        <v>36.04</v>
      </c>
      <c r="J64" s="34"/>
      <c r="K64" s="31" t="s">
        <v>81</v>
      </c>
    </row>
    <row r="65" spans="1:15" s="89" customFormat="1" x14ac:dyDescent="0.2">
      <c r="A65" s="67">
        <v>58</v>
      </c>
      <c r="B65" s="34"/>
      <c r="C65" s="32" t="s">
        <v>26</v>
      </c>
      <c r="D65" s="36">
        <v>44035</v>
      </c>
      <c r="E65" s="104" t="s">
        <v>28</v>
      </c>
      <c r="F65" s="70" t="s">
        <v>118</v>
      </c>
      <c r="G65" s="51" t="s">
        <v>43</v>
      </c>
      <c r="H65" s="37" t="s">
        <v>117</v>
      </c>
      <c r="I65" s="69">
        <v>20.350000000000001</v>
      </c>
      <c r="J65" s="34"/>
      <c r="K65" s="31" t="s">
        <v>81</v>
      </c>
    </row>
    <row r="66" spans="1:15" s="89" customFormat="1" x14ac:dyDescent="0.2">
      <c r="A66" s="67">
        <v>59</v>
      </c>
      <c r="B66" s="34"/>
      <c r="C66" s="32" t="s">
        <v>26</v>
      </c>
      <c r="D66" s="36">
        <v>44034</v>
      </c>
      <c r="E66" s="104" t="s">
        <v>28</v>
      </c>
      <c r="F66" s="70" t="s">
        <v>118</v>
      </c>
      <c r="G66" s="51" t="s">
        <v>43</v>
      </c>
      <c r="H66" s="37" t="s">
        <v>117</v>
      </c>
      <c r="I66" s="69">
        <v>33.56</v>
      </c>
      <c r="J66" s="34"/>
      <c r="K66" s="31" t="s">
        <v>81</v>
      </c>
    </row>
    <row r="67" spans="1:15" s="89" customFormat="1" x14ac:dyDescent="0.2">
      <c r="A67" s="67">
        <v>60</v>
      </c>
      <c r="B67" s="34"/>
      <c r="C67" s="32" t="s">
        <v>26</v>
      </c>
      <c r="D67" s="36">
        <v>44033</v>
      </c>
      <c r="E67" s="104" t="s">
        <v>28</v>
      </c>
      <c r="F67" s="70" t="s">
        <v>115</v>
      </c>
      <c r="G67" s="51" t="s">
        <v>125</v>
      </c>
      <c r="H67" s="37" t="s">
        <v>114</v>
      </c>
      <c r="I67" s="69">
        <v>6.35</v>
      </c>
      <c r="J67" s="34"/>
      <c r="K67" s="31" t="s">
        <v>81</v>
      </c>
    </row>
    <row r="68" spans="1:15" s="89" customFormat="1" x14ac:dyDescent="0.2">
      <c r="A68" s="67">
        <v>61</v>
      </c>
      <c r="B68" s="34"/>
      <c r="C68" s="32" t="s">
        <v>26</v>
      </c>
      <c r="D68" s="36">
        <v>44034</v>
      </c>
      <c r="E68" s="104" t="s">
        <v>28</v>
      </c>
      <c r="F68" s="70" t="s">
        <v>113</v>
      </c>
      <c r="G68" s="51" t="s">
        <v>125</v>
      </c>
      <c r="H68" s="37" t="s">
        <v>112</v>
      </c>
      <c r="I68" s="69">
        <v>8.8800000000000008</v>
      </c>
      <c r="J68" s="34"/>
      <c r="K68" s="31" t="s">
        <v>81</v>
      </c>
    </row>
    <row r="69" spans="1:15" s="89" customFormat="1" x14ac:dyDescent="0.2">
      <c r="A69" s="67">
        <v>62</v>
      </c>
      <c r="B69" s="34"/>
      <c r="C69" s="32" t="s">
        <v>26</v>
      </c>
      <c r="D69" s="36">
        <v>44035</v>
      </c>
      <c r="E69" s="104" t="s">
        <v>28</v>
      </c>
      <c r="F69" s="70" t="s">
        <v>118</v>
      </c>
      <c r="G69" s="51" t="s">
        <v>43</v>
      </c>
      <c r="H69" s="37" t="s">
        <v>117</v>
      </c>
      <c r="I69" s="69">
        <v>13</v>
      </c>
      <c r="J69" s="34"/>
      <c r="K69" s="31" t="s">
        <v>81</v>
      </c>
    </row>
    <row r="70" spans="1:15" s="89" customFormat="1" x14ac:dyDescent="0.2">
      <c r="A70" s="67">
        <v>63</v>
      </c>
      <c r="B70" s="34"/>
      <c r="C70" s="32" t="s">
        <v>26</v>
      </c>
      <c r="D70" s="36">
        <v>44036</v>
      </c>
      <c r="E70" s="104" t="s">
        <v>28</v>
      </c>
      <c r="F70" s="70" t="s">
        <v>111</v>
      </c>
      <c r="G70" s="51" t="s">
        <v>122</v>
      </c>
      <c r="H70" s="37" t="s">
        <v>110</v>
      </c>
      <c r="I70" s="69">
        <v>140.88</v>
      </c>
      <c r="J70" s="34"/>
      <c r="K70" s="31" t="s">
        <v>80</v>
      </c>
    </row>
    <row r="71" spans="1:15" s="89" customFormat="1" x14ac:dyDescent="0.2">
      <c r="A71" s="67">
        <v>64</v>
      </c>
      <c r="B71" s="34"/>
      <c r="C71" s="32" t="s">
        <v>26</v>
      </c>
      <c r="D71" s="36">
        <v>44035</v>
      </c>
      <c r="E71" s="104" t="s">
        <v>28</v>
      </c>
      <c r="F71" s="70" t="s">
        <v>101</v>
      </c>
      <c r="G71" s="51" t="s">
        <v>122</v>
      </c>
      <c r="H71" s="37" t="s">
        <v>100</v>
      </c>
      <c r="I71" s="69">
        <v>14</v>
      </c>
      <c r="J71" s="34"/>
      <c r="K71" s="31" t="s">
        <v>81</v>
      </c>
    </row>
    <row r="72" spans="1:15" s="89" customFormat="1" x14ac:dyDescent="0.2">
      <c r="A72" s="67">
        <v>65</v>
      </c>
      <c r="B72" s="34"/>
      <c r="C72" s="32" t="s">
        <v>26</v>
      </c>
      <c r="D72" s="36">
        <v>44033</v>
      </c>
      <c r="E72" s="104" t="s">
        <v>28</v>
      </c>
      <c r="F72" s="70" t="s">
        <v>101</v>
      </c>
      <c r="G72" s="51" t="s">
        <v>29</v>
      </c>
      <c r="H72" s="37" t="s">
        <v>100</v>
      </c>
      <c r="I72" s="69">
        <v>16.96</v>
      </c>
      <c r="J72" s="34"/>
      <c r="K72" s="31" t="s">
        <v>81</v>
      </c>
    </row>
    <row r="73" spans="1:15" s="89" customFormat="1" x14ac:dyDescent="0.2">
      <c r="A73" s="67">
        <v>66</v>
      </c>
      <c r="B73" s="34"/>
      <c r="C73" s="32" t="s">
        <v>26</v>
      </c>
      <c r="D73" s="36">
        <v>44034</v>
      </c>
      <c r="E73" s="104" t="s">
        <v>28</v>
      </c>
      <c r="F73" s="70" t="s">
        <v>101</v>
      </c>
      <c r="G73" s="51" t="s">
        <v>122</v>
      </c>
      <c r="H73" s="37" t="s">
        <v>100</v>
      </c>
      <c r="I73" s="69">
        <v>16</v>
      </c>
      <c r="J73" s="34"/>
      <c r="K73" s="31" t="s">
        <v>81</v>
      </c>
    </row>
    <row r="74" spans="1:15" s="89" customFormat="1" x14ac:dyDescent="0.2">
      <c r="A74" s="67">
        <v>67</v>
      </c>
      <c r="B74" s="34"/>
      <c r="C74" s="32" t="s">
        <v>26</v>
      </c>
      <c r="D74" s="36">
        <v>44036</v>
      </c>
      <c r="E74" s="104" t="s">
        <v>28</v>
      </c>
      <c r="F74" s="70" t="s">
        <v>99</v>
      </c>
      <c r="G74" s="51" t="s">
        <v>29</v>
      </c>
      <c r="H74" s="37" t="s">
        <v>98</v>
      </c>
      <c r="I74" s="69">
        <v>140.30000000000001</v>
      </c>
      <c r="J74" s="34"/>
      <c r="K74" s="31" t="s">
        <v>80</v>
      </c>
    </row>
    <row r="75" spans="1:15" s="89" customFormat="1" x14ac:dyDescent="0.2">
      <c r="A75" s="67">
        <v>68</v>
      </c>
      <c r="B75" s="34"/>
      <c r="C75" s="32" t="s">
        <v>26</v>
      </c>
      <c r="D75" s="36">
        <v>44159</v>
      </c>
      <c r="E75" s="104">
        <v>9280002</v>
      </c>
      <c r="F75" s="70" t="s">
        <v>162</v>
      </c>
      <c r="G75" s="51" t="s">
        <v>43</v>
      </c>
      <c r="H75" s="37" t="s">
        <v>163</v>
      </c>
      <c r="I75" s="69">
        <v>40.479999999999997</v>
      </c>
      <c r="J75" s="34"/>
      <c r="K75" s="31" t="s">
        <v>81</v>
      </c>
      <c r="M75" s="93"/>
    </row>
    <row r="76" spans="1:15" s="89" customFormat="1" x14ac:dyDescent="0.2">
      <c r="A76" s="67">
        <v>69</v>
      </c>
      <c r="B76" s="34"/>
      <c r="C76" s="32" t="s">
        <v>26</v>
      </c>
      <c r="D76" s="36">
        <v>44159</v>
      </c>
      <c r="E76" s="104">
        <v>9280002</v>
      </c>
      <c r="F76" s="70" t="s">
        <v>162</v>
      </c>
      <c r="G76" s="51" t="s">
        <v>43</v>
      </c>
      <c r="H76" s="37" t="s">
        <v>163</v>
      </c>
      <c r="I76" s="69">
        <v>74.38</v>
      </c>
      <c r="J76" s="34"/>
      <c r="K76" s="31" t="s">
        <v>81</v>
      </c>
    </row>
    <row r="77" spans="1:15" s="89" customFormat="1" x14ac:dyDescent="0.2">
      <c r="A77" s="67">
        <v>70</v>
      </c>
      <c r="B77" s="34"/>
      <c r="C77" s="32" t="s">
        <v>26</v>
      </c>
      <c r="D77" s="36">
        <v>44159</v>
      </c>
      <c r="E77" s="104">
        <v>9280002</v>
      </c>
      <c r="F77" s="70" t="s">
        <v>162</v>
      </c>
      <c r="G77" s="51" t="s">
        <v>43</v>
      </c>
      <c r="H77" s="37" t="s">
        <v>163</v>
      </c>
      <c r="I77" s="69">
        <v>140.19999999999999</v>
      </c>
      <c r="J77" s="34"/>
      <c r="K77" s="31" t="s">
        <v>81</v>
      </c>
    </row>
    <row r="78" spans="1:15" s="89" customFormat="1" x14ac:dyDescent="0.2">
      <c r="A78" s="67">
        <v>71</v>
      </c>
      <c r="B78" s="34"/>
      <c r="C78" s="32" t="s">
        <v>26</v>
      </c>
      <c r="D78" s="36">
        <v>44159</v>
      </c>
      <c r="E78" s="104">
        <v>9280002</v>
      </c>
      <c r="F78" s="70" t="s">
        <v>162</v>
      </c>
      <c r="G78" s="51" t="s">
        <v>43</v>
      </c>
      <c r="H78" s="37" t="s">
        <v>163</v>
      </c>
      <c r="I78" s="69">
        <v>101.55</v>
      </c>
      <c r="J78" s="34"/>
      <c r="K78" s="31" t="s">
        <v>81</v>
      </c>
    </row>
    <row r="79" spans="1:15" s="89" customFormat="1" x14ac:dyDescent="0.2">
      <c r="A79" s="67">
        <v>72</v>
      </c>
      <c r="B79" s="34"/>
      <c r="C79" s="32" t="s">
        <v>26</v>
      </c>
      <c r="D79" s="36">
        <v>44165</v>
      </c>
      <c r="E79" s="104">
        <v>9280002</v>
      </c>
      <c r="F79" s="70" t="s">
        <v>166</v>
      </c>
      <c r="G79" s="51" t="s">
        <v>167</v>
      </c>
      <c r="H79" s="37" t="s">
        <v>165</v>
      </c>
      <c r="I79" s="69">
        <v>26.49</v>
      </c>
      <c r="J79" s="34"/>
      <c r="K79" s="31" t="s">
        <v>81</v>
      </c>
    </row>
    <row r="80" spans="1:15" s="89" customFormat="1" x14ac:dyDescent="0.2">
      <c r="A80" s="67">
        <v>73</v>
      </c>
      <c r="B80" s="34"/>
      <c r="C80" s="32" t="s">
        <v>26</v>
      </c>
      <c r="D80" s="36">
        <v>44165</v>
      </c>
      <c r="E80" s="104">
        <v>9280002</v>
      </c>
      <c r="F80" s="70" t="s">
        <v>168</v>
      </c>
      <c r="G80" s="51" t="s">
        <v>43</v>
      </c>
      <c r="H80" s="37" t="s">
        <v>169</v>
      </c>
      <c r="I80" s="69">
        <v>10.94</v>
      </c>
      <c r="J80" s="34"/>
      <c r="K80" s="31" t="s">
        <v>81</v>
      </c>
      <c r="O80" s="107"/>
    </row>
    <row r="81" spans="1:15" s="89" customFormat="1" x14ac:dyDescent="0.2">
      <c r="A81" s="67">
        <v>74</v>
      </c>
      <c r="B81" s="34"/>
      <c r="C81" s="32" t="s">
        <v>26</v>
      </c>
      <c r="D81" s="36">
        <v>44165</v>
      </c>
      <c r="E81" s="104">
        <v>9280002</v>
      </c>
      <c r="F81" s="70" t="s">
        <v>168</v>
      </c>
      <c r="G81" s="51" t="s">
        <v>43</v>
      </c>
      <c r="H81" s="37" t="s">
        <v>169</v>
      </c>
      <c r="I81" s="69">
        <v>65</v>
      </c>
      <c r="J81" s="34"/>
      <c r="K81" s="31" t="s">
        <v>81</v>
      </c>
      <c r="O81" s="107"/>
    </row>
    <row r="82" spans="1:15" s="89" customFormat="1" x14ac:dyDescent="0.2">
      <c r="A82" s="67">
        <v>75</v>
      </c>
      <c r="B82" s="34"/>
      <c r="C82" s="32" t="s">
        <v>26</v>
      </c>
      <c r="D82" s="36">
        <v>44165</v>
      </c>
      <c r="E82" s="104">
        <v>9280002</v>
      </c>
      <c r="F82" s="70" t="s">
        <v>168</v>
      </c>
      <c r="G82" s="51" t="s">
        <v>43</v>
      </c>
      <c r="H82" s="37" t="s">
        <v>169</v>
      </c>
      <c r="I82" s="69">
        <v>8.58</v>
      </c>
      <c r="J82" s="34"/>
      <c r="K82" s="31" t="s">
        <v>81</v>
      </c>
      <c r="O82" s="107"/>
    </row>
    <row r="83" spans="1:15" s="89" customFormat="1" x14ac:dyDescent="0.2">
      <c r="A83" s="67">
        <v>76</v>
      </c>
      <c r="B83" s="34"/>
      <c r="C83" s="32" t="s">
        <v>26</v>
      </c>
      <c r="D83" s="36">
        <v>44165</v>
      </c>
      <c r="E83" s="104">
        <v>9280002</v>
      </c>
      <c r="F83" s="70" t="s">
        <v>168</v>
      </c>
      <c r="G83" s="51" t="s">
        <v>43</v>
      </c>
      <c r="H83" s="37" t="s">
        <v>169</v>
      </c>
      <c r="I83" s="69">
        <v>16.64</v>
      </c>
      <c r="J83" s="34"/>
      <c r="K83" s="31" t="s">
        <v>81</v>
      </c>
    </row>
    <row r="84" spans="1:15" s="89" customFormat="1" x14ac:dyDescent="0.2">
      <c r="A84" s="67">
        <v>77</v>
      </c>
      <c r="B84" s="34"/>
      <c r="C84" s="32" t="s">
        <v>26</v>
      </c>
      <c r="D84" s="36">
        <v>44165</v>
      </c>
      <c r="E84" s="104">
        <v>9280002</v>
      </c>
      <c r="F84" s="70" t="s">
        <v>168</v>
      </c>
      <c r="G84" s="51" t="s">
        <v>43</v>
      </c>
      <c r="H84" s="37" t="s">
        <v>169</v>
      </c>
      <c r="I84" s="69">
        <v>40.75</v>
      </c>
      <c r="J84" s="34"/>
      <c r="K84" s="31" t="s">
        <v>81</v>
      </c>
      <c r="O84" s="107"/>
    </row>
    <row r="85" spans="1:15" s="89" customFormat="1" x14ac:dyDescent="0.2">
      <c r="A85" s="67">
        <v>78</v>
      </c>
      <c r="B85" s="34"/>
      <c r="C85" s="32" t="s">
        <v>26</v>
      </c>
      <c r="D85" s="36">
        <v>44165</v>
      </c>
      <c r="E85" s="104">
        <v>9280002</v>
      </c>
      <c r="F85" s="70" t="s">
        <v>170</v>
      </c>
      <c r="G85" s="51" t="s">
        <v>43</v>
      </c>
      <c r="H85" s="37" t="s">
        <v>171</v>
      </c>
      <c r="I85" s="69">
        <v>247.59</v>
      </c>
      <c r="J85" s="34"/>
      <c r="K85" s="31" t="s">
        <v>81</v>
      </c>
    </row>
    <row r="86" spans="1:15" s="89" customFormat="1" x14ac:dyDescent="0.2">
      <c r="A86" s="67">
        <v>79</v>
      </c>
      <c r="B86" s="34"/>
      <c r="C86" s="32" t="s">
        <v>26</v>
      </c>
      <c r="D86" s="36">
        <v>44158</v>
      </c>
      <c r="E86" s="104">
        <v>9280002</v>
      </c>
      <c r="F86" s="70" t="s">
        <v>172</v>
      </c>
      <c r="G86" s="51" t="s">
        <v>43</v>
      </c>
      <c r="H86" s="37" t="s">
        <v>173</v>
      </c>
      <c r="I86" s="69">
        <v>432.24</v>
      </c>
      <c r="J86" s="34"/>
      <c r="K86" s="31" t="s">
        <v>79</v>
      </c>
      <c r="O86" s="107"/>
    </row>
    <row r="87" spans="1:15" s="89" customFormat="1" x14ac:dyDescent="0.2">
      <c r="A87" s="67">
        <v>80</v>
      </c>
      <c r="B87" s="34"/>
      <c r="C87" s="32" t="s">
        <v>26</v>
      </c>
      <c r="D87" s="36">
        <v>44159</v>
      </c>
      <c r="E87" s="104">
        <v>9280002</v>
      </c>
      <c r="F87" s="70" t="s">
        <v>174</v>
      </c>
      <c r="G87" s="51" t="s">
        <v>43</v>
      </c>
      <c r="H87" s="37" t="s">
        <v>175</v>
      </c>
      <c r="I87" s="69">
        <v>627.57000000000005</v>
      </c>
      <c r="J87" s="34"/>
      <c r="K87" s="31" t="s">
        <v>79</v>
      </c>
      <c r="O87" s="107"/>
    </row>
    <row r="88" spans="1:15" s="89" customFormat="1" x14ac:dyDescent="0.2">
      <c r="A88" s="67">
        <v>81</v>
      </c>
      <c r="B88" s="34"/>
      <c r="C88" s="32" t="s">
        <v>26</v>
      </c>
      <c r="D88" s="36">
        <v>44159</v>
      </c>
      <c r="E88" s="104">
        <v>9280002</v>
      </c>
      <c r="F88" s="70" t="s">
        <v>162</v>
      </c>
      <c r="G88" s="51" t="s">
        <v>43</v>
      </c>
      <c r="H88" s="37" t="s">
        <v>163</v>
      </c>
      <c r="I88" s="69">
        <v>1064.76</v>
      </c>
      <c r="J88" s="34"/>
      <c r="K88" s="31" t="s">
        <v>79</v>
      </c>
      <c r="O88" s="107"/>
    </row>
    <row r="89" spans="1:15" s="89" customFormat="1" x14ac:dyDescent="0.2">
      <c r="A89" s="67">
        <v>82</v>
      </c>
      <c r="B89" s="105"/>
      <c r="C89" s="32" t="s">
        <v>26</v>
      </c>
      <c r="D89" s="36">
        <v>44159</v>
      </c>
      <c r="E89" s="104">
        <v>9280002</v>
      </c>
      <c r="F89" s="70" t="s">
        <v>176</v>
      </c>
      <c r="G89" s="51" t="s">
        <v>43</v>
      </c>
      <c r="H89" s="37" t="s">
        <v>177</v>
      </c>
      <c r="I89" s="69">
        <v>437.19</v>
      </c>
      <c r="J89" s="34"/>
      <c r="K89" s="31" t="s">
        <v>79</v>
      </c>
      <c r="O89" s="107"/>
    </row>
    <row r="90" spans="1:15" s="89" customFormat="1" x14ac:dyDescent="0.2">
      <c r="A90" s="67">
        <v>83</v>
      </c>
      <c r="B90" s="34"/>
      <c r="C90" s="32" t="s">
        <v>26</v>
      </c>
      <c r="D90" s="36">
        <v>44159</v>
      </c>
      <c r="E90" s="104">
        <v>9280002</v>
      </c>
      <c r="F90" s="70" t="s">
        <v>178</v>
      </c>
      <c r="G90" s="51" t="s">
        <v>43</v>
      </c>
      <c r="H90" s="37" t="s">
        <v>179</v>
      </c>
      <c r="I90" s="69">
        <v>627.57000000000005</v>
      </c>
      <c r="J90" s="34"/>
      <c r="K90" s="31" t="s">
        <v>79</v>
      </c>
      <c r="O90" s="107"/>
    </row>
    <row r="91" spans="1:15" s="89" customFormat="1" x14ac:dyDescent="0.2">
      <c r="A91" s="67">
        <v>84</v>
      </c>
      <c r="B91" s="34"/>
      <c r="C91" s="32" t="s">
        <v>26</v>
      </c>
      <c r="D91" s="36">
        <v>44165</v>
      </c>
      <c r="E91" s="104">
        <v>9280002</v>
      </c>
      <c r="F91" s="70" t="s">
        <v>164</v>
      </c>
      <c r="G91" s="51" t="s">
        <v>43</v>
      </c>
      <c r="H91" s="37" t="s">
        <v>165</v>
      </c>
      <c r="I91" s="69">
        <v>1189.3399999999999</v>
      </c>
      <c r="J91" s="34"/>
      <c r="K91" s="31" t="s">
        <v>79</v>
      </c>
      <c r="O91" s="107"/>
    </row>
    <row r="92" spans="1:15" s="89" customFormat="1" x14ac:dyDescent="0.2">
      <c r="A92" s="67">
        <v>85</v>
      </c>
      <c r="B92" s="34"/>
      <c r="C92" s="32" t="s">
        <v>26</v>
      </c>
      <c r="D92" s="36">
        <v>44165</v>
      </c>
      <c r="E92" s="104">
        <v>9280002</v>
      </c>
      <c r="F92" s="70" t="s">
        <v>166</v>
      </c>
      <c r="G92" s="51" t="s">
        <v>167</v>
      </c>
      <c r="H92" s="37" t="s">
        <v>165</v>
      </c>
      <c r="I92" s="69">
        <v>40</v>
      </c>
      <c r="J92" s="34"/>
      <c r="K92" s="109" t="s">
        <v>189</v>
      </c>
    </row>
    <row r="93" spans="1:15" s="89" customFormat="1" x14ac:dyDescent="0.2">
      <c r="A93" s="67">
        <v>86</v>
      </c>
      <c r="B93" s="34"/>
      <c r="C93" s="32" t="s">
        <v>26</v>
      </c>
      <c r="D93" s="36">
        <v>44165</v>
      </c>
      <c r="E93" s="104">
        <v>9280002</v>
      </c>
      <c r="F93" s="70" t="s">
        <v>168</v>
      </c>
      <c r="G93" s="51" t="s">
        <v>43</v>
      </c>
      <c r="H93" s="37" t="s">
        <v>169</v>
      </c>
      <c r="I93" s="69">
        <v>879.03</v>
      </c>
      <c r="J93" s="34"/>
      <c r="K93" s="31" t="s">
        <v>79</v>
      </c>
      <c r="O93" s="107"/>
    </row>
    <row r="94" spans="1:15" s="89" customFormat="1" x14ac:dyDescent="0.2">
      <c r="A94" s="67">
        <v>87</v>
      </c>
      <c r="B94" s="34"/>
      <c r="C94" s="32" t="s">
        <v>26</v>
      </c>
      <c r="D94" s="36">
        <v>44165</v>
      </c>
      <c r="E94" s="104">
        <v>9280002</v>
      </c>
      <c r="F94" s="70" t="s">
        <v>170</v>
      </c>
      <c r="G94" s="51" t="s">
        <v>43</v>
      </c>
      <c r="H94" s="37" t="s">
        <v>171</v>
      </c>
      <c r="I94" s="69">
        <f>1149.96-120</f>
        <v>1029.96</v>
      </c>
      <c r="J94" s="34"/>
      <c r="K94" s="31" t="s">
        <v>79</v>
      </c>
    </row>
    <row r="95" spans="1:15" s="89" customFormat="1" x14ac:dyDescent="0.2">
      <c r="A95" s="67">
        <v>88</v>
      </c>
      <c r="B95" s="34"/>
      <c r="C95" s="32" t="s">
        <v>26</v>
      </c>
      <c r="D95" s="36">
        <v>44165</v>
      </c>
      <c r="E95" s="104">
        <v>9280002</v>
      </c>
      <c r="F95" s="70" t="s">
        <v>164</v>
      </c>
      <c r="G95" s="51" t="s">
        <v>43</v>
      </c>
      <c r="H95" s="37" t="s">
        <v>165</v>
      </c>
      <c r="I95" s="69">
        <v>40</v>
      </c>
      <c r="J95" s="34"/>
      <c r="K95" s="109" t="s">
        <v>189</v>
      </c>
    </row>
    <row r="96" spans="1:15" s="89" customFormat="1" x14ac:dyDescent="0.2">
      <c r="A96" s="67">
        <v>89</v>
      </c>
      <c r="B96" s="34"/>
      <c r="C96" s="32" t="s">
        <v>26</v>
      </c>
      <c r="D96" s="36">
        <v>44165</v>
      </c>
      <c r="E96" s="104">
        <v>9280002</v>
      </c>
      <c r="F96" s="70" t="s">
        <v>166</v>
      </c>
      <c r="G96" s="51" t="s">
        <v>167</v>
      </c>
      <c r="H96" s="37" t="s">
        <v>165</v>
      </c>
      <c r="I96" s="69">
        <v>90</v>
      </c>
      <c r="J96" s="34"/>
      <c r="K96" s="109" t="s">
        <v>189</v>
      </c>
    </row>
    <row r="97" spans="1:16" s="89" customFormat="1" x14ac:dyDescent="0.2">
      <c r="A97" s="67">
        <v>90</v>
      </c>
      <c r="B97" s="34"/>
      <c r="C97" s="32" t="s">
        <v>26</v>
      </c>
      <c r="D97" s="36">
        <v>44165</v>
      </c>
      <c r="E97" s="104">
        <v>9280002</v>
      </c>
      <c r="F97" s="70" t="s">
        <v>170</v>
      </c>
      <c r="G97" s="51" t="s">
        <v>43</v>
      </c>
      <c r="H97" s="37" t="s">
        <v>171</v>
      </c>
      <c r="I97" s="69">
        <v>108</v>
      </c>
      <c r="J97" s="34"/>
      <c r="K97" s="109" t="s">
        <v>189</v>
      </c>
    </row>
    <row r="98" spans="1:16" s="89" customFormat="1" x14ac:dyDescent="0.2">
      <c r="A98" s="67">
        <v>91</v>
      </c>
      <c r="B98" s="34"/>
      <c r="C98" s="32" t="s">
        <v>26</v>
      </c>
      <c r="D98" s="36">
        <v>44159</v>
      </c>
      <c r="E98" s="104">
        <v>9280002</v>
      </c>
      <c r="F98" s="70" t="s">
        <v>180</v>
      </c>
      <c r="G98" s="51" t="s">
        <v>181</v>
      </c>
      <c r="H98" s="37" t="s">
        <v>177</v>
      </c>
      <c r="I98" s="69">
        <v>280.60000000000002</v>
      </c>
      <c r="J98" s="34"/>
      <c r="K98" s="31" t="s">
        <v>80</v>
      </c>
      <c r="P98" s="108"/>
    </row>
    <row r="99" spans="1:16" s="89" customFormat="1" x14ac:dyDescent="0.2">
      <c r="A99" s="67">
        <v>92</v>
      </c>
      <c r="B99" s="34"/>
      <c r="C99" s="32" t="s">
        <v>26</v>
      </c>
      <c r="D99" s="36">
        <v>44159</v>
      </c>
      <c r="E99" s="104">
        <v>9280002</v>
      </c>
      <c r="F99" s="70" t="s">
        <v>182</v>
      </c>
      <c r="G99" s="51" t="s">
        <v>181</v>
      </c>
      <c r="H99" s="37" t="s">
        <v>179</v>
      </c>
      <c r="I99" s="69">
        <v>280.60000000000002</v>
      </c>
      <c r="J99" s="34"/>
      <c r="K99" s="31" t="s">
        <v>80</v>
      </c>
      <c r="P99" s="108"/>
    </row>
    <row r="100" spans="1:16" s="89" customFormat="1" x14ac:dyDescent="0.2">
      <c r="A100" s="67">
        <v>93</v>
      </c>
      <c r="B100" s="34"/>
      <c r="C100" s="32" t="s">
        <v>26</v>
      </c>
      <c r="D100" s="36">
        <v>44165</v>
      </c>
      <c r="E100" s="104">
        <v>9280002</v>
      </c>
      <c r="F100" s="70" t="s">
        <v>183</v>
      </c>
      <c r="G100" s="51" t="s">
        <v>184</v>
      </c>
      <c r="H100" s="37" t="s">
        <v>169</v>
      </c>
      <c r="I100" s="69">
        <v>276</v>
      </c>
      <c r="J100" s="34"/>
      <c r="K100" s="31" t="s">
        <v>80</v>
      </c>
      <c r="P100" s="108"/>
    </row>
    <row r="101" spans="1:16" s="89" customFormat="1" x14ac:dyDescent="0.2">
      <c r="A101" s="67">
        <v>94</v>
      </c>
      <c r="B101" s="34"/>
      <c r="C101" s="31"/>
      <c r="D101" s="36"/>
      <c r="E101" s="104"/>
      <c r="F101" s="70"/>
      <c r="G101" s="51"/>
      <c r="H101" s="37"/>
      <c r="I101" s="69"/>
      <c r="J101" s="34"/>
      <c r="K101" s="31"/>
    </row>
    <row r="102" spans="1:16" x14ac:dyDescent="0.2">
      <c r="A102" s="67">
        <v>95</v>
      </c>
      <c r="B102" s="34"/>
      <c r="C102" s="32" t="s">
        <v>89</v>
      </c>
      <c r="D102" s="36">
        <v>44029</v>
      </c>
      <c r="E102" s="50" t="s">
        <v>28</v>
      </c>
      <c r="F102" s="70" t="s">
        <v>93</v>
      </c>
      <c r="G102" s="70" t="s">
        <v>43</v>
      </c>
      <c r="H102" s="37" t="s">
        <v>92</v>
      </c>
      <c r="I102" s="69">
        <v>56110.32</v>
      </c>
      <c r="J102" s="31"/>
      <c r="K102" s="32" t="s">
        <v>90</v>
      </c>
      <c r="P102" s="108"/>
    </row>
    <row r="103" spans="1:16" x14ac:dyDescent="0.2">
      <c r="A103" s="67">
        <v>96</v>
      </c>
      <c r="B103" s="34"/>
      <c r="C103" s="32" t="s">
        <v>89</v>
      </c>
      <c r="D103" s="36">
        <v>44043</v>
      </c>
      <c r="E103" s="50" t="s">
        <v>28</v>
      </c>
      <c r="F103" s="70" t="s">
        <v>95</v>
      </c>
      <c r="G103" s="70" t="s">
        <v>29</v>
      </c>
      <c r="H103" s="37" t="s">
        <v>94</v>
      </c>
      <c r="I103" s="69">
        <v>26719.200000000001</v>
      </c>
      <c r="J103" s="31"/>
      <c r="K103" s="32" t="s">
        <v>90</v>
      </c>
    </row>
    <row r="104" spans="1:16" x14ac:dyDescent="0.2">
      <c r="A104" s="62"/>
      <c r="B104" s="73"/>
      <c r="C104" s="38"/>
      <c r="D104" s="74"/>
      <c r="E104" s="75"/>
      <c r="F104" s="75"/>
      <c r="G104" s="75"/>
      <c r="H104" s="75"/>
      <c r="I104" s="76"/>
      <c r="J104" s="23"/>
      <c r="K104" s="38"/>
    </row>
    <row r="105" spans="1:16" x14ac:dyDescent="0.2">
      <c r="A105" s="62"/>
      <c r="B105" s="73"/>
      <c r="C105" s="38"/>
      <c r="D105" s="74"/>
      <c r="E105" s="75"/>
      <c r="F105" s="75"/>
      <c r="G105" s="75"/>
      <c r="H105" s="75"/>
      <c r="I105" s="76"/>
      <c r="J105" s="23"/>
      <c r="K105" s="38"/>
    </row>
    <row r="106" spans="1:16" x14ac:dyDescent="0.2">
      <c r="A106" s="62"/>
      <c r="B106" s="73"/>
      <c r="C106" s="38"/>
      <c r="D106" s="74"/>
      <c r="E106" s="75"/>
      <c r="F106" s="75"/>
      <c r="G106" s="75"/>
      <c r="H106" s="75"/>
      <c r="I106" s="76"/>
      <c r="J106" s="23"/>
      <c r="K106" s="38"/>
    </row>
    <row r="107" spans="1:16" x14ac:dyDescent="0.2">
      <c r="A107" s="62"/>
      <c r="B107" s="73"/>
      <c r="C107" s="38"/>
      <c r="D107" s="74"/>
      <c r="E107" s="75"/>
      <c r="F107" s="75"/>
      <c r="G107" s="75"/>
      <c r="H107" s="75"/>
      <c r="I107" s="76"/>
      <c r="J107" s="23"/>
      <c r="K107" s="38"/>
    </row>
    <row r="108" spans="1:16" x14ac:dyDescent="0.2">
      <c r="A108" s="62"/>
      <c r="B108" s="73"/>
      <c r="C108" s="38"/>
      <c r="D108" s="74"/>
      <c r="E108" s="75"/>
      <c r="F108" s="75"/>
      <c r="G108" s="75"/>
      <c r="H108" s="75"/>
      <c r="I108" s="76"/>
      <c r="J108" s="23"/>
      <c r="K108" s="38"/>
    </row>
    <row r="109" spans="1:16" x14ac:dyDescent="0.2">
      <c r="A109" s="62"/>
      <c r="B109" s="73"/>
      <c r="C109" s="38"/>
      <c r="D109" s="74"/>
      <c r="E109" s="75"/>
      <c r="F109" s="75"/>
      <c r="G109" s="75"/>
      <c r="H109" s="75"/>
      <c r="I109" s="76"/>
      <c r="J109" s="23"/>
      <c r="K109" s="38"/>
    </row>
    <row r="110" spans="1:16" x14ac:dyDescent="0.2">
      <c r="A110" s="62"/>
      <c r="B110" s="73"/>
      <c r="C110" s="38"/>
      <c r="D110" s="74"/>
      <c r="E110" s="75"/>
      <c r="F110" s="75"/>
      <c r="G110" s="75"/>
      <c r="H110" s="75"/>
      <c r="I110" s="76"/>
      <c r="J110" s="23"/>
      <c r="K110" s="38"/>
    </row>
    <row r="111" spans="1:16" x14ac:dyDescent="0.2">
      <c r="A111" s="62"/>
      <c r="B111" s="73"/>
      <c r="C111" s="38"/>
      <c r="D111" s="74"/>
      <c r="E111" s="75"/>
      <c r="F111" s="75"/>
      <c r="G111" s="75"/>
      <c r="H111" s="75"/>
      <c r="I111" s="76"/>
      <c r="J111" s="23"/>
      <c r="K111" s="38"/>
    </row>
    <row r="112" spans="1:16" x14ac:dyDescent="0.2">
      <c r="A112" s="62"/>
      <c r="B112" s="73"/>
      <c r="C112" s="38"/>
      <c r="D112" s="74"/>
      <c r="E112" s="75"/>
      <c r="F112" s="75"/>
      <c r="G112" s="75"/>
      <c r="H112" s="75"/>
      <c r="I112" s="76"/>
      <c r="J112" s="23"/>
      <c r="K112" s="38"/>
    </row>
    <row r="113" spans="1:14" x14ac:dyDescent="0.2">
      <c r="A113" s="62"/>
      <c r="B113" s="73"/>
      <c r="C113" s="38"/>
      <c r="D113" s="74"/>
      <c r="E113" s="75"/>
      <c r="F113" s="75"/>
      <c r="G113" s="75"/>
      <c r="H113" s="75"/>
      <c r="I113" s="76"/>
      <c r="J113" s="23"/>
      <c r="K113" s="38"/>
    </row>
    <row r="114" spans="1:14" x14ac:dyDescent="0.2">
      <c r="A114" s="62"/>
      <c r="B114" s="73"/>
      <c r="C114" s="38"/>
      <c r="D114" s="74"/>
      <c r="E114" s="75"/>
      <c r="F114" s="75"/>
      <c r="G114" s="75"/>
      <c r="H114" s="75"/>
      <c r="I114" s="76"/>
      <c r="J114" s="23"/>
      <c r="K114" s="38"/>
    </row>
    <row r="115" spans="1:14" x14ac:dyDescent="0.2">
      <c r="A115" s="62"/>
      <c r="B115" s="73"/>
      <c r="C115" s="38"/>
      <c r="D115" s="74"/>
      <c r="E115" s="75"/>
      <c r="F115" s="75"/>
      <c r="G115" s="75"/>
      <c r="H115" s="75"/>
      <c r="I115" s="76"/>
      <c r="J115" s="23"/>
      <c r="K115" s="38"/>
    </row>
    <row r="116" spans="1:14" x14ac:dyDescent="0.2">
      <c r="A116" s="62"/>
      <c r="B116" s="73"/>
      <c r="C116" s="38"/>
      <c r="D116" s="74"/>
      <c r="E116" s="75"/>
      <c r="F116" s="75"/>
      <c r="G116" s="75"/>
      <c r="H116" s="75"/>
      <c r="I116" s="76"/>
      <c r="J116" s="23"/>
      <c r="K116" s="38"/>
    </row>
    <row r="117" spans="1:14" x14ac:dyDescent="0.2">
      <c r="A117" s="62"/>
      <c r="B117" s="73"/>
      <c r="C117" s="38"/>
      <c r="D117" s="74"/>
      <c r="E117" s="75"/>
      <c r="F117" s="75"/>
      <c r="G117" s="75"/>
      <c r="H117" s="75"/>
      <c r="I117" s="76"/>
      <c r="J117" s="23"/>
      <c r="K117" s="38"/>
    </row>
    <row r="118" spans="1:14" x14ac:dyDescent="0.2">
      <c r="A118" s="62"/>
      <c r="B118" s="73"/>
      <c r="C118" s="38"/>
      <c r="D118" s="74"/>
      <c r="E118" s="75"/>
      <c r="F118" s="75"/>
      <c r="G118" s="75"/>
      <c r="H118" s="75"/>
      <c r="I118" s="76"/>
      <c r="J118" s="23"/>
      <c r="K118" s="38"/>
    </row>
    <row r="119" spans="1:14" x14ac:dyDescent="0.2">
      <c r="A119" s="62"/>
      <c r="B119" s="73"/>
      <c r="C119" s="38"/>
      <c r="D119" s="74"/>
      <c r="E119" s="75"/>
      <c r="F119" s="75"/>
      <c r="G119" s="75"/>
      <c r="H119" s="75"/>
      <c r="I119" s="76"/>
      <c r="J119" s="23"/>
      <c r="K119" s="38"/>
    </row>
    <row r="120" spans="1:14" x14ac:dyDescent="0.2">
      <c r="A120" s="62"/>
      <c r="B120" s="73"/>
      <c r="C120" s="38"/>
      <c r="D120" s="74"/>
      <c r="E120" s="75"/>
      <c r="F120" s="75"/>
      <c r="G120" s="75"/>
      <c r="H120" s="75"/>
      <c r="I120" s="76"/>
      <c r="J120" s="23"/>
      <c r="K120" s="38"/>
    </row>
    <row r="121" spans="1:14" x14ac:dyDescent="0.2">
      <c r="D121" s="77"/>
      <c r="H121" s="63"/>
    </row>
    <row r="122" spans="1:14" x14ac:dyDescent="0.2">
      <c r="D122" s="77"/>
      <c r="H122" s="63"/>
    </row>
    <row r="123" spans="1:14" x14ac:dyDescent="0.2">
      <c r="A123" s="62"/>
      <c r="C123" s="38"/>
      <c r="D123" s="79"/>
      <c r="E123" s="80"/>
      <c r="F123" s="80"/>
      <c r="G123" s="80"/>
      <c r="H123" s="80"/>
      <c r="I123" s="81"/>
      <c r="J123" s="48"/>
      <c r="K123" s="48"/>
      <c r="L123" s="43"/>
      <c r="M123" s="43"/>
      <c r="N123" s="43"/>
    </row>
    <row r="124" spans="1:14" ht="13.5" thickBot="1" x14ac:dyDescent="0.25">
      <c r="A124" s="62"/>
      <c r="D124" s="82"/>
      <c r="E124" s="83"/>
      <c r="F124" s="83"/>
      <c r="G124" s="53"/>
      <c r="H124" s="53"/>
      <c r="I124" s="84">
        <f>SUM(I8:I123)</f>
        <v>391375.49</v>
      </c>
      <c r="K124" s="85"/>
      <c r="L124" s="43"/>
      <c r="M124" s="43"/>
      <c r="N124" s="43"/>
    </row>
    <row r="125" spans="1:14" x14ac:dyDescent="0.2">
      <c r="A125" s="62"/>
      <c r="C125" s="58" t="s">
        <v>16</v>
      </c>
      <c r="D125" s="77"/>
      <c r="H125" s="63"/>
    </row>
    <row r="126" spans="1:14" x14ac:dyDescent="0.2">
      <c r="D126" s="77"/>
      <c r="H126" s="63"/>
    </row>
    <row r="127" spans="1:14" x14ac:dyDescent="0.2">
      <c r="C127" s="23" t="s">
        <v>32</v>
      </c>
      <c r="D127" s="77"/>
      <c r="H127" s="63"/>
    </row>
    <row r="128" spans="1:14" x14ac:dyDescent="0.2">
      <c r="D128" s="77"/>
      <c r="H128" s="63"/>
    </row>
    <row r="129" spans="2:8" x14ac:dyDescent="0.2">
      <c r="C129" s="23" t="s">
        <v>17</v>
      </c>
      <c r="D129" s="77"/>
      <c r="H129" s="63"/>
    </row>
    <row r="130" spans="2:8" x14ac:dyDescent="0.2">
      <c r="B130" s="63" t="s">
        <v>17</v>
      </c>
      <c r="D130" s="77"/>
      <c r="H130" s="63"/>
    </row>
    <row r="131" spans="2:8" x14ac:dyDescent="0.2">
      <c r="D131" s="77"/>
      <c r="H131" s="63"/>
    </row>
    <row r="132" spans="2:8" x14ac:dyDescent="0.2">
      <c r="H132" s="63"/>
    </row>
    <row r="133" spans="2:8" x14ac:dyDescent="0.2">
      <c r="H133" s="63"/>
    </row>
  </sheetData>
  <mergeCells count="3">
    <mergeCell ref="A1:K1"/>
    <mergeCell ref="A2:K2"/>
    <mergeCell ref="A3:K3"/>
  </mergeCells>
  <phoneticPr fontId="5" type="noConversion"/>
  <printOptions horizontalCentered="1"/>
  <pageMargins left="0.5" right="0" top="1" bottom="0.25" header="0.5" footer="0"/>
  <pageSetup paperSize="17" scale="80" orientation="landscape" r:id="rId1"/>
  <headerFooter alignWithMargins="0"/>
  <ignoredErrors>
    <ignoredError sqref="E8:G14 H18:H26 E15:E16 F15:G15 E102:G103 E72:H72 E57:G71 H8:H15 G16 E18:G50 F53:G54 E73:G74 F75:G78 F86:G100 F79:G85 G17:H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pane ySplit="8" topLeftCell="A9" activePane="bottomLeft" state="frozen"/>
      <selection pane="bottomLeft" activeCell="L29" sqref="L29"/>
    </sheetView>
  </sheetViews>
  <sheetFormatPr defaultRowHeight="12.75" x14ac:dyDescent="0.2"/>
  <cols>
    <col min="1" max="1" width="4.42578125" bestFit="1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1.7109375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16" t="s">
        <v>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x14ac:dyDescent="0.2">
      <c r="A2" s="116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x14ac:dyDescent="0.2">
      <c r="A4" s="116" t="s">
        <v>60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7" spans="1:14" ht="25.5" x14ac:dyDescent="0.2">
      <c r="A7" s="39" t="s">
        <v>129</v>
      </c>
      <c r="B7" s="12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9" t="s">
        <v>130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40">
        <v>1</v>
      </c>
      <c r="B10" s="24" t="s">
        <v>69</v>
      </c>
      <c r="D10" s="11" t="s">
        <v>74</v>
      </c>
      <c r="F10" s="4">
        <v>400</v>
      </c>
      <c r="H10" s="29">
        <v>12.5</v>
      </c>
      <c r="J10" s="4">
        <f>ROUND(F10*H10,2)</f>
        <v>5000</v>
      </c>
      <c r="L10" s="4">
        <v>0</v>
      </c>
      <c r="N10" s="4">
        <f>J10+J11</f>
        <v>12975</v>
      </c>
    </row>
    <row r="11" spans="1:14" x14ac:dyDescent="0.2">
      <c r="A11" s="40">
        <v>2</v>
      </c>
      <c r="B11" s="24"/>
      <c r="D11" s="11" t="s">
        <v>75</v>
      </c>
      <c r="F11" s="4">
        <v>275</v>
      </c>
      <c r="H11" s="5">
        <v>29</v>
      </c>
      <c r="J11" s="4">
        <f>ROUND(F11*H11,2)</f>
        <v>7975</v>
      </c>
      <c r="L11" s="4"/>
      <c r="N11" s="4"/>
    </row>
    <row r="12" spans="1:14" x14ac:dyDescent="0.2">
      <c r="A12" s="40"/>
      <c r="B12" s="24"/>
      <c r="D12" s="11"/>
      <c r="F12" s="4"/>
      <c r="J12" s="4"/>
      <c r="L12" s="4"/>
      <c r="N12" s="4"/>
    </row>
    <row r="13" spans="1:14" ht="25.5" x14ac:dyDescent="0.2">
      <c r="A13" s="40">
        <v>3</v>
      </c>
      <c r="B13" s="24" t="s">
        <v>71</v>
      </c>
      <c r="D13" s="11" t="s">
        <v>74</v>
      </c>
      <c r="F13" s="4">
        <v>400</v>
      </c>
      <c r="H13" s="5">
        <v>20.5</v>
      </c>
      <c r="J13" s="4">
        <f>ROUND(F13*H13,2)</f>
        <v>8200</v>
      </c>
      <c r="L13" s="4">
        <v>0</v>
      </c>
      <c r="N13" s="4">
        <f>J13+J14</f>
        <v>9300</v>
      </c>
    </row>
    <row r="14" spans="1:14" x14ac:dyDescent="0.2">
      <c r="A14" s="40">
        <v>4</v>
      </c>
      <c r="B14" s="24"/>
      <c r="D14" s="11" t="s">
        <v>75</v>
      </c>
      <c r="F14" s="4">
        <v>275</v>
      </c>
      <c r="H14" s="5">
        <v>4</v>
      </c>
      <c r="J14" s="4">
        <f>ROUND(F14*H14,2)</f>
        <v>1100</v>
      </c>
      <c r="L14" s="4"/>
      <c r="N14" s="4"/>
    </row>
    <row r="15" spans="1:14" x14ac:dyDescent="0.2">
      <c r="A15" s="40"/>
      <c r="B15" s="24"/>
      <c r="D15" s="11"/>
      <c r="F15" s="4"/>
      <c r="H15" s="10"/>
      <c r="J15" s="4"/>
      <c r="L15" s="4"/>
      <c r="N15" s="4"/>
    </row>
    <row r="16" spans="1:14" ht="25.5" x14ac:dyDescent="0.2">
      <c r="A16" s="40">
        <v>5</v>
      </c>
      <c r="B16" s="24" t="s">
        <v>131</v>
      </c>
      <c r="D16" s="11" t="s">
        <v>74</v>
      </c>
      <c r="F16" s="4">
        <v>400</v>
      </c>
      <c r="H16" s="5">
        <v>14</v>
      </c>
      <c r="J16" s="4">
        <f>ROUND(F16*H16,2)</f>
        <v>5600</v>
      </c>
      <c r="L16" s="4">
        <v>0</v>
      </c>
      <c r="N16" s="4">
        <f>J16+J17</f>
        <v>5600</v>
      </c>
    </row>
    <row r="17" spans="1:15" x14ac:dyDescent="0.2">
      <c r="A17" s="40"/>
      <c r="B17" s="1"/>
      <c r="D17" s="11"/>
      <c r="F17" s="4"/>
      <c r="J17" s="4"/>
      <c r="L17" s="4"/>
      <c r="N17" s="4"/>
    </row>
    <row r="18" spans="1:15" x14ac:dyDescent="0.2">
      <c r="A18" s="40"/>
      <c r="B18" s="1"/>
      <c r="D18" s="11"/>
      <c r="F18" s="4"/>
      <c r="J18" s="4"/>
      <c r="L18" s="4"/>
      <c r="N18" s="4"/>
    </row>
    <row r="19" spans="1:15" x14ac:dyDescent="0.2">
      <c r="A19" s="40"/>
      <c r="B19" s="1"/>
      <c r="D19" s="11"/>
      <c r="F19" s="4"/>
      <c r="J19" s="4"/>
      <c r="L19" s="4"/>
      <c r="N19" s="4"/>
    </row>
    <row r="20" spans="1:15" x14ac:dyDescent="0.2">
      <c r="A20" s="40"/>
      <c r="B20" s="1"/>
      <c r="D20" s="25"/>
      <c r="F20" s="4"/>
      <c r="J20" s="4"/>
      <c r="L20" s="4"/>
      <c r="N20" s="4"/>
    </row>
    <row r="21" spans="1:15" x14ac:dyDescent="0.2">
      <c r="A21" s="40"/>
      <c r="B21" s="24"/>
      <c r="D21" s="11"/>
      <c r="F21" s="4"/>
      <c r="J21" s="4"/>
      <c r="L21" s="4"/>
      <c r="N21" s="4"/>
    </row>
    <row r="22" spans="1:15" x14ac:dyDescent="0.2">
      <c r="A22" s="40"/>
      <c r="B22" s="24"/>
      <c r="D22" s="11"/>
      <c r="F22" s="4"/>
      <c r="J22" s="4"/>
      <c r="L22" s="20"/>
      <c r="N22" s="4"/>
    </row>
    <row r="24" spans="1:15" x14ac:dyDescent="0.2">
      <c r="A24" s="40"/>
      <c r="B24" s="24"/>
      <c r="D24" s="11"/>
      <c r="F24" s="4"/>
      <c r="J24" s="4"/>
      <c r="L24" s="4"/>
      <c r="N24" s="21"/>
      <c r="O24" s="14"/>
    </row>
    <row r="25" spans="1:15" x14ac:dyDescent="0.2">
      <c r="A25" s="40"/>
      <c r="B25" s="24"/>
      <c r="D25" s="11"/>
      <c r="F25" s="4"/>
      <c r="J25" s="4"/>
      <c r="L25" s="4"/>
      <c r="N25" s="21"/>
      <c r="O25" s="14"/>
    </row>
    <row r="27" spans="1:15" x14ac:dyDescent="0.2">
      <c r="A27" s="40"/>
      <c r="B27" s="27"/>
      <c r="D27" s="11"/>
      <c r="F27" s="20"/>
      <c r="J27" s="4"/>
      <c r="L27" s="4"/>
      <c r="N27" s="21"/>
    </row>
    <row r="28" spans="1:15" x14ac:dyDescent="0.2">
      <c r="A28" s="40"/>
      <c r="B28" s="26"/>
      <c r="D28" s="11"/>
      <c r="F28" s="20"/>
      <c r="J28" s="4"/>
      <c r="L28" s="4"/>
      <c r="N28" s="21"/>
    </row>
    <row r="29" spans="1:15" x14ac:dyDescent="0.2">
      <c r="A29" s="40"/>
      <c r="B29" s="26"/>
      <c r="D29" s="11"/>
      <c r="F29" s="4"/>
      <c r="J29" s="4"/>
      <c r="L29" s="20"/>
      <c r="N29" s="4"/>
    </row>
    <row r="30" spans="1:15" x14ac:dyDescent="0.2">
      <c r="A30" s="40"/>
      <c r="B30" s="26"/>
      <c r="F30" s="20"/>
      <c r="J30" s="4"/>
      <c r="L30" s="4"/>
      <c r="N30" s="21"/>
    </row>
    <row r="31" spans="1:15" x14ac:dyDescent="0.2">
      <c r="A31" s="40"/>
      <c r="B31" s="27"/>
      <c r="D31" s="11"/>
      <c r="F31" s="20"/>
      <c r="J31" s="4"/>
      <c r="L31" s="4"/>
      <c r="N31" s="21"/>
    </row>
    <row r="32" spans="1:15" x14ac:dyDescent="0.2">
      <c r="A32" s="40"/>
      <c r="B32" s="26"/>
      <c r="D32" s="11"/>
      <c r="F32" s="20"/>
      <c r="J32" s="4"/>
      <c r="L32" s="4"/>
      <c r="N32" s="21"/>
    </row>
    <row r="33" spans="1:14" x14ac:dyDescent="0.2">
      <c r="A33" s="40"/>
      <c r="B33" s="26"/>
      <c r="D33" s="11"/>
      <c r="F33" s="4"/>
      <c r="J33" s="4"/>
      <c r="L33" s="20"/>
      <c r="N33" s="4"/>
    </row>
    <row r="34" spans="1:14" x14ac:dyDescent="0.2">
      <c r="A34" s="40"/>
      <c r="B34" s="26"/>
      <c r="F34" s="20"/>
      <c r="J34" s="4"/>
      <c r="L34" s="4"/>
      <c r="N34" s="21"/>
    </row>
    <row r="35" spans="1:14" x14ac:dyDescent="0.2">
      <c r="A35" s="40"/>
      <c r="B35" s="26"/>
      <c r="F35" s="20"/>
      <c r="J35" s="4"/>
      <c r="L35" s="4"/>
      <c r="N35" s="21"/>
    </row>
    <row r="36" spans="1:14" x14ac:dyDescent="0.2">
      <c r="A36" s="40"/>
      <c r="B36" s="27"/>
      <c r="D36" s="11"/>
      <c r="F36" s="20"/>
      <c r="J36" s="4"/>
      <c r="L36" s="4"/>
      <c r="N36" s="21"/>
    </row>
    <row r="37" spans="1:14" x14ac:dyDescent="0.2">
      <c r="A37" s="40"/>
      <c r="B37" s="26"/>
      <c r="D37" s="11"/>
      <c r="F37" s="20"/>
      <c r="J37" s="4"/>
      <c r="L37" s="4"/>
      <c r="N37" s="21"/>
    </row>
    <row r="38" spans="1:14" x14ac:dyDescent="0.2">
      <c r="A38" s="40"/>
      <c r="B38" s="26"/>
      <c r="F38" s="20"/>
      <c r="J38" s="4"/>
      <c r="L38" s="4"/>
      <c r="N38" s="21"/>
    </row>
    <row r="39" spans="1:14" x14ac:dyDescent="0.2">
      <c r="A39" s="40"/>
      <c r="B39" s="26"/>
      <c r="F39" s="20"/>
      <c r="J39" s="4"/>
      <c r="L39" s="4"/>
      <c r="N39" s="21"/>
    </row>
    <row r="40" spans="1:14" x14ac:dyDescent="0.2">
      <c r="A40" s="40"/>
      <c r="B40" s="27"/>
      <c r="D40" s="11"/>
      <c r="F40" s="20"/>
      <c r="J40" s="4"/>
      <c r="L40" s="4"/>
      <c r="N40" s="21"/>
    </row>
    <row r="41" spans="1:14" x14ac:dyDescent="0.2">
      <c r="A41" s="40"/>
      <c r="B41" s="26"/>
      <c r="D41" s="11"/>
      <c r="F41" s="20"/>
      <c r="J41" s="4"/>
      <c r="L41" s="4"/>
      <c r="N41" s="21"/>
    </row>
    <row r="42" spans="1:14" x14ac:dyDescent="0.2">
      <c r="A42" s="40"/>
      <c r="B42" s="26"/>
      <c r="F42" s="20"/>
      <c r="J42" s="4"/>
      <c r="L42" s="4"/>
      <c r="N42" s="21"/>
    </row>
    <row r="43" spans="1:14" x14ac:dyDescent="0.2">
      <c r="A43" s="40"/>
      <c r="B43" s="26"/>
      <c r="F43" s="20"/>
      <c r="J43" s="4"/>
      <c r="L43" s="4"/>
      <c r="N43" s="21"/>
    </row>
    <row r="44" spans="1:14" x14ac:dyDescent="0.2">
      <c r="A44" s="40"/>
      <c r="B44" s="26"/>
      <c r="F44" s="20"/>
      <c r="J44" s="4"/>
      <c r="L44" s="4"/>
      <c r="N44" s="21"/>
    </row>
    <row r="45" spans="1:14" x14ac:dyDescent="0.2">
      <c r="A45" s="40"/>
      <c r="B45" s="26"/>
      <c r="F45" s="20"/>
      <c r="J45" s="4"/>
      <c r="L45" s="4"/>
      <c r="N45" s="21"/>
    </row>
    <row r="46" spans="1:14" x14ac:dyDescent="0.2">
      <c r="A46" s="40"/>
      <c r="B46" s="26"/>
      <c r="F46" s="20"/>
      <c r="J46" s="4"/>
      <c r="L46" s="4"/>
      <c r="N46" s="21"/>
    </row>
    <row r="47" spans="1:14" x14ac:dyDescent="0.2">
      <c r="A47" s="40"/>
      <c r="B47" s="26"/>
      <c r="F47" s="20"/>
      <c r="J47" s="4"/>
      <c r="L47" s="4"/>
      <c r="N47" s="21"/>
    </row>
    <row r="48" spans="1:14" x14ac:dyDescent="0.2">
      <c r="A48" s="40"/>
      <c r="B48" s="26"/>
      <c r="F48" s="20"/>
      <c r="J48" s="4"/>
      <c r="L48" s="4"/>
      <c r="N48" s="21"/>
    </row>
    <row r="49" spans="1:15" x14ac:dyDescent="0.2">
      <c r="A49" s="40"/>
      <c r="B49" s="26"/>
      <c r="F49" s="20"/>
      <c r="J49" s="4"/>
      <c r="L49" s="4"/>
      <c r="N49" s="21"/>
    </row>
    <row r="50" spans="1:15" x14ac:dyDescent="0.2">
      <c r="A50" s="40"/>
      <c r="B50" s="26"/>
      <c r="F50" s="20"/>
      <c r="J50" s="4"/>
      <c r="L50" s="4"/>
      <c r="N50" s="21"/>
    </row>
    <row r="51" spans="1:15" x14ac:dyDescent="0.2">
      <c r="A51" s="40"/>
      <c r="B51" s="26"/>
      <c r="F51" s="20"/>
      <c r="J51" s="4"/>
      <c r="L51" s="4"/>
      <c r="N51" s="21"/>
    </row>
    <row r="52" spans="1:15" x14ac:dyDescent="0.2">
      <c r="A52" s="40"/>
      <c r="B52" s="26"/>
      <c r="F52" s="20"/>
      <c r="J52" s="4"/>
      <c r="L52" s="4"/>
      <c r="N52" s="21"/>
    </row>
    <row r="53" spans="1:15" x14ac:dyDescent="0.2">
      <c r="A53" s="40"/>
      <c r="B53" s="26"/>
      <c r="F53" s="20"/>
      <c r="J53" s="4"/>
      <c r="L53" s="4"/>
      <c r="N53" s="21"/>
    </row>
    <row r="54" spans="1:15" x14ac:dyDescent="0.2">
      <c r="A54" s="40"/>
      <c r="B54" s="26"/>
      <c r="F54" s="20"/>
      <c r="J54" s="4"/>
      <c r="L54" s="4"/>
      <c r="N54" s="21"/>
    </row>
    <row r="56" spans="1:15" ht="13.5" thickBot="1" x14ac:dyDescent="0.25">
      <c r="D56" s="15" t="s">
        <v>7</v>
      </c>
      <c r="E56" s="14"/>
      <c r="F56" s="16"/>
      <c r="G56" s="14"/>
      <c r="H56" s="30">
        <f>SUM(H10:H55)</f>
        <v>80</v>
      </c>
      <c r="I56" s="14"/>
      <c r="J56" s="22">
        <f>SUM(J10:J55)</f>
        <v>27875</v>
      </c>
      <c r="K56" s="14"/>
      <c r="L56" s="22">
        <f>SUM(L10:L55)</f>
        <v>0</v>
      </c>
      <c r="M56" s="14"/>
      <c r="N56" s="22">
        <f>SUM(N10:N55)</f>
        <v>27875</v>
      </c>
    </row>
    <row r="57" spans="1:15" ht="13.5" thickTop="1" x14ac:dyDescent="0.2"/>
    <row r="60" spans="1:15" x14ac:dyDescent="0.2">
      <c r="O60" s="14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pane ySplit="8" topLeftCell="A12" activePane="bottomLeft" state="frozen"/>
      <selection pane="bottomLeft" activeCell="N33" sqref="N33"/>
    </sheetView>
  </sheetViews>
  <sheetFormatPr defaultRowHeight="12.75" x14ac:dyDescent="0.2"/>
  <cols>
    <col min="1" max="1" width="4.42578125" style="2" bestFit="1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2.140625" bestFit="1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16" t="s">
        <v>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x14ac:dyDescent="0.2">
      <c r="A2" s="116" t="str">
        <f>'KPSC 2-39'!A2</f>
        <v>KPSC Case No. 2020-00174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2">
      <c r="A3" s="116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x14ac:dyDescent="0.2">
      <c r="A4" s="116" t="s">
        <v>10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7" spans="1:14" ht="25.5" x14ac:dyDescent="0.2">
      <c r="A7" s="9" t="s">
        <v>6</v>
      </c>
      <c r="B7" s="12" t="s">
        <v>34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">
        <v>1</v>
      </c>
      <c r="B10" s="24" t="s">
        <v>64</v>
      </c>
      <c r="D10" s="11" t="s">
        <v>66</v>
      </c>
      <c r="F10" s="4">
        <v>350</v>
      </c>
      <c r="H10" s="29">
        <v>2</v>
      </c>
      <c r="J10" s="4">
        <f>ROUND(F10*H10,2)</f>
        <v>700</v>
      </c>
      <c r="L10" s="4">
        <v>0</v>
      </c>
      <c r="N10" s="4">
        <f>+J10+L10</f>
        <v>700</v>
      </c>
    </row>
    <row r="11" spans="1:14" x14ac:dyDescent="0.2">
      <c r="A11" s="3"/>
      <c r="B11" s="24"/>
      <c r="D11" s="11"/>
      <c r="F11" s="4"/>
      <c r="J11" s="4"/>
      <c r="L11" s="4"/>
      <c r="N11" s="4"/>
    </row>
    <row r="12" spans="1:14" ht="25.5" x14ac:dyDescent="0.2">
      <c r="A12" s="3">
        <v>2</v>
      </c>
      <c r="B12" s="24" t="s">
        <v>65</v>
      </c>
      <c r="D12" s="11" t="s">
        <v>66</v>
      </c>
      <c r="F12" s="4">
        <v>350</v>
      </c>
      <c r="H12" s="5">
        <v>4.4000000000000004</v>
      </c>
      <c r="J12" s="4">
        <f>ROUND(F12*H12,2)</f>
        <v>1540</v>
      </c>
      <c r="L12" s="4">
        <v>0</v>
      </c>
      <c r="N12" s="4">
        <f>J12+J13</f>
        <v>3152</v>
      </c>
    </row>
    <row r="13" spans="1:14" x14ac:dyDescent="0.2">
      <c r="A13" s="3">
        <v>3</v>
      </c>
      <c r="B13" s="24"/>
      <c r="D13" s="11" t="s">
        <v>67</v>
      </c>
      <c r="F13" s="4">
        <v>260</v>
      </c>
      <c r="H13" s="5">
        <v>6.2</v>
      </c>
      <c r="J13" s="4">
        <f>ROUND(F13*H13,2)</f>
        <v>1612</v>
      </c>
      <c r="L13" s="4">
        <v>0</v>
      </c>
      <c r="N13" s="4"/>
    </row>
    <row r="14" spans="1:14" x14ac:dyDescent="0.2">
      <c r="A14" s="3"/>
      <c r="B14" s="24"/>
      <c r="D14" s="11"/>
      <c r="F14" s="4"/>
      <c r="J14" s="4"/>
      <c r="L14" s="4"/>
      <c r="N14" s="4"/>
    </row>
    <row r="15" spans="1:14" ht="25.5" x14ac:dyDescent="0.2">
      <c r="A15" s="3">
        <f>A13+1</f>
        <v>4</v>
      </c>
      <c r="B15" s="24" t="s">
        <v>68</v>
      </c>
      <c r="D15" s="11" t="s">
        <v>66</v>
      </c>
      <c r="F15" s="4">
        <v>350</v>
      </c>
      <c r="H15" s="10">
        <v>1.8</v>
      </c>
      <c r="J15" s="4">
        <f>ROUND(F15*H15,2)</f>
        <v>630</v>
      </c>
      <c r="L15" s="4">
        <v>0</v>
      </c>
      <c r="N15" s="4">
        <f>J15</f>
        <v>630</v>
      </c>
    </row>
    <row r="16" spans="1:14" x14ac:dyDescent="0.2">
      <c r="A16" s="3"/>
      <c r="B16" s="1"/>
      <c r="D16" s="11"/>
      <c r="F16" s="4"/>
      <c r="J16" s="4"/>
      <c r="L16" s="4"/>
      <c r="N16" s="4"/>
    </row>
    <row r="17" spans="1:16" ht="25.5" x14ac:dyDescent="0.2">
      <c r="A17" s="3">
        <v>5</v>
      </c>
      <c r="B17" s="1" t="s">
        <v>69</v>
      </c>
      <c r="D17" s="11" t="s">
        <v>66</v>
      </c>
      <c r="F17" s="4">
        <v>350</v>
      </c>
      <c r="H17" s="5">
        <v>29.1</v>
      </c>
      <c r="J17" s="4">
        <f>ROUND(F17*H17,2)</f>
        <v>10185</v>
      </c>
      <c r="L17" s="4">
        <v>0</v>
      </c>
      <c r="N17" s="4">
        <f>J17+J18+J19</f>
        <v>19065</v>
      </c>
    </row>
    <row r="18" spans="1:16" x14ac:dyDescent="0.2">
      <c r="A18" s="3">
        <v>6</v>
      </c>
      <c r="B18" s="1"/>
      <c r="D18" s="11" t="s">
        <v>67</v>
      </c>
      <c r="F18" s="4">
        <v>270</v>
      </c>
      <c r="H18" s="5">
        <v>26.2</v>
      </c>
      <c r="J18" s="4">
        <f>ROUND(F18*H18,2)</f>
        <v>7074</v>
      </c>
      <c r="L18" s="4">
        <v>0</v>
      </c>
      <c r="N18" s="4"/>
    </row>
    <row r="19" spans="1:16" x14ac:dyDescent="0.2">
      <c r="A19" s="3">
        <v>7</v>
      </c>
      <c r="B19" s="1"/>
      <c r="D19" s="11" t="s">
        <v>70</v>
      </c>
      <c r="F19" s="4">
        <v>210</v>
      </c>
      <c r="H19" s="5">
        <v>8.6</v>
      </c>
      <c r="J19" s="4">
        <f>ROUND(F19*H19,2)</f>
        <v>1806</v>
      </c>
      <c r="L19" s="4">
        <v>0</v>
      </c>
      <c r="N19" s="4"/>
    </row>
    <row r="20" spans="1:16" x14ac:dyDescent="0.2">
      <c r="A20" s="3"/>
      <c r="B20" s="1"/>
      <c r="D20" s="25"/>
      <c r="F20" s="4"/>
      <c r="J20" s="4"/>
      <c r="L20" s="4"/>
      <c r="N20" s="4"/>
    </row>
    <row r="21" spans="1:16" ht="25.5" x14ac:dyDescent="0.2">
      <c r="A21" s="3">
        <v>8</v>
      </c>
      <c r="B21" s="24" t="s">
        <v>71</v>
      </c>
      <c r="D21" s="11" t="s">
        <v>66</v>
      </c>
      <c r="F21" s="4">
        <v>315</v>
      </c>
      <c r="H21" s="5">
        <v>92.8</v>
      </c>
      <c r="J21" s="4">
        <f>ROUND(F21*H21,2)</f>
        <v>29232</v>
      </c>
      <c r="L21" s="4">
        <v>192.95</v>
      </c>
      <c r="N21" s="4">
        <f>L21+J21+J22</f>
        <v>36701.449999999997</v>
      </c>
      <c r="P21" t="s">
        <v>77</v>
      </c>
    </row>
    <row r="22" spans="1:16" x14ac:dyDescent="0.2">
      <c r="A22" s="3">
        <v>9</v>
      </c>
      <c r="B22" s="24"/>
      <c r="D22" s="11" t="s">
        <v>70</v>
      </c>
      <c r="F22" s="4">
        <v>189</v>
      </c>
      <c r="H22" s="5">
        <v>38.5</v>
      </c>
      <c r="J22" s="4">
        <f>ROUND(F22*H22,2)</f>
        <v>7276.5</v>
      </c>
      <c r="L22" s="20">
        <v>0</v>
      </c>
      <c r="N22" s="4"/>
      <c r="P22" t="s">
        <v>76</v>
      </c>
    </row>
    <row r="24" spans="1:16" ht="25.5" x14ac:dyDescent="0.2">
      <c r="A24" s="3">
        <v>10</v>
      </c>
      <c r="B24" s="24" t="s">
        <v>86</v>
      </c>
      <c r="D24" s="11" t="s">
        <v>66</v>
      </c>
      <c r="F24" s="4">
        <v>315</v>
      </c>
      <c r="H24" s="5">
        <v>58</v>
      </c>
      <c r="J24" s="4">
        <f>H24*F24</f>
        <v>18270</v>
      </c>
      <c r="L24" s="4">
        <v>0</v>
      </c>
      <c r="N24" s="21">
        <f>J24+J25</f>
        <v>21766.5</v>
      </c>
      <c r="O24" s="14"/>
    </row>
    <row r="25" spans="1:16" x14ac:dyDescent="0.2">
      <c r="A25" s="3">
        <v>11</v>
      </c>
      <c r="B25" s="24"/>
      <c r="D25" s="11" t="s">
        <v>70</v>
      </c>
      <c r="F25" s="4">
        <v>189</v>
      </c>
      <c r="H25" s="5">
        <v>18.5</v>
      </c>
      <c r="J25" s="4">
        <f>H25*F25</f>
        <v>3496.5</v>
      </c>
      <c r="L25" s="4">
        <v>0</v>
      </c>
      <c r="N25" s="21"/>
      <c r="O25" s="14"/>
    </row>
    <row r="27" spans="1:16" ht="25.5" x14ac:dyDescent="0.2">
      <c r="A27" s="41">
        <v>12</v>
      </c>
      <c r="B27" s="42" t="s">
        <v>132</v>
      </c>
      <c r="D27" s="43" t="s">
        <v>66</v>
      </c>
      <c r="E27" s="44"/>
      <c r="F27" s="45">
        <v>315</v>
      </c>
      <c r="G27" s="44"/>
      <c r="H27" s="46">
        <v>54.2</v>
      </c>
      <c r="I27" s="44"/>
      <c r="J27" s="45">
        <f>ROUND(F27*H27,2)</f>
        <v>17073</v>
      </c>
      <c r="K27" s="44"/>
      <c r="L27" s="45">
        <v>0</v>
      </c>
      <c r="M27" s="44"/>
      <c r="N27" s="45">
        <f>L27+J27+J28</f>
        <v>21174.3</v>
      </c>
    </row>
    <row r="28" spans="1:16" x14ac:dyDescent="0.2">
      <c r="A28" s="41">
        <v>13</v>
      </c>
      <c r="B28" s="26"/>
      <c r="D28" s="43" t="s">
        <v>70</v>
      </c>
      <c r="E28" s="44"/>
      <c r="F28" s="45">
        <v>189</v>
      </c>
      <c r="G28" s="44"/>
      <c r="H28" s="46">
        <v>21.7</v>
      </c>
      <c r="I28" s="44"/>
      <c r="J28" s="45">
        <f>ROUND(F28*H28,2)</f>
        <v>4101.3</v>
      </c>
      <c r="K28" s="44"/>
      <c r="L28" s="47">
        <v>0</v>
      </c>
      <c r="M28" s="44"/>
      <c r="N28" s="45"/>
    </row>
    <row r="29" spans="1:16" x14ac:dyDescent="0.2">
      <c r="A29" s="40"/>
      <c r="B29" s="26"/>
      <c r="D29" s="11"/>
      <c r="F29" s="4"/>
      <c r="J29" s="4"/>
      <c r="L29" s="20"/>
      <c r="N29" s="4"/>
    </row>
    <row r="30" spans="1:16" ht="25.5" x14ac:dyDescent="0.2">
      <c r="A30" s="41">
        <v>14</v>
      </c>
      <c r="B30" s="42" t="s">
        <v>133</v>
      </c>
      <c r="D30" s="43" t="s">
        <v>66</v>
      </c>
      <c r="E30" s="44"/>
      <c r="F30" s="45">
        <v>315</v>
      </c>
      <c r="G30" s="44"/>
      <c r="H30" s="46">
        <v>33.6</v>
      </c>
      <c r="I30" s="44"/>
      <c r="J30" s="45">
        <f>ROUND(F30*H30,2)</f>
        <v>10584</v>
      </c>
      <c r="K30" s="44"/>
      <c r="L30" s="45">
        <v>0</v>
      </c>
      <c r="M30" s="44"/>
      <c r="N30" s="45">
        <f>L30+J30+J31</f>
        <v>14628.6</v>
      </c>
    </row>
    <row r="31" spans="1:16" x14ac:dyDescent="0.2">
      <c r="A31" s="41">
        <v>15</v>
      </c>
      <c r="B31" s="26"/>
      <c r="D31" s="43" t="s">
        <v>70</v>
      </c>
      <c r="E31" s="44"/>
      <c r="F31" s="45">
        <v>189</v>
      </c>
      <c r="G31" s="44"/>
      <c r="H31" s="46">
        <v>21.4</v>
      </c>
      <c r="I31" s="44"/>
      <c r="J31" s="45">
        <f>ROUND(F31*H31,2)</f>
        <v>4044.6</v>
      </c>
      <c r="K31" s="44"/>
      <c r="L31" s="47">
        <v>0</v>
      </c>
      <c r="M31" s="44"/>
      <c r="N31" s="45"/>
    </row>
    <row r="32" spans="1:16" x14ac:dyDescent="0.2">
      <c r="A32" s="40"/>
      <c r="B32" s="26"/>
      <c r="D32" s="11"/>
      <c r="F32" s="20"/>
      <c r="J32" s="4"/>
      <c r="L32" s="4"/>
      <c r="N32" s="21"/>
    </row>
    <row r="33" spans="1:14" ht="25.5" x14ac:dyDescent="0.2">
      <c r="A33" s="41">
        <v>16</v>
      </c>
      <c r="B33" s="42" t="s">
        <v>157</v>
      </c>
      <c r="D33" s="91" t="s">
        <v>66</v>
      </c>
      <c r="E33" s="89"/>
      <c r="F33" s="45">
        <f>350*0.9</f>
        <v>315</v>
      </c>
      <c r="G33" s="89"/>
      <c r="H33" s="46">
        <v>44.2</v>
      </c>
      <c r="I33" s="89"/>
      <c r="J33" s="45">
        <f>ROUND(F33*H33,2)</f>
        <v>13923</v>
      </c>
      <c r="K33" s="89"/>
      <c r="L33" s="45">
        <v>0</v>
      </c>
      <c r="M33" s="89"/>
      <c r="N33" s="45">
        <f>L33+J33+J34</f>
        <v>17570.7</v>
      </c>
    </row>
    <row r="34" spans="1:14" x14ac:dyDescent="0.2">
      <c r="A34" s="41">
        <v>17</v>
      </c>
      <c r="B34" s="26"/>
      <c r="D34" s="91" t="s">
        <v>70</v>
      </c>
      <c r="E34" s="89"/>
      <c r="F34" s="45">
        <f>210*0.9</f>
        <v>189</v>
      </c>
      <c r="G34" s="89"/>
      <c r="H34" s="46">
        <v>19.3</v>
      </c>
      <c r="I34" s="89"/>
      <c r="J34" s="45">
        <f>ROUND(F34*H34,2)</f>
        <v>3647.7</v>
      </c>
      <c r="K34" s="89"/>
      <c r="L34" s="47">
        <v>0</v>
      </c>
      <c r="M34" s="89"/>
      <c r="N34" s="45"/>
    </row>
    <row r="35" spans="1:14" x14ac:dyDescent="0.2">
      <c r="A35" s="3"/>
      <c r="B35" s="26"/>
      <c r="F35" s="20"/>
      <c r="J35" s="4"/>
      <c r="L35" s="4"/>
      <c r="N35" s="21"/>
    </row>
    <row r="36" spans="1:14" ht="25.5" x14ac:dyDescent="0.2">
      <c r="A36" s="41">
        <v>18</v>
      </c>
      <c r="B36" s="42" t="s">
        <v>187</v>
      </c>
      <c r="D36" s="91" t="s">
        <v>66</v>
      </c>
      <c r="E36" s="89"/>
      <c r="F36" s="45">
        <f>350*0.9</f>
        <v>315</v>
      </c>
      <c r="G36" s="89"/>
      <c r="H36" s="46">
        <v>169.7</v>
      </c>
      <c r="I36" s="89"/>
      <c r="J36" s="45">
        <f>ROUND(F36*H36,2)</f>
        <v>53455.5</v>
      </c>
      <c r="K36" s="89"/>
      <c r="L36" s="45">
        <v>0</v>
      </c>
      <c r="M36" s="89"/>
      <c r="N36" s="45">
        <f>L36+J36+J37</f>
        <v>81030.600000000006</v>
      </c>
    </row>
    <row r="37" spans="1:14" x14ac:dyDescent="0.2">
      <c r="A37" s="41">
        <v>19</v>
      </c>
      <c r="B37" s="26"/>
      <c r="D37" s="91" t="s">
        <v>70</v>
      </c>
      <c r="E37" s="89"/>
      <c r="F37" s="45">
        <f>210*0.9</f>
        <v>189</v>
      </c>
      <c r="G37" s="89"/>
      <c r="H37" s="46">
        <v>145.9</v>
      </c>
      <c r="I37" s="89"/>
      <c r="J37" s="45">
        <f>ROUND(F37*H37,2)</f>
        <v>27575.1</v>
      </c>
      <c r="K37" s="89"/>
      <c r="L37" s="47">
        <v>0</v>
      </c>
      <c r="M37" s="89"/>
      <c r="N37" s="45"/>
    </row>
    <row r="38" spans="1:14" x14ac:dyDescent="0.2">
      <c r="A38" s="3"/>
      <c r="B38" s="26"/>
      <c r="F38" s="47"/>
      <c r="G38" s="89"/>
      <c r="H38" s="46"/>
      <c r="I38" s="89"/>
      <c r="J38" s="45"/>
      <c r="K38" s="89"/>
      <c r="L38" s="45"/>
      <c r="M38" s="89"/>
      <c r="N38" s="106"/>
    </row>
    <row r="39" spans="1:14" x14ac:dyDescent="0.2">
      <c r="A39" s="3"/>
      <c r="B39" s="26"/>
      <c r="F39" s="47"/>
      <c r="G39" s="89"/>
      <c r="H39" s="46"/>
      <c r="I39" s="89"/>
      <c r="J39" s="45"/>
      <c r="K39" s="89"/>
      <c r="L39" s="45"/>
      <c r="M39" s="89"/>
      <c r="N39" s="106"/>
    </row>
    <row r="40" spans="1:14" x14ac:dyDescent="0.2">
      <c r="A40" s="3"/>
      <c r="B40" s="27"/>
      <c r="D40" s="11"/>
      <c r="F40" s="20"/>
      <c r="J40" s="4"/>
      <c r="L40" s="4"/>
      <c r="N40" s="21"/>
    </row>
    <row r="41" spans="1:14" x14ac:dyDescent="0.2">
      <c r="A41" s="3"/>
      <c r="B41" s="26"/>
      <c r="D41" s="11"/>
      <c r="F41" s="20"/>
      <c r="J41" s="4"/>
      <c r="L41" s="4"/>
      <c r="N41" s="21"/>
    </row>
    <row r="42" spans="1:14" x14ac:dyDescent="0.2">
      <c r="A42" s="3"/>
      <c r="B42" s="26"/>
      <c r="F42" s="20"/>
      <c r="J42" s="4"/>
      <c r="L42" s="4"/>
      <c r="N42" s="21"/>
    </row>
    <row r="43" spans="1:14" x14ac:dyDescent="0.2">
      <c r="A43" s="3"/>
      <c r="B43" s="26"/>
      <c r="F43" s="20"/>
      <c r="J43" s="4"/>
      <c r="L43" s="4"/>
      <c r="N43" s="21"/>
    </row>
    <row r="44" spans="1:14" x14ac:dyDescent="0.2">
      <c r="A44" s="3"/>
      <c r="B44" s="26"/>
      <c r="F44" s="20"/>
      <c r="J44" s="4"/>
      <c r="L44" s="4"/>
      <c r="N44" s="21"/>
    </row>
    <row r="45" spans="1:14" x14ac:dyDescent="0.2">
      <c r="A45" s="3"/>
      <c r="B45" s="26"/>
      <c r="F45" s="20"/>
      <c r="J45" s="4"/>
      <c r="L45" s="4"/>
      <c r="N45" s="21"/>
    </row>
    <row r="46" spans="1:14" x14ac:dyDescent="0.2">
      <c r="A46" s="3"/>
      <c r="B46" s="26"/>
      <c r="F46" s="20"/>
      <c r="J46" s="4"/>
      <c r="L46" s="4"/>
      <c r="N46" s="21"/>
    </row>
    <row r="47" spans="1:14" x14ac:dyDescent="0.2">
      <c r="A47" s="3"/>
      <c r="B47" s="26"/>
      <c r="F47" s="20"/>
      <c r="J47" s="4"/>
      <c r="L47" s="4"/>
      <c r="N47" s="21"/>
    </row>
    <row r="48" spans="1:14" x14ac:dyDescent="0.2">
      <c r="A48" s="3"/>
      <c r="B48" s="26"/>
      <c r="F48" s="20"/>
      <c r="J48" s="4"/>
      <c r="L48" s="4"/>
      <c r="N48" s="21"/>
    </row>
    <row r="49" spans="1:15" x14ac:dyDescent="0.2">
      <c r="A49" s="3"/>
      <c r="B49" s="26"/>
      <c r="F49" s="20"/>
      <c r="J49" s="4"/>
      <c r="L49" s="4"/>
      <c r="N49" s="21"/>
    </row>
    <row r="50" spans="1:15" x14ac:dyDescent="0.2">
      <c r="A50" s="3"/>
      <c r="B50" s="26"/>
      <c r="F50" s="20"/>
      <c r="J50" s="4"/>
      <c r="L50" s="4"/>
      <c r="N50" s="21"/>
    </row>
    <row r="51" spans="1:15" x14ac:dyDescent="0.2">
      <c r="A51" s="3"/>
      <c r="B51" s="26"/>
      <c r="F51" s="20"/>
      <c r="J51" s="4"/>
      <c r="L51" s="4"/>
      <c r="N51" s="21"/>
    </row>
    <row r="52" spans="1:15" x14ac:dyDescent="0.2">
      <c r="A52" s="3"/>
      <c r="B52" s="26"/>
      <c r="F52" s="20"/>
      <c r="J52" s="4"/>
      <c r="L52" s="4"/>
      <c r="N52" s="21"/>
    </row>
    <row r="53" spans="1:15" x14ac:dyDescent="0.2">
      <c r="A53" s="3"/>
      <c r="B53" s="26"/>
      <c r="F53" s="20"/>
      <c r="J53" s="4"/>
      <c r="L53" s="4"/>
      <c r="N53" s="21"/>
    </row>
    <row r="54" spans="1:15" x14ac:dyDescent="0.2">
      <c r="A54" s="3"/>
      <c r="B54" s="26"/>
      <c r="F54" s="20"/>
      <c r="J54" s="4"/>
      <c r="L54" s="4"/>
      <c r="N54" s="21"/>
    </row>
    <row r="56" spans="1:15" ht="13.5" thickBot="1" x14ac:dyDescent="0.25">
      <c r="D56" s="15" t="s">
        <v>7</v>
      </c>
      <c r="E56" s="14"/>
      <c r="F56" s="16"/>
      <c r="G56" s="14"/>
      <c r="H56" s="30">
        <f>SUM(H10:H55)</f>
        <v>796.1</v>
      </c>
      <c r="I56" s="14"/>
      <c r="J56" s="22">
        <f>SUM(J10:J55)</f>
        <v>216226.20000000004</v>
      </c>
      <c r="K56" s="14"/>
      <c r="L56" s="22">
        <f>SUM(L10:L55)</f>
        <v>192.95</v>
      </c>
      <c r="M56" s="14"/>
      <c r="N56" s="22">
        <f>SUM(N10:N55)</f>
        <v>216419.15000000002</v>
      </c>
    </row>
    <row r="57" spans="1:15" ht="13.5" thickTop="1" x14ac:dyDescent="0.2"/>
    <row r="60" spans="1:15" x14ac:dyDescent="0.2">
      <c r="O60" s="14"/>
    </row>
  </sheetData>
  <mergeCells count="4">
    <mergeCell ref="A1:N1"/>
    <mergeCell ref="A2:N2"/>
    <mergeCell ref="A3:N3"/>
    <mergeCell ref="A4:N4"/>
  </mergeCells>
  <phoneticPr fontId="5" type="noConversion"/>
  <printOptions horizontalCentered="1"/>
  <pageMargins left="0.5" right="0" top="1.25" bottom="0.5" header="0.5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01A1102E-5B9D-4B3A-AFC2-DD7CA28E522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KPSC 2-39</vt:lpstr>
      <vt:lpstr>Summary</vt:lpstr>
      <vt:lpstr>Financial Concepts</vt:lpstr>
      <vt:lpstr>Stites &amp; Harbison</vt:lpstr>
      <vt:lpstr>'Financial Concepts'!Print_Area</vt:lpstr>
      <vt:lpstr>Summary!Print_Titles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2020-08-25T11:16:43Z</cp:lastPrinted>
  <dcterms:created xsi:type="dcterms:W3CDTF">2010-03-03T13:59:24Z</dcterms:created>
  <dcterms:modified xsi:type="dcterms:W3CDTF">2020-12-09T20:40:03Z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28195f02-a241-450e-a673-181337ad0786</vt:lpwstr>
  </property>
  <property fmtid="{D5CDD505-2E9C-101B-9397-08002B2CF9AE}" pid="3" name="bjSaver">
    <vt:lpwstr>mHnpUGvhrYAwVF9YqH5Whw/DnKUHosNP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